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3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drawings/drawing4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drawings/drawing5.xml" ContentType="application/vnd.openxmlformats-officedocument.drawing+xml"/>
  <Override PartName="/xl/ctrlProps/ctrlProp16.xml" ContentType="application/vnd.ms-excel.controlproperties+xml"/>
  <Override PartName="/xl/ctrlProps/ctrlProp17.xml" ContentType="application/vnd.ms-excel.controlproperties+xml"/>
  <Override PartName="/xl/drawings/drawing6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drawings/drawing7.xml" ContentType="application/vnd.openxmlformats-officedocument.drawing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drawings/drawing8.xml" ContentType="application/vnd.openxmlformats-officedocument.drawing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drawings/drawing9.xml" ContentType="application/vnd.openxmlformats-officedocument.drawing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drawings/drawing10.xml" ContentType="application/vnd.openxmlformats-officedocument.drawing+xml"/>
  <Override PartName="/xl/ctrlProps/ctrlProp29.xml" ContentType="application/vnd.ms-excel.controlproperties+xml"/>
  <Override PartName="/xl/ctrlProps/ctrlProp30.xml" ContentType="application/vnd.ms-excel.controlproperties+xml"/>
  <Override PartName="/xl/drawings/drawing11.xml" ContentType="application/vnd.openxmlformats-officedocument.drawing+xml"/>
  <Override PartName="/xl/ctrlProps/ctrlProp31.xml" ContentType="application/vnd.ms-excel.controlproperties+xml"/>
  <Override PartName="/xl/ctrlProps/ctrlProp32.xml" ContentType="application/vnd.ms-excel.controlproperties+xml"/>
  <Override PartName="/xl/drawings/drawing12.xml" ContentType="application/vnd.openxmlformats-officedocument.drawing+xml"/>
  <Override PartName="/xl/ctrlProps/ctrlProp33.xml" ContentType="application/vnd.ms-excel.controlproperties+xml"/>
  <Override PartName="/xl/drawings/drawing13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drawings/drawing14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480" yWindow="120" windowWidth="8505" windowHeight="4530" tabRatio="881"/>
  </bookViews>
  <sheets>
    <sheet name="主页" sheetId="14" r:id="rId1"/>
    <sheet name="录入" sheetId="6" r:id="rId2"/>
    <sheet name="凭证" sheetId="5" r:id="rId3"/>
    <sheet name="账簿" sheetId="3" r:id="rId4"/>
    <sheet name="结转" sheetId="16" r:id="rId5"/>
    <sheet name="科目" sheetId="2" state="hidden" r:id="rId6"/>
    <sheet name="封面" sheetId="18" r:id="rId7"/>
    <sheet name="目录" sheetId="13" r:id="rId8"/>
    <sheet name="科目汇总表" sheetId="11" r:id="rId9"/>
    <sheet name="利润表" sheetId="12" r:id="rId10"/>
    <sheet name="资产负债表" sheetId="10" r:id="rId11"/>
    <sheet name="使用说明" sheetId="17" r:id="rId12"/>
    <sheet name="密码" sheetId="15" state="hidden" r:id="rId13"/>
    <sheet name="data1" sheetId="1" state="hidden" r:id="rId14"/>
    <sheet name="data2" sheetId="8" state="hidden" r:id="rId15"/>
    <sheet name="km" sheetId="7" state="hidden" r:id="rId16"/>
    <sheet name="km2" sheetId="9" state="hidden" r:id="rId17"/>
    <sheet name="data" sheetId="4" state="hidden" r:id="rId18"/>
  </sheets>
  <definedNames>
    <definedName name="_xlnm.Print_Area" localSheetId="6">封面!$A$2:$I$15</definedName>
    <definedName name="_xlnm.Print_Area" localSheetId="5">科目!$B$1:$D$297</definedName>
    <definedName name="_xlnm.Print_Area" localSheetId="8">科目汇总表!$E$1:$M$36</definedName>
    <definedName name="_xlnm.Print_Area" localSheetId="9">利润表!$E$1:$K$48</definedName>
    <definedName name="_xlnm.Print_Area" localSheetId="7">目录!$B$1:$E$182</definedName>
    <definedName name="_xlnm.Print_Area" localSheetId="2">凭证!$G$1:$N$11</definedName>
    <definedName name="_xlnm.Print_Area" localSheetId="11">使用说明!$B$1:$B$14</definedName>
    <definedName name="_xlnm.Print_Area" localSheetId="3">账簿!$G$2:$N$33</definedName>
    <definedName name="_xlnm.Print_Area" localSheetId="0">主页!$A$1:$K$19</definedName>
    <definedName name="_xlnm.Print_Area" localSheetId="10">资产负债表!$L$1:$Q$51</definedName>
    <definedName name="_xlnm.Print_Titles" localSheetId="5">科目!$1:$2</definedName>
    <definedName name="_xlnm.Print_Titles" localSheetId="7">目录!$1:$2</definedName>
  </definedNames>
  <calcPr calcId="162913" fullCalcOnLoad="1"/>
</workbook>
</file>

<file path=xl/calcChain.xml><?xml version="1.0" encoding="utf-8"?>
<calcChain xmlns="http://schemas.openxmlformats.org/spreadsheetml/2006/main">
  <c r="D1" i="2" l="1"/>
  <c r="I2" i="1"/>
  <c r="D7" i="6"/>
  <c r="E7" i="6"/>
  <c r="F7" i="6"/>
  <c r="D8" i="6"/>
  <c r="E8" i="6"/>
  <c r="F8" i="6"/>
  <c r="D9" i="6"/>
  <c r="E9" i="6"/>
  <c r="F9" i="6"/>
  <c r="D10" i="6"/>
  <c r="E10" i="6"/>
  <c r="F10" i="6"/>
  <c r="D11" i="6"/>
  <c r="E11" i="6"/>
  <c r="F11" i="6"/>
  <c r="D12" i="6"/>
  <c r="E12" i="6"/>
  <c r="F12" i="6"/>
  <c r="D13" i="6"/>
  <c r="E13" i="6"/>
  <c r="F13" i="6"/>
  <c r="D14" i="6"/>
  <c r="E14" i="6"/>
  <c r="F14" i="6"/>
  <c r="D15" i="6"/>
  <c r="E15" i="6"/>
  <c r="F15" i="6"/>
  <c r="D16" i="6"/>
  <c r="E16" i="6"/>
  <c r="F16" i="6"/>
  <c r="D17" i="6"/>
  <c r="E17" i="6"/>
  <c r="F17" i="6"/>
  <c r="D18" i="6"/>
  <c r="E18" i="6"/>
  <c r="F18" i="6"/>
  <c r="D19" i="6"/>
  <c r="E19" i="6"/>
  <c r="F19" i="6"/>
  <c r="D20" i="6"/>
  <c r="E20" i="6"/>
  <c r="F20" i="6"/>
  <c r="D21" i="6"/>
  <c r="E21" i="6"/>
  <c r="F21" i="6"/>
  <c r="D22" i="6"/>
  <c r="E22" i="6"/>
  <c r="F22" i="6"/>
  <c r="D23" i="6"/>
  <c r="E23" i="6"/>
  <c r="F23" i="6"/>
  <c r="D24" i="6"/>
  <c r="E24" i="6"/>
  <c r="F24" i="6"/>
  <c r="U3" i="6"/>
  <c r="F6" i="6"/>
  <c r="E6" i="6"/>
  <c r="D6" i="6"/>
  <c r="L25" i="6"/>
  <c r="K25" i="6"/>
  <c r="Q9" i="6"/>
  <c r="Q8" i="6"/>
  <c r="E5" i="6"/>
  <c r="D5" i="6"/>
  <c r="F5" i="6"/>
  <c r="Q5" i="6"/>
  <c r="Q6" i="6"/>
  <c r="Q4" i="6"/>
  <c r="Q3" i="6"/>
  <c r="R2" i="6"/>
  <c r="Q2" i="6"/>
  <c r="H4000" i="8"/>
  <c r="H3999" i="8"/>
  <c r="H3998" i="8"/>
  <c r="H3997" i="8"/>
  <c r="H3996" i="8"/>
  <c r="H3995" i="8"/>
  <c r="H3994" i="8"/>
  <c r="H3993" i="8"/>
  <c r="H3992" i="8"/>
  <c r="H3991" i="8"/>
  <c r="H3990" i="8"/>
  <c r="H3989" i="8"/>
  <c r="H3988" i="8"/>
  <c r="H3987" i="8"/>
  <c r="H3986" i="8"/>
  <c r="H3985" i="8"/>
  <c r="H3984" i="8"/>
  <c r="H3983" i="8"/>
  <c r="H3982" i="8"/>
  <c r="H3981" i="8"/>
  <c r="H3980" i="8"/>
  <c r="H3979" i="8"/>
  <c r="H3978" i="8"/>
  <c r="H3977" i="8"/>
  <c r="H3976" i="8"/>
  <c r="H3975" i="8"/>
  <c r="H3974" i="8"/>
  <c r="H3973" i="8"/>
  <c r="H3972" i="8"/>
  <c r="H3971" i="8"/>
  <c r="H3970" i="8"/>
  <c r="H3969" i="8"/>
  <c r="H3968" i="8"/>
  <c r="H3967" i="8"/>
  <c r="H3966" i="8"/>
  <c r="H3965" i="8"/>
  <c r="H3964" i="8"/>
  <c r="H3963" i="8"/>
  <c r="H3962" i="8"/>
  <c r="H3961" i="8"/>
  <c r="H3960" i="8"/>
  <c r="H3959" i="8"/>
  <c r="H3958" i="8"/>
  <c r="H3957" i="8"/>
  <c r="H3956" i="8"/>
  <c r="H3955" i="8"/>
  <c r="H3954" i="8"/>
  <c r="H3953" i="8"/>
  <c r="H3952" i="8"/>
  <c r="H3951" i="8"/>
  <c r="H3950" i="8"/>
  <c r="H3949" i="8"/>
  <c r="H3948" i="8"/>
  <c r="H3947" i="8"/>
  <c r="H3946" i="8"/>
  <c r="H3945" i="8"/>
  <c r="H3944" i="8"/>
  <c r="H3943" i="8"/>
  <c r="H3942" i="8"/>
  <c r="H3941" i="8"/>
  <c r="H3940" i="8"/>
  <c r="H3939" i="8"/>
  <c r="H3938" i="8"/>
  <c r="H3937" i="8"/>
  <c r="H3936" i="8"/>
  <c r="H3935" i="8"/>
  <c r="H3934" i="8"/>
  <c r="H3933" i="8"/>
  <c r="H3932" i="8"/>
  <c r="H3931" i="8"/>
  <c r="H3930" i="8"/>
  <c r="H3929" i="8"/>
  <c r="H3928" i="8"/>
  <c r="H3927" i="8"/>
  <c r="H3926" i="8"/>
  <c r="H3925" i="8"/>
  <c r="H3924" i="8"/>
  <c r="H3923" i="8"/>
  <c r="H3922" i="8"/>
  <c r="H3921" i="8"/>
  <c r="H3920" i="8"/>
  <c r="H3919" i="8"/>
  <c r="H3918" i="8"/>
  <c r="H3917" i="8"/>
  <c r="H3916" i="8"/>
  <c r="H3915" i="8"/>
  <c r="H3914" i="8"/>
  <c r="H3913" i="8"/>
  <c r="H3912" i="8"/>
  <c r="H3911" i="8"/>
  <c r="H3910" i="8"/>
  <c r="H3909" i="8"/>
  <c r="H3908" i="8"/>
  <c r="H3907" i="8"/>
  <c r="H3906" i="8"/>
  <c r="H3905" i="8"/>
  <c r="H3904" i="8"/>
  <c r="H3903" i="8"/>
  <c r="H3902" i="8"/>
  <c r="H3901" i="8"/>
  <c r="H3900" i="8"/>
  <c r="H3899" i="8"/>
  <c r="H3898" i="8"/>
  <c r="H3897" i="8"/>
  <c r="H3896" i="8"/>
  <c r="H3895" i="8"/>
  <c r="H3894" i="8"/>
  <c r="H3893" i="8"/>
  <c r="H3892" i="8"/>
  <c r="H3891" i="8"/>
  <c r="H3890" i="8"/>
  <c r="H3889" i="8"/>
  <c r="H3888" i="8"/>
  <c r="H3887" i="8"/>
  <c r="H3886" i="8"/>
  <c r="H3885" i="8"/>
  <c r="H3884" i="8"/>
  <c r="H3883" i="8"/>
  <c r="H3882" i="8"/>
  <c r="H3881" i="8"/>
  <c r="H3880" i="8"/>
  <c r="H3879" i="8"/>
  <c r="H3878" i="8"/>
  <c r="H3877" i="8"/>
  <c r="H3876" i="8"/>
  <c r="H3875" i="8"/>
  <c r="H3874" i="8"/>
  <c r="H3873" i="8"/>
  <c r="H3872" i="8"/>
  <c r="H3871" i="8"/>
  <c r="H3870" i="8"/>
  <c r="H3869" i="8"/>
  <c r="H3868" i="8"/>
  <c r="H3867" i="8"/>
  <c r="H3866" i="8"/>
  <c r="H3865" i="8"/>
  <c r="H3864" i="8"/>
  <c r="H3863" i="8"/>
  <c r="H3862" i="8"/>
  <c r="H3861" i="8"/>
  <c r="H3860" i="8"/>
  <c r="H3859" i="8"/>
  <c r="H3858" i="8"/>
  <c r="H3857" i="8"/>
  <c r="H3856" i="8"/>
  <c r="H3855" i="8"/>
  <c r="H3854" i="8"/>
  <c r="H3853" i="8"/>
  <c r="H3852" i="8"/>
  <c r="H3851" i="8"/>
  <c r="H3850" i="8"/>
  <c r="H3849" i="8"/>
  <c r="H3848" i="8"/>
  <c r="H3847" i="8"/>
  <c r="H3846" i="8"/>
  <c r="H3845" i="8"/>
  <c r="H3844" i="8"/>
  <c r="H3843" i="8"/>
  <c r="H3842" i="8"/>
  <c r="H3841" i="8"/>
  <c r="H3840" i="8"/>
  <c r="H3839" i="8"/>
  <c r="H3838" i="8"/>
  <c r="H3837" i="8"/>
  <c r="H3836" i="8"/>
  <c r="H3835" i="8"/>
  <c r="H3834" i="8"/>
  <c r="H3833" i="8"/>
  <c r="H3832" i="8"/>
  <c r="H3831" i="8"/>
  <c r="H3830" i="8"/>
  <c r="H3829" i="8"/>
  <c r="H3828" i="8"/>
  <c r="H3827" i="8"/>
  <c r="H3826" i="8"/>
  <c r="H3825" i="8"/>
  <c r="H3824" i="8"/>
  <c r="H3823" i="8"/>
  <c r="H3822" i="8"/>
  <c r="H3821" i="8"/>
  <c r="H3820" i="8"/>
  <c r="H3819" i="8"/>
  <c r="H3818" i="8"/>
  <c r="H3817" i="8"/>
  <c r="H3816" i="8"/>
  <c r="H3815" i="8"/>
  <c r="H3814" i="8"/>
  <c r="H3813" i="8"/>
  <c r="H3812" i="8"/>
  <c r="H3811" i="8"/>
  <c r="H3810" i="8"/>
  <c r="H3809" i="8"/>
  <c r="H3808" i="8"/>
  <c r="H3807" i="8"/>
  <c r="H3806" i="8"/>
  <c r="H3805" i="8"/>
  <c r="H3804" i="8"/>
  <c r="H3803" i="8"/>
  <c r="H3802" i="8"/>
  <c r="H3801" i="8"/>
  <c r="H3800" i="8"/>
  <c r="H3799" i="8"/>
  <c r="H3798" i="8"/>
  <c r="H3797" i="8"/>
  <c r="H3796" i="8"/>
  <c r="H3795" i="8"/>
  <c r="H3794" i="8"/>
  <c r="H3793" i="8"/>
  <c r="H3792" i="8"/>
  <c r="H3791" i="8"/>
  <c r="H3790" i="8"/>
  <c r="H3789" i="8"/>
  <c r="H3788" i="8"/>
  <c r="H3787" i="8"/>
  <c r="H3786" i="8"/>
  <c r="H3785" i="8"/>
  <c r="H3784" i="8"/>
  <c r="H3783" i="8"/>
  <c r="H3782" i="8"/>
  <c r="H3781" i="8"/>
  <c r="H3780" i="8"/>
  <c r="H3779" i="8"/>
  <c r="H3778" i="8"/>
  <c r="H3777" i="8"/>
  <c r="H3776" i="8"/>
  <c r="H3775" i="8"/>
  <c r="H3774" i="8"/>
  <c r="H3773" i="8"/>
  <c r="H3772" i="8"/>
  <c r="H3771" i="8"/>
  <c r="H3770" i="8"/>
  <c r="H3769" i="8"/>
  <c r="H3768" i="8"/>
  <c r="H3767" i="8"/>
  <c r="H3766" i="8"/>
  <c r="H3765" i="8"/>
  <c r="H3764" i="8"/>
  <c r="H3763" i="8"/>
  <c r="H3762" i="8"/>
  <c r="H3761" i="8"/>
  <c r="H3760" i="8"/>
  <c r="H3759" i="8"/>
  <c r="H3758" i="8"/>
  <c r="H3757" i="8"/>
  <c r="H3756" i="8"/>
  <c r="H3755" i="8"/>
  <c r="H3754" i="8"/>
  <c r="H3753" i="8"/>
  <c r="H3752" i="8"/>
  <c r="H3751" i="8"/>
  <c r="H3750" i="8"/>
  <c r="H3749" i="8"/>
  <c r="H3748" i="8"/>
  <c r="H3747" i="8"/>
  <c r="H3746" i="8"/>
  <c r="H3745" i="8"/>
  <c r="H3744" i="8"/>
  <c r="H3743" i="8"/>
  <c r="H3742" i="8"/>
  <c r="H3741" i="8"/>
  <c r="H3740" i="8"/>
  <c r="H3739" i="8"/>
  <c r="H3738" i="8"/>
  <c r="H3737" i="8"/>
  <c r="H3736" i="8"/>
  <c r="H3735" i="8"/>
  <c r="H3734" i="8"/>
  <c r="H3733" i="8"/>
  <c r="H3732" i="8"/>
  <c r="H3731" i="8"/>
  <c r="H3730" i="8"/>
  <c r="H3729" i="8"/>
  <c r="H3728" i="8"/>
  <c r="H3727" i="8"/>
  <c r="H3726" i="8"/>
  <c r="H3725" i="8"/>
  <c r="H3724" i="8"/>
  <c r="H3723" i="8"/>
  <c r="H3722" i="8"/>
  <c r="H3721" i="8"/>
  <c r="H3720" i="8"/>
  <c r="H3719" i="8"/>
  <c r="H3718" i="8"/>
  <c r="H3717" i="8"/>
  <c r="H3716" i="8"/>
  <c r="H3715" i="8"/>
  <c r="H3714" i="8"/>
  <c r="H3713" i="8"/>
  <c r="H3712" i="8"/>
  <c r="H3711" i="8"/>
  <c r="H3710" i="8"/>
  <c r="H3709" i="8"/>
  <c r="H3708" i="8"/>
  <c r="H3707" i="8"/>
  <c r="H3706" i="8"/>
  <c r="H3705" i="8"/>
  <c r="H3704" i="8"/>
  <c r="H3703" i="8"/>
  <c r="H3702" i="8"/>
  <c r="H3701" i="8"/>
  <c r="H3700" i="8"/>
  <c r="H3699" i="8"/>
  <c r="H3698" i="8"/>
  <c r="H3697" i="8"/>
  <c r="H3696" i="8"/>
  <c r="H3695" i="8"/>
  <c r="H3694" i="8"/>
  <c r="H3693" i="8"/>
  <c r="H3692" i="8"/>
  <c r="H3691" i="8"/>
  <c r="H3690" i="8"/>
  <c r="H3689" i="8"/>
  <c r="H3688" i="8"/>
  <c r="H3687" i="8"/>
  <c r="H3686" i="8"/>
  <c r="H3685" i="8"/>
  <c r="H3684" i="8"/>
  <c r="H3683" i="8"/>
  <c r="H3682" i="8"/>
  <c r="H3681" i="8"/>
  <c r="H3680" i="8"/>
  <c r="H3679" i="8"/>
  <c r="H3678" i="8"/>
  <c r="H3677" i="8"/>
  <c r="H3676" i="8"/>
  <c r="H3675" i="8"/>
  <c r="H3674" i="8"/>
  <c r="H3673" i="8"/>
  <c r="H3672" i="8"/>
  <c r="H3671" i="8"/>
  <c r="H3670" i="8"/>
  <c r="H3669" i="8"/>
  <c r="H3668" i="8"/>
  <c r="H3667" i="8"/>
  <c r="H3666" i="8"/>
  <c r="H3665" i="8"/>
  <c r="H3664" i="8"/>
  <c r="H3663" i="8"/>
  <c r="H3662" i="8"/>
  <c r="H3661" i="8"/>
  <c r="H3660" i="8"/>
  <c r="H3659" i="8"/>
  <c r="H3658" i="8"/>
  <c r="H3657" i="8"/>
  <c r="H3656" i="8"/>
  <c r="H3655" i="8"/>
  <c r="H3654" i="8"/>
  <c r="H3653" i="8"/>
  <c r="H3652" i="8"/>
  <c r="H3651" i="8"/>
  <c r="H3650" i="8"/>
  <c r="H3649" i="8"/>
  <c r="H3648" i="8"/>
  <c r="H3647" i="8"/>
  <c r="H3646" i="8"/>
  <c r="H3645" i="8"/>
  <c r="H3644" i="8"/>
  <c r="H3643" i="8"/>
  <c r="H3642" i="8"/>
  <c r="H3641" i="8"/>
  <c r="H3640" i="8"/>
  <c r="H3639" i="8"/>
  <c r="H3638" i="8"/>
  <c r="H3637" i="8"/>
  <c r="H3636" i="8"/>
  <c r="H3635" i="8"/>
  <c r="H3634" i="8"/>
  <c r="H3633" i="8"/>
  <c r="H3632" i="8"/>
  <c r="H3631" i="8"/>
  <c r="H3630" i="8"/>
  <c r="H3629" i="8"/>
  <c r="H3628" i="8"/>
  <c r="H3627" i="8"/>
  <c r="H3626" i="8"/>
  <c r="H3625" i="8"/>
  <c r="H3624" i="8"/>
  <c r="H3623" i="8"/>
  <c r="H3622" i="8"/>
  <c r="H3621" i="8"/>
  <c r="H3620" i="8"/>
  <c r="H3619" i="8"/>
  <c r="H3618" i="8"/>
  <c r="H3617" i="8"/>
  <c r="H3616" i="8"/>
  <c r="H3615" i="8"/>
  <c r="H3614" i="8"/>
  <c r="H3613" i="8"/>
  <c r="H3612" i="8"/>
  <c r="H3611" i="8"/>
  <c r="H3610" i="8"/>
  <c r="H3609" i="8"/>
  <c r="H3608" i="8"/>
  <c r="H3607" i="8"/>
  <c r="H3606" i="8"/>
  <c r="H3605" i="8"/>
  <c r="H3604" i="8"/>
  <c r="H3603" i="8"/>
  <c r="H3602" i="8"/>
  <c r="H3601" i="8"/>
  <c r="H3600" i="8"/>
  <c r="H3599" i="8"/>
  <c r="H3598" i="8"/>
  <c r="H3597" i="8"/>
  <c r="H3596" i="8"/>
  <c r="H3595" i="8"/>
  <c r="H3594" i="8"/>
  <c r="H3593" i="8"/>
  <c r="H3592" i="8"/>
  <c r="H3591" i="8"/>
  <c r="H3590" i="8"/>
  <c r="H3589" i="8"/>
  <c r="H3588" i="8"/>
  <c r="H3587" i="8"/>
  <c r="H3586" i="8"/>
  <c r="H3585" i="8"/>
  <c r="H3584" i="8"/>
  <c r="H3583" i="8"/>
  <c r="H3582" i="8"/>
  <c r="H3581" i="8"/>
  <c r="H3580" i="8"/>
  <c r="H3579" i="8"/>
  <c r="H3578" i="8"/>
  <c r="H3577" i="8"/>
  <c r="H3576" i="8"/>
  <c r="H3575" i="8"/>
  <c r="H3574" i="8"/>
  <c r="H3573" i="8"/>
  <c r="H3572" i="8"/>
  <c r="H3571" i="8"/>
  <c r="H3570" i="8"/>
  <c r="H3569" i="8"/>
  <c r="H3568" i="8"/>
  <c r="H3567" i="8"/>
  <c r="H3566" i="8"/>
  <c r="H3565" i="8"/>
  <c r="H3564" i="8"/>
  <c r="H3563" i="8"/>
  <c r="H3562" i="8"/>
  <c r="H3561" i="8"/>
  <c r="H3560" i="8"/>
  <c r="H3559" i="8"/>
  <c r="H3558" i="8"/>
  <c r="H3557" i="8"/>
  <c r="H3556" i="8"/>
  <c r="H3555" i="8"/>
  <c r="H3554" i="8"/>
  <c r="H3553" i="8"/>
  <c r="H3552" i="8"/>
  <c r="H3551" i="8"/>
  <c r="H3550" i="8"/>
  <c r="H3549" i="8"/>
  <c r="H3548" i="8"/>
  <c r="H3547" i="8"/>
  <c r="H3546" i="8"/>
  <c r="H3545" i="8"/>
  <c r="H3544" i="8"/>
  <c r="H3543" i="8"/>
  <c r="H3542" i="8"/>
  <c r="H3541" i="8"/>
  <c r="H3540" i="8"/>
  <c r="H3539" i="8"/>
  <c r="H3538" i="8"/>
  <c r="H3537" i="8"/>
  <c r="H3536" i="8"/>
  <c r="H3535" i="8"/>
  <c r="H3534" i="8"/>
  <c r="H3533" i="8"/>
  <c r="H3532" i="8"/>
  <c r="H3531" i="8"/>
  <c r="H3530" i="8"/>
  <c r="H3529" i="8"/>
  <c r="H3528" i="8"/>
  <c r="H3527" i="8"/>
  <c r="H3526" i="8"/>
  <c r="H3525" i="8"/>
  <c r="H3524" i="8"/>
  <c r="H3523" i="8"/>
  <c r="H3522" i="8"/>
  <c r="H3521" i="8"/>
  <c r="H3520" i="8"/>
  <c r="H3519" i="8"/>
  <c r="H3518" i="8"/>
  <c r="H3517" i="8"/>
  <c r="H3516" i="8"/>
  <c r="H3515" i="8"/>
  <c r="H3514" i="8"/>
  <c r="H3513" i="8"/>
  <c r="H3512" i="8"/>
  <c r="H3511" i="8"/>
  <c r="H3510" i="8"/>
  <c r="H3509" i="8"/>
  <c r="H3508" i="8"/>
  <c r="H3507" i="8"/>
  <c r="H3506" i="8"/>
  <c r="H3505" i="8"/>
  <c r="H3504" i="8"/>
  <c r="H3503" i="8"/>
  <c r="H3502" i="8"/>
  <c r="H3501" i="8"/>
  <c r="H3500" i="8"/>
  <c r="H3499" i="8"/>
  <c r="H3498" i="8"/>
  <c r="H3497" i="8"/>
  <c r="H3496" i="8"/>
  <c r="H3495" i="8"/>
  <c r="H3494" i="8"/>
  <c r="H3493" i="8"/>
  <c r="H3492" i="8"/>
  <c r="H3491" i="8"/>
  <c r="H3490" i="8"/>
  <c r="H3489" i="8"/>
  <c r="H3488" i="8"/>
  <c r="H3487" i="8"/>
  <c r="H3486" i="8"/>
  <c r="H3485" i="8"/>
  <c r="H3484" i="8"/>
  <c r="H3483" i="8"/>
  <c r="H3482" i="8"/>
  <c r="H3481" i="8"/>
  <c r="H3480" i="8"/>
  <c r="H3479" i="8"/>
  <c r="H3478" i="8"/>
  <c r="H3477" i="8"/>
  <c r="H3476" i="8"/>
  <c r="H3475" i="8"/>
  <c r="H3474" i="8"/>
  <c r="H3473" i="8"/>
  <c r="H3472" i="8"/>
  <c r="H3471" i="8"/>
  <c r="H3470" i="8"/>
  <c r="H3469" i="8"/>
  <c r="H3468" i="8"/>
  <c r="H3467" i="8"/>
  <c r="H3466" i="8"/>
  <c r="H3465" i="8"/>
  <c r="H3464" i="8"/>
  <c r="H3463" i="8"/>
  <c r="H3462" i="8"/>
  <c r="H3461" i="8"/>
  <c r="H3460" i="8"/>
  <c r="H3459" i="8"/>
  <c r="H3458" i="8"/>
  <c r="H3457" i="8"/>
  <c r="H3456" i="8"/>
  <c r="H3455" i="8"/>
  <c r="H3454" i="8"/>
  <c r="H3453" i="8"/>
  <c r="H3452" i="8"/>
  <c r="H3451" i="8"/>
  <c r="H3450" i="8"/>
  <c r="H3449" i="8"/>
  <c r="H3448" i="8"/>
  <c r="H3447" i="8"/>
  <c r="H3446" i="8"/>
  <c r="H3445" i="8"/>
  <c r="H3444" i="8"/>
  <c r="H3443" i="8"/>
  <c r="H3442" i="8"/>
  <c r="H3441" i="8"/>
  <c r="H3440" i="8"/>
  <c r="H3439" i="8"/>
  <c r="H3438" i="8"/>
  <c r="H3437" i="8"/>
  <c r="H3436" i="8"/>
  <c r="H3435" i="8"/>
  <c r="H3434" i="8"/>
  <c r="H3433" i="8"/>
  <c r="H3432" i="8"/>
  <c r="H3431" i="8"/>
  <c r="H3430" i="8"/>
  <c r="H3429" i="8"/>
  <c r="H3428" i="8"/>
  <c r="H3427" i="8"/>
  <c r="H3426" i="8"/>
  <c r="H3425" i="8"/>
  <c r="H3424" i="8"/>
  <c r="H3423" i="8"/>
  <c r="H3422" i="8"/>
  <c r="H3421" i="8"/>
  <c r="H3420" i="8"/>
  <c r="H3419" i="8"/>
  <c r="H3418" i="8"/>
  <c r="H3417" i="8"/>
  <c r="H3416" i="8"/>
  <c r="H3415" i="8"/>
  <c r="H3414" i="8"/>
  <c r="H3413" i="8"/>
  <c r="H3412" i="8"/>
  <c r="H3411" i="8"/>
  <c r="H3410" i="8"/>
  <c r="H3409" i="8"/>
  <c r="H3408" i="8"/>
  <c r="H3407" i="8"/>
  <c r="H3406" i="8"/>
  <c r="H3405" i="8"/>
  <c r="H3404" i="8"/>
  <c r="H3403" i="8"/>
  <c r="H3402" i="8"/>
  <c r="H3401" i="8"/>
  <c r="H3400" i="8"/>
  <c r="H3399" i="8"/>
  <c r="H3398" i="8"/>
  <c r="H3397" i="8"/>
  <c r="H3396" i="8"/>
  <c r="H3395" i="8"/>
  <c r="H3394" i="8"/>
  <c r="H3393" i="8"/>
  <c r="H3392" i="8"/>
  <c r="H3391" i="8"/>
  <c r="H3390" i="8"/>
  <c r="H3389" i="8"/>
  <c r="H3388" i="8"/>
  <c r="H3387" i="8"/>
  <c r="H3386" i="8"/>
  <c r="H3385" i="8"/>
  <c r="H3384" i="8"/>
  <c r="H3383" i="8"/>
  <c r="H3382" i="8"/>
  <c r="H3381" i="8"/>
  <c r="H3380" i="8"/>
  <c r="H3379" i="8"/>
  <c r="H3378" i="8"/>
  <c r="H3377" i="8"/>
  <c r="H3376" i="8"/>
  <c r="H3375" i="8"/>
  <c r="H3374" i="8"/>
  <c r="H3373" i="8"/>
  <c r="H3372" i="8"/>
  <c r="H3371" i="8"/>
  <c r="H3370" i="8"/>
  <c r="H3369" i="8"/>
  <c r="H3368" i="8"/>
  <c r="H3367" i="8"/>
  <c r="H3366" i="8"/>
  <c r="H3365" i="8"/>
  <c r="H3364" i="8"/>
  <c r="H3363" i="8"/>
  <c r="H3362" i="8"/>
  <c r="H3361" i="8"/>
  <c r="H3360" i="8"/>
  <c r="H3359" i="8"/>
  <c r="H3358" i="8"/>
  <c r="H3357" i="8"/>
  <c r="H3356" i="8"/>
  <c r="H3355" i="8"/>
  <c r="H3354" i="8"/>
  <c r="H3353" i="8"/>
  <c r="H3352" i="8"/>
  <c r="H3351" i="8"/>
  <c r="H3350" i="8"/>
  <c r="H3349" i="8"/>
  <c r="H3348" i="8"/>
  <c r="H3347" i="8"/>
  <c r="H3346" i="8"/>
  <c r="H3345" i="8"/>
  <c r="H3344" i="8"/>
  <c r="H3343" i="8"/>
  <c r="H3342" i="8"/>
  <c r="H3341" i="8"/>
  <c r="H3340" i="8"/>
  <c r="H3339" i="8"/>
  <c r="H3338" i="8"/>
  <c r="H3337" i="8"/>
  <c r="H3336" i="8"/>
  <c r="H3335" i="8"/>
  <c r="H3334" i="8"/>
  <c r="H3333" i="8"/>
  <c r="H3332" i="8"/>
  <c r="H3331" i="8"/>
  <c r="H3330" i="8"/>
  <c r="H3329" i="8"/>
  <c r="H3328" i="8"/>
  <c r="H3327" i="8"/>
  <c r="H3326" i="8"/>
  <c r="H3325" i="8"/>
  <c r="H3324" i="8"/>
  <c r="H3323" i="8"/>
  <c r="H3322" i="8"/>
  <c r="H3321" i="8"/>
  <c r="H3320" i="8"/>
  <c r="H3319" i="8"/>
  <c r="H3318" i="8"/>
  <c r="H3317" i="8"/>
  <c r="H3316" i="8"/>
  <c r="H3315" i="8"/>
  <c r="H3314" i="8"/>
  <c r="H3313" i="8"/>
  <c r="H3312" i="8"/>
  <c r="H3311" i="8"/>
  <c r="H3310" i="8"/>
  <c r="H3309" i="8"/>
  <c r="H3308" i="8"/>
  <c r="H3307" i="8"/>
  <c r="H3306" i="8"/>
  <c r="H3305" i="8"/>
  <c r="H3304" i="8"/>
  <c r="H3303" i="8"/>
  <c r="H3302" i="8"/>
  <c r="H3301" i="8"/>
  <c r="H3300" i="8"/>
  <c r="H3299" i="8"/>
  <c r="H3298" i="8"/>
  <c r="H3297" i="8"/>
  <c r="H3296" i="8"/>
  <c r="H3295" i="8"/>
  <c r="H3294" i="8"/>
  <c r="H3293" i="8"/>
  <c r="H3292" i="8"/>
  <c r="H3291" i="8"/>
  <c r="H3290" i="8"/>
  <c r="H3289" i="8"/>
  <c r="H3288" i="8"/>
  <c r="H3287" i="8"/>
  <c r="H3286" i="8"/>
  <c r="H3285" i="8"/>
  <c r="H3284" i="8"/>
  <c r="H3283" i="8"/>
  <c r="H3282" i="8"/>
  <c r="H3281" i="8"/>
  <c r="H3280" i="8"/>
  <c r="H3279" i="8"/>
  <c r="H3278" i="8"/>
  <c r="H3277" i="8"/>
  <c r="H3276" i="8"/>
  <c r="H3275" i="8"/>
  <c r="H3274" i="8"/>
  <c r="H3273" i="8"/>
  <c r="H3272" i="8"/>
  <c r="H3271" i="8"/>
  <c r="H3270" i="8"/>
  <c r="H3269" i="8"/>
  <c r="H3268" i="8"/>
  <c r="H3267" i="8"/>
  <c r="H3266" i="8"/>
  <c r="H3265" i="8"/>
  <c r="H3264" i="8"/>
  <c r="H3263" i="8"/>
  <c r="H3262" i="8"/>
  <c r="H3261" i="8"/>
  <c r="H3260" i="8"/>
  <c r="H3259" i="8"/>
  <c r="H3258" i="8"/>
  <c r="H3257" i="8"/>
  <c r="H3256" i="8"/>
  <c r="H3255" i="8"/>
  <c r="H3254" i="8"/>
  <c r="H3253" i="8"/>
  <c r="H3252" i="8"/>
  <c r="H3251" i="8"/>
  <c r="H3250" i="8"/>
  <c r="H3249" i="8"/>
  <c r="H3248" i="8"/>
  <c r="H3247" i="8"/>
  <c r="H3246" i="8"/>
  <c r="H3245" i="8"/>
  <c r="H3244" i="8"/>
  <c r="H3243" i="8"/>
  <c r="H3242" i="8"/>
  <c r="H3241" i="8"/>
  <c r="H3240" i="8"/>
  <c r="H3239" i="8"/>
  <c r="H3238" i="8"/>
  <c r="H3237" i="8"/>
  <c r="H3236" i="8"/>
  <c r="H3235" i="8"/>
  <c r="H3234" i="8"/>
  <c r="H3233" i="8"/>
  <c r="H3232" i="8"/>
  <c r="H3231" i="8"/>
  <c r="H3230" i="8"/>
  <c r="H3229" i="8"/>
  <c r="H3228" i="8"/>
  <c r="H3227" i="8"/>
  <c r="H3226" i="8"/>
  <c r="H3225" i="8"/>
  <c r="H3224" i="8"/>
  <c r="H3223" i="8"/>
  <c r="H3222" i="8"/>
  <c r="H3221" i="8"/>
  <c r="H3220" i="8"/>
  <c r="H3219" i="8"/>
  <c r="H3218" i="8"/>
  <c r="H3217" i="8"/>
  <c r="H3216" i="8"/>
  <c r="H3215" i="8"/>
  <c r="H3214" i="8"/>
  <c r="H3213" i="8"/>
  <c r="H3212" i="8"/>
  <c r="H3211" i="8"/>
  <c r="H3210" i="8"/>
  <c r="H3209" i="8"/>
  <c r="H3208" i="8"/>
  <c r="H3207" i="8"/>
  <c r="H3206" i="8"/>
  <c r="H3205" i="8"/>
  <c r="H3204" i="8"/>
  <c r="H3203" i="8"/>
  <c r="H3202" i="8"/>
  <c r="H3201" i="8"/>
  <c r="H3200" i="8"/>
  <c r="H3199" i="8"/>
  <c r="H3198" i="8"/>
  <c r="H3197" i="8"/>
  <c r="H3196" i="8"/>
  <c r="H3195" i="8"/>
  <c r="H3194" i="8"/>
  <c r="H3193" i="8"/>
  <c r="H3192" i="8"/>
  <c r="H3191" i="8"/>
  <c r="H3190" i="8"/>
  <c r="H3189" i="8"/>
  <c r="H3188" i="8"/>
  <c r="H3187" i="8"/>
  <c r="H3186" i="8"/>
  <c r="H3185" i="8"/>
  <c r="H3184" i="8"/>
  <c r="H3183" i="8"/>
  <c r="H3182" i="8"/>
  <c r="H3181" i="8"/>
  <c r="H3180" i="8"/>
  <c r="H3179" i="8"/>
  <c r="H3178" i="8"/>
  <c r="H3177" i="8"/>
  <c r="H3176" i="8"/>
  <c r="H3175" i="8"/>
  <c r="H3174" i="8"/>
  <c r="H3173" i="8"/>
  <c r="H3172" i="8"/>
  <c r="H3171" i="8"/>
  <c r="H3170" i="8"/>
  <c r="H3169" i="8"/>
  <c r="H3168" i="8"/>
  <c r="H3167" i="8"/>
  <c r="H3166" i="8"/>
  <c r="H3165" i="8"/>
  <c r="H3164" i="8"/>
  <c r="H3163" i="8"/>
  <c r="H3162" i="8"/>
  <c r="H3161" i="8"/>
  <c r="H3160" i="8"/>
  <c r="H3159" i="8"/>
  <c r="H3158" i="8"/>
  <c r="H3157" i="8"/>
  <c r="H3156" i="8"/>
  <c r="H3155" i="8"/>
  <c r="H3154" i="8"/>
  <c r="H3153" i="8"/>
  <c r="H3152" i="8"/>
  <c r="H3151" i="8"/>
  <c r="H3150" i="8"/>
  <c r="H3149" i="8"/>
  <c r="H3148" i="8"/>
  <c r="H3147" i="8"/>
  <c r="H3146" i="8"/>
  <c r="H3145" i="8"/>
  <c r="H3144" i="8"/>
  <c r="H3143" i="8"/>
  <c r="H3142" i="8"/>
  <c r="H3141" i="8"/>
  <c r="H3140" i="8"/>
  <c r="H3139" i="8"/>
  <c r="H3138" i="8"/>
  <c r="H3137" i="8"/>
  <c r="H3136" i="8"/>
  <c r="H3135" i="8"/>
  <c r="H3134" i="8"/>
  <c r="H3133" i="8"/>
  <c r="H3132" i="8"/>
  <c r="H3131" i="8"/>
  <c r="H3130" i="8"/>
  <c r="H3129" i="8"/>
  <c r="H3128" i="8"/>
  <c r="H3127" i="8"/>
  <c r="H3126" i="8"/>
  <c r="H3125" i="8"/>
  <c r="H3124" i="8"/>
  <c r="H3123" i="8"/>
  <c r="H3122" i="8"/>
  <c r="H3121" i="8"/>
  <c r="H3120" i="8"/>
  <c r="H3119" i="8"/>
  <c r="H3118" i="8"/>
  <c r="H3117" i="8"/>
  <c r="H3116" i="8"/>
  <c r="H3115" i="8"/>
  <c r="H3114" i="8"/>
  <c r="H3113" i="8"/>
  <c r="H3112" i="8"/>
  <c r="H3111" i="8"/>
  <c r="H3110" i="8"/>
  <c r="H3109" i="8"/>
  <c r="H3108" i="8"/>
  <c r="H3107" i="8"/>
  <c r="H3106" i="8"/>
  <c r="H3105" i="8"/>
  <c r="H3104" i="8"/>
  <c r="H3103" i="8"/>
  <c r="H3102" i="8"/>
  <c r="H3101" i="8"/>
  <c r="H3100" i="8"/>
  <c r="H3099" i="8"/>
  <c r="H3098" i="8"/>
  <c r="H3097" i="8"/>
  <c r="H3096" i="8"/>
  <c r="H3095" i="8"/>
  <c r="H3094" i="8"/>
  <c r="H3093" i="8"/>
  <c r="H3092" i="8"/>
  <c r="H3091" i="8"/>
  <c r="H3090" i="8"/>
  <c r="H3089" i="8"/>
  <c r="H3088" i="8"/>
  <c r="H3087" i="8"/>
  <c r="H3086" i="8"/>
  <c r="H3085" i="8"/>
  <c r="H3084" i="8"/>
  <c r="H3083" i="8"/>
  <c r="H3082" i="8"/>
  <c r="H3081" i="8"/>
  <c r="H3080" i="8"/>
  <c r="H3079" i="8"/>
  <c r="H3078" i="8"/>
  <c r="H3077" i="8"/>
  <c r="H3076" i="8"/>
  <c r="H3075" i="8"/>
  <c r="H3074" i="8"/>
  <c r="H3073" i="8"/>
  <c r="H3072" i="8"/>
  <c r="H3071" i="8"/>
  <c r="H3070" i="8"/>
  <c r="H3069" i="8"/>
  <c r="H3068" i="8"/>
  <c r="H3067" i="8"/>
  <c r="H3066" i="8"/>
  <c r="H3065" i="8"/>
  <c r="H3064" i="8"/>
  <c r="H3063" i="8"/>
  <c r="H3062" i="8"/>
  <c r="H3061" i="8"/>
  <c r="H3060" i="8"/>
  <c r="H3059" i="8"/>
  <c r="H3058" i="8"/>
  <c r="H3057" i="8"/>
  <c r="H3056" i="8"/>
  <c r="H3055" i="8"/>
  <c r="H3054" i="8"/>
  <c r="H3053" i="8"/>
  <c r="H3052" i="8"/>
  <c r="H3051" i="8"/>
  <c r="H3050" i="8"/>
  <c r="H3049" i="8"/>
  <c r="H3048" i="8"/>
  <c r="H3047" i="8"/>
  <c r="H3046" i="8"/>
  <c r="H3045" i="8"/>
  <c r="H3044" i="8"/>
  <c r="H3043" i="8"/>
  <c r="H3042" i="8"/>
  <c r="H3041" i="8"/>
  <c r="H3040" i="8"/>
  <c r="H3039" i="8"/>
  <c r="H3038" i="8"/>
  <c r="H3037" i="8"/>
  <c r="H3036" i="8"/>
  <c r="H3035" i="8"/>
  <c r="H3034" i="8"/>
  <c r="H3033" i="8"/>
  <c r="H3032" i="8"/>
  <c r="H3031" i="8"/>
  <c r="H3030" i="8"/>
  <c r="H3029" i="8"/>
  <c r="H3028" i="8"/>
  <c r="H3027" i="8"/>
  <c r="H3026" i="8"/>
  <c r="H3025" i="8"/>
  <c r="H3024" i="8"/>
  <c r="H3023" i="8"/>
  <c r="H3022" i="8"/>
  <c r="H3021" i="8"/>
  <c r="H3020" i="8"/>
  <c r="H3019" i="8"/>
  <c r="H3018" i="8"/>
  <c r="H3017" i="8"/>
  <c r="H3016" i="8"/>
  <c r="H3015" i="8"/>
  <c r="H3014" i="8"/>
  <c r="H3013" i="8"/>
  <c r="H3012" i="8"/>
  <c r="H3011" i="8"/>
  <c r="H3010" i="8"/>
  <c r="H3009" i="8"/>
  <c r="H3008" i="8"/>
  <c r="H3007" i="8"/>
  <c r="H3006" i="8"/>
  <c r="H3005" i="8"/>
  <c r="H3004" i="8"/>
  <c r="H3003" i="8"/>
  <c r="H3002" i="8"/>
  <c r="H3001" i="8"/>
  <c r="H3000" i="8"/>
  <c r="H2999" i="8"/>
  <c r="H2998" i="8"/>
  <c r="H2997" i="8"/>
  <c r="H2996" i="8"/>
  <c r="H2995" i="8"/>
  <c r="H2994" i="8"/>
  <c r="H2993" i="8"/>
  <c r="H2992" i="8"/>
  <c r="H2991" i="8"/>
  <c r="H2990" i="8"/>
  <c r="H2989" i="8"/>
  <c r="H2988" i="8"/>
  <c r="H2987" i="8"/>
  <c r="H2986" i="8"/>
  <c r="H2985" i="8"/>
  <c r="H2984" i="8"/>
  <c r="H2983" i="8"/>
  <c r="H2982" i="8"/>
  <c r="H2981" i="8"/>
  <c r="H2980" i="8"/>
  <c r="H2979" i="8"/>
  <c r="H2978" i="8"/>
  <c r="H2977" i="8"/>
  <c r="H2976" i="8"/>
  <c r="H2975" i="8"/>
  <c r="H2974" i="8"/>
  <c r="H2973" i="8"/>
  <c r="H2972" i="8"/>
  <c r="H2971" i="8"/>
  <c r="H2970" i="8"/>
  <c r="H2969" i="8"/>
  <c r="H2968" i="8"/>
  <c r="H2967" i="8"/>
  <c r="H2966" i="8"/>
  <c r="H2965" i="8"/>
  <c r="H2964" i="8"/>
  <c r="H2963" i="8"/>
  <c r="H2962" i="8"/>
  <c r="H2961" i="8"/>
  <c r="H2960" i="8"/>
  <c r="H2959" i="8"/>
  <c r="H2958" i="8"/>
  <c r="H2957" i="8"/>
  <c r="H2956" i="8"/>
  <c r="H2955" i="8"/>
  <c r="H2954" i="8"/>
  <c r="H2953" i="8"/>
  <c r="H2952" i="8"/>
  <c r="H2951" i="8"/>
  <c r="H2950" i="8"/>
  <c r="H2949" i="8"/>
  <c r="H2948" i="8"/>
  <c r="H2947" i="8"/>
  <c r="H2946" i="8"/>
  <c r="H2945" i="8"/>
  <c r="H2944" i="8"/>
  <c r="H2943" i="8"/>
  <c r="H2942" i="8"/>
  <c r="H2941" i="8"/>
  <c r="H2940" i="8"/>
  <c r="H2939" i="8"/>
  <c r="H2938" i="8"/>
  <c r="H2937" i="8"/>
  <c r="H2936" i="8"/>
  <c r="H2935" i="8"/>
  <c r="H2934" i="8"/>
  <c r="H2933" i="8"/>
  <c r="H2932" i="8"/>
  <c r="H2931" i="8"/>
  <c r="H2930" i="8"/>
  <c r="H2929" i="8"/>
  <c r="H2928" i="8"/>
  <c r="H2927" i="8"/>
  <c r="H2926" i="8"/>
  <c r="H2925" i="8"/>
  <c r="H2924" i="8"/>
  <c r="H2923" i="8"/>
  <c r="H2922" i="8"/>
  <c r="H2921" i="8"/>
  <c r="H2920" i="8"/>
  <c r="H2919" i="8"/>
  <c r="H2918" i="8"/>
  <c r="H2917" i="8"/>
  <c r="H2916" i="8"/>
  <c r="H2915" i="8"/>
  <c r="H2914" i="8"/>
  <c r="H2913" i="8"/>
  <c r="H2912" i="8"/>
  <c r="H2911" i="8"/>
  <c r="H2910" i="8"/>
  <c r="H2909" i="8"/>
  <c r="H2908" i="8"/>
  <c r="H2907" i="8"/>
  <c r="H2906" i="8"/>
  <c r="H2905" i="8"/>
  <c r="H2904" i="8"/>
  <c r="H2903" i="8"/>
  <c r="H2902" i="8"/>
  <c r="H2901" i="8"/>
  <c r="H2900" i="8"/>
  <c r="H2899" i="8"/>
  <c r="H2898" i="8"/>
  <c r="H2897" i="8"/>
  <c r="H2896" i="8"/>
  <c r="H2895" i="8"/>
  <c r="H2894" i="8"/>
  <c r="H2893" i="8"/>
  <c r="H2892" i="8"/>
  <c r="H2891" i="8"/>
  <c r="H2890" i="8"/>
  <c r="H2889" i="8"/>
  <c r="H2888" i="8"/>
  <c r="H2887" i="8"/>
  <c r="H2886" i="8"/>
  <c r="H2885" i="8"/>
  <c r="H2884" i="8"/>
  <c r="H2883" i="8"/>
  <c r="H2882" i="8"/>
  <c r="H2881" i="8"/>
  <c r="H2880" i="8"/>
  <c r="H2879" i="8"/>
  <c r="H2878" i="8"/>
  <c r="H2877" i="8"/>
  <c r="H2876" i="8"/>
  <c r="H2875" i="8"/>
  <c r="H2874" i="8"/>
  <c r="H2873" i="8"/>
  <c r="H2872" i="8"/>
  <c r="H2871" i="8"/>
  <c r="H2870" i="8"/>
  <c r="H2869" i="8"/>
  <c r="H2868" i="8"/>
  <c r="H2867" i="8"/>
  <c r="H2866" i="8"/>
  <c r="H2865" i="8"/>
  <c r="H2864" i="8"/>
  <c r="H2863" i="8"/>
  <c r="H2862" i="8"/>
  <c r="H2861" i="8"/>
  <c r="H2860" i="8"/>
  <c r="H2859" i="8"/>
  <c r="H2858" i="8"/>
  <c r="H2857" i="8"/>
  <c r="H2856" i="8"/>
  <c r="H2855" i="8"/>
  <c r="H2854" i="8"/>
  <c r="H2853" i="8"/>
  <c r="H2852" i="8"/>
  <c r="H2851" i="8"/>
  <c r="H2850" i="8"/>
  <c r="H2849" i="8"/>
  <c r="H2848" i="8"/>
  <c r="H2847" i="8"/>
  <c r="H2846" i="8"/>
  <c r="H2845" i="8"/>
  <c r="H2844" i="8"/>
  <c r="H2843" i="8"/>
  <c r="H2842" i="8"/>
  <c r="H2841" i="8"/>
  <c r="H2840" i="8"/>
  <c r="H2839" i="8"/>
  <c r="H2838" i="8"/>
  <c r="H2837" i="8"/>
  <c r="H2836" i="8"/>
  <c r="H2835" i="8"/>
  <c r="H2834" i="8"/>
  <c r="H2833" i="8"/>
  <c r="H2832" i="8"/>
  <c r="H2831" i="8"/>
  <c r="H2830" i="8"/>
  <c r="H2829" i="8"/>
  <c r="H2828" i="8"/>
  <c r="H2827" i="8"/>
  <c r="H2826" i="8"/>
  <c r="H2825" i="8"/>
  <c r="H2824" i="8"/>
  <c r="H2823" i="8"/>
  <c r="H2822" i="8"/>
  <c r="H2821" i="8"/>
  <c r="H2820" i="8"/>
  <c r="H2819" i="8"/>
  <c r="H2818" i="8"/>
  <c r="H2817" i="8"/>
  <c r="H2816" i="8"/>
  <c r="H2815" i="8"/>
  <c r="H2814" i="8"/>
  <c r="H2813" i="8"/>
  <c r="H2812" i="8"/>
  <c r="H2811" i="8"/>
  <c r="H2810" i="8"/>
  <c r="H2809" i="8"/>
  <c r="H2808" i="8"/>
  <c r="H2807" i="8"/>
  <c r="H2806" i="8"/>
  <c r="H2805" i="8"/>
  <c r="H2804" i="8"/>
  <c r="H2803" i="8"/>
  <c r="H2802" i="8"/>
  <c r="H2801" i="8"/>
  <c r="H2800" i="8"/>
  <c r="H2799" i="8"/>
  <c r="H2798" i="8"/>
  <c r="H2797" i="8"/>
  <c r="H2796" i="8"/>
  <c r="H2795" i="8"/>
  <c r="H2794" i="8"/>
  <c r="H2793" i="8"/>
  <c r="H2792" i="8"/>
  <c r="H2791" i="8"/>
  <c r="H2790" i="8"/>
  <c r="H2789" i="8"/>
  <c r="H2788" i="8"/>
  <c r="H2787" i="8"/>
  <c r="H2786" i="8"/>
  <c r="H2785" i="8"/>
  <c r="H2784" i="8"/>
  <c r="H2783" i="8"/>
  <c r="H2782" i="8"/>
  <c r="H2781" i="8"/>
  <c r="H2780" i="8"/>
  <c r="H2779" i="8"/>
  <c r="H2778" i="8"/>
  <c r="H2777" i="8"/>
  <c r="H2776" i="8"/>
  <c r="H2775" i="8"/>
  <c r="H2774" i="8"/>
  <c r="H2773" i="8"/>
  <c r="H2772" i="8"/>
  <c r="H2771" i="8"/>
  <c r="H2770" i="8"/>
  <c r="H2769" i="8"/>
  <c r="H2768" i="8"/>
  <c r="H2767" i="8"/>
  <c r="H2766" i="8"/>
  <c r="H2765" i="8"/>
  <c r="H2764" i="8"/>
  <c r="H2763" i="8"/>
  <c r="H2762" i="8"/>
  <c r="H2761" i="8"/>
  <c r="H2760" i="8"/>
  <c r="H2759" i="8"/>
  <c r="H2758" i="8"/>
  <c r="H2757" i="8"/>
  <c r="H2756" i="8"/>
  <c r="H2755" i="8"/>
  <c r="H2754" i="8"/>
  <c r="H2753" i="8"/>
  <c r="H2752" i="8"/>
  <c r="H2751" i="8"/>
  <c r="H2750" i="8"/>
  <c r="H2749" i="8"/>
  <c r="H2748" i="8"/>
  <c r="H2747" i="8"/>
  <c r="H2746" i="8"/>
  <c r="H2745" i="8"/>
  <c r="H2744" i="8"/>
  <c r="H2743" i="8"/>
  <c r="H2742" i="8"/>
  <c r="H2741" i="8"/>
  <c r="H2740" i="8"/>
  <c r="H2739" i="8"/>
  <c r="H2738" i="8"/>
  <c r="H2737" i="8"/>
  <c r="H2736" i="8"/>
  <c r="H2735" i="8"/>
  <c r="H2734" i="8"/>
  <c r="H2733" i="8"/>
  <c r="H2732" i="8"/>
  <c r="H2731" i="8"/>
  <c r="H2730" i="8"/>
  <c r="H2729" i="8"/>
  <c r="H2728" i="8"/>
  <c r="H2727" i="8"/>
  <c r="H2726" i="8"/>
  <c r="H2725" i="8"/>
  <c r="H2724" i="8"/>
  <c r="H2723" i="8"/>
  <c r="H2722" i="8"/>
  <c r="H2721" i="8"/>
  <c r="H2720" i="8"/>
  <c r="H2719" i="8"/>
  <c r="H2718" i="8"/>
  <c r="H2717" i="8"/>
  <c r="H2716" i="8"/>
  <c r="H2715" i="8"/>
  <c r="H2714" i="8"/>
  <c r="H2713" i="8"/>
  <c r="H2712" i="8"/>
  <c r="H2711" i="8"/>
  <c r="H2710" i="8"/>
  <c r="H2709" i="8"/>
  <c r="H2708" i="8"/>
  <c r="H2707" i="8"/>
  <c r="H2706" i="8"/>
  <c r="H2705" i="8"/>
  <c r="H2704" i="8"/>
  <c r="H2703" i="8"/>
  <c r="H2702" i="8"/>
  <c r="H2701" i="8"/>
  <c r="H2700" i="8"/>
  <c r="H2699" i="8"/>
  <c r="H2698" i="8"/>
  <c r="H2697" i="8"/>
  <c r="H2696" i="8"/>
  <c r="H2695" i="8"/>
  <c r="H2694" i="8"/>
  <c r="H2693" i="8"/>
  <c r="H2692" i="8"/>
  <c r="H2691" i="8"/>
  <c r="H2690" i="8"/>
  <c r="H2689" i="8"/>
  <c r="H2688" i="8"/>
  <c r="H2687" i="8"/>
  <c r="H2686" i="8"/>
  <c r="H2685" i="8"/>
  <c r="H2684" i="8"/>
  <c r="H2683" i="8"/>
  <c r="H2682" i="8"/>
  <c r="H2681" i="8"/>
  <c r="H2680" i="8"/>
  <c r="H2679" i="8"/>
  <c r="H2678" i="8"/>
  <c r="H2677" i="8"/>
  <c r="H2676" i="8"/>
  <c r="H2675" i="8"/>
  <c r="H2674" i="8"/>
  <c r="H2673" i="8"/>
  <c r="H2672" i="8"/>
  <c r="H2671" i="8"/>
  <c r="H2670" i="8"/>
  <c r="H2669" i="8"/>
  <c r="H2668" i="8"/>
  <c r="H2667" i="8"/>
  <c r="H2666" i="8"/>
  <c r="H2665" i="8"/>
  <c r="H2664" i="8"/>
  <c r="H2663" i="8"/>
  <c r="H2662" i="8"/>
  <c r="H2661" i="8"/>
  <c r="H2660" i="8"/>
  <c r="H2659" i="8"/>
  <c r="H2658" i="8"/>
  <c r="H2657" i="8"/>
  <c r="H2656" i="8"/>
  <c r="H2655" i="8"/>
  <c r="H2654" i="8"/>
  <c r="H2653" i="8"/>
  <c r="H2652" i="8"/>
  <c r="H2651" i="8"/>
  <c r="H2650" i="8"/>
  <c r="H2649" i="8"/>
  <c r="H2648" i="8"/>
  <c r="H2647" i="8"/>
  <c r="H2646" i="8"/>
  <c r="H2645" i="8"/>
  <c r="H2644" i="8"/>
  <c r="H2643" i="8"/>
  <c r="H2642" i="8"/>
  <c r="H2641" i="8"/>
  <c r="H2640" i="8"/>
  <c r="H2639" i="8"/>
  <c r="H2638" i="8"/>
  <c r="H2637" i="8"/>
  <c r="H2636" i="8"/>
  <c r="H2635" i="8"/>
  <c r="H2634" i="8"/>
  <c r="H2633" i="8"/>
  <c r="H2632" i="8"/>
  <c r="H2631" i="8"/>
  <c r="H2630" i="8"/>
  <c r="H2629" i="8"/>
  <c r="H2628" i="8"/>
  <c r="H2627" i="8"/>
  <c r="H2626" i="8"/>
  <c r="H2625" i="8"/>
  <c r="H2624" i="8"/>
  <c r="H2623" i="8"/>
  <c r="H2622" i="8"/>
  <c r="H2621" i="8"/>
  <c r="H2620" i="8"/>
  <c r="H2619" i="8"/>
  <c r="H2618" i="8"/>
  <c r="H2617" i="8"/>
  <c r="H2616" i="8"/>
  <c r="H2615" i="8"/>
  <c r="H2614" i="8"/>
  <c r="H2613" i="8"/>
  <c r="H2612" i="8"/>
  <c r="H2611" i="8"/>
  <c r="H2610" i="8"/>
  <c r="H2609" i="8"/>
  <c r="H2608" i="8"/>
  <c r="H2607" i="8"/>
  <c r="H2606" i="8"/>
  <c r="H2605" i="8"/>
  <c r="H2604" i="8"/>
  <c r="H2603" i="8"/>
  <c r="H2602" i="8"/>
  <c r="H2601" i="8"/>
  <c r="H2600" i="8"/>
  <c r="H2599" i="8"/>
  <c r="H2598" i="8"/>
  <c r="H2597" i="8"/>
  <c r="H2596" i="8"/>
  <c r="H2595" i="8"/>
  <c r="H2594" i="8"/>
  <c r="H2593" i="8"/>
  <c r="H2592" i="8"/>
  <c r="H2591" i="8"/>
  <c r="H2590" i="8"/>
  <c r="H2589" i="8"/>
  <c r="H2588" i="8"/>
  <c r="H2587" i="8"/>
  <c r="H2586" i="8"/>
  <c r="H2585" i="8"/>
  <c r="H2584" i="8"/>
  <c r="H2583" i="8"/>
  <c r="H2582" i="8"/>
  <c r="H2581" i="8"/>
  <c r="H2580" i="8"/>
  <c r="H2579" i="8"/>
  <c r="H2578" i="8"/>
  <c r="H2577" i="8"/>
  <c r="H2576" i="8"/>
  <c r="H2575" i="8"/>
  <c r="H2574" i="8"/>
  <c r="H2573" i="8"/>
  <c r="H2572" i="8"/>
  <c r="H2571" i="8"/>
  <c r="H2570" i="8"/>
  <c r="H2569" i="8"/>
  <c r="H2568" i="8"/>
  <c r="H2567" i="8"/>
  <c r="H2566" i="8"/>
  <c r="H2565" i="8"/>
  <c r="H2564" i="8"/>
  <c r="H2563" i="8"/>
  <c r="H2562" i="8"/>
  <c r="H2561" i="8"/>
  <c r="H2560" i="8"/>
  <c r="H2559" i="8"/>
  <c r="H2558" i="8"/>
  <c r="H2557" i="8"/>
  <c r="H2556" i="8"/>
  <c r="H2555" i="8"/>
  <c r="H2554" i="8"/>
  <c r="H2553" i="8"/>
  <c r="H2552" i="8"/>
  <c r="H2551" i="8"/>
  <c r="H2550" i="8"/>
  <c r="H2549" i="8"/>
  <c r="H2548" i="8"/>
  <c r="H2547" i="8"/>
  <c r="H2546" i="8"/>
  <c r="H2545" i="8"/>
  <c r="H2544" i="8"/>
  <c r="H2543" i="8"/>
  <c r="H2542" i="8"/>
  <c r="H2541" i="8"/>
  <c r="H2540" i="8"/>
  <c r="H2539" i="8"/>
  <c r="H2538" i="8"/>
  <c r="H2537" i="8"/>
  <c r="H2536" i="8"/>
  <c r="H2535" i="8"/>
  <c r="H2534" i="8"/>
  <c r="H2533" i="8"/>
  <c r="H2532" i="8"/>
  <c r="H2531" i="8"/>
  <c r="H2530" i="8"/>
  <c r="H2529" i="8"/>
  <c r="H2528" i="8"/>
  <c r="H2527" i="8"/>
  <c r="H2526" i="8"/>
  <c r="H2525" i="8"/>
  <c r="H2524" i="8"/>
  <c r="H2523" i="8"/>
  <c r="H2522" i="8"/>
  <c r="H2521" i="8"/>
  <c r="H2520" i="8"/>
  <c r="H2519" i="8"/>
  <c r="H2518" i="8"/>
  <c r="H2517" i="8"/>
  <c r="H2516" i="8"/>
  <c r="H2515" i="8"/>
  <c r="H2514" i="8"/>
  <c r="H2513" i="8"/>
  <c r="H2512" i="8"/>
  <c r="H2511" i="8"/>
  <c r="H2510" i="8"/>
  <c r="H2509" i="8"/>
  <c r="H2508" i="8"/>
  <c r="H2507" i="8"/>
  <c r="H2506" i="8"/>
  <c r="H2505" i="8"/>
  <c r="H2504" i="8"/>
  <c r="H2503" i="8"/>
  <c r="H2502" i="8"/>
  <c r="H2501" i="8"/>
  <c r="H2500" i="8"/>
  <c r="H2499" i="8"/>
  <c r="H2498" i="8"/>
  <c r="H2497" i="8"/>
  <c r="H2496" i="8"/>
  <c r="H2495" i="8"/>
  <c r="H2494" i="8"/>
  <c r="H2493" i="8"/>
  <c r="H2492" i="8"/>
  <c r="H2491" i="8"/>
  <c r="H2490" i="8"/>
  <c r="H2489" i="8"/>
  <c r="H2488" i="8"/>
  <c r="H2487" i="8"/>
  <c r="H2486" i="8"/>
  <c r="H2485" i="8"/>
  <c r="H2484" i="8"/>
  <c r="H2483" i="8"/>
  <c r="H2482" i="8"/>
  <c r="H2481" i="8"/>
  <c r="H2480" i="8"/>
  <c r="H2479" i="8"/>
  <c r="H2478" i="8"/>
  <c r="H2477" i="8"/>
  <c r="H2476" i="8"/>
  <c r="H2475" i="8"/>
  <c r="H2474" i="8"/>
  <c r="H2473" i="8"/>
  <c r="H2472" i="8"/>
  <c r="H2471" i="8"/>
  <c r="H2470" i="8"/>
  <c r="H2469" i="8"/>
  <c r="H2468" i="8"/>
  <c r="H2467" i="8"/>
  <c r="H2466" i="8"/>
  <c r="H2465" i="8"/>
  <c r="H2464" i="8"/>
  <c r="H2463" i="8"/>
  <c r="H2462" i="8"/>
  <c r="H2461" i="8"/>
  <c r="H2460" i="8"/>
  <c r="H2459" i="8"/>
  <c r="H2458" i="8"/>
  <c r="H2457" i="8"/>
  <c r="H2456" i="8"/>
  <c r="H2455" i="8"/>
  <c r="H2454" i="8"/>
  <c r="H2453" i="8"/>
  <c r="H2452" i="8"/>
  <c r="H2451" i="8"/>
  <c r="H2450" i="8"/>
  <c r="H2449" i="8"/>
  <c r="H2448" i="8"/>
  <c r="H2447" i="8"/>
  <c r="H2446" i="8"/>
  <c r="H2445" i="8"/>
  <c r="H2444" i="8"/>
  <c r="H2443" i="8"/>
  <c r="H2442" i="8"/>
  <c r="H2441" i="8"/>
  <c r="H2440" i="8"/>
  <c r="H2439" i="8"/>
  <c r="H2438" i="8"/>
  <c r="H2437" i="8"/>
  <c r="H2436" i="8"/>
  <c r="H2435" i="8"/>
  <c r="H2434" i="8"/>
  <c r="H2433" i="8"/>
  <c r="H2432" i="8"/>
  <c r="H2431" i="8"/>
  <c r="H2430" i="8"/>
  <c r="H2429" i="8"/>
  <c r="H2428" i="8"/>
  <c r="H2427" i="8"/>
  <c r="H2426" i="8"/>
  <c r="H2425" i="8"/>
  <c r="H2424" i="8"/>
  <c r="H2423" i="8"/>
  <c r="H2422" i="8"/>
  <c r="H2421" i="8"/>
  <c r="H2420" i="8"/>
  <c r="H2419" i="8"/>
  <c r="H2418" i="8"/>
  <c r="H2417" i="8"/>
  <c r="H2416" i="8"/>
  <c r="H2415" i="8"/>
  <c r="H2414" i="8"/>
  <c r="H2413" i="8"/>
  <c r="H2412" i="8"/>
  <c r="H2411" i="8"/>
  <c r="H2410" i="8"/>
  <c r="H2409" i="8"/>
  <c r="H2408" i="8"/>
  <c r="H2407" i="8"/>
  <c r="H2406" i="8"/>
  <c r="H2405" i="8"/>
  <c r="H2404" i="8"/>
  <c r="H2403" i="8"/>
  <c r="H2402" i="8"/>
  <c r="H2401" i="8"/>
  <c r="H2400" i="8"/>
  <c r="H2399" i="8"/>
  <c r="H2398" i="8"/>
  <c r="H2397" i="8"/>
  <c r="H2396" i="8"/>
  <c r="H2395" i="8"/>
  <c r="H2394" i="8"/>
  <c r="H2393" i="8"/>
  <c r="H2392" i="8"/>
  <c r="H2391" i="8"/>
  <c r="H2390" i="8"/>
  <c r="H2389" i="8"/>
  <c r="H2388" i="8"/>
  <c r="H2387" i="8"/>
  <c r="H2386" i="8"/>
  <c r="H2385" i="8"/>
  <c r="H2384" i="8"/>
  <c r="H2383" i="8"/>
  <c r="H2382" i="8"/>
  <c r="H2381" i="8"/>
  <c r="H2380" i="8"/>
  <c r="H2379" i="8"/>
  <c r="H2378" i="8"/>
  <c r="H2377" i="8"/>
  <c r="H2376" i="8"/>
  <c r="H2375" i="8"/>
  <c r="H2374" i="8"/>
  <c r="H2373" i="8"/>
  <c r="H2372" i="8"/>
  <c r="H2371" i="8"/>
  <c r="H2370" i="8"/>
  <c r="H2369" i="8"/>
  <c r="H2368" i="8"/>
  <c r="H2367" i="8"/>
  <c r="H2366" i="8"/>
  <c r="H2365" i="8"/>
  <c r="H2364" i="8"/>
  <c r="H2363" i="8"/>
  <c r="H2362" i="8"/>
  <c r="H2361" i="8"/>
  <c r="H2360" i="8"/>
  <c r="H2359" i="8"/>
  <c r="H2358" i="8"/>
  <c r="H2357" i="8"/>
  <c r="H2356" i="8"/>
  <c r="H2355" i="8"/>
  <c r="H2354" i="8"/>
  <c r="H2353" i="8"/>
  <c r="H2352" i="8"/>
  <c r="H2351" i="8"/>
  <c r="H2350" i="8"/>
  <c r="H2349" i="8"/>
  <c r="H2348" i="8"/>
  <c r="H2347" i="8"/>
  <c r="H2346" i="8"/>
  <c r="H2345" i="8"/>
  <c r="H2344" i="8"/>
  <c r="H2343" i="8"/>
  <c r="H2342" i="8"/>
  <c r="H2341" i="8"/>
  <c r="H2340" i="8"/>
  <c r="H2339" i="8"/>
  <c r="H2338" i="8"/>
  <c r="H2337" i="8"/>
  <c r="H2336" i="8"/>
  <c r="H2335" i="8"/>
  <c r="H2334" i="8"/>
  <c r="H2333" i="8"/>
  <c r="H2332" i="8"/>
  <c r="H2331" i="8"/>
  <c r="H2330" i="8"/>
  <c r="H2329" i="8"/>
  <c r="H2328" i="8"/>
  <c r="H2327" i="8"/>
  <c r="H2326" i="8"/>
  <c r="H2325" i="8"/>
  <c r="H2324" i="8"/>
  <c r="H2323" i="8"/>
  <c r="H2322" i="8"/>
  <c r="H2321" i="8"/>
  <c r="H2320" i="8"/>
  <c r="H2319" i="8"/>
  <c r="H2318" i="8"/>
  <c r="H2317" i="8"/>
  <c r="H2316" i="8"/>
  <c r="H2315" i="8"/>
  <c r="H2314" i="8"/>
  <c r="H2313" i="8"/>
  <c r="H2312" i="8"/>
  <c r="H2311" i="8"/>
  <c r="H2310" i="8"/>
  <c r="H2309" i="8"/>
  <c r="H2308" i="8"/>
  <c r="H2307" i="8"/>
  <c r="H2306" i="8"/>
  <c r="H2305" i="8"/>
  <c r="H2304" i="8"/>
  <c r="H2303" i="8"/>
  <c r="H2302" i="8"/>
  <c r="H2301" i="8"/>
  <c r="H2300" i="8"/>
  <c r="H2299" i="8"/>
  <c r="H2298" i="8"/>
  <c r="H2297" i="8"/>
  <c r="H2296" i="8"/>
  <c r="H2295" i="8"/>
  <c r="H2294" i="8"/>
  <c r="H2293" i="8"/>
  <c r="H2292" i="8"/>
  <c r="H2291" i="8"/>
  <c r="H2290" i="8"/>
  <c r="H2289" i="8"/>
  <c r="H2288" i="8"/>
  <c r="H2287" i="8"/>
  <c r="H2286" i="8"/>
  <c r="H2285" i="8"/>
  <c r="H2284" i="8"/>
  <c r="H2283" i="8"/>
  <c r="H2282" i="8"/>
  <c r="H2281" i="8"/>
  <c r="H2280" i="8"/>
  <c r="H2279" i="8"/>
  <c r="H2278" i="8"/>
  <c r="H2277" i="8"/>
  <c r="H2276" i="8"/>
  <c r="H2275" i="8"/>
  <c r="H2274" i="8"/>
  <c r="H2273" i="8"/>
  <c r="H2272" i="8"/>
  <c r="H2271" i="8"/>
  <c r="H2270" i="8"/>
  <c r="H2269" i="8"/>
  <c r="H2268" i="8"/>
  <c r="H2267" i="8"/>
  <c r="H2266" i="8"/>
  <c r="H2265" i="8"/>
  <c r="H2264" i="8"/>
  <c r="H2263" i="8"/>
  <c r="H2262" i="8"/>
  <c r="H2261" i="8"/>
  <c r="H2260" i="8"/>
  <c r="H2259" i="8"/>
  <c r="H2258" i="8"/>
  <c r="H2257" i="8"/>
  <c r="H2256" i="8"/>
  <c r="H2255" i="8"/>
  <c r="H2254" i="8"/>
  <c r="H2253" i="8"/>
  <c r="H2252" i="8"/>
  <c r="H2251" i="8"/>
  <c r="H2250" i="8"/>
  <c r="H2249" i="8"/>
  <c r="H2248" i="8"/>
  <c r="H2247" i="8"/>
  <c r="H2246" i="8"/>
  <c r="H2245" i="8"/>
  <c r="H2244" i="8"/>
  <c r="H2243" i="8"/>
  <c r="H2242" i="8"/>
  <c r="H2241" i="8"/>
  <c r="H2240" i="8"/>
  <c r="H2239" i="8"/>
  <c r="H2238" i="8"/>
  <c r="H2237" i="8"/>
  <c r="H2236" i="8"/>
  <c r="H2235" i="8"/>
  <c r="H2234" i="8"/>
  <c r="H2233" i="8"/>
  <c r="H2232" i="8"/>
  <c r="H2231" i="8"/>
  <c r="H2230" i="8"/>
  <c r="H2229" i="8"/>
  <c r="H2228" i="8"/>
  <c r="H2227" i="8"/>
  <c r="H2226" i="8"/>
  <c r="H2225" i="8"/>
  <c r="H2224" i="8"/>
  <c r="H2223" i="8"/>
  <c r="H2222" i="8"/>
  <c r="H2221" i="8"/>
  <c r="H2220" i="8"/>
  <c r="H2219" i="8"/>
  <c r="H2218" i="8"/>
  <c r="H2217" i="8"/>
  <c r="H2216" i="8"/>
  <c r="H2215" i="8"/>
  <c r="H2214" i="8"/>
  <c r="H2213" i="8"/>
  <c r="H2212" i="8"/>
  <c r="H2211" i="8"/>
  <c r="H2210" i="8"/>
  <c r="H2209" i="8"/>
  <c r="H2208" i="8"/>
  <c r="H2207" i="8"/>
  <c r="H2206" i="8"/>
  <c r="H2205" i="8"/>
  <c r="H2204" i="8"/>
  <c r="H2203" i="8"/>
  <c r="H2202" i="8"/>
  <c r="H2201" i="8"/>
  <c r="H2200" i="8"/>
  <c r="H2199" i="8"/>
  <c r="H2198" i="8"/>
  <c r="H2197" i="8"/>
  <c r="H2196" i="8"/>
  <c r="H2195" i="8"/>
  <c r="H2194" i="8"/>
  <c r="H2193" i="8"/>
  <c r="H2192" i="8"/>
  <c r="H2191" i="8"/>
  <c r="H2190" i="8"/>
  <c r="H2189" i="8"/>
  <c r="H2188" i="8"/>
  <c r="H2187" i="8"/>
  <c r="H2186" i="8"/>
  <c r="H2185" i="8"/>
  <c r="H2184" i="8"/>
  <c r="H2183" i="8"/>
  <c r="H2182" i="8"/>
  <c r="H2181" i="8"/>
  <c r="H2180" i="8"/>
  <c r="H2179" i="8"/>
  <c r="H2178" i="8"/>
  <c r="H2177" i="8"/>
  <c r="H2176" i="8"/>
  <c r="H2175" i="8"/>
  <c r="H2174" i="8"/>
  <c r="H2173" i="8"/>
  <c r="H2172" i="8"/>
  <c r="H2171" i="8"/>
  <c r="H2170" i="8"/>
  <c r="H2169" i="8"/>
  <c r="H2168" i="8"/>
  <c r="H2167" i="8"/>
  <c r="H2166" i="8"/>
  <c r="H2165" i="8"/>
  <c r="H2164" i="8"/>
  <c r="H2163" i="8"/>
  <c r="H2162" i="8"/>
  <c r="H2161" i="8"/>
  <c r="H2160" i="8"/>
  <c r="H2159" i="8"/>
  <c r="H2158" i="8"/>
  <c r="H2157" i="8"/>
  <c r="H2156" i="8"/>
  <c r="H2155" i="8"/>
  <c r="H2154" i="8"/>
  <c r="H2153" i="8"/>
  <c r="H2152" i="8"/>
  <c r="H2151" i="8"/>
  <c r="H2150" i="8"/>
  <c r="H2149" i="8"/>
  <c r="H2148" i="8"/>
  <c r="H2147" i="8"/>
  <c r="H2146" i="8"/>
  <c r="H2145" i="8"/>
  <c r="H2144" i="8"/>
  <c r="H2143" i="8"/>
  <c r="H2142" i="8"/>
  <c r="H2141" i="8"/>
  <c r="H2140" i="8"/>
  <c r="H2139" i="8"/>
  <c r="H2138" i="8"/>
  <c r="H2137" i="8"/>
  <c r="H2136" i="8"/>
  <c r="H2135" i="8"/>
  <c r="H2134" i="8"/>
  <c r="H2133" i="8"/>
  <c r="H2132" i="8"/>
  <c r="H2131" i="8"/>
  <c r="H2130" i="8"/>
  <c r="H2129" i="8"/>
  <c r="H2128" i="8"/>
  <c r="H2127" i="8"/>
  <c r="H2126" i="8"/>
  <c r="H2125" i="8"/>
  <c r="H2124" i="8"/>
  <c r="H2123" i="8"/>
  <c r="H2122" i="8"/>
  <c r="H2121" i="8"/>
  <c r="H2120" i="8"/>
  <c r="H2119" i="8"/>
  <c r="H2118" i="8"/>
  <c r="H2117" i="8"/>
  <c r="H2116" i="8"/>
  <c r="H2115" i="8"/>
  <c r="H2114" i="8"/>
  <c r="H2113" i="8"/>
  <c r="H2112" i="8"/>
  <c r="H2111" i="8"/>
  <c r="H2110" i="8"/>
  <c r="H2109" i="8"/>
  <c r="H2108" i="8"/>
  <c r="H2107" i="8"/>
  <c r="H2106" i="8"/>
  <c r="H2105" i="8"/>
  <c r="H2104" i="8"/>
  <c r="H2103" i="8"/>
  <c r="H2102" i="8"/>
  <c r="H2101" i="8"/>
  <c r="H2100" i="8"/>
  <c r="H2099" i="8"/>
  <c r="H2098" i="8"/>
  <c r="H2097" i="8"/>
  <c r="H2096" i="8"/>
  <c r="H2095" i="8"/>
  <c r="H2094" i="8"/>
  <c r="H2093" i="8"/>
  <c r="H2092" i="8"/>
  <c r="H2091" i="8"/>
  <c r="H2090" i="8"/>
  <c r="H2089" i="8"/>
  <c r="H2088" i="8"/>
  <c r="H2087" i="8"/>
  <c r="H2086" i="8"/>
  <c r="H2085" i="8"/>
  <c r="H2084" i="8"/>
  <c r="H2083" i="8"/>
  <c r="H2082" i="8"/>
  <c r="H2081" i="8"/>
  <c r="H2080" i="8"/>
  <c r="H2079" i="8"/>
  <c r="H2078" i="8"/>
  <c r="H2077" i="8"/>
  <c r="H2076" i="8"/>
  <c r="H2075" i="8"/>
  <c r="H2074" i="8"/>
  <c r="H2073" i="8"/>
  <c r="H2072" i="8"/>
  <c r="H2071" i="8"/>
  <c r="H2070" i="8"/>
  <c r="H2069" i="8"/>
  <c r="H2068" i="8"/>
  <c r="H2067" i="8"/>
  <c r="H2066" i="8"/>
  <c r="H2065" i="8"/>
  <c r="H2064" i="8"/>
  <c r="H2063" i="8"/>
  <c r="H2062" i="8"/>
  <c r="H2061" i="8"/>
  <c r="H2060" i="8"/>
  <c r="H2059" i="8"/>
  <c r="H2058" i="8"/>
  <c r="H2057" i="8"/>
  <c r="H2056" i="8"/>
  <c r="H2055" i="8"/>
  <c r="H2054" i="8"/>
  <c r="H2053" i="8"/>
  <c r="H2052" i="8"/>
  <c r="H2051" i="8"/>
  <c r="H2050" i="8"/>
  <c r="H2049" i="8"/>
  <c r="H2048" i="8"/>
  <c r="H2047" i="8"/>
  <c r="H2046" i="8"/>
  <c r="H2045" i="8"/>
  <c r="H2044" i="8"/>
  <c r="H2043" i="8"/>
  <c r="H2042" i="8"/>
  <c r="H2041" i="8"/>
  <c r="H2040" i="8"/>
  <c r="H2039" i="8"/>
  <c r="H2038" i="8"/>
  <c r="H2037" i="8"/>
  <c r="H2036" i="8"/>
  <c r="H2035" i="8"/>
  <c r="H2034" i="8"/>
  <c r="H2033" i="8"/>
  <c r="H2032" i="8"/>
  <c r="H2031" i="8"/>
  <c r="H2030" i="8"/>
  <c r="H2029" i="8"/>
  <c r="H2028" i="8"/>
  <c r="H2027" i="8"/>
  <c r="H2026" i="8"/>
  <c r="H2025" i="8"/>
  <c r="H2024" i="8"/>
  <c r="H2023" i="8"/>
  <c r="H2022" i="8"/>
  <c r="H2021" i="8"/>
  <c r="H2020" i="8"/>
  <c r="H2019" i="8"/>
  <c r="H2018" i="8"/>
  <c r="H2017" i="8"/>
  <c r="H2016" i="8"/>
  <c r="H2015" i="8"/>
  <c r="H2014" i="8"/>
  <c r="H2013" i="8"/>
  <c r="H2012" i="8"/>
  <c r="H2011" i="8"/>
  <c r="H2010" i="8"/>
  <c r="H2009" i="8"/>
  <c r="H2008" i="8"/>
  <c r="H2007" i="8"/>
  <c r="H2006" i="8"/>
  <c r="H2005" i="8"/>
  <c r="H2004" i="8"/>
  <c r="H2003" i="8"/>
  <c r="H2002" i="8"/>
  <c r="H2001" i="8"/>
  <c r="H2000" i="8"/>
  <c r="H1999" i="8"/>
  <c r="H1998" i="8"/>
  <c r="H1997" i="8"/>
  <c r="H1996" i="8"/>
  <c r="H1995" i="8"/>
  <c r="H1994" i="8"/>
  <c r="H1993" i="8"/>
  <c r="H1992" i="8"/>
  <c r="H1991" i="8"/>
  <c r="H1990" i="8"/>
  <c r="H1989" i="8"/>
  <c r="H1988" i="8"/>
  <c r="H1987" i="8"/>
  <c r="H1986" i="8"/>
  <c r="H1985" i="8"/>
  <c r="H1984" i="8"/>
  <c r="H1983" i="8"/>
  <c r="H1982" i="8"/>
  <c r="H1981" i="8"/>
  <c r="H1980" i="8"/>
  <c r="H1979" i="8"/>
  <c r="H1978" i="8"/>
  <c r="H1977" i="8"/>
  <c r="H1976" i="8"/>
  <c r="H1975" i="8"/>
  <c r="H1974" i="8"/>
  <c r="H1973" i="8"/>
  <c r="H1972" i="8"/>
  <c r="H1971" i="8"/>
  <c r="H1970" i="8"/>
  <c r="H1969" i="8"/>
  <c r="H1968" i="8"/>
  <c r="H1967" i="8"/>
  <c r="H1966" i="8"/>
  <c r="H1965" i="8"/>
  <c r="H1964" i="8"/>
  <c r="H1963" i="8"/>
  <c r="H1962" i="8"/>
  <c r="H1961" i="8"/>
  <c r="H1960" i="8"/>
  <c r="H1959" i="8"/>
  <c r="H1958" i="8"/>
  <c r="H1957" i="8"/>
  <c r="H1956" i="8"/>
  <c r="H1955" i="8"/>
  <c r="H1954" i="8"/>
  <c r="H1953" i="8"/>
  <c r="H1952" i="8"/>
  <c r="H1951" i="8"/>
  <c r="H1950" i="8"/>
  <c r="H1949" i="8"/>
  <c r="H1948" i="8"/>
  <c r="H1947" i="8"/>
  <c r="H1946" i="8"/>
  <c r="H1945" i="8"/>
  <c r="H1944" i="8"/>
  <c r="H1943" i="8"/>
  <c r="H1942" i="8"/>
  <c r="H1941" i="8"/>
  <c r="H1940" i="8"/>
  <c r="H1939" i="8"/>
  <c r="H1938" i="8"/>
  <c r="H1937" i="8"/>
  <c r="H1936" i="8"/>
  <c r="H1935" i="8"/>
  <c r="H1934" i="8"/>
  <c r="H1933" i="8"/>
  <c r="H1932" i="8"/>
  <c r="H1931" i="8"/>
  <c r="H1930" i="8"/>
  <c r="H1929" i="8"/>
  <c r="H1928" i="8"/>
  <c r="H1927" i="8"/>
  <c r="H1926" i="8"/>
  <c r="H1925" i="8"/>
  <c r="H1924" i="8"/>
  <c r="H1923" i="8"/>
  <c r="H1922" i="8"/>
  <c r="H1921" i="8"/>
  <c r="H1920" i="8"/>
  <c r="H1919" i="8"/>
  <c r="H1918" i="8"/>
  <c r="H1917" i="8"/>
  <c r="H1916" i="8"/>
  <c r="H1915" i="8"/>
  <c r="H1914" i="8"/>
  <c r="H1913" i="8"/>
  <c r="H1912" i="8"/>
  <c r="H1911" i="8"/>
  <c r="H1910" i="8"/>
  <c r="H1909" i="8"/>
  <c r="H1908" i="8"/>
  <c r="H1907" i="8"/>
  <c r="H1906" i="8"/>
  <c r="H1905" i="8"/>
  <c r="H1904" i="8"/>
  <c r="H1903" i="8"/>
  <c r="H1902" i="8"/>
  <c r="H1901" i="8"/>
  <c r="H1900" i="8"/>
  <c r="H1899" i="8"/>
  <c r="H1898" i="8"/>
  <c r="H1897" i="8"/>
  <c r="H1896" i="8"/>
  <c r="H1895" i="8"/>
  <c r="H1894" i="8"/>
  <c r="H1893" i="8"/>
  <c r="H1892" i="8"/>
  <c r="H1891" i="8"/>
  <c r="H1890" i="8"/>
  <c r="H1889" i="8"/>
  <c r="H1888" i="8"/>
  <c r="H1887" i="8"/>
  <c r="H1886" i="8"/>
  <c r="H1885" i="8"/>
  <c r="H1884" i="8"/>
  <c r="H1883" i="8"/>
  <c r="H1882" i="8"/>
  <c r="H1881" i="8"/>
  <c r="H1880" i="8"/>
  <c r="H1879" i="8"/>
  <c r="H1878" i="8"/>
  <c r="H1877" i="8"/>
  <c r="H1876" i="8"/>
  <c r="H1875" i="8"/>
  <c r="H1874" i="8"/>
  <c r="H1873" i="8"/>
  <c r="H1872" i="8"/>
  <c r="H1871" i="8"/>
  <c r="H1870" i="8"/>
  <c r="H1869" i="8"/>
  <c r="H1868" i="8"/>
  <c r="H1867" i="8"/>
  <c r="H1866" i="8"/>
  <c r="H1865" i="8"/>
  <c r="H1864" i="8"/>
  <c r="H1863" i="8"/>
  <c r="H1862" i="8"/>
  <c r="H1861" i="8"/>
  <c r="H1860" i="8"/>
  <c r="H1859" i="8"/>
  <c r="H1858" i="8"/>
  <c r="H1857" i="8"/>
  <c r="H1856" i="8"/>
  <c r="H1855" i="8"/>
  <c r="H1854" i="8"/>
  <c r="H1853" i="8"/>
  <c r="H1852" i="8"/>
  <c r="H1851" i="8"/>
  <c r="H1850" i="8"/>
  <c r="H1849" i="8"/>
  <c r="H1848" i="8"/>
  <c r="H1847" i="8"/>
  <c r="H1846" i="8"/>
  <c r="H1845" i="8"/>
  <c r="H1844" i="8"/>
  <c r="H1843" i="8"/>
  <c r="H1842" i="8"/>
  <c r="H1841" i="8"/>
  <c r="H1840" i="8"/>
  <c r="H1839" i="8"/>
  <c r="H1838" i="8"/>
  <c r="H1837" i="8"/>
  <c r="H1836" i="8"/>
  <c r="H1835" i="8"/>
  <c r="H1834" i="8"/>
  <c r="H1833" i="8"/>
  <c r="H1832" i="8"/>
  <c r="H1831" i="8"/>
  <c r="H1830" i="8"/>
  <c r="H1829" i="8"/>
  <c r="H1828" i="8"/>
  <c r="H1827" i="8"/>
  <c r="H1826" i="8"/>
  <c r="H1825" i="8"/>
  <c r="H1824" i="8"/>
  <c r="H1823" i="8"/>
  <c r="H1822" i="8"/>
  <c r="H1821" i="8"/>
  <c r="H1820" i="8"/>
  <c r="H1819" i="8"/>
  <c r="H1818" i="8"/>
  <c r="H1817" i="8"/>
  <c r="H1816" i="8"/>
  <c r="H1815" i="8"/>
  <c r="H1814" i="8"/>
  <c r="H1813" i="8"/>
  <c r="H1812" i="8"/>
  <c r="H1811" i="8"/>
  <c r="H1810" i="8"/>
  <c r="H1809" i="8"/>
  <c r="H1808" i="8"/>
  <c r="H1807" i="8"/>
  <c r="H1806" i="8"/>
  <c r="H1805" i="8"/>
  <c r="H1804" i="8"/>
  <c r="H1803" i="8"/>
  <c r="H1802" i="8"/>
  <c r="H1801" i="8"/>
  <c r="H1800" i="8"/>
  <c r="H1799" i="8"/>
  <c r="H1798" i="8"/>
  <c r="H1797" i="8"/>
  <c r="H1796" i="8"/>
  <c r="H1795" i="8"/>
  <c r="H1794" i="8"/>
  <c r="H1793" i="8"/>
  <c r="H1792" i="8"/>
  <c r="H1791" i="8"/>
  <c r="H1790" i="8"/>
  <c r="H1789" i="8"/>
  <c r="H1788" i="8"/>
  <c r="H1787" i="8"/>
  <c r="H1786" i="8"/>
  <c r="H1785" i="8"/>
  <c r="H1784" i="8"/>
  <c r="H1783" i="8"/>
  <c r="H1782" i="8"/>
  <c r="H1781" i="8"/>
  <c r="H1780" i="8"/>
  <c r="H1779" i="8"/>
  <c r="H1778" i="8"/>
  <c r="H1777" i="8"/>
  <c r="H1776" i="8"/>
  <c r="H1775" i="8"/>
  <c r="H1774" i="8"/>
  <c r="H1773" i="8"/>
  <c r="H1772" i="8"/>
  <c r="H1771" i="8"/>
  <c r="H1770" i="8"/>
  <c r="H1769" i="8"/>
  <c r="H1768" i="8"/>
  <c r="H1767" i="8"/>
  <c r="H1766" i="8"/>
  <c r="H1765" i="8"/>
  <c r="H1764" i="8"/>
  <c r="H1763" i="8"/>
  <c r="H1762" i="8"/>
  <c r="H1761" i="8"/>
  <c r="H1760" i="8"/>
  <c r="H1759" i="8"/>
  <c r="H1758" i="8"/>
  <c r="H1757" i="8"/>
  <c r="H1756" i="8"/>
  <c r="H1755" i="8"/>
  <c r="H1754" i="8"/>
  <c r="H1753" i="8"/>
  <c r="H1752" i="8"/>
  <c r="H1751" i="8"/>
  <c r="H1750" i="8"/>
  <c r="H1749" i="8"/>
  <c r="H1748" i="8"/>
  <c r="H1747" i="8"/>
  <c r="H1746" i="8"/>
  <c r="H1745" i="8"/>
  <c r="H1744" i="8"/>
  <c r="H1743" i="8"/>
  <c r="H1742" i="8"/>
  <c r="H1741" i="8"/>
  <c r="H1740" i="8"/>
  <c r="H1739" i="8"/>
  <c r="H1738" i="8"/>
  <c r="H1737" i="8"/>
  <c r="H1736" i="8"/>
  <c r="H1735" i="8"/>
  <c r="H1734" i="8"/>
  <c r="H1733" i="8"/>
  <c r="H1732" i="8"/>
  <c r="H1731" i="8"/>
  <c r="H1730" i="8"/>
  <c r="H1729" i="8"/>
  <c r="H1728" i="8"/>
  <c r="H1727" i="8"/>
  <c r="H1726" i="8"/>
  <c r="H1725" i="8"/>
  <c r="H1724" i="8"/>
  <c r="H1723" i="8"/>
  <c r="H1722" i="8"/>
  <c r="H1721" i="8"/>
  <c r="H1720" i="8"/>
  <c r="H1719" i="8"/>
  <c r="H1718" i="8"/>
  <c r="H1717" i="8"/>
  <c r="H1716" i="8"/>
  <c r="H1715" i="8"/>
  <c r="H1714" i="8"/>
  <c r="H1713" i="8"/>
  <c r="H1712" i="8"/>
  <c r="H1711" i="8"/>
  <c r="H1710" i="8"/>
  <c r="H1709" i="8"/>
  <c r="H1708" i="8"/>
  <c r="H1707" i="8"/>
  <c r="H1706" i="8"/>
  <c r="H1705" i="8"/>
  <c r="H1704" i="8"/>
  <c r="H1703" i="8"/>
  <c r="H1702" i="8"/>
  <c r="H1701" i="8"/>
  <c r="H1700" i="8"/>
  <c r="H1699" i="8"/>
  <c r="H1698" i="8"/>
  <c r="H1697" i="8"/>
  <c r="H1696" i="8"/>
  <c r="H1695" i="8"/>
  <c r="H1694" i="8"/>
  <c r="H1693" i="8"/>
  <c r="H1692" i="8"/>
  <c r="H1691" i="8"/>
  <c r="H1690" i="8"/>
  <c r="H1689" i="8"/>
  <c r="H1688" i="8"/>
  <c r="H1687" i="8"/>
  <c r="H1686" i="8"/>
  <c r="H1685" i="8"/>
  <c r="H1684" i="8"/>
  <c r="H1683" i="8"/>
  <c r="H1682" i="8"/>
  <c r="H1681" i="8"/>
  <c r="H1680" i="8"/>
  <c r="H1679" i="8"/>
  <c r="H1678" i="8"/>
  <c r="H1677" i="8"/>
  <c r="H1676" i="8"/>
  <c r="H1675" i="8"/>
  <c r="H1674" i="8"/>
  <c r="H1673" i="8"/>
  <c r="H1672" i="8"/>
  <c r="H1671" i="8"/>
  <c r="H1670" i="8"/>
  <c r="H1669" i="8"/>
  <c r="H1668" i="8"/>
  <c r="H1667" i="8"/>
  <c r="H1666" i="8"/>
  <c r="H1665" i="8"/>
  <c r="H1664" i="8"/>
  <c r="H1663" i="8"/>
  <c r="H1662" i="8"/>
  <c r="H1661" i="8"/>
  <c r="H1660" i="8"/>
  <c r="H1659" i="8"/>
  <c r="H1658" i="8"/>
  <c r="H1657" i="8"/>
  <c r="H1656" i="8"/>
  <c r="H1655" i="8"/>
  <c r="H1654" i="8"/>
  <c r="H1653" i="8"/>
  <c r="H1652" i="8"/>
  <c r="H1651" i="8"/>
  <c r="H1650" i="8"/>
  <c r="H1649" i="8"/>
  <c r="H1648" i="8"/>
  <c r="H1647" i="8"/>
  <c r="H1646" i="8"/>
  <c r="H1645" i="8"/>
  <c r="H1644" i="8"/>
  <c r="H1643" i="8"/>
  <c r="H1642" i="8"/>
  <c r="H1641" i="8"/>
  <c r="H1640" i="8"/>
  <c r="H1639" i="8"/>
  <c r="H1638" i="8"/>
  <c r="H1637" i="8"/>
  <c r="H1636" i="8"/>
  <c r="H1635" i="8"/>
  <c r="H1634" i="8"/>
  <c r="H1633" i="8"/>
  <c r="H1632" i="8"/>
  <c r="H1631" i="8"/>
  <c r="H1630" i="8"/>
  <c r="H1629" i="8"/>
  <c r="H1628" i="8"/>
  <c r="H1627" i="8"/>
  <c r="H1626" i="8"/>
  <c r="H1625" i="8"/>
  <c r="H1624" i="8"/>
  <c r="H1623" i="8"/>
  <c r="H1622" i="8"/>
  <c r="H1621" i="8"/>
  <c r="H1620" i="8"/>
  <c r="H1619" i="8"/>
  <c r="H1618" i="8"/>
  <c r="H1617" i="8"/>
  <c r="H1616" i="8"/>
  <c r="H1615" i="8"/>
  <c r="H1614" i="8"/>
  <c r="H1613" i="8"/>
  <c r="H1612" i="8"/>
  <c r="H1611" i="8"/>
  <c r="H1610" i="8"/>
  <c r="H1609" i="8"/>
  <c r="H1608" i="8"/>
  <c r="H1607" i="8"/>
  <c r="H1606" i="8"/>
  <c r="H1605" i="8"/>
  <c r="H1604" i="8"/>
  <c r="H1603" i="8"/>
  <c r="H1602" i="8"/>
  <c r="H1601" i="8"/>
  <c r="H1600" i="8"/>
  <c r="H1599" i="8"/>
  <c r="H1598" i="8"/>
  <c r="H1597" i="8"/>
  <c r="H1596" i="8"/>
  <c r="H1595" i="8"/>
  <c r="H1594" i="8"/>
  <c r="H1593" i="8"/>
  <c r="H1592" i="8"/>
  <c r="H1591" i="8"/>
  <c r="H1590" i="8"/>
  <c r="H1589" i="8"/>
  <c r="H1588" i="8"/>
  <c r="H1587" i="8"/>
  <c r="H1586" i="8"/>
  <c r="H1585" i="8"/>
  <c r="H1584" i="8"/>
  <c r="H1583" i="8"/>
  <c r="H1582" i="8"/>
  <c r="H1581" i="8"/>
  <c r="H1580" i="8"/>
  <c r="H1579" i="8"/>
  <c r="H1578" i="8"/>
  <c r="H1577" i="8"/>
  <c r="H1576" i="8"/>
  <c r="H1575" i="8"/>
  <c r="H1574" i="8"/>
  <c r="H1573" i="8"/>
  <c r="H1572" i="8"/>
  <c r="H1571" i="8"/>
  <c r="H1570" i="8"/>
  <c r="H1569" i="8"/>
  <c r="H1568" i="8"/>
  <c r="H1567" i="8"/>
  <c r="H1566" i="8"/>
  <c r="H1565" i="8"/>
  <c r="H1564" i="8"/>
  <c r="H1563" i="8"/>
  <c r="H1562" i="8"/>
  <c r="H1561" i="8"/>
  <c r="H1560" i="8"/>
  <c r="H1559" i="8"/>
  <c r="H1558" i="8"/>
  <c r="H1557" i="8"/>
  <c r="H1556" i="8"/>
  <c r="H1555" i="8"/>
  <c r="H1554" i="8"/>
  <c r="H1553" i="8"/>
  <c r="H1552" i="8"/>
  <c r="H1551" i="8"/>
  <c r="H1550" i="8"/>
  <c r="H1549" i="8"/>
  <c r="H1548" i="8"/>
  <c r="H1547" i="8"/>
  <c r="H1546" i="8"/>
  <c r="H1545" i="8"/>
  <c r="H1544" i="8"/>
  <c r="H1543" i="8"/>
  <c r="H1542" i="8"/>
  <c r="H1541" i="8"/>
  <c r="H1540" i="8"/>
  <c r="H1539" i="8"/>
  <c r="H1538" i="8"/>
  <c r="H1537" i="8"/>
  <c r="H1536" i="8"/>
  <c r="H1535" i="8"/>
  <c r="H1534" i="8"/>
  <c r="H1533" i="8"/>
  <c r="H1532" i="8"/>
  <c r="H1531" i="8"/>
  <c r="H1530" i="8"/>
  <c r="H1529" i="8"/>
  <c r="H1528" i="8"/>
  <c r="H1527" i="8"/>
  <c r="H1526" i="8"/>
  <c r="H1525" i="8"/>
  <c r="H1524" i="8"/>
  <c r="H1523" i="8"/>
  <c r="H1522" i="8"/>
  <c r="H1521" i="8"/>
  <c r="H1520" i="8"/>
  <c r="H1519" i="8"/>
  <c r="H1518" i="8"/>
  <c r="H1517" i="8"/>
  <c r="H1516" i="8"/>
  <c r="H1515" i="8"/>
  <c r="H1514" i="8"/>
  <c r="H1513" i="8"/>
  <c r="H1512" i="8"/>
  <c r="H1511" i="8"/>
  <c r="H1510" i="8"/>
  <c r="H1509" i="8"/>
  <c r="H1508" i="8"/>
  <c r="H1507" i="8"/>
  <c r="H1506" i="8"/>
  <c r="H1505" i="8"/>
  <c r="H1504" i="8"/>
  <c r="H1503" i="8"/>
  <c r="H1502" i="8"/>
  <c r="H1501" i="8"/>
  <c r="H1500" i="8"/>
  <c r="H1499" i="8"/>
  <c r="H1498" i="8"/>
  <c r="H1497" i="8"/>
  <c r="H1496" i="8"/>
  <c r="H1495" i="8"/>
  <c r="H1494" i="8"/>
  <c r="H1493" i="8"/>
  <c r="H1492" i="8"/>
  <c r="H1491" i="8"/>
  <c r="H1490" i="8"/>
  <c r="H1489" i="8"/>
  <c r="H1488" i="8"/>
  <c r="H1487" i="8"/>
  <c r="H1486" i="8"/>
  <c r="H1485" i="8"/>
  <c r="H1484" i="8"/>
  <c r="H1483" i="8"/>
  <c r="H1482" i="8"/>
  <c r="H1481" i="8"/>
  <c r="H1480" i="8"/>
  <c r="H1479" i="8"/>
  <c r="H1478" i="8"/>
  <c r="H1477" i="8"/>
  <c r="H1476" i="8"/>
  <c r="H1475" i="8"/>
  <c r="H1474" i="8"/>
  <c r="H1473" i="8"/>
  <c r="H1472" i="8"/>
  <c r="H1471" i="8"/>
  <c r="H1470" i="8"/>
  <c r="H1469" i="8"/>
  <c r="H1468" i="8"/>
  <c r="H1467" i="8"/>
  <c r="H1466" i="8"/>
  <c r="H1465" i="8"/>
  <c r="H1464" i="8"/>
  <c r="H1463" i="8"/>
  <c r="H1462" i="8"/>
  <c r="H1461" i="8"/>
  <c r="H1460" i="8"/>
  <c r="H1459" i="8"/>
  <c r="H1458" i="8"/>
  <c r="H1457" i="8"/>
  <c r="H1456" i="8"/>
  <c r="H1455" i="8"/>
  <c r="H1454" i="8"/>
  <c r="H1453" i="8"/>
  <c r="H1452" i="8"/>
  <c r="H1451" i="8"/>
  <c r="H1450" i="8"/>
  <c r="H1449" i="8"/>
  <c r="H1448" i="8"/>
  <c r="H1447" i="8"/>
  <c r="H1446" i="8"/>
  <c r="H1445" i="8"/>
  <c r="H1444" i="8"/>
  <c r="H1443" i="8"/>
  <c r="H1442" i="8"/>
  <c r="H1441" i="8"/>
  <c r="H1440" i="8"/>
  <c r="H1439" i="8"/>
  <c r="H1438" i="8"/>
  <c r="H1437" i="8"/>
  <c r="H1436" i="8"/>
  <c r="H1435" i="8"/>
  <c r="H1434" i="8"/>
  <c r="H1433" i="8"/>
  <c r="H1432" i="8"/>
  <c r="H1431" i="8"/>
  <c r="H1430" i="8"/>
  <c r="H1429" i="8"/>
  <c r="H1428" i="8"/>
  <c r="H1427" i="8"/>
  <c r="H1426" i="8"/>
  <c r="H1425" i="8"/>
  <c r="H1424" i="8"/>
  <c r="H1423" i="8"/>
  <c r="H1422" i="8"/>
  <c r="H1421" i="8"/>
  <c r="H1420" i="8"/>
  <c r="H1419" i="8"/>
  <c r="H1418" i="8"/>
  <c r="H1417" i="8"/>
  <c r="H1416" i="8"/>
  <c r="H1415" i="8"/>
  <c r="H1414" i="8"/>
  <c r="H1413" i="8"/>
  <c r="H1412" i="8"/>
  <c r="H1411" i="8"/>
  <c r="H1410" i="8"/>
  <c r="H1409" i="8"/>
  <c r="H1408" i="8"/>
  <c r="H1407" i="8"/>
  <c r="H1406" i="8"/>
  <c r="H1405" i="8"/>
  <c r="H1404" i="8"/>
  <c r="H1403" i="8"/>
  <c r="H1402" i="8"/>
  <c r="H1401" i="8"/>
  <c r="H1400" i="8"/>
  <c r="H1399" i="8"/>
  <c r="H1398" i="8"/>
  <c r="H1397" i="8"/>
  <c r="H1396" i="8"/>
  <c r="H1395" i="8"/>
  <c r="H1394" i="8"/>
  <c r="H1393" i="8"/>
  <c r="H1392" i="8"/>
  <c r="H1391" i="8"/>
  <c r="H1390" i="8"/>
  <c r="H1389" i="8"/>
  <c r="H1388" i="8"/>
  <c r="H1387" i="8"/>
  <c r="H1386" i="8"/>
  <c r="H1385" i="8"/>
  <c r="H1384" i="8"/>
  <c r="H1383" i="8"/>
  <c r="H1382" i="8"/>
  <c r="H1381" i="8"/>
  <c r="H1380" i="8"/>
  <c r="H1379" i="8"/>
  <c r="H1378" i="8"/>
  <c r="H1377" i="8"/>
  <c r="H1376" i="8"/>
  <c r="H1375" i="8"/>
  <c r="H1374" i="8"/>
  <c r="H1373" i="8"/>
  <c r="H1372" i="8"/>
  <c r="H1371" i="8"/>
  <c r="H1370" i="8"/>
  <c r="H1369" i="8"/>
  <c r="H1368" i="8"/>
  <c r="H1367" i="8"/>
  <c r="H1366" i="8"/>
  <c r="H1365" i="8"/>
  <c r="H1364" i="8"/>
  <c r="H1363" i="8"/>
  <c r="H1362" i="8"/>
  <c r="H1361" i="8"/>
  <c r="H1360" i="8"/>
  <c r="H1359" i="8"/>
  <c r="H1358" i="8"/>
  <c r="H1357" i="8"/>
  <c r="H1356" i="8"/>
  <c r="H1355" i="8"/>
  <c r="H1354" i="8"/>
  <c r="H1353" i="8"/>
  <c r="H1352" i="8"/>
  <c r="H1351" i="8"/>
  <c r="H1350" i="8"/>
  <c r="H1349" i="8"/>
  <c r="H1348" i="8"/>
  <c r="H1347" i="8"/>
  <c r="H1346" i="8"/>
  <c r="H1345" i="8"/>
  <c r="H1344" i="8"/>
  <c r="H1343" i="8"/>
  <c r="H1342" i="8"/>
  <c r="H1341" i="8"/>
  <c r="H1340" i="8"/>
  <c r="H1339" i="8"/>
  <c r="H1338" i="8"/>
  <c r="H1337" i="8"/>
  <c r="H1336" i="8"/>
  <c r="H1335" i="8"/>
  <c r="H1334" i="8"/>
  <c r="H1333" i="8"/>
  <c r="H1332" i="8"/>
  <c r="H1331" i="8"/>
  <c r="H1330" i="8"/>
  <c r="H1329" i="8"/>
  <c r="H1328" i="8"/>
  <c r="H1327" i="8"/>
  <c r="H1326" i="8"/>
  <c r="H1325" i="8"/>
  <c r="H1324" i="8"/>
  <c r="H1323" i="8"/>
  <c r="H1322" i="8"/>
  <c r="H1321" i="8"/>
  <c r="H1320" i="8"/>
  <c r="H1319" i="8"/>
  <c r="H1318" i="8"/>
  <c r="H1317" i="8"/>
  <c r="H1316" i="8"/>
  <c r="H1315" i="8"/>
  <c r="H1314" i="8"/>
  <c r="H1313" i="8"/>
  <c r="H1312" i="8"/>
  <c r="H1311" i="8"/>
  <c r="H1310" i="8"/>
  <c r="H1309" i="8"/>
  <c r="H1308" i="8"/>
  <c r="H1307" i="8"/>
  <c r="H1306" i="8"/>
  <c r="H1305" i="8"/>
  <c r="H1304" i="8"/>
  <c r="H1303" i="8"/>
  <c r="H1302" i="8"/>
  <c r="H1301" i="8"/>
  <c r="H1300" i="8"/>
  <c r="H1299" i="8"/>
  <c r="H1298" i="8"/>
  <c r="H1297" i="8"/>
  <c r="H1296" i="8"/>
  <c r="H1295" i="8"/>
  <c r="H1294" i="8"/>
  <c r="H1293" i="8"/>
  <c r="H1292" i="8"/>
  <c r="H1291" i="8"/>
  <c r="H1290" i="8"/>
  <c r="H1289" i="8"/>
  <c r="H1288" i="8"/>
  <c r="H1287" i="8"/>
  <c r="H1286" i="8"/>
  <c r="H1285" i="8"/>
  <c r="H1284" i="8"/>
  <c r="H1283" i="8"/>
  <c r="H1282" i="8"/>
  <c r="H1281" i="8"/>
  <c r="H1280" i="8"/>
  <c r="H1279" i="8"/>
  <c r="H1278" i="8"/>
  <c r="H1277" i="8"/>
  <c r="H1276" i="8"/>
  <c r="H1275" i="8"/>
  <c r="H1274" i="8"/>
  <c r="H1273" i="8"/>
  <c r="H1272" i="8"/>
  <c r="H1271" i="8"/>
  <c r="H1270" i="8"/>
  <c r="H1269" i="8"/>
  <c r="H1268" i="8"/>
  <c r="H1267" i="8"/>
  <c r="H1266" i="8"/>
  <c r="H1265" i="8"/>
  <c r="H1264" i="8"/>
  <c r="H1263" i="8"/>
  <c r="H1262" i="8"/>
  <c r="H1261" i="8"/>
  <c r="H1260" i="8"/>
  <c r="H1259" i="8"/>
  <c r="H1258" i="8"/>
  <c r="H1257" i="8"/>
  <c r="H1256" i="8"/>
  <c r="H1255" i="8"/>
  <c r="H1254" i="8"/>
  <c r="H1253" i="8"/>
  <c r="H1252" i="8"/>
  <c r="H1251" i="8"/>
  <c r="H1250" i="8"/>
  <c r="H1249" i="8"/>
  <c r="H1248" i="8"/>
  <c r="H1247" i="8"/>
  <c r="H1246" i="8"/>
  <c r="H1245" i="8"/>
  <c r="H1244" i="8"/>
  <c r="H1243" i="8"/>
  <c r="H1242" i="8"/>
  <c r="H1241" i="8"/>
  <c r="H1240" i="8"/>
  <c r="H1239" i="8"/>
  <c r="H1238" i="8"/>
  <c r="H1237" i="8"/>
  <c r="H1236" i="8"/>
  <c r="H1235" i="8"/>
  <c r="H1234" i="8"/>
  <c r="H1233" i="8"/>
  <c r="H1232" i="8"/>
  <c r="H1231" i="8"/>
  <c r="H1230" i="8"/>
  <c r="H1229" i="8"/>
  <c r="H1228" i="8"/>
  <c r="H1227" i="8"/>
  <c r="H1226" i="8"/>
  <c r="H1225" i="8"/>
  <c r="H1224" i="8"/>
  <c r="H1223" i="8"/>
  <c r="H1222" i="8"/>
  <c r="H1221" i="8"/>
  <c r="H1220" i="8"/>
  <c r="H1219" i="8"/>
  <c r="H1218" i="8"/>
  <c r="H1217" i="8"/>
  <c r="H1216" i="8"/>
  <c r="H1215" i="8"/>
  <c r="H1214" i="8"/>
  <c r="H1213" i="8"/>
  <c r="H1212" i="8"/>
  <c r="H1211" i="8"/>
  <c r="H1210" i="8"/>
  <c r="H1209" i="8"/>
  <c r="H1208" i="8"/>
  <c r="H1207" i="8"/>
  <c r="H1206" i="8"/>
  <c r="H1205" i="8"/>
  <c r="H1204" i="8"/>
  <c r="H1203" i="8"/>
  <c r="H1202" i="8"/>
  <c r="H1201" i="8"/>
  <c r="H1200" i="8"/>
  <c r="H1199" i="8"/>
  <c r="H1198" i="8"/>
  <c r="H1197" i="8"/>
  <c r="H1196" i="8"/>
  <c r="H1195" i="8"/>
  <c r="H1194" i="8"/>
  <c r="H1193" i="8"/>
  <c r="H1192" i="8"/>
  <c r="H1191" i="8"/>
  <c r="H1190" i="8"/>
  <c r="H1189" i="8"/>
  <c r="H1188" i="8"/>
  <c r="H1187" i="8"/>
  <c r="H1186" i="8"/>
  <c r="H1185" i="8"/>
  <c r="H1184" i="8"/>
  <c r="H1183" i="8"/>
  <c r="H1182" i="8"/>
  <c r="H1181" i="8"/>
  <c r="H1180" i="8"/>
  <c r="H1179" i="8"/>
  <c r="H1178" i="8"/>
  <c r="H1177" i="8"/>
  <c r="H1176" i="8"/>
  <c r="H1175" i="8"/>
  <c r="H1174" i="8"/>
  <c r="H1173" i="8"/>
  <c r="H1172" i="8"/>
  <c r="H1171" i="8"/>
  <c r="H1170" i="8"/>
  <c r="H1169" i="8"/>
  <c r="H1168" i="8"/>
  <c r="H1167" i="8"/>
  <c r="H1166" i="8"/>
  <c r="H1165" i="8"/>
  <c r="H1164" i="8"/>
  <c r="H1163" i="8"/>
  <c r="H1162" i="8"/>
  <c r="H1161" i="8"/>
  <c r="H1160" i="8"/>
  <c r="H1159" i="8"/>
  <c r="H1158" i="8"/>
  <c r="H1157" i="8"/>
  <c r="H1156" i="8"/>
  <c r="H1155" i="8"/>
  <c r="H1154" i="8"/>
  <c r="H1153" i="8"/>
  <c r="H1152" i="8"/>
  <c r="H1151" i="8"/>
  <c r="H1150" i="8"/>
  <c r="H1149" i="8"/>
  <c r="H1148" i="8"/>
  <c r="H1147" i="8"/>
  <c r="H1146" i="8"/>
  <c r="H1145" i="8"/>
  <c r="H1144" i="8"/>
  <c r="H1143" i="8"/>
  <c r="H1142" i="8"/>
  <c r="H1141" i="8"/>
  <c r="H1140" i="8"/>
  <c r="H1139" i="8"/>
  <c r="H1138" i="8"/>
  <c r="H1137" i="8"/>
  <c r="H1136" i="8"/>
  <c r="H1135" i="8"/>
  <c r="H1134" i="8"/>
  <c r="H1133" i="8"/>
  <c r="H1132" i="8"/>
  <c r="H1131" i="8"/>
  <c r="H1130" i="8"/>
  <c r="H1129" i="8"/>
  <c r="H1128" i="8"/>
  <c r="H1127" i="8"/>
  <c r="H1126" i="8"/>
  <c r="H1125" i="8"/>
  <c r="H1124" i="8"/>
  <c r="H1123" i="8"/>
  <c r="H1122" i="8"/>
  <c r="H1121" i="8"/>
  <c r="H1120" i="8"/>
  <c r="H1119" i="8"/>
  <c r="H1118" i="8"/>
  <c r="H1117" i="8"/>
  <c r="H1116" i="8"/>
  <c r="H1115" i="8"/>
  <c r="H1114" i="8"/>
  <c r="H1113" i="8"/>
  <c r="H1112" i="8"/>
  <c r="H1111" i="8"/>
  <c r="H1110" i="8"/>
  <c r="H1109" i="8"/>
  <c r="H1108" i="8"/>
  <c r="H1107" i="8"/>
  <c r="H1106" i="8"/>
  <c r="H1105" i="8"/>
  <c r="H1104" i="8"/>
  <c r="H1103" i="8"/>
  <c r="H1102" i="8"/>
  <c r="H1101" i="8"/>
  <c r="H1100" i="8"/>
  <c r="H1099" i="8"/>
  <c r="H1098" i="8"/>
  <c r="H1097" i="8"/>
  <c r="H1096" i="8"/>
  <c r="H1095" i="8"/>
  <c r="H1094" i="8"/>
  <c r="H1093" i="8"/>
  <c r="H1092" i="8"/>
  <c r="H1091" i="8"/>
  <c r="H1090" i="8"/>
  <c r="H1089" i="8"/>
  <c r="H1088" i="8"/>
  <c r="H1087" i="8"/>
  <c r="H1086" i="8"/>
  <c r="H1085" i="8"/>
  <c r="H1084" i="8"/>
  <c r="H1083" i="8"/>
  <c r="H1082" i="8"/>
  <c r="H1081" i="8"/>
  <c r="H1080" i="8"/>
  <c r="H1079" i="8"/>
  <c r="H1078" i="8"/>
  <c r="H1077" i="8"/>
  <c r="H1076" i="8"/>
  <c r="H1075" i="8"/>
  <c r="H1074" i="8"/>
  <c r="H1073" i="8"/>
  <c r="H1072" i="8"/>
  <c r="H1071" i="8"/>
  <c r="H1070" i="8"/>
  <c r="H1069" i="8"/>
  <c r="H1068" i="8"/>
  <c r="H1067" i="8"/>
  <c r="H1066" i="8"/>
  <c r="H1065" i="8"/>
  <c r="H1064" i="8"/>
  <c r="H1063" i="8"/>
  <c r="H1062" i="8"/>
  <c r="H1061" i="8"/>
  <c r="H1060" i="8"/>
  <c r="H1059" i="8"/>
  <c r="H1058" i="8"/>
  <c r="H1057" i="8"/>
  <c r="H1056" i="8"/>
  <c r="H1055" i="8"/>
  <c r="H1054" i="8"/>
  <c r="H1053" i="8"/>
  <c r="H1052" i="8"/>
  <c r="H1051" i="8"/>
  <c r="H1050" i="8"/>
  <c r="H1049" i="8"/>
  <c r="H1048" i="8"/>
  <c r="H1047" i="8"/>
  <c r="H1046" i="8"/>
  <c r="H1045" i="8"/>
  <c r="H1044" i="8"/>
  <c r="H1043" i="8"/>
  <c r="H1042" i="8"/>
  <c r="H1041" i="8"/>
  <c r="H1040" i="8"/>
  <c r="H1039" i="8"/>
  <c r="H1038" i="8"/>
  <c r="H1037" i="8"/>
  <c r="H1036" i="8"/>
  <c r="H1035" i="8"/>
  <c r="H1034" i="8"/>
  <c r="H1033" i="8"/>
  <c r="H1032" i="8"/>
  <c r="H1031" i="8"/>
  <c r="H1030" i="8"/>
  <c r="H1029" i="8"/>
  <c r="H1028" i="8"/>
  <c r="H1027" i="8"/>
  <c r="H1026" i="8"/>
  <c r="H1025" i="8"/>
  <c r="H1024" i="8"/>
  <c r="H1023" i="8"/>
  <c r="H1022" i="8"/>
  <c r="H1021" i="8"/>
  <c r="H1020" i="8"/>
  <c r="H1019" i="8"/>
  <c r="H1018" i="8"/>
  <c r="H1017" i="8"/>
  <c r="H1016" i="8"/>
  <c r="H1015" i="8"/>
  <c r="H1014" i="8"/>
  <c r="H1013" i="8"/>
  <c r="H1012" i="8"/>
  <c r="H1011" i="8"/>
  <c r="H1010" i="8"/>
  <c r="H1009" i="8"/>
  <c r="H1008" i="8"/>
  <c r="H1007" i="8"/>
  <c r="H1006" i="8"/>
  <c r="H1005" i="8"/>
  <c r="H1004" i="8"/>
  <c r="H1003" i="8"/>
  <c r="H1002" i="8"/>
  <c r="H1001" i="8"/>
  <c r="H1000" i="8"/>
  <c r="H999" i="8"/>
  <c r="H998" i="8"/>
  <c r="H997" i="8"/>
  <c r="H996" i="8"/>
  <c r="H995" i="8"/>
  <c r="H994" i="8"/>
  <c r="H993" i="8"/>
  <c r="H992" i="8"/>
  <c r="H991" i="8"/>
  <c r="H990" i="8"/>
  <c r="H989" i="8"/>
  <c r="H988" i="8"/>
  <c r="H987" i="8"/>
  <c r="H986" i="8"/>
  <c r="H985" i="8"/>
  <c r="H984" i="8"/>
  <c r="H983" i="8"/>
  <c r="H982" i="8"/>
  <c r="H981" i="8"/>
  <c r="H980" i="8"/>
  <c r="H979" i="8"/>
  <c r="H978" i="8"/>
  <c r="H977" i="8"/>
  <c r="H976" i="8"/>
  <c r="H975" i="8"/>
  <c r="H974" i="8"/>
  <c r="H973" i="8"/>
  <c r="H972" i="8"/>
  <c r="H971" i="8"/>
  <c r="H970" i="8"/>
  <c r="H969" i="8"/>
  <c r="H968" i="8"/>
  <c r="H967" i="8"/>
  <c r="H966" i="8"/>
  <c r="H965" i="8"/>
  <c r="H964" i="8"/>
  <c r="H963" i="8"/>
  <c r="H962" i="8"/>
  <c r="H961" i="8"/>
  <c r="H960" i="8"/>
  <c r="H959" i="8"/>
  <c r="H958" i="8"/>
  <c r="H957" i="8"/>
  <c r="H956" i="8"/>
  <c r="H955" i="8"/>
  <c r="H954" i="8"/>
  <c r="H953" i="8"/>
  <c r="H952" i="8"/>
  <c r="H951" i="8"/>
  <c r="H950" i="8"/>
  <c r="H949" i="8"/>
  <c r="H948" i="8"/>
  <c r="H947" i="8"/>
  <c r="H946" i="8"/>
  <c r="H945" i="8"/>
  <c r="H944" i="8"/>
  <c r="H943" i="8"/>
  <c r="H942" i="8"/>
  <c r="H941" i="8"/>
  <c r="H940" i="8"/>
  <c r="H939" i="8"/>
  <c r="H938" i="8"/>
  <c r="H937" i="8"/>
  <c r="H936" i="8"/>
  <c r="H935" i="8"/>
  <c r="H934" i="8"/>
  <c r="H933" i="8"/>
  <c r="H932" i="8"/>
  <c r="H931" i="8"/>
  <c r="H930" i="8"/>
  <c r="H929" i="8"/>
  <c r="H928" i="8"/>
  <c r="H927" i="8"/>
  <c r="H926" i="8"/>
  <c r="H925" i="8"/>
  <c r="H924" i="8"/>
  <c r="H923" i="8"/>
  <c r="H922" i="8"/>
  <c r="H921" i="8"/>
  <c r="H920" i="8"/>
  <c r="H919" i="8"/>
  <c r="H918" i="8"/>
  <c r="H917" i="8"/>
  <c r="H916" i="8"/>
  <c r="H915" i="8"/>
  <c r="H914" i="8"/>
  <c r="H913" i="8"/>
  <c r="H912" i="8"/>
  <c r="H911" i="8"/>
  <c r="H910" i="8"/>
  <c r="H909" i="8"/>
  <c r="H908" i="8"/>
  <c r="H907" i="8"/>
  <c r="H906" i="8"/>
  <c r="H905" i="8"/>
  <c r="H904" i="8"/>
  <c r="H903" i="8"/>
  <c r="H902" i="8"/>
  <c r="H901" i="8"/>
  <c r="H900" i="8"/>
  <c r="H899" i="8"/>
  <c r="H898" i="8"/>
  <c r="H897" i="8"/>
  <c r="H896" i="8"/>
  <c r="H895" i="8"/>
  <c r="H894" i="8"/>
  <c r="H893" i="8"/>
  <c r="H892" i="8"/>
  <c r="H891" i="8"/>
  <c r="H890" i="8"/>
  <c r="H889" i="8"/>
  <c r="H888" i="8"/>
  <c r="H887" i="8"/>
  <c r="H886" i="8"/>
  <c r="H885" i="8"/>
  <c r="H884" i="8"/>
  <c r="H883" i="8"/>
  <c r="H882" i="8"/>
  <c r="H881" i="8"/>
  <c r="H880" i="8"/>
  <c r="H879" i="8"/>
  <c r="H878" i="8"/>
  <c r="H877" i="8"/>
  <c r="H876" i="8"/>
  <c r="H875" i="8"/>
  <c r="H874" i="8"/>
  <c r="H873" i="8"/>
  <c r="H872" i="8"/>
  <c r="H871" i="8"/>
  <c r="H870" i="8"/>
  <c r="H869" i="8"/>
  <c r="H868" i="8"/>
  <c r="H867" i="8"/>
  <c r="H866" i="8"/>
  <c r="H865" i="8"/>
  <c r="H864" i="8"/>
  <c r="H863" i="8"/>
  <c r="H862" i="8"/>
  <c r="H861" i="8"/>
  <c r="H860" i="8"/>
  <c r="H859" i="8"/>
  <c r="H858" i="8"/>
  <c r="H857" i="8"/>
  <c r="H856" i="8"/>
  <c r="H855" i="8"/>
  <c r="H854" i="8"/>
  <c r="H853" i="8"/>
  <c r="H852" i="8"/>
  <c r="H851" i="8"/>
  <c r="H850" i="8"/>
  <c r="H849" i="8"/>
  <c r="H848" i="8"/>
  <c r="H847" i="8"/>
  <c r="H846" i="8"/>
  <c r="H845" i="8"/>
  <c r="H844" i="8"/>
  <c r="H843" i="8"/>
  <c r="H842" i="8"/>
  <c r="H841" i="8"/>
  <c r="H840" i="8"/>
  <c r="H839" i="8"/>
  <c r="H838" i="8"/>
  <c r="H837" i="8"/>
  <c r="H836" i="8"/>
  <c r="H835" i="8"/>
  <c r="H834" i="8"/>
  <c r="H833" i="8"/>
  <c r="H832" i="8"/>
  <c r="H831" i="8"/>
  <c r="H830" i="8"/>
  <c r="H829" i="8"/>
  <c r="H828" i="8"/>
  <c r="H827" i="8"/>
  <c r="H826" i="8"/>
  <c r="H825" i="8"/>
  <c r="H824" i="8"/>
  <c r="H823" i="8"/>
  <c r="H822" i="8"/>
  <c r="H821" i="8"/>
  <c r="H820" i="8"/>
  <c r="H819" i="8"/>
  <c r="H818" i="8"/>
  <c r="H817" i="8"/>
  <c r="H816" i="8"/>
  <c r="H815" i="8"/>
  <c r="H814" i="8"/>
  <c r="H813" i="8"/>
  <c r="H812" i="8"/>
  <c r="H811" i="8"/>
  <c r="H810" i="8"/>
  <c r="H809" i="8"/>
  <c r="H808" i="8"/>
  <c r="H807" i="8"/>
  <c r="H806" i="8"/>
  <c r="H805" i="8"/>
  <c r="H804" i="8"/>
  <c r="H803" i="8"/>
  <c r="H802" i="8"/>
  <c r="H801" i="8"/>
  <c r="H800" i="8"/>
  <c r="H799" i="8"/>
  <c r="H798" i="8"/>
  <c r="H797" i="8"/>
  <c r="H796" i="8"/>
  <c r="H795" i="8"/>
  <c r="H794" i="8"/>
  <c r="H793" i="8"/>
  <c r="H792" i="8"/>
  <c r="H791" i="8"/>
  <c r="H790" i="8"/>
  <c r="H789" i="8"/>
  <c r="H788" i="8"/>
  <c r="H787" i="8"/>
  <c r="H786" i="8"/>
  <c r="H785" i="8"/>
  <c r="H784" i="8"/>
  <c r="H783" i="8"/>
  <c r="H782" i="8"/>
  <c r="H781" i="8"/>
  <c r="H780" i="8"/>
  <c r="H779" i="8"/>
  <c r="H778" i="8"/>
  <c r="H777" i="8"/>
  <c r="H776" i="8"/>
  <c r="H775" i="8"/>
  <c r="H774" i="8"/>
  <c r="H773" i="8"/>
  <c r="H772" i="8"/>
  <c r="H771" i="8"/>
  <c r="H770" i="8"/>
  <c r="H769" i="8"/>
  <c r="H768" i="8"/>
  <c r="H767" i="8"/>
  <c r="H766" i="8"/>
  <c r="H765" i="8"/>
  <c r="H764" i="8"/>
  <c r="H763" i="8"/>
  <c r="H762" i="8"/>
  <c r="H761" i="8"/>
  <c r="H760" i="8"/>
  <c r="H759" i="8"/>
  <c r="H758" i="8"/>
  <c r="H757" i="8"/>
  <c r="H756" i="8"/>
  <c r="H755" i="8"/>
  <c r="H754" i="8"/>
  <c r="H753" i="8"/>
  <c r="H752" i="8"/>
  <c r="H751" i="8"/>
  <c r="H750" i="8"/>
  <c r="H749" i="8"/>
  <c r="H748" i="8"/>
  <c r="H747" i="8"/>
  <c r="H746" i="8"/>
  <c r="H745" i="8"/>
  <c r="H744" i="8"/>
  <c r="H743" i="8"/>
  <c r="H742" i="8"/>
  <c r="H741" i="8"/>
  <c r="H740" i="8"/>
  <c r="H739" i="8"/>
  <c r="H738" i="8"/>
  <c r="H737" i="8"/>
  <c r="H736" i="8"/>
  <c r="H735" i="8"/>
  <c r="H734" i="8"/>
  <c r="H733" i="8"/>
  <c r="H732" i="8"/>
  <c r="H731" i="8"/>
  <c r="H730" i="8"/>
  <c r="H729" i="8"/>
  <c r="H728" i="8"/>
  <c r="H727" i="8"/>
  <c r="H726" i="8"/>
  <c r="H725" i="8"/>
  <c r="H724" i="8"/>
  <c r="H723" i="8"/>
  <c r="H722" i="8"/>
  <c r="H721" i="8"/>
  <c r="H720" i="8"/>
  <c r="H719" i="8"/>
  <c r="H718" i="8"/>
  <c r="H717" i="8"/>
  <c r="H716" i="8"/>
  <c r="H715" i="8"/>
  <c r="H714" i="8"/>
  <c r="H713" i="8"/>
  <c r="H712" i="8"/>
  <c r="H711" i="8"/>
  <c r="H710" i="8"/>
  <c r="H709" i="8"/>
  <c r="H708" i="8"/>
  <c r="H707" i="8"/>
  <c r="H706" i="8"/>
  <c r="H705" i="8"/>
  <c r="H704" i="8"/>
  <c r="H703" i="8"/>
  <c r="H702" i="8"/>
  <c r="H701" i="8"/>
  <c r="H700" i="8"/>
  <c r="H699" i="8"/>
  <c r="H698" i="8"/>
  <c r="H697" i="8"/>
  <c r="H696" i="8"/>
  <c r="H695" i="8"/>
  <c r="H694" i="8"/>
  <c r="H693" i="8"/>
  <c r="H692" i="8"/>
  <c r="H691" i="8"/>
  <c r="H690" i="8"/>
  <c r="H689" i="8"/>
  <c r="H688" i="8"/>
  <c r="H687" i="8"/>
  <c r="H686" i="8"/>
  <c r="H685" i="8"/>
  <c r="H684" i="8"/>
  <c r="H683" i="8"/>
  <c r="H682" i="8"/>
  <c r="H681" i="8"/>
  <c r="H680" i="8"/>
  <c r="H679" i="8"/>
  <c r="H678" i="8"/>
  <c r="H677" i="8"/>
  <c r="H676" i="8"/>
  <c r="H675" i="8"/>
  <c r="H674" i="8"/>
  <c r="H673" i="8"/>
  <c r="H672" i="8"/>
  <c r="H671" i="8"/>
  <c r="H670" i="8"/>
  <c r="H669" i="8"/>
  <c r="H668" i="8"/>
  <c r="H667" i="8"/>
  <c r="H666" i="8"/>
  <c r="H665" i="8"/>
  <c r="H664" i="8"/>
  <c r="H663" i="8"/>
  <c r="H662" i="8"/>
  <c r="H661" i="8"/>
  <c r="H660" i="8"/>
  <c r="H659" i="8"/>
  <c r="H658" i="8"/>
  <c r="H657" i="8"/>
  <c r="H656" i="8"/>
  <c r="H655" i="8"/>
  <c r="H654" i="8"/>
  <c r="H653" i="8"/>
  <c r="H652" i="8"/>
  <c r="H651" i="8"/>
  <c r="H650" i="8"/>
  <c r="H649" i="8"/>
  <c r="H648" i="8"/>
  <c r="H647" i="8"/>
  <c r="H646" i="8"/>
  <c r="H645" i="8"/>
  <c r="H644" i="8"/>
  <c r="H643" i="8"/>
  <c r="H642" i="8"/>
  <c r="H641" i="8"/>
  <c r="H640" i="8"/>
  <c r="H639" i="8"/>
  <c r="H638" i="8"/>
  <c r="H637" i="8"/>
  <c r="H636" i="8"/>
  <c r="H635" i="8"/>
  <c r="H634" i="8"/>
  <c r="H633" i="8"/>
  <c r="H632" i="8"/>
  <c r="H631" i="8"/>
  <c r="H630" i="8"/>
  <c r="H629" i="8"/>
  <c r="H628" i="8"/>
  <c r="H627" i="8"/>
  <c r="H626" i="8"/>
  <c r="H625" i="8"/>
  <c r="H624" i="8"/>
  <c r="H623" i="8"/>
  <c r="H622" i="8"/>
  <c r="H621" i="8"/>
  <c r="H620" i="8"/>
  <c r="H619" i="8"/>
  <c r="H618" i="8"/>
  <c r="H617" i="8"/>
  <c r="H616" i="8"/>
  <c r="H615" i="8"/>
  <c r="H614" i="8"/>
  <c r="H613" i="8"/>
  <c r="H612" i="8"/>
  <c r="H611" i="8"/>
  <c r="H610" i="8"/>
  <c r="H609" i="8"/>
  <c r="H608" i="8"/>
  <c r="H607" i="8"/>
  <c r="H606" i="8"/>
  <c r="H605" i="8"/>
  <c r="H604" i="8"/>
  <c r="H603" i="8"/>
  <c r="H602" i="8"/>
  <c r="H601" i="8"/>
  <c r="H600" i="8"/>
  <c r="H599" i="8"/>
  <c r="H598" i="8"/>
  <c r="H597" i="8"/>
  <c r="H596" i="8"/>
  <c r="H595" i="8"/>
  <c r="H594" i="8"/>
  <c r="H593" i="8"/>
  <c r="H592" i="8"/>
  <c r="H591" i="8"/>
  <c r="H590" i="8"/>
  <c r="H589" i="8"/>
  <c r="H588" i="8"/>
  <c r="H587" i="8"/>
  <c r="H586" i="8"/>
  <c r="H585" i="8"/>
  <c r="H584" i="8"/>
  <c r="H583" i="8"/>
  <c r="H582" i="8"/>
  <c r="H581" i="8"/>
  <c r="H580" i="8"/>
  <c r="H579" i="8"/>
  <c r="H578" i="8"/>
  <c r="H577" i="8"/>
  <c r="H576" i="8"/>
  <c r="H575" i="8"/>
  <c r="H574" i="8"/>
  <c r="H573" i="8"/>
  <c r="H572" i="8"/>
  <c r="H571" i="8"/>
  <c r="H570" i="8"/>
  <c r="H569" i="8"/>
  <c r="H568" i="8"/>
  <c r="H567" i="8"/>
  <c r="H566" i="8"/>
  <c r="H565" i="8"/>
  <c r="H564" i="8"/>
  <c r="H563" i="8"/>
  <c r="H562" i="8"/>
  <c r="H561" i="8"/>
  <c r="H560" i="8"/>
  <c r="H559" i="8"/>
  <c r="H558" i="8"/>
  <c r="H557" i="8"/>
  <c r="H556" i="8"/>
  <c r="H555" i="8"/>
  <c r="H554" i="8"/>
  <c r="H553" i="8"/>
  <c r="H552" i="8"/>
  <c r="H551" i="8"/>
  <c r="H550" i="8"/>
  <c r="H549" i="8"/>
  <c r="H548" i="8"/>
  <c r="H547" i="8"/>
  <c r="H546" i="8"/>
  <c r="H545" i="8"/>
  <c r="H544" i="8"/>
  <c r="H543" i="8"/>
  <c r="H542" i="8"/>
  <c r="H541" i="8"/>
  <c r="H540" i="8"/>
  <c r="H539" i="8"/>
  <c r="H538" i="8"/>
  <c r="H537" i="8"/>
  <c r="H536" i="8"/>
  <c r="H535" i="8"/>
  <c r="H534" i="8"/>
  <c r="H533" i="8"/>
  <c r="H532" i="8"/>
  <c r="H531" i="8"/>
  <c r="H530" i="8"/>
  <c r="H529" i="8"/>
  <c r="H528" i="8"/>
  <c r="H527" i="8"/>
  <c r="H526" i="8"/>
  <c r="H525" i="8"/>
  <c r="H524" i="8"/>
  <c r="H523" i="8"/>
  <c r="H522" i="8"/>
  <c r="H521" i="8"/>
  <c r="H520" i="8"/>
  <c r="H519" i="8"/>
  <c r="H518" i="8"/>
  <c r="H517" i="8"/>
  <c r="H516" i="8"/>
  <c r="H515" i="8"/>
  <c r="H514" i="8"/>
  <c r="H513" i="8"/>
  <c r="H512" i="8"/>
  <c r="H511" i="8"/>
  <c r="H510" i="8"/>
  <c r="H509" i="8"/>
  <c r="H508" i="8"/>
  <c r="H507" i="8"/>
  <c r="H506" i="8"/>
  <c r="H505" i="8"/>
  <c r="H504" i="8"/>
  <c r="H503" i="8"/>
  <c r="H502" i="8"/>
  <c r="H501" i="8"/>
  <c r="H500" i="8"/>
  <c r="H499" i="8"/>
  <c r="H498" i="8"/>
  <c r="H497" i="8"/>
  <c r="H496" i="8"/>
  <c r="H495" i="8"/>
  <c r="H494" i="8"/>
  <c r="H493" i="8"/>
  <c r="H492" i="8"/>
  <c r="H491" i="8"/>
  <c r="H490" i="8"/>
  <c r="H489" i="8"/>
  <c r="H488" i="8"/>
  <c r="H487" i="8"/>
  <c r="H486" i="8"/>
  <c r="H485" i="8"/>
  <c r="H484" i="8"/>
  <c r="H483" i="8"/>
  <c r="H482" i="8"/>
  <c r="H481" i="8"/>
  <c r="H480" i="8"/>
  <c r="H479" i="8"/>
  <c r="H478" i="8"/>
  <c r="H477" i="8"/>
  <c r="H476" i="8"/>
  <c r="H475" i="8"/>
  <c r="H474" i="8"/>
  <c r="H473" i="8"/>
  <c r="H472" i="8"/>
  <c r="H471" i="8"/>
  <c r="H470" i="8"/>
  <c r="H469" i="8"/>
  <c r="H468" i="8"/>
  <c r="H467" i="8"/>
  <c r="H466" i="8"/>
  <c r="H465" i="8"/>
  <c r="H464" i="8"/>
  <c r="H463" i="8"/>
  <c r="H462" i="8"/>
  <c r="H461" i="8"/>
  <c r="H460" i="8"/>
  <c r="H459" i="8"/>
  <c r="H458" i="8"/>
  <c r="H457" i="8"/>
  <c r="H456" i="8"/>
  <c r="H455" i="8"/>
  <c r="H454" i="8"/>
  <c r="H453" i="8"/>
  <c r="H452" i="8"/>
  <c r="H451" i="8"/>
  <c r="H450" i="8"/>
  <c r="H449" i="8"/>
  <c r="H448" i="8"/>
  <c r="H447" i="8"/>
  <c r="H446" i="8"/>
  <c r="H445" i="8"/>
  <c r="H444" i="8"/>
  <c r="H443" i="8"/>
  <c r="H442" i="8"/>
  <c r="H441" i="8"/>
  <c r="H440" i="8"/>
  <c r="H439" i="8"/>
  <c r="H438" i="8"/>
  <c r="H437" i="8"/>
  <c r="H436" i="8"/>
  <c r="H435" i="8"/>
  <c r="H434" i="8"/>
  <c r="H433" i="8"/>
  <c r="H432" i="8"/>
  <c r="H431" i="8"/>
  <c r="H430" i="8"/>
  <c r="H429" i="8"/>
  <c r="H428" i="8"/>
  <c r="H427" i="8"/>
  <c r="H426" i="8"/>
  <c r="H425" i="8"/>
  <c r="H424" i="8"/>
  <c r="H423" i="8"/>
  <c r="H422" i="8"/>
  <c r="H421" i="8"/>
  <c r="H420" i="8"/>
  <c r="H419" i="8"/>
  <c r="H418" i="8"/>
  <c r="H417" i="8"/>
  <c r="H416" i="8"/>
  <c r="H415" i="8"/>
  <c r="H414" i="8"/>
  <c r="H413" i="8"/>
  <c r="H412" i="8"/>
  <c r="H411" i="8"/>
  <c r="H410" i="8"/>
  <c r="H409" i="8"/>
  <c r="H408" i="8"/>
  <c r="H407" i="8"/>
  <c r="H406" i="8"/>
  <c r="H405" i="8"/>
  <c r="H404" i="8"/>
  <c r="H403" i="8"/>
  <c r="H402" i="8"/>
  <c r="H401" i="8"/>
  <c r="H400" i="8"/>
  <c r="H399" i="8"/>
  <c r="H398" i="8"/>
  <c r="H397" i="8"/>
  <c r="H396" i="8"/>
  <c r="H395" i="8"/>
  <c r="H394" i="8"/>
  <c r="H393" i="8"/>
  <c r="H392" i="8"/>
  <c r="H391" i="8"/>
  <c r="H390" i="8"/>
  <c r="H389" i="8"/>
  <c r="H388" i="8"/>
  <c r="H387" i="8"/>
  <c r="H386" i="8"/>
  <c r="H385" i="8"/>
  <c r="H384" i="8"/>
  <c r="H383" i="8"/>
  <c r="H382" i="8"/>
  <c r="H381" i="8"/>
  <c r="H380" i="8"/>
  <c r="H379" i="8"/>
  <c r="H378" i="8"/>
  <c r="H377" i="8"/>
  <c r="H376" i="8"/>
  <c r="H375" i="8"/>
  <c r="H374" i="8"/>
  <c r="H373" i="8"/>
  <c r="H372" i="8"/>
  <c r="H371" i="8"/>
  <c r="H370" i="8"/>
  <c r="H369" i="8"/>
  <c r="H368" i="8"/>
  <c r="H367" i="8"/>
  <c r="H366" i="8"/>
  <c r="H365" i="8"/>
  <c r="H364" i="8"/>
  <c r="H363" i="8"/>
  <c r="H362" i="8"/>
  <c r="H361" i="8"/>
  <c r="H360" i="8"/>
  <c r="H359" i="8"/>
  <c r="H358" i="8"/>
  <c r="H357" i="8"/>
  <c r="H356" i="8"/>
  <c r="H355" i="8"/>
  <c r="H354" i="8"/>
  <c r="H353" i="8"/>
  <c r="H352" i="8"/>
  <c r="H351" i="8"/>
  <c r="H350" i="8"/>
  <c r="H349" i="8"/>
  <c r="H348" i="8"/>
  <c r="H347" i="8"/>
  <c r="H346" i="8"/>
  <c r="H345" i="8"/>
  <c r="H344" i="8"/>
  <c r="H343" i="8"/>
  <c r="H342" i="8"/>
  <c r="H341" i="8"/>
  <c r="H340" i="8"/>
  <c r="H339" i="8"/>
  <c r="H338" i="8"/>
  <c r="H337" i="8"/>
  <c r="H336" i="8"/>
  <c r="H335" i="8"/>
  <c r="H334" i="8"/>
  <c r="H333" i="8"/>
  <c r="H332" i="8"/>
  <c r="H331" i="8"/>
  <c r="H330" i="8"/>
  <c r="H329" i="8"/>
  <c r="H328" i="8"/>
  <c r="H327" i="8"/>
  <c r="H326" i="8"/>
  <c r="H325" i="8"/>
  <c r="H324" i="8"/>
  <c r="H323" i="8"/>
  <c r="H322" i="8"/>
  <c r="H321" i="8"/>
  <c r="H320" i="8"/>
  <c r="H319" i="8"/>
  <c r="H318" i="8"/>
  <c r="H317" i="8"/>
  <c r="H316" i="8"/>
  <c r="H315" i="8"/>
  <c r="H314" i="8"/>
  <c r="H313" i="8"/>
  <c r="H312" i="8"/>
  <c r="H311" i="8"/>
  <c r="H310" i="8"/>
  <c r="H309" i="8"/>
  <c r="H308" i="8"/>
  <c r="H307" i="8"/>
  <c r="H306" i="8"/>
  <c r="H305" i="8"/>
  <c r="H304" i="8"/>
  <c r="H303" i="8"/>
  <c r="H302" i="8"/>
  <c r="H301" i="8"/>
  <c r="H300" i="8"/>
  <c r="H299" i="8"/>
  <c r="H298" i="8"/>
  <c r="H297" i="8"/>
  <c r="H296" i="8"/>
  <c r="H295" i="8"/>
  <c r="H294" i="8"/>
  <c r="H293" i="8"/>
  <c r="H292" i="8"/>
  <c r="H291" i="8"/>
  <c r="H290" i="8"/>
  <c r="H289" i="8"/>
  <c r="H288" i="8"/>
  <c r="H287" i="8"/>
  <c r="H286" i="8"/>
  <c r="H285" i="8"/>
  <c r="H284" i="8"/>
  <c r="H283" i="8"/>
  <c r="H282" i="8"/>
  <c r="H281" i="8"/>
  <c r="H280" i="8"/>
  <c r="H279" i="8"/>
  <c r="H278" i="8"/>
  <c r="H277" i="8"/>
  <c r="H276" i="8"/>
  <c r="H275" i="8"/>
  <c r="H274" i="8"/>
  <c r="H273" i="8"/>
  <c r="H272" i="8"/>
  <c r="H271" i="8"/>
  <c r="H270" i="8"/>
  <c r="H269" i="8"/>
  <c r="H268" i="8"/>
  <c r="H267" i="8"/>
  <c r="H266" i="8"/>
  <c r="H265" i="8"/>
  <c r="H264" i="8"/>
  <c r="H263" i="8"/>
  <c r="H262" i="8"/>
  <c r="H261" i="8"/>
  <c r="H260" i="8"/>
  <c r="H259" i="8"/>
  <c r="H258" i="8"/>
  <c r="H257" i="8"/>
  <c r="H256" i="8"/>
  <c r="H255" i="8"/>
  <c r="H254" i="8"/>
  <c r="H253" i="8"/>
  <c r="H252" i="8"/>
  <c r="H251" i="8"/>
  <c r="H250" i="8"/>
  <c r="H249" i="8"/>
  <c r="H248" i="8"/>
  <c r="H247" i="8"/>
  <c r="H246" i="8"/>
  <c r="H245" i="8"/>
  <c r="H244" i="8"/>
  <c r="H243" i="8"/>
  <c r="H242" i="8"/>
  <c r="H241" i="8"/>
  <c r="H240" i="8"/>
  <c r="H239" i="8"/>
  <c r="H238" i="8"/>
  <c r="H237" i="8"/>
  <c r="H236" i="8"/>
  <c r="H235" i="8"/>
  <c r="H234" i="8"/>
  <c r="H233" i="8"/>
  <c r="H232" i="8"/>
  <c r="H231" i="8"/>
  <c r="H230" i="8"/>
  <c r="H229" i="8"/>
  <c r="H228" i="8"/>
  <c r="H227" i="8"/>
  <c r="H226" i="8"/>
  <c r="H225" i="8"/>
  <c r="H224" i="8"/>
  <c r="H223" i="8"/>
  <c r="H222" i="8"/>
  <c r="H221" i="8"/>
  <c r="H220" i="8"/>
  <c r="H219" i="8"/>
  <c r="H218" i="8"/>
  <c r="H217" i="8"/>
  <c r="H216" i="8"/>
  <c r="H215" i="8"/>
  <c r="H214" i="8"/>
  <c r="H213" i="8"/>
  <c r="H212" i="8"/>
  <c r="H211" i="8"/>
  <c r="H210" i="8"/>
  <c r="H209" i="8"/>
  <c r="H208" i="8"/>
  <c r="H207" i="8"/>
  <c r="H206" i="8"/>
  <c r="H205" i="8"/>
  <c r="H204" i="8"/>
  <c r="H203" i="8"/>
  <c r="H202" i="8"/>
  <c r="H201" i="8"/>
  <c r="H200" i="8"/>
  <c r="H199" i="8"/>
  <c r="H198" i="8"/>
  <c r="H197" i="8"/>
  <c r="H196" i="8"/>
  <c r="H195" i="8"/>
  <c r="H194" i="8"/>
  <c r="H193" i="8"/>
  <c r="H192" i="8"/>
  <c r="H191" i="8"/>
  <c r="H190" i="8"/>
  <c r="H189" i="8"/>
  <c r="H188" i="8"/>
  <c r="H187" i="8"/>
  <c r="H186" i="8"/>
  <c r="H185" i="8"/>
  <c r="H184" i="8"/>
  <c r="H183" i="8"/>
  <c r="H182" i="8"/>
  <c r="H181" i="8"/>
  <c r="H180" i="8"/>
  <c r="H179" i="8"/>
  <c r="H178" i="8"/>
  <c r="H177" i="8"/>
  <c r="H176" i="8"/>
  <c r="H175" i="8"/>
  <c r="H174" i="8"/>
  <c r="H173" i="8"/>
  <c r="H172" i="8"/>
  <c r="H171" i="8"/>
  <c r="H170" i="8"/>
  <c r="H169" i="8"/>
  <c r="H168" i="8"/>
  <c r="H167" i="8"/>
  <c r="H166" i="8"/>
  <c r="H165" i="8"/>
  <c r="H164" i="8"/>
  <c r="H163" i="8"/>
  <c r="H162" i="8"/>
  <c r="H161" i="8"/>
  <c r="H160" i="8"/>
  <c r="H159" i="8"/>
  <c r="H158" i="8"/>
  <c r="H157" i="8"/>
  <c r="H156" i="8"/>
  <c r="H155" i="8"/>
  <c r="H154" i="8"/>
  <c r="H153" i="8"/>
  <c r="H152" i="8"/>
  <c r="H151" i="8"/>
  <c r="H150" i="8"/>
  <c r="H149" i="8"/>
  <c r="H148" i="8"/>
  <c r="H147" i="8"/>
  <c r="H146" i="8"/>
  <c r="H145" i="8"/>
  <c r="H144" i="8"/>
  <c r="H143" i="8"/>
  <c r="H142" i="8"/>
  <c r="H141" i="8"/>
  <c r="H140" i="8"/>
  <c r="H139" i="8"/>
  <c r="H138" i="8"/>
  <c r="H137" i="8"/>
  <c r="H136" i="8"/>
  <c r="H135" i="8"/>
  <c r="H134" i="8"/>
  <c r="H133" i="8"/>
  <c r="H132" i="8"/>
  <c r="H131" i="8"/>
  <c r="H130" i="8"/>
  <c r="H129" i="8"/>
  <c r="H128" i="8"/>
  <c r="H127" i="8"/>
  <c r="H126" i="8"/>
  <c r="H125" i="8"/>
  <c r="H124" i="8"/>
  <c r="H123" i="8"/>
  <c r="H122" i="8"/>
  <c r="H121" i="8"/>
  <c r="H120" i="8"/>
  <c r="H119" i="8"/>
  <c r="H118" i="8"/>
  <c r="H117" i="8"/>
  <c r="H116" i="8"/>
  <c r="H115" i="8"/>
  <c r="H114" i="8"/>
  <c r="H113" i="8"/>
  <c r="H112" i="8"/>
  <c r="H111" i="8"/>
  <c r="H110" i="8"/>
  <c r="H109" i="8"/>
  <c r="H108" i="8"/>
  <c r="H107" i="8"/>
  <c r="H106" i="8"/>
  <c r="H105" i="8"/>
  <c r="H104" i="8"/>
  <c r="H103" i="8"/>
  <c r="H102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J5" i="9"/>
  <c r="H6" i="8"/>
  <c r="H5" i="8"/>
  <c r="H4" i="8"/>
  <c r="J3" i="9"/>
  <c r="I4000" i="8"/>
  <c r="I3999" i="8"/>
  <c r="I3998" i="8"/>
  <c r="I3997" i="8"/>
  <c r="I3996" i="8"/>
  <c r="I3995" i="8"/>
  <c r="I3994" i="8"/>
  <c r="I3993" i="8"/>
  <c r="I3992" i="8"/>
  <c r="I3991" i="8"/>
  <c r="I3990" i="8"/>
  <c r="I3989" i="8"/>
  <c r="I3988" i="8"/>
  <c r="I3987" i="8"/>
  <c r="I3986" i="8"/>
  <c r="I3985" i="8"/>
  <c r="I3984" i="8"/>
  <c r="I3983" i="8"/>
  <c r="I3982" i="8"/>
  <c r="I3981" i="8"/>
  <c r="I3980" i="8"/>
  <c r="I3979" i="8"/>
  <c r="I3978" i="8"/>
  <c r="I3977" i="8"/>
  <c r="I3976" i="8"/>
  <c r="I3975" i="8"/>
  <c r="I3974" i="8"/>
  <c r="I3973" i="8"/>
  <c r="I3972" i="8"/>
  <c r="I3971" i="8"/>
  <c r="I3970" i="8"/>
  <c r="I3969" i="8"/>
  <c r="I3968" i="8"/>
  <c r="I3967" i="8"/>
  <c r="I3966" i="8"/>
  <c r="I3965" i="8"/>
  <c r="I3964" i="8"/>
  <c r="I3963" i="8"/>
  <c r="I3962" i="8"/>
  <c r="I3961" i="8"/>
  <c r="I3960" i="8"/>
  <c r="I3959" i="8"/>
  <c r="I3958" i="8"/>
  <c r="I3957" i="8"/>
  <c r="I3956" i="8"/>
  <c r="I3955" i="8"/>
  <c r="I3954" i="8"/>
  <c r="I3953" i="8"/>
  <c r="I3952" i="8"/>
  <c r="I3951" i="8"/>
  <c r="I3950" i="8"/>
  <c r="I3949" i="8"/>
  <c r="I3948" i="8"/>
  <c r="I3947" i="8"/>
  <c r="I3946" i="8"/>
  <c r="I3945" i="8"/>
  <c r="I3944" i="8"/>
  <c r="I3943" i="8"/>
  <c r="I3942" i="8"/>
  <c r="I3941" i="8"/>
  <c r="I3940" i="8"/>
  <c r="I3939" i="8"/>
  <c r="I3938" i="8"/>
  <c r="I3937" i="8"/>
  <c r="I3936" i="8"/>
  <c r="I3935" i="8"/>
  <c r="I3934" i="8"/>
  <c r="I3933" i="8"/>
  <c r="I3932" i="8"/>
  <c r="I3931" i="8"/>
  <c r="I3930" i="8"/>
  <c r="I3929" i="8"/>
  <c r="I3928" i="8"/>
  <c r="I3927" i="8"/>
  <c r="I3926" i="8"/>
  <c r="I3925" i="8"/>
  <c r="I3924" i="8"/>
  <c r="I3923" i="8"/>
  <c r="I3922" i="8"/>
  <c r="I3921" i="8"/>
  <c r="I3920" i="8"/>
  <c r="I3919" i="8"/>
  <c r="I3918" i="8"/>
  <c r="I3917" i="8"/>
  <c r="I3916" i="8"/>
  <c r="I3915" i="8"/>
  <c r="I3914" i="8"/>
  <c r="I3913" i="8"/>
  <c r="I3912" i="8"/>
  <c r="I3911" i="8"/>
  <c r="I3910" i="8"/>
  <c r="I3909" i="8"/>
  <c r="I3908" i="8"/>
  <c r="I3907" i="8"/>
  <c r="I3906" i="8"/>
  <c r="I3905" i="8"/>
  <c r="I3904" i="8"/>
  <c r="I3903" i="8"/>
  <c r="I3902" i="8"/>
  <c r="I3901" i="8"/>
  <c r="I3900" i="8"/>
  <c r="I3899" i="8"/>
  <c r="I3898" i="8"/>
  <c r="I3897" i="8"/>
  <c r="I3896" i="8"/>
  <c r="I3895" i="8"/>
  <c r="I3894" i="8"/>
  <c r="I3893" i="8"/>
  <c r="I3892" i="8"/>
  <c r="I3891" i="8"/>
  <c r="I3890" i="8"/>
  <c r="I3889" i="8"/>
  <c r="I3888" i="8"/>
  <c r="I3887" i="8"/>
  <c r="I3886" i="8"/>
  <c r="I3885" i="8"/>
  <c r="I3884" i="8"/>
  <c r="I3883" i="8"/>
  <c r="I3882" i="8"/>
  <c r="I3881" i="8"/>
  <c r="I3880" i="8"/>
  <c r="I3879" i="8"/>
  <c r="I3878" i="8"/>
  <c r="I3877" i="8"/>
  <c r="I3876" i="8"/>
  <c r="I3875" i="8"/>
  <c r="I3874" i="8"/>
  <c r="I3873" i="8"/>
  <c r="I3872" i="8"/>
  <c r="I3871" i="8"/>
  <c r="I3870" i="8"/>
  <c r="I3869" i="8"/>
  <c r="I3868" i="8"/>
  <c r="I3867" i="8"/>
  <c r="I3866" i="8"/>
  <c r="I3865" i="8"/>
  <c r="I3864" i="8"/>
  <c r="I3863" i="8"/>
  <c r="I3862" i="8"/>
  <c r="I3861" i="8"/>
  <c r="I3860" i="8"/>
  <c r="I3859" i="8"/>
  <c r="I3858" i="8"/>
  <c r="I3857" i="8"/>
  <c r="I3856" i="8"/>
  <c r="I3855" i="8"/>
  <c r="I3854" i="8"/>
  <c r="I3853" i="8"/>
  <c r="I3852" i="8"/>
  <c r="I3851" i="8"/>
  <c r="I3850" i="8"/>
  <c r="I3849" i="8"/>
  <c r="I3848" i="8"/>
  <c r="I3847" i="8"/>
  <c r="I3846" i="8"/>
  <c r="I3845" i="8"/>
  <c r="I3844" i="8"/>
  <c r="I3843" i="8"/>
  <c r="I3842" i="8"/>
  <c r="I3841" i="8"/>
  <c r="I3840" i="8"/>
  <c r="I3839" i="8"/>
  <c r="I3838" i="8"/>
  <c r="I3837" i="8"/>
  <c r="I3836" i="8"/>
  <c r="I3835" i="8"/>
  <c r="I3834" i="8"/>
  <c r="I3833" i="8"/>
  <c r="I3832" i="8"/>
  <c r="I3831" i="8"/>
  <c r="I3830" i="8"/>
  <c r="I3829" i="8"/>
  <c r="I3828" i="8"/>
  <c r="I3827" i="8"/>
  <c r="I3826" i="8"/>
  <c r="I3825" i="8"/>
  <c r="I3824" i="8"/>
  <c r="I3823" i="8"/>
  <c r="I3822" i="8"/>
  <c r="I3821" i="8"/>
  <c r="I3820" i="8"/>
  <c r="I3819" i="8"/>
  <c r="I3818" i="8"/>
  <c r="I3817" i="8"/>
  <c r="I3816" i="8"/>
  <c r="I3815" i="8"/>
  <c r="I3814" i="8"/>
  <c r="I3813" i="8"/>
  <c r="I3812" i="8"/>
  <c r="I3811" i="8"/>
  <c r="I3810" i="8"/>
  <c r="I3809" i="8"/>
  <c r="I3808" i="8"/>
  <c r="I3807" i="8"/>
  <c r="I3806" i="8"/>
  <c r="I3805" i="8"/>
  <c r="I3804" i="8"/>
  <c r="I3803" i="8"/>
  <c r="I3802" i="8"/>
  <c r="I3801" i="8"/>
  <c r="I3800" i="8"/>
  <c r="I3799" i="8"/>
  <c r="I3798" i="8"/>
  <c r="I3797" i="8"/>
  <c r="I3796" i="8"/>
  <c r="I3795" i="8"/>
  <c r="I3794" i="8"/>
  <c r="I3793" i="8"/>
  <c r="I3792" i="8"/>
  <c r="I3791" i="8"/>
  <c r="I3790" i="8"/>
  <c r="I3789" i="8"/>
  <c r="I3788" i="8"/>
  <c r="I3787" i="8"/>
  <c r="I3786" i="8"/>
  <c r="I3785" i="8"/>
  <c r="I3784" i="8"/>
  <c r="I3783" i="8"/>
  <c r="I3782" i="8"/>
  <c r="I3781" i="8"/>
  <c r="I3780" i="8"/>
  <c r="I3779" i="8"/>
  <c r="I3778" i="8"/>
  <c r="I3777" i="8"/>
  <c r="I3776" i="8"/>
  <c r="I3775" i="8"/>
  <c r="I3774" i="8"/>
  <c r="I3773" i="8"/>
  <c r="I3772" i="8"/>
  <c r="I3771" i="8"/>
  <c r="I3770" i="8"/>
  <c r="I3769" i="8"/>
  <c r="I3768" i="8"/>
  <c r="I3767" i="8"/>
  <c r="I3766" i="8"/>
  <c r="I3765" i="8"/>
  <c r="I3764" i="8"/>
  <c r="I3763" i="8"/>
  <c r="I3762" i="8"/>
  <c r="I3761" i="8"/>
  <c r="I3760" i="8"/>
  <c r="I3759" i="8"/>
  <c r="I3758" i="8"/>
  <c r="I3757" i="8"/>
  <c r="I3756" i="8"/>
  <c r="I3755" i="8"/>
  <c r="I3754" i="8"/>
  <c r="I3753" i="8"/>
  <c r="I3752" i="8"/>
  <c r="I3751" i="8"/>
  <c r="I3750" i="8"/>
  <c r="I3749" i="8"/>
  <c r="I3748" i="8"/>
  <c r="I3747" i="8"/>
  <c r="I3746" i="8"/>
  <c r="I3745" i="8"/>
  <c r="I3744" i="8"/>
  <c r="I3743" i="8"/>
  <c r="I3742" i="8"/>
  <c r="I3741" i="8"/>
  <c r="I3740" i="8"/>
  <c r="I3739" i="8"/>
  <c r="I3738" i="8"/>
  <c r="I3737" i="8"/>
  <c r="I3736" i="8"/>
  <c r="I3735" i="8"/>
  <c r="I3734" i="8"/>
  <c r="I3733" i="8"/>
  <c r="I3732" i="8"/>
  <c r="I3731" i="8"/>
  <c r="I3730" i="8"/>
  <c r="I3729" i="8"/>
  <c r="I3728" i="8"/>
  <c r="I3727" i="8"/>
  <c r="I3726" i="8"/>
  <c r="I3725" i="8"/>
  <c r="I3724" i="8"/>
  <c r="I3723" i="8"/>
  <c r="I3722" i="8"/>
  <c r="I3721" i="8"/>
  <c r="I3720" i="8"/>
  <c r="I3719" i="8"/>
  <c r="I3718" i="8"/>
  <c r="I3717" i="8"/>
  <c r="I3716" i="8"/>
  <c r="I3715" i="8"/>
  <c r="I3714" i="8"/>
  <c r="I3713" i="8"/>
  <c r="I3712" i="8"/>
  <c r="I3711" i="8"/>
  <c r="I3710" i="8"/>
  <c r="I3709" i="8"/>
  <c r="I3708" i="8"/>
  <c r="I3707" i="8"/>
  <c r="I3706" i="8"/>
  <c r="I3705" i="8"/>
  <c r="I3704" i="8"/>
  <c r="I3703" i="8"/>
  <c r="I3702" i="8"/>
  <c r="I3701" i="8"/>
  <c r="I3700" i="8"/>
  <c r="I3699" i="8"/>
  <c r="I3698" i="8"/>
  <c r="I3697" i="8"/>
  <c r="I3696" i="8"/>
  <c r="I3695" i="8"/>
  <c r="I3694" i="8"/>
  <c r="I3693" i="8"/>
  <c r="I3692" i="8"/>
  <c r="I3691" i="8"/>
  <c r="I3690" i="8"/>
  <c r="I3689" i="8"/>
  <c r="I3688" i="8"/>
  <c r="I3687" i="8"/>
  <c r="I3686" i="8"/>
  <c r="I3685" i="8"/>
  <c r="I3684" i="8"/>
  <c r="I3683" i="8"/>
  <c r="I3682" i="8"/>
  <c r="I3681" i="8"/>
  <c r="I3680" i="8"/>
  <c r="I3679" i="8"/>
  <c r="I3678" i="8"/>
  <c r="I3677" i="8"/>
  <c r="I3676" i="8"/>
  <c r="I3675" i="8"/>
  <c r="I3674" i="8"/>
  <c r="I3673" i="8"/>
  <c r="I3672" i="8"/>
  <c r="I3671" i="8"/>
  <c r="I3670" i="8"/>
  <c r="I3669" i="8"/>
  <c r="I3668" i="8"/>
  <c r="I3667" i="8"/>
  <c r="I3666" i="8"/>
  <c r="I3665" i="8"/>
  <c r="I3664" i="8"/>
  <c r="I3663" i="8"/>
  <c r="I3662" i="8"/>
  <c r="I3661" i="8"/>
  <c r="I3660" i="8"/>
  <c r="I3659" i="8"/>
  <c r="I3658" i="8"/>
  <c r="I3657" i="8"/>
  <c r="I3656" i="8"/>
  <c r="I3655" i="8"/>
  <c r="I3654" i="8"/>
  <c r="I3653" i="8"/>
  <c r="I3652" i="8"/>
  <c r="I3651" i="8"/>
  <c r="I3650" i="8"/>
  <c r="I3649" i="8"/>
  <c r="I3648" i="8"/>
  <c r="I3647" i="8"/>
  <c r="I3646" i="8"/>
  <c r="I3645" i="8"/>
  <c r="I3644" i="8"/>
  <c r="I3643" i="8"/>
  <c r="I3642" i="8"/>
  <c r="I3641" i="8"/>
  <c r="I3640" i="8"/>
  <c r="I3639" i="8"/>
  <c r="I3638" i="8"/>
  <c r="I3637" i="8"/>
  <c r="I3636" i="8"/>
  <c r="I3635" i="8"/>
  <c r="I3634" i="8"/>
  <c r="I3633" i="8"/>
  <c r="I3632" i="8"/>
  <c r="I3631" i="8"/>
  <c r="I3630" i="8"/>
  <c r="I3629" i="8"/>
  <c r="I3628" i="8"/>
  <c r="I3627" i="8"/>
  <c r="I3626" i="8"/>
  <c r="I3625" i="8"/>
  <c r="I3624" i="8"/>
  <c r="I3623" i="8"/>
  <c r="I3622" i="8"/>
  <c r="I3621" i="8"/>
  <c r="I3620" i="8"/>
  <c r="I3619" i="8"/>
  <c r="I3618" i="8"/>
  <c r="I3617" i="8"/>
  <c r="I3616" i="8"/>
  <c r="I3615" i="8"/>
  <c r="I3614" i="8"/>
  <c r="I3613" i="8"/>
  <c r="I3612" i="8"/>
  <c r="I3611" i="8"/>
  <c r="I3610" i="8"/>
  <c r="I3609" i="8"/>
  <c r="I3608" i="8"/>
  <c r="I3607" i="8"/>
  <c r="I3606" i="8"/>
  <c r="I3605" i="8"/>
  <c r="I3604" i="8"/>
  <c r="I3603" i="8"/>
  <c r="I3602" i="8"/>
  <c r="I3601" i="8"/>
  <c r="I3600" i="8"/>
  <c r="I3599" i="8"/>
  <c r="I3598" i="8"/>
  <c r="I3597" i="8"/>
  <c r="I3596" i="8"/>
  <c r="I3595" i="8"/>
  <c r="I3594" i="8"/>
  <c r="I3593" i="8"/>
  <c r="I3592" i="8"/>
  <c r="I3591" i="8"/>
  <c r="I3590" i="8"/>
  <c r="I3589" i="8"/>
  <c r="I3588" i="8"/>
  <c r="I3587" i="8"/>
  <c r="I3586" i="8"/>
  <c r="I3585" i="8"/>
  <c r="I3584" i="8"/>
  <c r="I3583" i="8"/>
  <c r="I3582" i="8"/>
  <c r="I3581" i="8"/>
  <c r="I3580" i="8"/>
  <c r="I3579" i="8"/>
  <c r="I3578" i="8"/>
  <c r="I3577" i="8"/>
  <c r="I3576" i="8"/>
  <c r="I3575" i="8"/>
  <c r="I3574" i="8"/>
  <c r="I3573" i="8"/>
  <c r="I3572" i="8"/>
  <c r="I3571" i="8"/>
  <c r="I3570" i="8"/>
  <c r="I3569" i="8"/>
  <c r="I3568" i="8"/>
  <c r="I3567" i="8"/>
  <c r="I3566" i="8"/>
  <c r="I3565" i="8"/>
  <c r="I3564" i="8"/>
  <c r="I3563" i="8"/>
  <c r="I3562" i="8"/>
  <c r="I3561" i="8"/>
  <c r="I3560" i="8"/>
  <c r="I3559" i="8"/>
  <c r="I3558" i="8"/>
  <c r="I3557" i="8"/>
  <c r="I3556" i="8"/>
  <c r="I3555" i="8"/>
  <c r="I3554" i="8"/>
  <c r="I3553" i="8"/>
  <c r="I3552" i="8"/>
  <c r="I3551" i="8"/>
  <c r="I3550" i="8"/>
  <c r="I3549" i="8"/>
  <c r="I3548" i="8"/>
  <c r="I3547" i="8"/>
  <c r="I3546" i="8"/>
  <c r="I3545" i="8"/>
  <c r="I3544" i="8"/>
  <c r="I3543" i="8"/>
  <c r="I3542" i="8"/>
  <c r="I3541" i="8"/>
  <c r="I3540" i="8"/>
  <c r="I3539" i="8"/>
  <c r="I3538" i="8"/>
  <c r="I3537" i="8"/>
  <c r="I3536" i="8"/>
  <c r="I3535" i="8"/>
  <c r="I3534" i="8"/>
  <c r="I3533" i="8"/>
  <c r="I3532" i="8"/>
  <c r="I3531" i="8"/>
  <c r="I3530" i="8"/>
  <c r="I3529" i="8"/>
  <c r="I3528" i="8"/>
  <c r="I3527" i="8"/>
  <c r="I3526" i="8"/>
  <c r="I3525" i="8"/>
  <c r="I3524" i="8"/>
  <c r="I3523" i="8"/>
  <c r="I3522" i="8"/>
  <c r="I3521" i="8"/>
  <c r="I3520" i="8"/>
  <c r="I3519" i="8"/>
  <c r="I3518" i="8"/>
  <c r="I3517" i="8"/>
  <c r="I3516" i="8"/>
  <c r="I3515" i="8"/>
  <c r="I3514" i="8"/>
  <c r="I3513" i="8"/>
  <c r="I3512" i="8"/>
  <c r="I3511" i="8"/>
  <c r="I3510" i="8"/>
  <c r="I3509" i="8"/>
  <c r="I3508" i="8"/>
  <c r="I3507" i="8"/>
  <c r="I3506" i="8"/>
  <c r="I3505" i="8"/>
  <c r="I3504" i="8"/>
  <c r="I3503" i="8"/>
  <c r="I3502" i="8"/>
  <c r="I3501" i="8"/>
  <c r="I3500" i="8"/>
  <c r="I3499" i="8"/>
  <c r="I3498" i="8"/>
  <c r="I3497" i="8"/>
  <c r="I3496" i="8"/>
  <c r="I3495" i="8"/>
  <c r="I3494" i="8"/>
  <c r="I3493" i="8"/>
  <c r="I3492" i="8"/>
  <c r="I3491" i="8"/>
  <c r="I3490" i="8"/>
  <c r="I3489" i="8"/>
  <c r="I3488" i="8"/>
  <c r="I3487" i="8"/>
  <c r="I3486" i="8"/>
  <c r="I3485" i="8"/>
  <c r="I3484" i="8"/>
  <c r="I3483" i="8"/>
  <c r="I3482" i="8"/>
  <c r="I3481" i="8"/>
  <c r="I3480" i="8"/>
  <c r="I3479" i="8"/>
  <c r="I3478" i="8"/>
  <c r="I3477" i="8"/>
  <c r="I3476" i="8"/>
  <c r="I3475" i="8"/>
  <c r="I3474" i="8"/>
  <c r="I3473" i="8"/>
  <c r="I3472" i="8"/>
  <c r="I3471" i="8"/>
  <c r="I3470" i="8"/>
  <c r="I3469" i="8"/>
  <c r="I3468" i="8"/>
  <c r="I3467" i="8"/>
  <c r="I3466" i="8"/>
  <c r="I3465" i="8"/>
  <c r="I3464" i="8"/>
  <c r="I3463" i="8"/>
  <c r="I3462" i="8"/>
  <c r="I3461" i="8"/>
  <c r="I3460" i="8"/>
  <c r="I3459" i="8"/>
  <c r="I3458" i="8"/>
  <c r="I3457" i="8"/>
  <c r="I3456" i="8"/>
  <c r="I3455" i="8"/>
  <c r="I3454" i="8"/>
  <c r="I3453" i="8"/>
  <c r="I3452" i="8"/>
  <c r="I3451" i="8"/>
  <c r="I3450" i="8"/>
  <c r="I3449" i="8"/>
  <c r="I3448" i="8"/>
  <c r="I3447" i="8"/>
  <c r="I3446" i="8"/>
  <c r="I3445" i="8"/>
  <c r="I3444" i="8"/>
  <c r="I3443" i="8"/>
  <c r="I3442" i="8"/>
  <c r="I3441" i="8"/>
  <c r="I3440" i="8"/>
  <c r="I3439" i="8"/>
  <c r="I3438" i="8"/>
  <c r="I3437" i="8"/>
  <c r="I3436" i="8"/>
  <c r="I3435" i="8"/>
  <c r="I3434" i="8"/>
  <c r="I3433" i="8"/>
  <c r="I3432" i="8"/>
  <c r="I3431" i="8"/>
  <c r="I3430" i="8"/>
  <c r="I3429" i="8"/>
  <c r="I3428" i="8"/>
  <c r="I3427" i="8"/>
  <c r="I3426" i="8"/>
  <c r="I3425" i="8"/>
  <c r="I3424" i="8"/>
  <c r="I3423" i="8"/>
  <c r="I3422" i="8"/>
  <c r="I3421" i="8"/>
  <c r="I3420" i="8"/>
  <c r="I3419" i="8"/>
  <c r="I3418" i="8"/>
  <c r="I3417" i="8"/>
  <c r="I3416" i="8"/>
  <c r="I3415" i="8"/>
  <c r="I3414" i="8"/>
  <c r="I3413" i="8"/>
  <c r="I3412" i="8"/>
  <c r="I3411" i="8"/>
  <c r="I3410" i="8"/>
  <c r="I3409" i="8"/>
  <c r="I3408" i="8"/>
  <c r="I3407" i="8"/>
  <c r="I3406" i="8"/>
  <c r="I3405" i="8"/>
  <c r="I3404" i="8"/>
  <c r="I3403" i="8"/>
  <c r="I3402" i="8"/>
  <c r="I3401" i="8"/>
  <c r="I3400" i="8"/>
  <c r="I3399" i="8"/>
  <c r="I3398" i="8"/>
  <c r="I3397" i="8"/>
  <c r="I3396" i="8"/>
  <c r="I3395" i="8"/>
  <c r="I3394" i="8"/>
  <c r="I3393" i="8"/>
  <c r="I3392" i="8"/>
  <c r="I3391" i="8"/>
  <c r="I3390" i="8"/>
  <c r="I3389" i="8"/>
  <c r="I3388" i="8"/>
  <c r="I3387" i="8"/>
  <c r="I3386" i="8"/>
  <c r="I3385" i="8"/>
  <c r="I3384" i="8"/>
  <c r="I3383" i="8"/>
  <c r="I3382" i="8"/>
  <c r="I3381" i="8"/>
  <c r="I3380" i="8"/>
  <c r="I3379" i="8"/>
  <c r="I3378" i="8"/>
  <c r="I3377" i="8"/>
  <c r="I3376" i="8"/>
  <c r="I3375" i="8"/>
  <c r="I3374" i="8"/>
  <c r="I3373" i="8"/>
  <c r="I3372" i="8"/>
  <c r="I3371" i="8"/>
  <c r="I3370" i="8"/>
  <c r="I3369" i="8"/>
  <c r="I3368" i="8"/>
  <c r="I3367" i="8"/>
  <c r="I3366" i="8"/>
  <c r="I3365" i="8"/>
  <c r="I3364" i="8"/>
  <c r="I3363" i="8"/>
  <c r="I3362" i="8"/>
  <c r="I3361" i="8"/>
  <c r="I3360" i="8"/>
  <c r="I3359" i="8"/>
  <c r="I3358" i="8"/>
  <c r="I3357" i="8"/>
  <c r="I3356" i="8"/>
  <c r="I3355" i="8"/>
  <c r="I3354" i="8"/>
  <c r="I3353" i="8"/>
  <c r="I3352" i="8"/>
  <c r="I3351" i="8"/>
  <c r="I3350" i="8"/>
  <c r="I3349" i="8"/>
  <c r="I3348" i="8"/>
  <c r="I3347" i="8"/>
  <c r="I3346" i="8"/>
  <c r="I3345" i="8"/>
  <c r="I3344" i="8"/>
  <c r="I3343" i="8"/>
  <c r="I3342" i="8"/>
  <c r="I3341" i="8"/>
  <c r="I3340" i="8"/>
  <c r="I3339" i="8"/>
  <c r="I3338" i="8"/>
  <c r="I3337" i="8"/>
  <c r="I3336" i="8"/>
  <c r="I3335" i="8"/>
  <c r="I3334" i="8"/>
  <c r="I3333" i="8"/>
  <c r="I3332" i="8"/>
  <c r="I3331" i="8"/>
  <c r="I3330" i="8"/>
  <c r="I3329" i="8"/>
  <c r="I3328" i="8"/>
  <c r="I3327" i="8"/>
  <c r="I3326" i="8"/>
  <c r="I3325" i="8"/>
  <c r="I3324" i="8"/>
  <c r="I3323" i="8"/>
  <c r="I3322" i="8"/>
  <c r="I3321" i="8"/>
  <c r="I3320" i="8"/>
  <c r="I3319" i="8"/>
  <c r="I3318" i="8"/>
  <c r="I3317" i="8"/>
  <c r="I3316" i="8"/>
  <c r="I3315" i="8"/>
  <c r="I3314" i="8"/>
  <c r="I3313" i="8"/>
  <c r="I3312" i="8"/>
  <c r="I3311" i="8"/>
  <c r="I3310" i="8"/>
  <c r="I3309" i="8"/>
  <c r="I3308" i="8"/>
  <c r="I3307" i="8"/>
  <c r="I3306" i="8"/>
  <c r="I3305" i="8"/>
  <c r="I3304" i="8"/>
  <c r="I3303" i="8"/>
  <c r="I3302" i="8"/>
  <c r="I3301" i="8"/>
  <c r="I3300" i="8"/>
  <c r="I3299" i="8"/>
  <c r="I3298" i="8"/>
  <c r="I3297" i="8"/>
  <c r="I3296" i="8"/>
  <c r="I3295" i="8"/>
  <c r="I3294" i="8"/>
  <c r="I3293" i="8"/>
  <c r="I3292" i="8"/>
  <c r="I3291" i="8"/>
  <c r="I3290" i="8"/>
  <c r="I3289" i="8"/>
  <c r="I3288" i="8"/>
  <c r="I3287" i="8"/>
  <c r="I3286" i="8"/>
  <c r="I3285" i="8"/>
  <c r="I3284" i="8"/>
  <c r="I3283" i="8"/>
  <c r="I3282" i="8"/>
  <c r="I3281" i="8"/>
  <c r="I3280" i="8"/>
  <c r="I3279" i="8"/>
  <c r="I3278" i="8"/>
  <c r="I3277" i="8"/>
  <c r="I3276" i="8"/>
  <c r="I3275" i="8"/>
  <c r="I3274" i="8"/>
  <c r="I3273" i="8"/>
  <c r="I3272" i="8"/>
  <c r="I3271" i="8"/>
  <c r="I3270" i="8"/>
  <c r="I3269" i="8"/>
  <c r="I3268" i="8"/>
  <c r="I3267" i="8"/>
  <c r="I3266" i="8"/>
  <c r="I3265" i="8"/>
  <c r="I3264" i="8"/>
  <c r="I3263" i="8"/>
  <c r="I3262" i="8"/>
  <c r="I3261" i="8"/>
  <c r="I3260" i="8"/>
  <c r="I3259" i="8"/>
  <c r="I3258" i="8"/>
  <c r="I3257" i="8"/>
  <c r="I3256" i="8"/>
  <c r="I3255" i="8"/>
  <c r="I3254" i="8"/>
  <c r="I3253" i="8"/>
  <c r="I3252" i="8"/>
  <c r="I3251" i="8"/>
  <c r="I3250" i="8"/>
  <c r="I3249" i="8"/>
  <c r="I3248" i="8"/>
  <c r="I3247" i="8"/>
  <c r="I3246" i="8"/>
  <c r="I3245" i="8"/>
  <c r="I3244" i="8"/>
  <c r="I3243" i="8"/>
  <c r="I3242" i="8"/>
  <c r="I3241" i="8"/>
  <c r="I3240" i="8"/>
  <c r="I3239" i="8"/>
  <c r="I3238" i="8"/>
  <c r="I3237" i="8"/>
  <c r="I3236" i="8"/>
  <c r="I3235" i="8"/>
  <c r="I3234" i="8"/>
  <c r="I3233" i="8"/>
  <c r="I3232" i="8"/>
  <c r="I3231" i="8"/>
  <c r="I3230" i="8"/>
  <c r="I3229" i="8"/>
  <c r="I3228" i="8"/>
  <c r="I3227" i="8"/>
  <c r="I3226" i="8"/>
  <c r="I3225" i="8"/>
  <c r="I3224" i="8"/>
  <c r="I3223" i="8"/>
  <c r="I3222" i="8"/>
  <c r="I3221" i="8"/>
  <c r="I3220" i="8"/>
  <c r="I3219" i="8"/>
  <c r="I3218" i="8"/>
  <c r="I3217" i="8"/>
  <c r="I3216" i="8"/>
  <c r="I3215" i="8"/>
  <c r="I3214" i="8"/>
  <c r="I3213" i="8"/>
  <c r="I3212" i="8"/>
  <c r="I3211" i="8"/>
  <c r="I3210" i="8"/>
  <c r="I3209" i="8"/>
  <c r="I3208" i="8"/>
  <c r="I3207" i="8"/>
  <c r="I3206" i="8"/>
  <c r="I3205" i="8"/>
  <c r="I3204" i="8"/>
  <c r="I3203" i="8"/>
  <c r="I3202" i="8"/>
  <c r="I3201" i="8"/>
  <c r="I3200" i="8"/>
  <c r="I3199" i="8"/>
  <c r="I3198" i="8"/>
  <c r="I3197" i="8"/>
  <c r="I3196" i="8"/>
  <c r="I3195" i="8"/>
  <c r="I3194" i="8"/>
  <c r="I3193" i="8"/>
  <c r="I3192" i="8"/>
  <c r="I3191" i="8"/>
  <c r="I3190" i="8"/>
  <c r="I3189" i="8"/>
  <c r="I3188" i="8"/>
  <c r="I3187" i="8"/>
  <c r="I3186" i="8"/>
  <c r="I3185" i="8"/>
  <c r="I3184" i="8"/>
  <c r="I3183" i="8"/>
  <c r="I3182" i="8"/>
  <c r="I3181" i="8"/>
  <c r="I3180" i="8"/>
  <c r="I3179" i="8"/>
  <c r="I3178" i="8"/>
  <c r="I3177" i="8"/>
  <c r="I3176" i="8"/>
  <c r="I3175" i="8"/>
  <c r="I3174" i="8"/>
  <c r="I3173" i="8"/>
  <c r="I3172" i="8"/>
  <c r="I3171" i="8"/>
  <c r="I3170" i="8"/>
  <c r="I3169" i="8"/>
  <c r="I3168" i="8"/>
  <c r="I3167" i="8"/>
  <c r="I3166" i="8"/>
  <c r="I3165" i="8"/>
  <c r="I3164" i="8"/>
  <c r="I3163" i="8"/>
  <c r="I3162" i="8"/>
  <c r="I3161" i="8"/>
  <c r="I3160" i="8"/>
  <c r="I3159" i="8"/>
  <c r="I3158" i="8"/>
  <c r="I3157" i="8"/>
  <c r="I3156" i="8"/>
  <c r="I3155" i="8"/>
  <c r="I3154" i="8"/>
  <c r="I3153" i="8"/>
  <c r="I3152" i="8"/>
  <c r="I3151" i="8"/>
  <c r="I3150" i="8"/>
  <c r="I3149" i="8"/>
  <c r="I3148" i="8"/>
  <c r="I3147" i="8"/>
  <c r="I3146" i="8"/>
  <c r="I3145" i="8"/>
  <c r="I3144" i="8"/>
  <c r="I3143" i="8"/>
  <c r="I3142" i="8"/>
  <c r="I3141" i="8"/>
  <c r="I3140" i="8"/>
  <c r="I3139" i="8"/>
  <c r="I3138" i="8"/>
  <c r="I3137" i="8"/>
  <c r="I3136" i="8"/>
  <c r="I3135" i="8"/>
  <c r="I3134" i="8"/>
  <c r="I3133" i="8"/>
  <c r="I3132" i="8"/>
  <c r="I3131" i="8"/>
  <c r="I3130" i="8"/>
  <c r="I3129" i="8"/>
  <c r="I3128" i="8"/>
  <c r="I3127" i="8"/>
  <c r="I3126" i="8"/>
  <c r="I3125" i="8"/>
  <c r="I3124" i="8"/>
  <c r="I3123" i="8"/>
  <c r="I3122" i="8"/>
  <c r="I3121" i="8"/>
  <c r="I3120" i="8"/>
  <c r="I3119" i="8"/>
  <c r="I3118" i="8"/>
  <c r="I3117" i="8"/>
  <c r="I3116" i="8"/>
  <c r="I3115" i="8"/>
  <c r="I3114" i="8"/>
  <c r="I3113" i="8"/>
  <c r="I3112" i="8"/>
  <c r="I3111" i="8"/>
  <c r="I3110" i="8"/>
  <c r="I3109" i="8"/>
  <c r="I3108" i="8"/>
  <c r="I3107" i="8"/>
  <c r="I3106" i="8"/>
  <c r="I3105" i="8"/>
  <c r="I3104" i="8"/>
  <c r="I3103" i="8"/>
  <c r="I3102" i="8"/>
  <c r="I3101" i="8"/>
  <c r="I3100" i="8"/>
  <c r="I3099" i="8"/>
  <c r="I3098" i="8"/>
  <c r="I3097" i="8"/>
  <c r="I3096" i="8"/>
  <c r="I3095" i="8"/>
  <c r="I3094" i="8"/>
  <c r="I3093" i="8"/>
  <c r="I3092" i="8"/>
  <c r="I3091" i="8"/>
  <c r="I3090" i="8"/>
  <c r="I3089" i="8"/>
  <c r="I3088" i="8"/>
  <c r="I3087" i="8"/>
  <c r="I3086" i="8"/>
  <c r="I3085" i="8"/>
  <c r="I3084" i="8"/>
  <c r="I3083" i="8"/>
  <c r="I3082" i="8"/>
  <c r="I3081" i="8"/>
  <c r="I3080" i="8"/>
  <c r="I3079" i="8"/>
  <c r="I3078" i="8"/>
  <c r="I3077" i="8"/>
  <c r="I3076" i="8"/>
  <c r="I3075" i="8"/>
  <c r="I3074" i="8"/>
  <c r="I3073" i="8"/>
  <c r="I3072" i="8"/>
  <c r="I3071" i="8"/>
  <c r="I3070" i="8"/>
  <c r="I3069" i="8"/>
  <c r="I3068" i="8"/>
  <c r="I3067" i="8"/>
  <c r="I3066" i="8"/>
  <c r="I3065" i="8"/>
  <c r="I3064" i="8"/>
  <c r="I3063" i="8"/>
  <c r="I3062" i="8"/>
  <c r="I3061" i="8"/>
  <c r="I3060" i="8"/>
  <c r="I3059" i="8"/>
  <c r="I3058" i="8"/>
  <c r="I3057" i="8"/>
  <c r="I3056" i="8"/>
  <c r="I3055" i="8"/>
  <c r="I3054" i="8"/>
  <c r="I3053" i="8"/>
  <c r="I3052" i="8"/>
  <c r="I3051" i="8"/>
  <c r="I3050" i="8"/>
  <c r="I3049" i="8"/>
  <c r="I3048" i="8"/>
  <c r="I3047" i="8"/>
  <c r="I3046" i="8"/>
  <c r="I3045" i="8"/>
  <c r="I3044" i="8"/>
  <c r="I3043" i="8"/>
  <c r="I3042" i="8"/>
  <c r="I3041" i="8"/>
  <c r="I3040" i="8"/>
  <c r="I3039" i="8"/>
  <c r="I3038" i="8"/>
  <c r="I3037" i="8"/>
  <c r="I3036" i="8"/>
  <c r="I3035" i="8"/>
  <c r="I3034" i="8"/>
  <c r="I3033" i="8"/>
  <c r="I3032" i="8"/>
  <c r="I3031" i="8"/>
  <c r="I3030" i="8"/>
  <c r="I3029" i="8"/>
  <c r="I3028" i="8"/>
  <c r="I3027" i="8"/>
  <c r="I3026" i="8"/>
  <c r="I3025" i="8"/>
  <c r="I3024" i="8"/>
  <c r="I3023" i="8"/>
  <c r="I3022" i="8"/>
  <c r="I3021" i="8"/>
  <c r="I3020" i="8"/>
  <c r="I3019" i="8"/>
  <c r="I3018" i="8"/>
  <c r="I3017" i="8"/>
  <c r="I3016" i="8"/>
  <c r="I3015" i="8"/>
  <c r="I3014" i="8"/>
  <c r="I3013" i="8"/>
  <c r="I3012" i="8"/>
  <c r="I3011" i="8"/>
  <c r="I3010" i="8"/>
  <c r="I3009" i="8"/>
  <c r="I3008" i="8"/>
  <c r="I3007" i="8"/>
  <c r="I3006" i="8"/>
  <c r="I3005" i="8"/>
  <c r="I3004" i="8"/>
  <c r="I3003" i="8"/>
  <c r="I3002" i="8"/>
  <c r="I3001" i="8"/>
  <c r="I3000" i="8"/>
  <c r="I2999" i="8"/>
  <c r="I2998" i="8"/>
  <c r="I2997" i="8"/>
  <c r="I2996" i="8"/>
  <c r="I2995" i="8"/>
  <c r="I2994" i="8"/>
  <c r="I2993" i="8"/>
  <c r="I2992" i="8"/>
  <c r="I2991" i="8"/>
  <c r="I2990" i="8"/>
  <c r="I2989" i="8"/>
  <c r="I2988" i="8"/>
  <c r="I2987" i="8"/>
  <c r="I2986" i="8"/>
  <c r="I2985" i="8"/>
  <c r="I2984" i="8"/>
  <c r="I2983" i="8"/>
  <c r="I2982" i="8"/>
  <c r="I2981" i="8"/>
  <c r="I2980" i="8"/>
  <c r="I2979" i="8"/>
  <c r="I2978" i="8"/>
  <c r="I2977" i="8"/>
  <c r="I2976" i="8"/>
  <c r="I2975" i="8"/>
  <c r="I2974" i="8"/>
  <c r="I2973" i="8"/>
  <c r="I2972" i="8"/>
  <c r="I2971" i="8"/>
  <c r="I2970" i="8"/>
  <c r="I2969" i="8"/>
  <c r="I2968" i="8"/>
  <c r="I2967" i="8"/>
  <c r="I2966" i="8"/>
  <c r="I2965" i="8"/>
  <c r="I2964" i="8"/>
  <c r="I2963" i="8"/>
  <c r="I2962" i="8"/>
  <c r="I2961" i="8"/>
  <c r="I2960" i="8"/>
  <c r="I2959" i="8"/>
  <c r="I2958" i="8"/>
  <c r="I2957" i="8"/>
  <c r="I2956" i="8"/>
  <c r="I2955" i="8"/>
  <c r="I2954" i="8"/>
  <c r="I2953" i="8"/>
  <c r="I2952" i="8"/>
  <c r="I2951" i="8"/>
  <c r="I2950" i="8"/>
  <c r="I2949" i="8"/>
  <c r="I2948" i="8"/>
  <c r="I2947" i="8"/>
  <c r="I2946" i="8"/>
  <c r="I2945" i="8"/>
  <c r="I2944" i="8"/>
  <c r="I2943" i="8"/>
  <c r="I2942" i="8"/>
  <c r="I2941" i="8"/>
  <c r="I2940" i="8"/>
  <c r="I2939" i="8"/>
  <c r="I2938" i="8"/>
  <c r="I2937" i="8"/>
  <c r="I2936" i="8"/>
  <c r="I2935" i="8"/>
  <c r="I2934" i="8"/>
  <c r="I2933" i="8"/>
  <c r="I2932" i="8"/>
  <c r="I2931" i="8"/>
  <c r="I2930" i="8"/>
  <c r="I2929" i="8"/>
  <c r="I2928" i="8"/>
  <c r="I2927" i="8"/>
  <c r="I2926" i="8"/>
  <c r="I2925" i="8"/>
  <c r="I2924" i="8"/>
  <c r="I2923" i="8"/>
  <c r="I2922" i="8"/>
  <c r="I2921" i="8"/>
  <c r="I2920" i="8"/>
  <c r="I2919" i="8"/>
  <c r="I2918" i="8"/>
  <c r="I2917" i="8"/>
  <c r="I2916" i="8"/>
  <c r="I2915" i="8"/>
  <c r="I2914" i="8"/>
  <c r="I2913" i="8"/>
  <c r="I2912" i="8"/>
  <c r="I2911" i="8"/>
  <c r="I2910" i="8"/>
  <c r="I2909" i="8"/>
  <c r="I2908" i="8"/>
  <c r="I2907" i="8"/>
  <c r="I2906" i="8"/>
  <c r="I2905" i="8"/>
  <c r="I2904" i="8"/>
  <c r="I2903" i="8"/>
  <c r="I2902" i="8"/>
  <c r="I2901" i="8"/>
  <c r="I2900" i="8"/>
  <c r="I2899" i="8"/>
  <c r="I2898" i="8"/>
  <c r="I2897" i="8"/>
  <c r="I2896" i="8"/>
  <c r="I2895" i="8"/>
  <c r="I2894" i="8"/>
  <c r="I2893" i="8"/>
  <c r="I2892" i="8"/>
  <c r="I2891" i="8"/>
  <c r="I2890" i="8"/>
  <c r="I2889" i="8"/>
  <c r="I2888" i="8"/>
  <c r="I2887" i="8"/>
  <c r="I2886" i="8"/>
  <c r="I2885" i="8"/>
  <c r="I2884" i="8"/>
  <c r="I2883" i="8"/>
  <c r="I2882" i="8"/>
  <c r="I2881" i="8"/>
  <c r="I2880" i="8"/>
  <c r="I2879" i="8"/>
  <c r="I2878" i="8"/>
  <c r="I2877" i="8"/>
  <c r="I2876" i="8"/>
  <c r="I2875" i="8"/>
  <c r="I2874" i="8"/>
  <c r="I2873" i="8"/>
  <c r="I2872" i="8"/>
  <c r="I2871" i="8"/>
  <c r="I2870" i="8"/>
  <c r="I2869" i="8"/>
  <c r="I2868" i="8"/>
  <c r="I2867" i="8"/>
  <c r="I2866" i="8"/>
  <c r="I2865" i="8"/>
  <c r="I2864" i="8"/>
  <c r="I2863" i="8"/>
  <c r="I2862" i="8"/>
  <c r="I2861" i="8"/>
  <c r="I2860" i="8"/>
  <c r="I2859" i="8"/>
  <c r="I2858" i="8"/>
  <c r="I2857" i="8"/>
  <c r="I2856" i="8"/>
  <c r="I2855" i="8"/>
  <c r="I2854" i="8"/>
  <c r="I2853" i="8"/>
  <c r="I2852" i="8"/>
  <c r="I2851" i="8"/>
  <c r="I2850" i="8"/>
  <c r="I2849" i="8"/>
  <c r="I2848" i="8"/>
  <c r="I2847" i="8"/>
  <c r="I2846" i="8"/>
  <c r="I2845" i="8"/>
  <c r="I2844" i="8"/>
  <c r="I2843" i="8"/>
  <c r="I2842" i="8"/>
  <c r="I2841" i="8"/>
  <c r="I2840" i="8"/>
  <c r="I2839" i="8"/>
  <c r="I2838" i="8"/>
  <c r="I2837" i="8"/>
  <c r="I2836" i="8"/>
  <c r="I2835" i="8"/>
  <c r="I2834" i="8"/>
  <c r="I2833" i="8"/>
  <c r="I2832" i="8"/>
  <c r="I2831" i="8"/>
  <c r="I2830" i="8"/>
  <c r="I2829" i="8"/>
  <c r="I2828" i="8"/>
  <c r="I2827" i="8"/>
  <c r="I2826" i="8"/>
  <c r="I2825" i="8"/>
  <c r="I2824" i="8"/>
  <c r="I2823" i="8"/>
  <c r="I2822" i="8"/>
  <c r="I2821" i="8"/>
  <c r="I2820" i="8"/>
  <c r="I2819" i="8"/>
  <c r="I2818" i="8"/>
  <c r="I2817" i="8"/>
  <c r="I2816" i="8"/>
  <c r="I2815" i="8"/>
  <c r="I2814" i="8"/>
  <c r="I2813" i="8"/>
  <c r="I2812" i="8"/>
  <c r="I2811" i="8"/>
  <c r="I2810" i="8"/>
  <c r="I2809" i="8"/>
  <c r="I2808" i="8"/>
  <c r="I2807" i="8"/>
  <c r="I2806" i="8"/>
  <c r="I2805" i="8"/>
  <c r="I2804" i="8"/>
  <c r="I2803" i="8"/>
  <c r="I2802" i="8"/>
  <c r="I2801" i="8"/>
  <c r="I2800" i="8"/>
  <c r="I2799" i="8"/>
  <c r="I2798" i="8"/>
  <c r="I2797" i="8"/>
  <c r="I2796" i="8"/>
  <c r="I2795" i="8"/>
  <c r="I2794" i="8"/>
  <c r="I2793" i="8"/>
  <c r="I2792" i="8"/>
  <c r="I2791" i="8"/>
  <c r="I2790" i="8"/>
  <c r="I2789" i="8"/>
  <c r="I2788" i="8"/>
  <c r="I2787" i="8"/>
  <c r="I2786" i="8"/>
  <c r="I2785" i="8"/>
  <c r="I2784" i="8"/>
  <c r="I2783" i="8"/>
  <c r="I2782" i="8"/>
  <c r="I2781" i="8"/>
  <c r="I2780" i="8"/>
  <c r="I2779" i="8"/>
  <c r="I2778" i="8"/>
  <c r="I2777" i="8"/>
  <c r="I2776" i="8"/>
  <c r="I2775" i="8"/>
  <c r="I2774" i="8"/>
  <c r="I2773" i="8"/>
  <c r="I2772" i="8"/>
  <c r="I2771" i="8"/>
  <c r="I2770" i="8"/>
  <c r="I2769" i="8"/>
  <c r="I2768" i="8"/>
  <c r="I2767" i="8"/>
  <c r="I2766" i="8"/>
  <c r="I2765" i="8"/>
  <c r="I2764" i="8"/>
  <c r="I2763" i="8"/>
  <c r="I2762" i="8"/>
  <c r="I2761" i="8"/>
  <c r="I2760" i="8"/>
  <c r="I2759" i="8"/>
  <c r="I2758" i="8"/>
  <c r="I2757" i="8"/>
  <c r="I2756" i="8"/>
  <c r="I2755" i="8"/>
  <c r="I2754" i="8"/>
  <c r="I2753" i="8"/>
  <c r="I2752" i="8"/>
  <c r="I2751" i="8"/>
  <c r="I2750" i="8"/>
  <c r="I2749" i="8"/>
  <c r="I2748" i="8"/>
  <c r="I2747" i="8"/>
  <c r="I2746" i="8"/>
  <c r="I2745" i="8"/>
  <c r="I2744" i="8"/>
  <c r="I2743" i="8"/>
  <c r="I2742" i="8"/>
  <c r="I2741" i="8"/>
  <c r="I2740" i="8"/>
  <c r="I2739" i="8"/>
  <c r="I2738" i="8"/>
  <c r="I2737" i="8"/>
  <c r="I2736" i="8"/>
  <c r="I2735" i="8"/>
  <c r="I2734" i="8"/>
  <c r="I2733" i="8"/>
  <c r="I2732" i="8"/>
  <c r="I2731" i="8"/>
  <c r="I2730" i="8"/>
  <c r="I2729" i="8"/>
  <c r="I2728" i="8"/>
  <c r="I2727" i="8"/>
  <c r="I2726" i="8"/>
  <c r="I2725" i="8"/>
  <c r="I2724" i="8"/>
  <c r="I2723" i="8"/>
  <c r="I2722" i="8"/>
  <c r="I2721" i="8"/>
  <c r="I2720" i="8"/>
  <c r="I2719" i="8"/>
  <c r="I2718" i="8"/>
  <c r="I2717" i="8"/>
  <c r="I2716" i="8"/>
  <c r="I2715" i="8"/>
  <c r="I2714" i="8"/>
  <c r="I2713" i="8"/>
  <c r="I2712" i="8"/>
  <c r="I2711" i="8"/>
  <c r="I2710" i="8"/>
  <c r="I2709" i="8"/>
  <c r="I2708" i="8"/>
  <c r="I2707" i="8"/>
  <c r="I2706" i="8"/>
  <c r="I2705" i="8"/>
  <c r="I2704" i="8"/>
  <c r="I2703" i="8"/>
  <c r="I2702" i="8"/>
  <c r="I2701" i="8"/>
  <c r="I2700" i="8"/>
  <c r="I2699" i="8"/>
  <c r="I2698" i="8"/>
  <c r="I2697" i="8"/>
  <c r="I2696" i="8"/>
  <c r="I2695" i="8"/>
  <c r="I2694" i="8"/>
  <c r="I2693" i="8"/>
  <c r="I2692" i="8"/>
  <c r="I2691" i="8"/>
  <c r="I2690" i="8"/>
  <c r="I2689" i="8"/>
  <c r="I2688" i="8"/>
  <c r="I2687" i="8"/>
  <c r="I2686" i="8"/>
  <c r="I2685" i="8"/>
  <c r="I2684" i="8"/>
  <c r="I2683" i="8"/>
  <c r="I2682" i="8"/>
  <c r="I2681" i="8"/>
  <c r="I2680" i="8"/>
  <c r="I2679" i="8"/>
  <c r="I2678" i="8"/>
  <c r="I2677" i="8"/>
  <c r="I2676" i="8"/>
  <c r="I2675" i="8"/>
  <c r="I2674" i="8"/>
  <c r="I2673" i="8"/>
  <c r="I2672" i="8"/>
  <c r="I2671" i="8"/>
  <c r="I2670" i="8"/>
  <c r="I2669" i="8"/>
  <c r="I2668" i="8"/>
  <c r="I2667" i="8"/>
  <c r="I2666" i="8"/>
  <c r="I2665" i="8"/>
  <c r="I2664" i="8"/>
  <c r="I2663" i="8"/>
  <c r="I2662" i="8"/>
  <c r="I2661" i="8"/>
  <c r="I2660" i="8"/>
  <c r="I2659" i="8"/>
  <c r="I2658" i="8"/>
  <c r="I2657" i="8"/>
  <c r="I2656" i="8"/>
  <c r="I2655" i="8"/>
  <c r="I2654" i="8"/>
  <c r="I2653" i="8"/>
  <c r="I2652" i="8"/>
  <c r="I2651" i="8"/>
  <c r="I2650" i="8"/>
  <c r="I2649" i="8"/>
  <c r="I2648" i="8"/>
  <c r="I2647" i="8"/>
  <c r="I2646" i="8"/>
  <c r="I2645" i="8"/>
  <c r="I2644" i="8"/>
  <c r="I2643" i="8"/>
  <c r="I2642" i="8"/>
  <c r="I2641" i="8"/>
  <c r="I2640" i="8"/>
  <c r="I2639" i="8"/>
  <c r="I2638" i="8"/>
  <c r="I2637" i="8"/>
  <c r="I2636" i="8"/>
  <c r="I2635" i="8"/>
  <c r="I2634" i="8"/>
  <c r="I2633" i="8"/>
  <c r="I2632" i="8"/>
  <c r="I2631" i="8"/>
  <c r="I2630" i="8"/>
  <c r="I2629" i="8"/>
  <c r="I2628" i="8"/>
  <c r="I2627" i="8"/>
  <c r="I2626" i="8"/>
  <c r="I2625" i="8"/>
  <c r="I2624" i="8"/>
  <c r="I2623" i="8"/>
  <c r="I2622" i="8"/>
  <c r="I2621" i="8"/>
  <c r="I2620" i="8"/>
  <c r="I2619" i="8"/>
  <c r="I2618" i="8"/>
  <c r="I2617" i="8"/>
  <c r="I2616" i="8"/>
  <c r="I2615" i="8"/>
  <c r="I2614" i="8"/>
  <c r="I2613" i="8"/>
  <c r="I2612" i="8"/>
  <c r="I2611" i="8"/>
  <c r="I2610" i="8"/>
  <c r="I2609" i="8"/>
  <c r="I2608" i="8"/>
  <c r="I2607" i="8"/>
  <c r="I2606" i="8"/>
  <c r="I2605" i="8"/>
  <c r="I2604" i="8"/>
  <c r="I2603" i="8"/>
  <c r="I2602" i="8"/>
  <c r="I2601" i="8"/>
  <c r="I2600" i="8"/>
  <c r="I2599" i="8"/>
  <c r="I2598" i="8"/>
  <c r="I2597" i="8"/>
  <c r="I2596" i="8"/>
  <c r="I2595" i="8"/>
  <c r="I2594" i="8"/>
  <c r="I2593" i="8"/>
  <c r="I2592" i="8"/>
  <c r="I2591" i="8"/>
  <c r="I2590" i="8"/>
  <c r="I2589" i="8"/>
  <c r="I2588" i="8"/>
  <c r="I2587" i="8"/>
  <c r="I2586" i="8"/>
  <c r="I2585" i="8"/>
  <c r="I2584" i="8"/>
  <c r="I2583" i="8"/>
  <c r="I2582" i="8"/>
  <c r="I2581" i="8"/>
  <c r="I2580" i="8"/>
  <c r="I2579" i="8"/>
  <c r="I2578" i="8"/>
  <c r="I2577" i="8"/>
  <c r="I2576" i="8"/>
  <c r="I2575" i="8"/>
  <c r="I2574" i="8"/>
  <c r="I2573" i="8"/>
  <c r="I2572" i="8"/>
  <c r="I2571" i="8"/>
  <c r="I2570" i="8"/>
  <c r="I2569" i="8"/>
  <c r="I2568" i="8"/>
  <c r="I2567" i="8"/>
  <c r="I2566" i="8"/>
  <c r="I2565" i="8"/>
  <c r="I2564" i="8"/>
  <c r="I2563" i="8"/>
  <c r="I2562" i="8"/>
  <c r="I2561" i="8"/>
  <c r="I2560" i="8"/>
  <c r="I2559" i="8"/>
  <c r="I2558" i="8"/>
  <c r="I2557" i="8"/>
  <c r="I2556" i="8"/>
  <c r="I2555" i="8"/>
  <c r="I2554" i="8"/>
  <c r="I2553" i="8"/>
  <c r="I2552" i="8"/>
  <c r="I2551" i="8"/>
  <c r="I2550" i="8"/>
  <c r="I2549" i="8"/>
  <c r="I2548" i="8"/>
  <c r="I2547" i="8"/>
  <c r="I2546" i="8"/>
  <c r="I2545" i="8"/>
  <c r="I2544" i="8"/>
  <c r="I2543" i="8"/>
  <c r="I2542" i="8"/>
  <c r="I2541" i="8"/>
  <c r="I2540" i="8"/>
  <c r="I2539" i="8"/>
  <c r="I2538" i="8"/>
  <c r="I2537" i="8"/>
  <c r="I2536" i="8"/>
  <c r="I2535" i="8"/>
  <c r="I2534" i="8"/>
  <c r="I2533" i="8"/>
  <c r="I2532" i="8"/>
  <c r="I2531" i="8"/>
  <c r="I2530" i="8"/>
  <c r="I2529" i="8"/>
  <c r="I2528" i="8"/>
  <c r="I2527" i="8"/>
  <c r="I2526" i="8"/>
  <c r="I2525" i="8"/>
  <c r="I2524" i="8"/>
  <c r="I2523" i="8"/>
  <c r="I2522" i="8"/>
  <c r="I2521" i="8"/>
  <c r="I2520" i="8"/>
  <c r="I2519" i="8"/>
  <c r="I2518" i="8"/>
  <c r="I2517" i="8"/>
  <c r="I2516" i="8"/>
  <c r="I2515" i="8"/>
  <c r="I2514" i="8"/>
  <c r="I2513" i="8"/>
  <c r="I2512" i="8"/>
  <c r="I2511" i="8"/>
  <c r="I2510" i="8"/>
  <c r="I2509" i="8"/>
  <c r="I2508" i="8"/>
  <c r="I2507" i="8"/>
  <c r="I2506" i="8"/>
  <c r="I2505" i="8"/>
  <c r="I2504" i="8"/>
  <c r="I2503" i="8"/>
  <c r="I2502" i="8"/>
  <c r="I2501" i="8"/>
  <c r="I2500" i="8"/>
  <c r="I2499" i="8"/>
  <c r="I2498" i="8"/>
  <c r="I2497" i="8"/>
  <c r="I2496" i="8"/>
  <c r="I2495" i="8"/>
  <c r="I2494" i="8"/>
  <c r="I2493" i="8"/>
  <c r="I2492" i="8"/>
  <c r="I2491" i="8"/>
  <c r="I2490" i="8"/>
  <c r="I2489" i="8"/>
  <c r="I2488" i="8"/>
  <c r="I2487" i="8"/>
  <c r="I2486" i="8"/>
  <c r="I2485" i="8"/>
  <c r="I2484" i="8"/>
  <c r="I2483" i="8"/>
  <c r="I2482" i="8"/>
  <c r="I2481" i="8"/>
  <c r="I2480" i="8"/>
  <c r="I2479" i="8"/>
  <c r="I2478" i="8"/>
  <c r="I2477" i="8"/>
  <c r="I2476" i="8"/>
  <c r="I2475" i="8"/>
  <c r="I2474" i="8"/>
  <c r="I2473" i="8"/>
  <c r="I2472" i="8"/>
  <c r="I2471" i="8"/>
  <c r="I2470" i="8"/>
  <c r="I2469" i="8"/>
  <c r="I2468" i="8"/>
  <c r="I2467" i="8"/>
  <c r="I2466" i="8"/>
  <c r="I2465" i="8"/>
  <c r="I2464" i="8"/>
  <c r="I2463" i="8"/>
  <c r="I2462" i="8"/>
  <c r="I2461" i="8"/>
  <c r="I2460" i="8"/>
  <c r="I2459" i="8"/>
  <c r="I2458" i="8"/>
  <c r="I2457" i="8"/>
  <c r="I2456" i="8"/>
  <c r="I2455" i="8"/>
  <c r="I2454" i="8"/>
  <c r="I2453" i="8"/>
  <c r="I2452" i="8"/>
  <c r="I2451" i="8"/>
  <c r="I2450" i="8"/>
  <c r="I2449" i="8"/>
  <c r="I2448" i="8"/>
  <c r="I2447" i="8"/>
  <c r="I2446" i="8"/>
  <c r="I2445" i="8"/>
  <c r="I2444" i="8"/>
  <c r="I2443" i="8"/>
  <c r="I2442" i="8"/>
  <c r="I2441" i="8"/>
  <c r="I2440" i="8"/>
  <c r="I2439" i="8"/>
  <c r="I2438" i="8"/>
  <c r="I2437" i="8"/>
  <c r="I2436" i="8"/>
  <c r="I2435" i="8"/>
  <c r="I2434" i="8"/>
  <c r="I2433" i="8"/>
  <c r="I2432" i="8"/>
  <c r="I2431" i="8"/>
  <c r="I2430" i="8"/>
  <c r="I2429" i="8"/>
  <c r="I2428" i="8"/>
  <c r="I2427" i="8"/>
  <c r="I2426" i="8"/>
  <c r="I2425" i="8"/>
  <c r="I2424" i="8"/>
  <c r="I2423" i="8"/>
  <c r="I2422" i="8"/>
  <c r="I2421" i="8"/>
  <c r="I2420" i="8"/>
  <c r="I2419" i="8"/>
  <c r="I2418" i="8"/>
  <c r="I2417" i="8"/>
  <c r="I2416" i="8"/>
  <c r="I2415" i="8"/>
  <c r="I2414" i="8"/>
  <c r="I2413" i="8"/>
  <c r="I2412" i="8"/>
  <c r="I2411" i="8"/>
  <c r="I2410" i="8"/>
  <c r="I2409" i="8"/>
  <c r="I2408" i="8"/>
  <c r="I2407" i="8"/>
  <c r="I2406" i="8"/>
  <c r="I2405" i="8"/>
  <c r="I2404" i="8"/>
  <c r="I2403" i="8"/>
  <c r="I2402" i="8"/>
  <c r="I2401" i="8"/>
  <c r="I2400" i="8"/>
  <c r="I2399" i="8"/>
  <c r="I2398" i="8"/>
  <c r="I2397" i="8"/>
  <c r="I2396" i="8"/>
  <c r="I2395" i="8"/>
  <c r="I2394" i="8"/>
  <c r="I2393" i="8"/>
  <c r="I2392" i="8"/>
  <c r="I2391" i="8"/>
  <c r="I2390" i="8"/>
  <c r="I2389" i="8"/>
  <c r="I2388" i="8"/>
  <c r="I2387" i="8"/>
  <c r="I2386" i="8"/>
  <c r="I2385" i="8"/>
  <c r="I2384" i="8"/>
  <c r="I2383" i="8"/>
  <c r="I2382" i="8"/>
  <c r="I2381" i="8"/>
  <c r="I2380" i="8"/>
  <c r="I2379" i="8"/>
  <c r="I2378" i="8"/>
  <c r="I2377" i="8"/>
  <c r="I2376" i="8"/>
  <c r="I2375" i="8"/>
  <c r="I2374" i="8"/>
  <c r="I2373" i="8"/>
  <c r="I2372" i="8"/>
  <c r="I2371" i="8"/>
  <c r="I2370" i="8"/>
  <c r="I2369" i="8"/>
  <c r="I2368" i="8"/>
  <c r="I2367" i="8"/>
  <c r="I2366" i="8"/>
  <c r="I2365" i="8"/>
  <c r="I2364" i="8"/>
  <c r="I2363" i="8"/>
  <c r="I2362" i="8"/>
  <c r="I2361" i="8"/>
  <c r="I2360" i="8"/>
  <c r="I2359" i="8"/>
  <c r="I2358" i="8"/>
  <c r="I2357" i="8"/>
  <c r="I2356" i="8"/>
  <c r="I2355" i="8"/>
  <c r="I2354" i="8"/>
  <c r="I2353" i="8"/>
  <c r="I2352" i="8"/>
  <c r="I2351" i="8"/>
  <c r="I2350" i="8"/>
  <c r="I2349" i="8"/>
  <c r="I2348" i="8"/>
  <c r="I2347" i="8"/>
  <c r="I2346" i="8"/>
  <c r="I2345" i="8"/>
  <c r="I2344" i="8"/>
  <c r="I2343" i="8"/>
  <c r="I2342" i="8"/>
  <c r="I2341" i="8"/>
  <c r="I2340" i="8"/>
  <c r="I2339" i="8"/>
  <c r="I2338" i="8"/>
  <c r="I2337" i="8"/>
  <c r="I2336" i="8"/>
  <c r="I2335" i="8"/>
  <c r="I2334" i="8"/>
  <c r="I2333" i="8"/>
  <c r="I2332" i="8"/>
  <c r="I2331" i="8"/>
  <c r="I2330" i="8"/>
  <c r="I2329" i="8"/>
  <c r="I2328" i="8"/>
  <c r="I2327" i="8"/>
  <c r="I2326" i="8"/>
  <c r="I2325" i="8"/>
  <c r="I2324" i="8"/>
  <c r="I2323" i="8"/>
  <c r="I2322" i="8"/>
  <c r="I2321" i="8"/>
  <c r="I2320" i="8"/>
  <c r="I2319" i="8"/>
  <c r="I2318" i="8"/>
  <c r="I2317" i="8"/>
  <c r="I2316" i="8"/>
  <c r="I2315" i="8"/>
  <c r="I2314" i="8"/>
  <c r="I2313" i="8"/>
  <c r="I2312" i="8"/>
  <c r="I2311" i="8"/>
  <c r="I2310" i="8"/>
  <c r="I2309" i="8"/>
  <c r="I2308" i="8"/>
  <c r="I2307" i="8"/>
  <c r="I2306" i="8"/>
  <c r="I2305" i="8"/>
  <c r="I2304" i="8"/>
  <c r="I2303" i="8"/>
  <c r="I2302" i="8"/>
  <c r="I2301" i="8"/>
  <c r="I2300" i="8"/>
  <c r="I2299" i="8"/>
  <c r="I2298" i="8"/>
  <c r="I2297" i="8"/>
  <c r="I2296" i="8"/>
  <c r="I2295" i="8"/>
  <c r="I2294" i="8"/>
  <c r="I2293" i="8"/>
  <c r="I2292" i="8"/>
  <c r="I2291" i="8"/>
  <c r="I2290" i="8"/>
  <c r="I2289" i="8"/>
  <c r="I2288" i="8"/>
  <c r="I2287" i="8"/>
  <c r="I2286" i="8"/>
  <c r="I2285" i="8"/>
  <c r="I2284" i="8"/>
  <c r="I2283" i="8"/>
  <c r="I2282" i="8"/>
  <c r="I2281" i="8"/>
  <c r="I2280" i="8"/>
  <c r="I2279" i="8"/>
  <c r="I2278" i="8"/>
  <c r="I2277" i="8"/>
  <c r="I2276" i="8"/>
  <c r="I2275" i="8"/>
  <c r="I2274" i="8"/>
  <c r="I2273" i="8"/>
  <c r="I2272" i="8"/>
  <c r="I2271" i="8"/>
  <c r="I2270" i="8"/>
  <c r="I2269" i="8"/>
  <c r="I2268" i="8"/>
  <c r="I2267" i="8"/>
  <c r="I2266" i="8"/>
  <c r="I2265" i="8"/>
  <c r="I2264" i="8"/>
  <c r="I2263" i="8"/>
  <c r="I2262" i="8"/>
  <c r="I2261" i="8"/>
  <c r="I2260" i="8"/>
  <c r="I2259" i="8"/>
  <c r="I2258" i="8"/>
  <c r="I2257" i="8"/>
  <c r="I2256" i="8"/>
  <c r="I2255" i="8"/>
  <c r="I2254" i="8"/>
  <c r="I2253" i="8"/>
  <c r="I2252" i="8"/>
  <c r="I2251" i="8"/>
  <c r="I2250" i="8"/>
  <c r="I2249" i="8"/>
  <c r="I2248" i="8"/>
  <c r="I2247" i="8"/>
  <c r="I2246" i="8"/>
  <c r="I2245" i="8"/>
  <c r="I2244" i="8"/>
  <c r="I2243" i="8"/>
  <c r="I2242" i="8"/>
  <c r="I2241" i="8"/>
  <c r="I2240" i="8"/>
  <c r="I2239" i="8"/>
  <c r="I2238" i="8"/>
  <c r="I2237" i="8"/>
  <c r="I2236" i="8"/>
  <c r="I2235" i="8"/>
  <c r="I2234" i="8"/>
  <c r="I2233" i="8"/>
  <c r="I2232" i="8"/>
  <c r="I2231" i="8"/>
  <c r="I2230" i="8"/>
  <c r="I2229" i="8"/>
  <c r="I2228" i="8"/>
  <c r="I2227" i="8"/>
  <c r="I2226" i="8"/>
  <c r="I2225" i="8"/>
  <c r="I2224" i="8"/>
  <c r="I2223" i="8"/>
  <c r="I2222" i="8"/>
  <c r="I2221" i="8"/>
  <c r="I2220" i="8"/>
  <c r="I2219" i="8"/>
  <c r="I2218" i="8"/>
  <c r="I2217" i="8"/>
  <c r="I2216" i="8"/>
  <c r="I2215" i="8"/>
  <c r="I2214" i="8"/>
  <c r="I2213" i="8"/>
  <c r="I2212" i="8"/>
  <c r="I2211" i="8"/>
  <c r="I2210" i="8"/>
  <c r="I2209" i="8"/>
  <c r="I2208" i="8"/>
  <c r="I2207" i="8"/>
  <c r="I2206" i="8"/>
  <c r="I2205" i="8"/>
  <c r="I2204" i="8"/>
  <c r="I2203" i="8"/>
  <c r="I2202" i="8"/>
  <c r="I2201" i="8"/>
  <c r="I2200" i="8"/>
  <c r="I2199" i="8"/>
  <c r="I2198" i="8"/>
  <c r="I2197" i="8"/>
  <c r="I2196" i="8"/>
  <c r="I2195" i="8"/>
  <c r="I2194" i="8"/>
  <c r="I2193" i="8"/>
  <c r="I2192" i="8"/>
  <c r="I2191" i="8"/>
  <c r="I2190" i="8"/>
  <c r="I2189" i="8"/>
  <c r="I2188" i="8"/>
  <c r="I2187" i="8"/>
  <c r="I2186" i="8"/>
  <c r="I2185" i="8"/>
  <c r="I2184" i="8"/>
  <c r="I2183" i="8"/>
  <c r="I2182" i="8"/>
  <c r="I2181" i="8"/>
  <c r="I2180" i="8"/>
  <c r="I2179" i="8"/>
  <c r="I2178" i="8"/>
  <c r="I2177" i="8"/>
  <c r="I2176" i="8"/>
  <c r="I2175" i="8"/>
  <c r="I2174" i="8"/>
  <c r="I2173" i="8"/>
  <c r="I2172" i="8"/>
  <c r="I2171" i="8"/>
  <c r="I2170" i="8"/>
  <c r="I2169" i="8"/>
  <c r="I2168" i="8"/>
  <c r="I2167" i="8"/>
  <c r="I2166" i="8"/>
  <c r="I2165" i="8"/>
  <c r="I2164" i="8"/>
  <c r="I2163" i="8"/>
  <c r="I2162" i="8"/>
  <c r="I2161" i="8"/>
  <c r="I2160" i="8"/>
  <c r="I2159" i="8"/>
  <c r="I2158" i="8"/>
  <c r="I2157" i="8"/>
  <c r="I2156" i="8"/>
  <c r="I2155" i="8"/>
  <c r="I2154" i="8"/>
  <c r="I2153" i="8"/>
  <c r="I2152" i="8"/>
  <c r="I2151" i="8"/>
  <c r="I2150" i="8"/>
  <c r="I2149" i="8"/>
  <c r="I2148" i="8"/>
  <c r="I2147" i="8"/>
  <c r="I2146" i="8"/>
  <c r="I2145" i="8"/>
  <c r="I2144" i="8"/>
  <c r="I2143" i="8"/>
  <c r="I2142" i="8"/>
  <c r="I2141" i="8"/>
  <c r="I2140" i="8"/>
  <c r="I2139" i="8"/>
  <c r="I2138" i="8"/>
  <c r="I2137" i="8"/>
  <c r="I2136" i="8"/>
  <c r="I2135" i="8"/>
  <c r="I2134" i="8"/>
  <c r="I2133" i="8"/>
  <c r="I2132" i="8"/>
  <c r="I2131" i="8"/>
  <c r="I2130" i="8"/>
  <c r="I2129" i="8"/>
  <c r="I2128" i="8"/>
  <c r="I2127" i="8"/>
  <c r="I2126" i="8"/>
  <c r="I2125" i="8"/>
  <c r="I2124" i="8"/>
  <c r="I2123" i="8"/>
  <c r="I2122" i="8"/>
  <c r="I2121" i="8"/>
  <c r="I2120" i="8"/>
  <c r="I2119" i="8"/>
  <c r="I2118" i="8"/>
  <c r="I2117" i="8"/>
  <c r="I2116" i="8"/>
  <c r="I2115" i="8"/>
  <c r="I2114" i="8"/>
  <c r="I2113" i="8"/>
  <c r="I2112" i="8"/>
  <c r="I2111" i="8"/>
  <c r="I2110" i="8"/>
  <c r="I2109" i="8"/>
  <c r="I2108" i="8"/>
  <c r="I2107" i="8"/>
  <c r="I2106" i="8"/>
  <c r="I2105" i="8"/>
  <c r="I2104" i="8"/>
  <c r="I2103" i="8"/>
  <c r="I2102" i="8"/>
  <c r="I2101" i="8"/>
  <c r="I2100" i="8"/>
  <c r="I2099" i="8"/>
  <c r="I2098" i="8"/>
  <c r="I2097" i="8"/>
  <c r="I2096" i="8"/>
  <c r="I2095" i="8"/>
  <c r="I2094" i="8"/>
  <c r="I2093" i="8"/>
  <c r="I2092" i="8"/>
  <c r="I2091" i="8"/>
  <c r="I2090" i="8"/>
  <c r="I2089" i="8"/>
  <c r="I2088" i="8"/>
  <c r="I2087" i="8"/>
  <c r="I2086" i="8"/>
  <c r="I2085" i="8"/>
  <c r="I2084" i="8"/>
  <c r="I2083" i="8"/>
  <c r="I2082" i="8"/>
  <c r="I2081" i="8"/>
  <c r="I2080" i="8"/>
  <c r="I2079" i="8"/>
  <c r="I2078" i="8"/>
  <c r="I2077" i="8"/>
  <c r="I2076" i="8"/>
  <c r="I2075" i="8"/>
  <c r="I2074" i="8"/>
  <c r="I2073" i="8"/>
  <c r="I2072" i="8"/>
  <c r="I2071" i="8"/>
  <c r="I2070" i="8"/>
  <c r="I2069" i="8"/>
  <c r="I2068" i="8"/>
  <c r="I2067" i="8"/>
  <c r="I2066" i="8"/>
  <c r="I2065" i="8"/>
  <c r="I2064" i="8"/>
  <c r="I2063" i="8"/>
  <c r="I2062" i="8"/>
  <c r="I2061" i="8"/>
  <c r="I2060" i="8"/>
  <c r="I2059" i="8"/>
  <c r="I2058" i="8"/>
  <c r="I2057" i="8"/>
  <c r="I2056" i="8"/>
  <c r="I2055" i="8"/>
  <c r="I2054" i="8"/>
  <c r="I2053" i="8"/>
  <c r="I2052" i="8"/>
  <c r="I2051" i="8"/>
  <c r="I2050" i="8"/>
  <c r="I2049" i="8"/>
  <c r="I2048" i="8"/>
  <c r="I2047" i="8"/>
  <c r="I2046" i="8"/>
  <c r="I2045" i="8"/>
  <c r="I2044" i="8"/>
  <c r="I2043" i="8"/>
  <c r="I2042" i="8"/>
  <c r="I2041" i="8"/>
  <c r="I2040" i="8"/>
  <c r="I2039" i="8"/>
  <c r="I2038" i="8"/>
  <c r="I2037" i="8"/>
  <c r="I2036" i="8"/>
  <c r="I2035" i="8"/>
  <c r="I2034" i="8"/>
  <c r="I2033" i="8"/>
  <c r="I2032" i="8"/>
  <c r="I2031" i="8"/>
  <c r="I2030" i="8"/>
  <c r="I2029" i="8"/>
  <c r="I2028" i="8"/>
  <c r="I2027" i="8"/>
  <c r="I2026" i="8"/>
  <c r="I2025" i="8"/>
  <c r="I2024" i="8"/>
  <c r="I2023" i="8"/>
  <c r="I2022" i="8"/>
  <c r="I2021" i="8"/>
  <c r="I2020" i="8"/>
  <c r="I2019" i="8"/>
  <c r="I2018" i="8"/>
  <c r="I2017" i="8"/>
  <c r="I2016" i="8"/>
  <c r="I2015" i="8"/>
  <c r="I2014" i="8"/>
  <c r="I2013" i="8"/>
  <c r="I2012" i="8"/>
  <c r="I2011" i="8"/>
  <c r="I2010" i="8"/>
  <c r="I2009" i="8"/>
  <c r="I2008" i="8"/>
  <c r="I2007" i="8"/>
  <c r="I2006" i="8"/>
  <c r="I2005" i="8"/>
  <c r="I2004" i="8"/>
  <c r="I2003" i="8"/>
  <c r="I2002" i="8"/>
  <c r="I2001" i="8"/>
  <c r="I2000" i="8"/>
  <c r="I1999" i="8"/>
  <c r="I1998" i="8"/>
  <c r="I1997" i="8"/>
  <c r="I1996" i="8"/>
  <c r="I1995" i="8"/>
  <c r="I1994" i="8"/>
  <c r="I1993" i="8"/>
  <c r="I1992" i="8"/>
  <c r="I1991" i="8"/>
  <c r="I1990" i="8"/>
  <c r="I1989" i="8"/>
  <c r="I1988" i="8"/>
  <c r="I1987" i="8"/>
  <c r="I1986" i="8"/>
  <c r="I1985" i="8"/>
  <c r="I1984" i="8"/>
  <c r="I1983" i="8"/>
  <c r="I1982" i="8"/>
  <c r="I1981" i="8"/>
  <c r="I1980" i="8"/>
  <c r="I1979" i="8"/>
  <c r="I1978" i="8"/>
  <c r="I1977" i="8"/>
  <c r="I1976" i="8"/>
  <c r="I1975" i="8"/>
  <c r="I1974" i="8"/>
  <c r="I1973" i="8"/>
  <c r="I1972" i="8"/>
  <c r="I1971" i="8"/>
  <c r="I1970" i="8"/>
  <c r="I1969" i="8"/>
  <c r="I1968" i="8"/>
  <c r="I1967" i="8"/>
  <c r="I1966" i="8"/>
  <c r="I1965" i="8"/>
  <c r="I1964" i="8"/>
  <c r="I1963" i="8"/>
  <c r="I1962" i="8"/>
  <c r="I1961" i="8"/>
  <c r="I1960" i="8"/>
  <c r="I1959" i="8"/>
  <c r="I1958" i="8"/>
  <c r="I1957" i="8"/>
  <c r="I1956" i="8"/>
  <c r="I1955" i="8"/>
  <c r="I1954" i="8"/>
  <c r="I1953" i="8"/>
  <c r="I1952" i="8"/>
  <c r="I1951" i="8"/>
  <c r="I1950" i="8"/>
  <c r="I1949" i="8"/>
  <c r="I1948" i="8"/>
  <c r="I1947" i="8"/>
  <c r="I1946" i="8"/>
  <c r="I1945" i="8"/>
  <c r="I1944" i="8"/>
  <c r="I1943" i="8"/>
  <c r="I1942" i="8"/>
  <c r="I1941" i="8"/>
  <c r="I1940" i="8"/>
  <c r="I1939" i="8"/>
  <c r="I1938" i="8"/>
  <c r="I1937" i="8"/>
  <c r="I1936" i="8"/>
  <c r="I1935" i="8"/>
  <c r="I1934" i="8"/>
  <c r="I1933" i="8"/>
  <c r="I1932" i="8"/>
  <c r="I1931" i="8"/>
  <c r="I1930" i="8"/>
  <c r="I1929" i="8"/>
  <c r="I1928" i="8"/>
  <c r="I1927" i="8"/>
  <c r="I1926" i="8"/>
  <c r="I1925" i="8"/>
  <c r="I1924" i="8"/>
  <c r="I1923" i="8"/>
  <c r="I1922" i="8"/>
  <c r="I1921" i="8"/>
  <c r="I1920" i="8"/>
  <c r="I1919" i="8"/>
  <c r="I1918" i="8"/>
  <c r="I1917" i="8"/>
  <c r="I1916" i="8"/>
  <c r="I1915" i="8"/>
  <c r="I1914" i="8"/>
  <c r="I1913" i="8"/>
  <c r="I1912" i="8"/>
  <c r="I1911" i="8"/>
  <c r="I1910" i="8"/>
  <c r="I1909" i="8"/>
  <c r="I1908" i="8"/>
  <c r="I1907" i="8"/>
  <c r="I1906" i="8"/>
  <c r="I1905" i="8"/>
  <c r="I1904" i="8"/>
  <c r="I1903" i="8"/>
  <c r="I1902" i="8"/>
  <c r="I1901" i="8"/>
  <c r="I1900" i="8"/>
  <c r="I1899" i="8"/>
  <c r="I1898" i="8"/>
  <c r="I1897" i="8"/>
  <c r="I1896" i="8"/>
  <c r="I1895" i="8"/>
  <c r="I1894" i="8"/>
  <c r="I1893" i="8"/>
  <c r="I1892" i="8"/>
  <c r="I1891" i="8"/>
  <c r="I1890" i="8"/>
  <c r="I1889" i="8"/>
  <c r="I1888" i="8"/>
  <c r="I1887" i="8"/>
  <c r="I1886" i="8"/>
  <c r="I1885" i="8"/>
  <c r="I1884" i="8"/>
  <c r="I1883" i="8"/>
  <c r="I1882" i="8"/>
  <c r="I1881" i="8"/>
  <c r="I1880" i="8"/>
  <c r="I1879" i="8"/>
  <c r="I1878" i="8"/>
  <c r="I1877" i="8"/>
  <c r="I1876" i="8"/>
  <c r="I1875" i="8"/>
  <c r="I1874" i="8"/>
  <c r="I1873" i="8"/>
  <c r="I1872" i="8"/>
  <c r="I1871" i="8"/>
  <c r="I1870" i="8"/>
  <c r="I1869" i="8"/>
  <c r="I1868" i="8"/>
  <c r="I1867" i="8"/>
  <c r="I1866" i="8"/>
  <c r="I1865" i="8"/>
  <c r="I1864" i="8"/>
  <c r="I1863" i="8"/>
  <c r="I1862" i="8"/>
  <c r="I1861" i="8"/>
  <c r="I1860" i="8"/>
  <c r="I1859" i="8"/>
  <c r="I1858" i="8"/>
  <c r="I1857" i="8"/>
  <c r="I1856" i="8"/>
  <c r="I1855" i="8"/>
  <c r="I1854" i="8"/>
  <c r="I1853" i="8"/>
  <c r="I1852" i="8"/>
  <c r="I1851" i="8"/>
  <c r="I1850" i="8"/>
  <c r="I1849" i="8"/>
  <c r="I1848" i="8"/>
  <c r="I1847" i="8"/>
  <c r="I1846" i="8"/>
  <c r="I1845" i="8"/>
  <c r="I1844" i="8"/>
  <c r="I1843" i="8"/>
  <c r="I1842" i="8"/>
  <c r="I1841" i="8"/>
  <c r="I1840" i="8"/>
  <c r="I1839" i="8"/>
  <c r="I1838" i="8"/>
  <c r="I1837" i="8"/>
  <c r="I1836" i="8"/>
  <c r="I1835" i="8"/>
  <c r="I1834" i="8"/>
  <c r="I1833" i="8"/>
  <c r="I1832" i="8"/>
  <c r="I1831" i="8"/>
  <c r="I1830" i="8"/>
  <c r="I1829" i="8"/>
  <c r="I1828" i="8"/>
  <c r="I1827" i="8"/>
  <c r="I1826" i="8"/>
  <c r="I1825" i="8"/>
  <c r="I1824" i="8"/>
  <c r="I1823" i="8"/>
  <c r="I1822" i="8"/>
  <c r="I1821" i="8"/>
  <c r="I1820" i="8"/>
  <c r="I1819" i="8"/>
  <c r="I1818" i="8"/>
  <c r="I1817" i="8"/>
  <c r="I1816" i="8"/>
  <c r="I1815" i="8"/>
  <c r="I1814" i="8"/>
  <c r="I1813" i="8"/>
  <c r="I1812" i="8"/>
  <c r="I1811" i="8"/>
  <c r="I1810" i="8"/>
  <c r="I1809" i="8"/>
  <c r="I1808" i="8"/>
  <c r="I1807" i="8"/>
  <c r="I1806" i="8"/>
  <c r="I1805" i="8"/>
  <c r="I1804" i="8"/>
  <c r="I1803" i="8"/>
  <c r="I1802" i="8"/>
  <c r="I1801" i="8"/>
  <c r="I1800" i="8"/>
  <c r="I1799" i="8"/>
  <c r="I1798" i="8"/>
  <c r="I1797" i="8"/>
  <c r="I1796" i="8"/>
  <c r="I1795" i="8"/>
  <c r="I1794" i="8"/>
  <c r="I1793" i="8"/>
  <c r="I1792" i="8"/>
  <c r="I1791" i="8"/>
  <c r="I1790" i="8"/>
  <c r="I1789" i="8"/>
  <c r="I1788" i="8"/>
  <c r="I1787" i="8"/>
  <c r="I1786" i="8"/>
  <c r="I1785" i="8"/>
  <c r="I1784" i="8"/>
  <c r="I1783" i="8"/>
  <c r="I1782" i="8"/>
  <c r="I1781" i="8"/>
  <c r="I1780" i="8"/>
  <c r="I1779" i="8"/>
  <c r="I1778" i="8"/>
  <c r="I1777" i="8"/>
  <c r="I1776" i="8"/>
  <c r="I1775" i="8"/>
  <c r="I1774" i="8"/>
  <c r="I1773" i="8"/>
  <c r="I1772" i="8"/>
  <c r="I1771" i="8"/>
  <c r="I1770" i="8"/>
  <c r="I1769" i="8"/>
  <c r="I1768" i="8"/>
  <c r="I1767" i="8"/>
  <c r="I1766" i="8"/>
  <c r="I1765" i="8"/>
  <c r="I1764" i="8"/>
  <c r="I1763" i="8"/>
  <c r="I1762" i="8"/>
  <c r="I1761" i="8"/>
  <c r="I1760" i="8"/>
  <c r="I1759" i="8"/>
  <c r="I1758" i="8"/>
  <c r="I1757" i="8"/>
  <c r="I1756" i="8"/>
  <c r="I1755" i="8"/>
  <c r="I1754" i="8"/>
  <c r="I1753" i="8"/>
  <c r="I1752" i="8"/>
  <c r="I1751" i="8"/>
  <c r="I1750" i="8"/>
  <c r="I1749" i="8"/>
  <c r="I1748" i="8"/>
  <c r="I1747" i="8"/>
  <c r="I1746" i="8"/>
  <c r="I1745" i="8"/>
  <c r="I1744" i="8"/>
  <c r="I1743" i="8"/>
  <c r="I1742" i="8"/>
  <c r="I1741" i="8"/>
  <c r="I1740" i="8"/>
  <c r="I1739" i="8"/>
  <c r="I1738" i="8"/>
  <c r="I1737" i="8"/>
  <c r="I1736" i="8"/>
  <c r="I1735" i="8"/>
  <c r="I1734" i="8"/>
  <c r="I1733" i="8"/>
  <c r="I1732" i="8"/>
  <c r="I1731" i="8"/>
  <c r="I1730" i="8"/>
  <c r="I1729" i="8"/>
  <c r="I1728" i="8"/>
  <c r="I1727" i="8"/>
  <c r="I1726" i="8"/>
  <c r="I1725" i="8"/>
  <c r="I1724" i="8"/>
  <c r="I1723" i="8"/>
  <c r="I1722" i="8"/>
  <c r="I1721" i="8"/>
  <c r="I1720" i="8"/>
  <c r="I1719" i="8"/>
  <c r="I1718" i="8"/>
  <c r="I1717" i="8"/>
  <c r="I1716" i="8"/>
  <c r="I1715" i="8"/>
  <c r="I1714" i="8"/>
  <c r="I1713" i="8"/>
  <c r="I1712" i="8"/>
  <c r="I1711" i="8"/>
  <c r="I1710" i="8"/>
  <c r="I1709" i="8"/>
  <c r="I1708" i="8"/>
  <c r="I1707" i="8"/>
  <c r="I1706" i="8"/>
  <c r="I1705" i="8"/>
  <c r="I1704" i="8"/>
  <c r="I1703" i="8"/>
  <c r="I1702" i="8"/>
  <c r="I1701" i="8"/>
  <c r="I1700" i="8"/>
  <c r="I1699" i="8"/>
  <c r="I1698" i="8"/>
  <c r="I1697" i="8"/>
  <c r="I1696" i="8"/>
  <c r="I1695" i="8"/>
  <c r="I1694" i="8"/>
  <c r="I1693" i="8"/>
  <c r="I1692" i="8"/>
  <c r="I1691" i="8"/>
  <c r="I1690" i="8"/>
  <c r="I1689" i="8"/>
  <c r="I1688" i="8"/>
  <c r="I1687" i="8"/>
  <c r="I1686" i="8"/>
  <c r="I1685" i="8"/>
  <c r="I1684" i="8"/>
  <c r="I1683" i="8"/>
  <c r="I1682" i="8"/>
  <c r="I1681" i="8"/>
  <c r="I1680" i="8"/>
  <c r="I1679" i="8"/>
  <c r="I1678" i="8"/>
  <c r="I1677" i="8"/>
  <c r="I1676" i="8"/>
  <c r="I1675" i="8"/>
  <c r="I1674" i="8"/>
  <c r="I1673" i="8"/>
  <c r="I1672" i="8"/>
  <c r="I1671" i="8"/>
  <c r="I1670" i="8"/>
  <c r="I1669" i="8"/>
  <c r="I1668" i="8"/>
  <c r="I1667" i="8"/>
  <c r="I1666" i="8"/>
  <c r="I1665" i="8"/>
  <c r="I1664" i="8"/>
  <c r="I1663" i="8"/>
  <c r="I1662" i="8"/>
  <c r="I1661" i="8"/>
  <c r="I1660" i="8"/>
  <c r="I1659" i="8"/>
  <c r="I1658" i="8"/>
  <c r="I1657" i="8"/>
  <c r="I1656" i="8"/>
  <c r="I1655" i="8"/>
  <c r="I1654" i="8"/>
  <c r="I1653" i="8"/>
  <c r="I1652" i="8"/>
  <c r="I1651" i="8"/>
  <c r="I1650" i="8"/>
  <c r="I1649" i="8"/>
  <c r="I1648" i="8"/>
  <c r="I1647" i="8"/>
  <c r="I1646" i="8"/>
  <c r="I1645" i="8"/>
  <c r="I1644" i="8"/>
  <c r="I1643" i="8"/>
  <c r="I1642" i="8"/>
  <c r="I1641" i="8"/>
  <c r="I1640" i="8"/>
  <c r="I1639" i="8"/>
  <c r="I1638" i="8"/>
  <c r="I1637" i="8"/>
  <c r="I1636" i="8"/>
  <c r="I1635" i="8"/>
  <c r="I1634" i="8"/>
  <c r="I1633" i="8"/>
  <c r="I1632" i="8"/>
  <c r="I1631" i="8"/>
  <c r="I1630" i="8"/>
  <c r="I1629" i="8"/>
  <c r="I1628" i="8"/>
  <c r="I1627" i="8"/>
  <c r="I1626" i="8"/>
  <c r="I1625" i="8"/>
  <c r="I1624" i="8"/>
  <c r="I1623" i="8"/>
  <c r="I1622" i="8"/>
  <c r="I1621" i="8"/>
  <c r="I1620" i="8"/>
  <c r="I1619" i="8"/>
  <c r="I1618" i="8"/>
  <c r="I1617" i="8"/>
  <c r="I1616" i="8"/>
  <c r="I1615" i="8"/>
  <c r="I1614" i="8"/>
  <c r="I1613" i="8"/>
  <c r="I1612" i="8"/>
  <c r="I1611" i="8"/>
  <c r="I1610" i="8"/>
  <c r="I1609" i="8"/>
  <c r="I1608" i="8"/>
  <c r="I1607" i="8"/>
  <c r="I1606" i="8"/>
  <c r="I1605" i="8"/>
  <c r="I1604" i="8"/>
  <c r="I1603" i="8"/>
  <c r="I1602" i="8"/>
  <c r="I1601" i="8"/>
  <c r="I1600" i="8"/>
  <c r="I1599" i="8"/>
  <c r="I1598" i="8"/>
  <c r="I1597" i="8"/>
  <c r="I1596" i="8"/>
  <c r="I1595" i="8"/>
  <c r="I1594" i="8"/>
  <c r="I1593" i="8"/>
  <c r="I1592" i="8"/>
  <c r="I1591" i="8"/>
  <c r="I1590" i="8"/>
  <c r="I1589" i="8"/>
  <c r="I1588" i="8"/>
  <c r="I1587" i="8"/>
  <c r="I1586" i="8"/>
  <c r="I1585" i="8"/>
  <c r="I1584" i="8"/>
  <c r="I1583" i="8"/>
  <c r="I1582" i="8"/>
  <c r="I1581" i="8"/>
  <c r="I1580" i="8"/>
  <c r="I1579" i="8"/>
  <c r="I1578" i="8"/>
  <c r="I1577" i="8"/>
  <c r="I1576" i="8"/>
  <c r="I1575" i="8"/>
  <c r="I1574" i="8"/>
  <c r="I1573" i="8"/>
  <c r="I1572" i="8"/>
  <c r="I1571" i="8"/>
  <c r="I1570" i="8"/>
  <c r="I1569" i="8"/>
  <c r="I1568" i="8"/>
  <c r="I1567" i="8"/>
  <c r="I1566" i="8"/>
  <c r="I1565" i="8"/>
  <c r="I1564" i="8"/>
  <c r="I1563" i="8"/>
  <c r="I1562" i="8"/>
  <c r="I1561" i="8"/>
  <c r="I1560" i="8"/>
  <c r="I1559" i="8"/>
  <c r="I1558" i="8"/>
  <c r="I1557" i="8"/>
  <c r="I1556" i="8"/>
  <c r="I1555" i="8"/>
  <c r="I1554" i="8"/>
  <c r="I1553" i="8"/>
  <c r="I1552" i="8"/>
  <c r="I1551" i="8"/>
  <c r="I1550" i="8"/>
  <c r="I1549" i="8"/>
  <c r="I1548" i="8"/>
  <c r="I1547" i="8"/>
  <c r="I1546" i="8"/>
  <c r="I1545" i="8"/>
  <c r="I1544" i="8"/>
  <c r="I1543" i="8"/>
  <c r="I1542" i="8"/>
  <c r="I1541" i="8"/>
  <c r="I1540" i="8"/>
  <c r="I1539" i="8"/>
  <c r="I1538" i="8"/>
  <c r="I1537" i="8"/>
  <c r="I1536" i="8"/>
  <c r="I1535" i="8"/>
  <c r="I1534" i="8"/>
  <c r="I1533" i="8"/>
  <c r="I1532" i="8"/>
  <c r="I1531" i="8"/>
  <c r="I1530" i="8"/>
  <c r="I1529" i="8"/>
  <c r="I1528" i="8"/>
  <c r="I1527" i="8"/>
  <c r="I1526" i="8"/>
  <c r="I1525" i="8"/>
  <c r="I1524" i="8"/>
  <c r="I1523" i="8"/>
  <c r="I1522" i="8"/>
  <c r="I1521" i="8"/>
  <c r="I1520" i="8"/>
  <c r="I1519" i="8"/>
  <c r="I1518" i="8"/>
  <c r="I1517" i="8"/>
  <c r="I1516" i="8"/>
  <c r="I1515" i="8"/>
  <c r="I1514" i="8"/>
  <c r="I1513" i="8"/>
  <c r="I1512" i="8"/>
  <c r="I1511" i="8"/>
  <c r="I1510" i="8"/>
  <c r="I1509" i="8"/>
  <c r="I1508" i="8"/>
  <c r="I1507" i="8"/>
  <c r="I1506" i="8"/>
  <c r="I1505" i="8"/>
  <c r="I1504" i="8"/>
  <c r="I1503" i="8"/>
  <c r="I1502" i="8"/>
  <c r="I1501" i="8"/>
  <c r="I1500" i="8"/>
  <c r="I1499" i="8"/>
  <c r="I1498" i="8"/>
  <c r="I1497" i="8"/>
  <c r="I1496" i="8"/>
  <c r="I1495" i="8"/>
  <c r="I1494" i="8"/>
  <c r="I1493" i="8"/>
  <c r="I1492" i="8"/>
  <c r="I1491" i="8"/>
  <c r="I1490" i="8"/>
  <c r="I1489" i="8"/>
  <c r="I1488" i="8"/>
  <c r="I1487" i="8"/>
  <c r="I1486" i="8"/>
  <c r="I1485" i="8"/>
  <c r="I1484" i="8"/>
  <c r="I1483" i="8"/>
  <c r="I1482" i="8"/>
  <c r="I1481" i="8"/>
  <c r="I1480" i="8"/>
  <c r="I1479" i="8"/>
  <c r="I1478" i="8"/>
  <c r="I1477" i="8"/>
  <c r="I1476" i="8"/>
  <c r="I1475" i="8"/>
  <c r="I1474" i="8"/>
  <c r="I1473" i="8"/>
  <c r="I1472" i="8"/>
  <c r="I1471" i="8"/>
  <c r="I1470" i="8"/>
  <c r="I1469" i="8"/>
  <c r="I1468" i="8"/>
  <c r="I1467" i="8"/>
  <c r="I1466" i="8"/>
  <c r="I1465" i="8"/>
  <c r="I1464" i="8"/>
  <c r="I1463" i="8"/>
  <c r="I1462" i="8"/>
  <c r="I1461" i="8"/>
  <c r="I1460" i="8"/>
  <c r="I1459" i="8"/>
  <c r="I1458" i="8"/>
  <c r="I1457" i="8"/>
  <c r="I1456" i="8"/>
  <c r="I1455" i="8"/>
  <c r="I1454" i="8"/>
  <c r="I1453" i="8"/>
  <c r="I1452" i="8"/>
  <c r="I1451" i="8"/>
  <c r="I1450" i="8"/>
  <c r="I1449" i="8"/>
  <c r="I1448" i="8"/>
  <c r="I1447" i="8"/>
  <c r="I1446" i="8"/>
  <c r="I1445" i="8"/>
  <c r="I1444" i="8"/>
  <c r="I1443" i="8"/>
  <c r="I1442" i="8"/>
  <c r="I1441" i="8"/>
  <c r="I1440" i="8"/>
  <c r="I1439" i="8"/>
  <c r="I1438" i="8"/>
  <c r="I1437" i="8"/>
  <c r="I1436" i="8"/>
  <c r="I1435" i="8"/>
  <c r="I1434" i="8"/>
  <c r="I1433" i="8"/>
  <c r="I1432" i="8"/>
  <c r="I1431" i="8"/>
  <c r="I1430" i="8"/>
  <c r="I1429" i="8"/>
  <c r="I1428" i="8"/>
  <c r="I1427" i="8"/>
  <c r="I1426" i="8"/>
  <c r="I1425" i="8"/>
  <c r="I1424" i="8"/>
  <c r="I1423" i="8"/>
  <c r="I1422" i="8"/>
  <c r="I1421" i="8"/>
  <c r="I1420" i="8"/>
  <c r="I1419" i="8"/>
  <c r="I1418" i="8"/>
  <c r="I1417" i="8"/>
  <c r="I1416" i="8"/>
  <c r="I1415" i="8"/>
  <c r="I1414" i="8"/>
  <c r="I1413" i="8"/>
  <c r="I1412" i="8"/>
  <c r="I1411" i="8"/>
  <c r="I1410" i="8"/>
  <c r="I1409" i="8"/>
  <c r="I1408" i="8"/>
  <c r="I1407" i="8"/>
  <c r="I1406" i="8"/>
  <c r="I1405" i="8"/>
  <c r="I1404" i="8"/>
  <c r="I1403" i="8"/>
  <c r="I1402" i="8"/>
  <c r="I1401" i="8"/>
  <c r="I1400" i="8"/>
  <c r="I1399" i="8"/>
  <c r="I1398" i="8"/>
  <c r="I1397" i="8"/>
  <c r="I1396" i="8"/>
  <c r="I1395" i="8"/>
  <c r="I1394" i="8"/>
  <c r="I1393" i="8"/>
  <c r="I1392" i="8"/>
  <c r="I1391" i="8"/>
  <c r="I1390" i="8"/>
  <c r="I1389" i="8"/>
  <c r="I1388" i="8"/>
  <c r="I1387" i="8"/>
  <c r="I1386" i="8"/>
  <c r="I1385" i="8"/>
  <c r="I1384" i="8"/>
  <c r="I1383" i="8"/>
  <c r="I1382" i="8"/>
  <c r="I1381" i="8"/>
  <c r="I1380" i="8"/>
  <c r="I1379" i="8"/>
  <c r="I1378" i="8"/>
  <c r="I1377" i="8"/>
  <c r="I1376" i="8"/>
  <c r="I1375" i="8"/>
  <c r="I1374" i="8"/>
  <c r="I1373" i="8"/>
  <c r="I1372" i="8"/>
  <c r="I1371" i="8"/>
  <c r="I1370" i="8"/>
  <c r="I1369" i="8"/>
  <c r="I1368" i="8"/>
  <c r="I1367" i="8"/>
  <c r="I1366" i="8"/>
  <c r="I1365" i="8"/>
  <c r="I1364" i="8"/>
  <c r="I1363" i="8"/>
  <c r="I1362" i="8"/>
  <c r="I1361" i="8"/>
  <c r="I1360" i="8"/>
  <c r="I1359" i="8"/>
  <c r="I1358" i="8"/>
  <c r="I1357" i="8"/>
  <c r="I1356" i="8"/>
  <c r="I1355" i="8"/>
  <c r="I1354" i="8"/>
  <c r="I1353" i="8"/>
  <c r="I1352" i="8"/>
  <c r="I1351" i="8"/>
  <c r="I1350" i="8"/>
  <c r="I1349" i="8"/>
  <c r="I1348" i="8"/>
  <c r="I1347" i="8"/>
  <c r="I1346" i="8"/>
  <c r="I1345" i="8"/>
  <c r="I1344" i="8"/>
  <c r="I1343" i="8"/>
  <c r="I1342" i="8"/>
  <c r="I1341" i="8"/>
  <c r="I1340" i="8"/>
  <c r="I1339" i="8"/>
  <c r="I1338" i="8"/>
  <c r="I1337" i="8"/>
  <c r="I1336" i="8"/>
  <c r="I1335" i="8"/>
  <c r="I1334" i="8"/>
  <c r="I1333" i="8"/>
  <c r="I1332" i="8"/>
  <c r="I1331" i="8"/>
  <c r="I1330" i="8"/>
  <c r="I1329" i="8"/>
  <c r="I1328" i="8"/>
  <c r="I1327" i="8"/>
  <c r="I1326" i="8"/>
  <c r="I1325" i="8"/>
  <c r="I1324" i="8"/>
  <c r="I1323" i="8"/>
  <c r="I1322" i="8"/>
  <c r="I1321" i="8"/>
  <c r="I1320" i="8"/>
  <c r="I1319" i="8"/>
  <c r="I1318" i="8"/>
  <c r="I1317" i="8"/>
  <c r="I1316" i="8"/>
  <c r="I1315" i="8"/>
  <c r="I1314" i="8"/>
  <c r="I1313" i="8"/>
  <c r="I1312" i="8"/>
  <c r="I1311" i="8"/>
  <c r="I1310" i="8"/>
  <c r="I1309" i="8"/>
  <c r="I1308" i="8"/>
  <c r="I1307" i="8"/>
  <c r="I1306" i="8"/>
  <c r="I1305" i="8"/>
  <c r="I1304" i="8"/>
  <c r="I1303" i="8"/>
  <c r="I1302" i="8"/>
  <c r="I1301" i="8"/>
  <c r="I1300" i="8"/>
  <c r="I1299" i="8"/>
  <c r="I1298" i="8"/>
  <c r="I1297" i="8"/>
  <c r="I1296" i="8"/>
  <c r="I1295" i="8"/>
  <c r="I1294" i="8"/>
  <c r="I1293" i="8"/>
  <c r="I1292" i="8"/>
  <c r="I1291" i="8"/>
  <c r="I1290" i="8"/>
  <c r="I1289" i="8"/>
  <c r="I1288" i="8"/>
  <c r="I1287" i="8"/>
  <c r="I1286" i="8"/>
  <c r="I1285" i="8"/>
  <c r="I1284" i="8"/>
  <c r="I1283" i="8"/>
  <c r="I1282" i="8"/>
  <c r="I1281" i="8"/>
  <c r="I1280" i="8"/>
  <c r="I1279" i="8"/>
  <c r="I1278" i="8"/>
  <c r="I1277" i="8"/>
  <c r="I1276" i="8"/>
  <c r="I1275" i="8"/>
  <c r="I1274" i="8"/>
  <c r="I1273" i="8"/>
  <c r="I1272" i="8"/>
  <c r="I1271" i="8"/>
  <c r="I1270" i="8"/>
  <c r="I1269" i="8"/>
  <c r="I1268" i="8"/>
  <c r="I1267" i="8"/>
  <c r="I1266" i="8"/>
  <c r="I1265" i="8"/>
  <c r="I1264" i="8"/>
  <c r="I1263" i="8"/>
  <c r="I1262" i="8"/>
  <c r="I1261" i="8"/>
  <c r="I1260" i="8"/>
  <c r="I1259" i="8"/>
  <c r="I1258" i="8"/>
  <c r="I1257" i="8"/>
  <c r="I1256" i="8"/>
  <c r="I1255" i="8"/>
  <c r="I1254" i="8"/>
  <c r="I1253" i="8"/>
  <c r="I1252" i="8"/>
  <c r="I1251" i="8"/>
  <c r="I1250" i="8"/>
  <c r="I1249" i="8"/>
  <c r="I1248" i="8"/>
  <c r="I1247" i="8"/>
  <c r="I1246" i="8"/>
  <c r="I1245" i="8"/>
  <c r="I1244" i="8"/>
  <c r="I1243" i="8"/>
  <c r="I1242" i="8"/>
  <c r="I1241" i="8"/>
  <c r="I1240" i="8"/>
  <c r="I1239" i="8"/>
  <c r="I1238" i="8"/>
  <c r="I1237" i="8"/>
  <c r="I1236" i="8"/>
  <c r="I1235" i="8"/>
  <c r="I1234" i="8"/>
  <c r="I1233" i="8"/>
  <c r="I1232" i="8"/>
  <c r="I1231" i="8"/>
  <c r="I1230" i="8"/>
  <c r="I1229" i="8"/>
  <c r="I1228" i="8"/>
  <c r="I1227" i="8"/>
  <c r="I1226" i="8"/>
  <c r="I1225" i="8"/>
  <c r="I1224" i="8"/>
  <c r="I1223" i="8"/>
  <c r="I1222" i="8"/>
  <c r="I1221" i="8"/>
  <c r="I1220" i="8"/>
  <c r="I1219" i="8"/>
  <c r="I1218" i="8"/>
  <c r="I1217" i="8"/>
  <c r="I1216" i="8"/>
  <c r="I1215" i="8"/>
  <c r="I1214" i="8"/>
  <c r="I1213" i="8"/>
  <c r="I1212" i="8"/>
  <c r="I1211" i="8"/>
  <c r="I1210" i="8"/>
  <c r="I1209" i="8"/>
  <c r="I1208" i="8"/>
  <c r="I1207" i="8"/>
  <c r="I1206" i="8"/>
  <c r="I1205" i="8"/>
  <c r="I1204" i="8"/>
  <c r="I1203" i="8"/>
  <c r="I1202" i="8"/>
  <c r="I1201" i="8"/>
  <c r="I1200" i="8"/>
  <c r="I1199" i="8"/>
  <c r="I1198" i="8"/>
  <c r="I1197" i="8"/>
  <c r="I1196" i="8"/>
  <c r="I1195" i="8"/>
  <c r="I1194" i="8"/>
  <c r="I1193" i="8"/>
  <c r="I1192" i="8"/>
  <c r="I1191" i="8"/>
  <c r="I1190" i="8"/>
  <c r="I1189" i="8"/>
  <c r="I1188" i="8"/>
  <c r="I1187" i="8"/>
  <c r="I1186" i="8"/>
  <c r="I1185" i="8"/>
  <c r="I1184" i="8"/>
  <c r="I1183" i="8"/>
  <c r="I1182" i="8"/>
  <c r="I1181" i="8"/>
  <c r="I1180" i="8"/>
  <c r="I1179" i="8"/>
  <c r="I1178" i="8"/>
  <c r="I1177" i="8"/>
  <c r="I1176" i="8"/>
  <c r="I1175" i="8"/>
  <c r="I1174" i="8"/>
  <c r="I1173" i="8"/>
  <c r="I1172" i="8"/>
  <c r="I1171" i="8"/>
  <c r="I1170" i="8"/>
  <c r="I1169" i="8"/>
  <c r="I1168" i="8"/>
  <c r="I1167" i="8"/>
  <c r="I1166" i="8"/>
  <c r="I1165" i="8"/>
  <c r="I1164" i="8"/>
  <c r="I1163" i="8"/>
  <c r="I1162" i="8"/>
  <c r="I1161" i="8"/>
  <c r="I1160" i="8"/>
  <c r="I1159" i="8"/>
  <c r="I1158" i="8"/>
  <c r="I1157" i="8"/>
  <c r="I1156" i="8"/>
  <c r="I1155" i="8"/>
  <c r="I1154" i="8"/>
  <c r="I1153" i="8"/>
  <c r="I1152" i="8"/>
  <c r="I1151" i="8"/>
  <c r="I1150" i="8"/>
  <c r="I1149" i="8"/>
  <c r="I1148" i="8"/>
  <c r="I1147" i="8"/>
  <c r="I1146" i="8"/>
  <c r="I1145" i="8"/>
  <c r="I1144" i="8"/>
  <c r="I1143" i="8"/>
  <c r="I1142" i="8"/>
  <c r="I1141" i="8"/>
  <c r="I1140" i="8"/>
  <c r="I1139" i="8"/>
  <c r="I1138" i="8"/>
  <c r="I1137" i="8"/>
  <c r="I1136" i="8"/>
  <c r="I1135" i="8"/>
  <c r="I1134" i="8"/>
  <c r="I1133" i="8"/>
  <c r="I1132" i="8"/>
  <c r="I1131" i="8"/>
  <c r="I1130" i="8"/>
  <c r="I1129" i="8"/>
  <c r="I1128" i="8"/>
  <c r="I1127" i="8"/>
  <c r="I1126" i="8"/>
  <c r="I1125" i="8"/>
  <c r="I1124" i="8"/>
  <c r="I1123" i="8"/>
  <c r="I1122" i="8"/>
  <c r="I1121" i="8"/>
  <c r="I1120" i="8"/>
  <c r="I1119" i="8"/>
  <c r="I1118" i="8"/>
  <c r="I1117" i="8"/>
  <c r="I1116" i="8"/>
  <c r="I1115" i="8"/>
  <c r="I1114" i="8"/>
  <c r="I1113" i="8"/>
  <c r="I1112" i="8"/>
  <c r="I1111" i="8"/>
  <c r="I1110" i="8"/>
  <c r="I1109" i="8"/>
  <c r="I1108" i="8"/>
  <c r="I1107" i="8"/>
  <c r="I1106" i="8"/>
  <c r="I1105" i="8"/>
  <c r="I1104" i="8"/>
  <c r="I1103" i="8"/>
  <c r="I1102" i="8"/>
  <c r="I1101" i="8"/>
  <c r="I1100" i="8"/>
  <c r="I1099" i="8"/>
  <c r="I1098" i="8"/>
  <c r="I1097" i="8"/>
  <c r="I1096" i="8"/>
  <c r="I1095" i="8"/>
  <c r="I1094" i="8"/>
  <c r="I1093" i="8"/>
  <c r="I1092" i="8"/>
  <c r="I1091" i="8"/>
  <c r="I1090" i="8"/>
  <c r="I1089" i="8"/>
  <c r="I1088" i="8"/>
  <c r="I1087" i="8"/>
  <c r="I1086" i="8"/>
  <c r="I1085" i="8"/>
  <c r="I1084" i="8"/>
  <c r="I1083" i="8"/>
  <c r="I1082" i="8"/>
  <c r="I1081" i="8"/>
  <c r="I1080" i="8"/>
  <c r="I1079" i="8"/>
  <c r="I1078" i="8"/>
  <c r="I1077" i="8"/>
  <c r="I1076" i="8"/>
  <c r="I1075" i="8"/>
  <c r="I1074" i="8"/>
  <c r="I1073" i="8"/>
  <c r="I1072" i="8"/>
  <c r="I1071" i="8"/>
  <c r="I1070" i="8"/>
  <c r="I1069" i="8"/>
  <c r="I1068" i="8"/>
  <c r="I1067" i="8"/>
  <c r="I1066" i="8"/>
  <c r="I1065" i="8"/>
  <c r="I1064" i="8"/>
  <c r="I1063" i="8"/>
  <c r="I1062" i="8"/>
  <c r="I1061" i="8"/>
  <c r="I1060" i="8"/>
  <c r="I1059" i="8"/>
  <c r="I1058" i="8"/>
  <c r="I1057" i="8"/>
  <c r="I1056" i="8"/>
  <c r="I1055" i="8"/>
  <c r="I1054" i="8"/>
  <c r="I1053" i="8"/>
  <c r="I1052" i="8"/>
  <c r="I1051" i="8"/>
  <c r="I1050" i="8"/>
  <c r="I1049" i="8"/>
  <c r="I1048" i="8"/>
  <c r="I1047" i="8"/>
  <c r="I1046" i="8"/>
  <c r="I1045" i="8"/>
  <c r="I1044" i="8"/>
  <c r="I1043" i="8"/>
  <c r="I1042" i="8"/>
  <c r="I1041" i="8"/>
  <c r="I1040" i="8"/>
  <c r="I1039" i="8"/>
  <c r="I1038" i="8"/>
  <c r="I1037" i="8"/>
  <c r="I1036" i="8"/>
  <c r="I1035" i="8"/>
  <c r="I1034" i="8"/>
  <c r="I1033" i="8"/>
  <c r="I1032" i="8"/>
  <c r="I1031" i="8"/>
  <c r="I1030" i="8"/>
  <c r="I1029" i="8"/>
  <c r="I1028" i="8"/>
  <c r="I1027" i="8"/>
  <c r="I1026" i="8"/>
  <c r="I1025" i="8"/>
  <c r="I1024" i="8"/>
  <c r="I1023" i="8"/>
  <c r="I1022" i="8"/>
  <c r="I1021" i="8"/>
  <c r="I1020" i="8"/>
  <c r="I1019" i="8"/>
  <c r="I1018" i="8"/>
  <c r="I1017" i="8"/>
  <c r="I1016" i="8"/>
  <c r="I1015" i="8"/>
  <c r="I1014" i="8"/>
  <c r="I1013" i="8"/>
  <c r="I1012" i="8"/>
  <c r="I1011" i="8"/>
  <c r="I1010" i="8"/>
  <c r="I1009" i="8"/>
  <c r="I1008" i="8"/>
  <c r="I1007" i="8"/>
  <c r="I1006" i="8"/>
  <c r="I1005" i="8"/>
  <c r="I1004" i="8"/>
  <c r="I1003" i="8"/>
  <c r="I1002" i="8"/>
  <c r="I1001" i="8"/>
  <c r="I1000" i="8"/>
  <c r="I999" i="8"/>
  <c r="I998" i="8"/>
  <c r="I997" i="8"/>
  <c r="I996" i="8"/>
  <c r="I995" i="8"/>
  <c r="I994" i="8"/>
  <c r="I993" i="8"/>
  <c r="I992" i="8"/>
  <c r="I991" i="8"/>
  <c r="I990" i="8"/>
  <c r="I989" i="8"/>
  <c r="I988" i="8"/>
  <c r="I987" i="8"/>
  <c r="I986" i="8"/>
  <c r="I985" i="8"/>
  <c r="I984" i="8"/>
  <c r="I983" i="8"/>
  <c r="I982" i="8"/>
  <c r="I981" i="8"/>
  <c r="I980" i="8"/>
  <c r="I979" i="8"/>
  <c r="I978" i="8"/>
  <c r="I977" i="8"/>
  <c r="I976" i="8"/>
  <c r="I975" i="8"/>
  <c r="I974" i="8"/>
  <c r="I973" i="8"/>
  <c r="I972" i="8"/>
  <c r="I971" i="8"/>
  <c r="I970" i="8"/>
  <c r="I969" i="8"/>
  <c r="I968" i="8"/>
  <c r="I967" i="8"/>
  <c r="I966" i="8"/>
  <c r="I965" i="8"/>
  <c r="I964" i="8"/>
  <c r="I963" i="8"/>
  <c r="I962" i="8"/>
  <c r="I961" i="8"/>
  <c r="I960" i="8"/>
  <c r="I959" i="8"/>
  <c r="I958" i="8"/>
  <c r="I957" i="8"/>
  <c r="I956" i="8"/>
  <c r="I955" i="8"/>
  <c r="I954" i="8"/>
  <c r="I953" i="8"/>
  <c r="I952" i="8"/>
  <c r="I951" i="8"/>
  <c r="I950" i="8"/>
  <c r="I949" i="8"/>
  <c r="I948" i="8"/>
  <c r="I947" i="8"/>
  <c r="I946" i="8"/>
  <c r="I945" i="8"/>
  <c r="I944" i="8"/>
  <c r="I943" i="8"/>
  <c r="I942" i="8"/>
  <c r="I941" i="8"/>
  <c r="I940" i="8"/>
  <c r="I939" i="8"/>
  <c r="I938" i="8"/>
  <c r="I937" i="8"/>
  <c r="I936" i="8"/>
  <c r="I935" i="8"/>
  <c r="I934" i="8"/>
  <c r="I933" i="8"/>
  <c r="I932" i="8"/>
  <c r="I931" i="8"/>
  <c r="I930" i="8"/>
  <c r="I929" i="8"/>
  <c r="I928" i="8"/>
  <c r="I927" i="8"/>
  <c r="I926" i="8"/>
  <c r="I925" i="8"/>
  <c r="I924" i="8"/>
  <c r="I923" i="8"/>
  <c r="I922" i="8"/>
  <c r="I921" i="8"/>
  <c r="I920" i="8"/>
  <c r="I919" i="8"/>
  <c r="I918" i="8"/>
  <c r="I917" i="8"/>
  <c r="I916" i="8"/>
  <c r="I915" i="8"/>
  <c r="I914" i="8"/>
  <c r="I913" i="8"/>
  <c r="I912" i="8"/>
  <c r="I911" i="8"/>
  <c r="I910" i="8"/>
  <c r="I909" i="8"/>
  <c r="I908" i="8"/>
  <c r="I907" i="8"/>
  <c r="I906" i="8"/>
  <c r="I905" i="8"/>
  <c r="I904" i="8"/>
  <c r="I903" i="8"/>
  <c r="I902" i="8"/>
  <c r="I901" i="8"/>
  <c r="I900" i="8"/>
  <c r="I899" i="8"/>
  <c r="I898" i="8"/>
  <c r="I897" i="8"/>
  <c r="I896" i="8"/>
  <c r="I895" i="8"/>
  <c r="I894" i="8"/>
  <c r="I893" i="8"/>
  <c r="I892" i="8"/>
  <c r="I891" i="8"/>
  <c r="I890" i="8"/>
  <c r="I889" i="8"/>
  <c r="I888" i="8"/>
  <c r="I887" i="8"/>
  <c r="I886" i="8"/>
  <c r="I885" i="8"/>
  <c r="I884" i="8"/>
  <c r="I883" i="8"/>
  <c r="I882" i="8"/>
  <c r="I881" i="8"/>
  <c r="I880" i="8"/>
  <c r="I879" i="8"/>
  <c r="I878" i="8"/>
  <c r="I877" i="8"/>
  <c r="I876" i="8"/>
  <c r="I875" i="8"/>
  <c r="I874" i="8"/>
  <c r="I873" i="8"/>
  <c r="I872" i="8"/>
  <c r="I871" i="8"/>
  <c r="I870" i="8"/>
  <c r="I869" i="8"/>
  <c r="I868" i="8"/>
  <c r="I867" i="8"/>
  <c r="I866" i="8"/>
  <c r="I865" i="8"/>
  <c r="I864" i="8"/>
  <c r="I863" i="8"/>
  <c r="I862" i="8"/>
  <c r="I861" i="8"/>
  <c r="I860" i="8"/>
  <c r="I859" i="8"/>
  <c r="I858" i="8"/>
  <c r="I857" i="8"/>
  <c r="I856" i="8"/>
  <c r="I855" i="8"/>
  <c r="I854" i="8"/>
  <c r="I853" i="8"/>
  <c r="I852" i="8"/>
  <c r="I851" i="8"/>
  <c r="I850" i="8"/>
  <c r="I849" i="8"/>
  <c r="I848" i="8"/>
  <c r="I847" i="8"/>
  <c r="I846" i="8"/>
  <c r="I845" i="8"/>
  <c r="I844" i="8"/>
  <c r="I843" i="8"/>
  <c r="I842" i="8"/>
  <c r="I841" i="8"/>
  <c r="I840" i="8"/>
  <c r="I839" i="8"/>
  <c r="I838" i="8"/>
  <c r="I837" i="8"/>
  <c r="I836" i="8"/>
  <c r="I835" i="8"/>
  <c r="I834" i="8"/>
  <c r="I833" i="8"/>
  <c r="I832" i="8"/>
  <c r="I831" i="8"/>
  <c r="I830" i="8"/>
  <c r="I829" i="8"/>
  <c r="I828" i="8"/>
  <c r="I827" i="8"/>
  <c r="I826" i="8"/>
  <c r="I825" i="8"/>
  <c r="I824" i="8"/>
  <c r="I823" i="8"/>
  <c r="I822" i="8"/>
  <c r="I821" i="8"/>
  <c r="I820" i="8"/>
  <c r="I819" i="8"/>
  <c r="I818" i="8"/>
  <c r="I817" i="8"/>
  <c r="I816" i="8"/>
  <c r="I815" i="8"/>
  <c r="I814" i="8"/>
  <c r="I813" i="8"/>
  <c r="I812" i="8"/>
  <c r="I811" i="8"/>
  <c r="I810" i="8"/>
  <c r="I809" i="8"/>
  <c r="I808" i="8"/>
  <c r="I807" i="8"/>
  <c r="I806" i="8"/>
  <c r="I805" i="8"/>
  <c r="I804" i="8"/>
  <c r="I803" i="8"/>
  <c r="I802" i="8"/>
  <c r="I801" i="8"/>
  <c r="I800" i="8"/>
  <c r="I799" i="8"/>
  <c r="I798" i="8"/>
  <c r="I797" i="8"/>
  <c r="I796" i="8"/>
  <c r="I795" i="8"/>
  <c r="I794" i="8"/>
  <c r="I793" i="8"/>
  <c r="I792" i="8"/>
  <c r="I791" i="8"/>
  <c r="I790" i="8"/>
  <c r="I789" i="8"/>
  <c r="I788" i="8"/>
  <c r="I787" i="8"/>
  <c r="I786" i="8"/>
  <c r="I785" i="8"/>
  <c r="I784" i="8"/>
  <c r="I783" i="8"/>
  <c r="I782" i="8"/>
  <c r="I781" i="8"/>
  <c r="I780" i="8"/>
  <c r="I779" i="8"/>
  <c r="I778" i="8"/>
  <c r="I777" i="8"/>
  <c r="I776" i="8"/>
  <c r="I775" i="8"/>
  <c r="I774" i="8"/>
  <c r="I773" i="8"/>
  <c r="I772" i="8"/>
  <c r="I771" i="8"/>
  <c r="I770" i="8"/>
  <c r="I769" i="8"/>
  <c r="I768" i="8"/>
  <c r="I767" i="8"/>
  <c r="I766" i="8"/>
  <c r="I765" i="8"/>
  <c r="I764" i="8"/>
  <c r="I763" i="8"/>
  <c r="I762" i="8"/>
  <c r="I761" i="8"/>
  <c r="I760" i="8"/>
  <c r="I759" i="8"/>
  <c r="I758" i="8"/>
  <c r="I757" i="8"/>
  <c r="I756" i="8"/>
  <c r="I755" i="8"/>
  <c r="I754" i="8"/>
  <c r="I753" i="8"/>
  <c r="I752" i="8"/>
  <c r="I751" i="8"/>
  <c r="I750" i="8"/>
  <c r="I749" i="8"/>
  <c r="I748" i="8"/>
  <c r="I747" i="8"/>
  <c r="I746" i="8"/>
  <c r="I745" i="8"/>
  <c r="I744" i="8"/>
  <c r="I743" i="8"/>
  <c r="I742" i="8"/>
  <c r="I741" i="8"/>
  <c r="I740" i="8"/>
  <c r="I739" i="8"/>
  <c r="I738" i="8"/>
  <c r="I737" i="8"/>
  <c r="I736" i="8"/>
  <c r="I735" i="8"/>
  <c r="I734" i="8"/>
  <c r="I733" i="8"/>
  <c r="I732" i="8"/>
  <c r="I731" i="8"/>
  <c r="I730" i="8"/>
  <c r="I729" i="8"/>
  <c r="I728" i="8"/>
  <c r="I727" i="8"/>
  <c r="I726" i="8"/>
  <c r="I725" i="8"/>
  <c r="I724" i="8"/>
  <c r="I723" i="8"/>
  <c r="I722" i="8"/>
  <c r="I721" i="8"/>
  <c r="I720" i="8"/>
  <c r="I719" i="8"/>
  <c r="I718" i="8"/>
  <c r="I717" i="8"/>
  <c r="I716" i="8"/>
  <c r="I715" i="8"/>
  <c r="I714" i="8"/>
  <c r="I713" i="8"/>
  <c r="I712" i="8"/>
  <c r="I711" i="8"/>
  <c r="I710" i="8"/>
  <c r="I709" i="8"/>
  <c r="I708" i="8"/>
  <c r="I707" i="8"/>
  <c r="I706" i="8"/>
  <c r="I705" i="8"/>
  <c r="I704" i="8"/>
  <c r="I703" i="8"/>
  <c r="I702" i="8"/>
  <c r="I701" i="8"/>
  <c r="I700" i="8"/>
  <c r="I699" i="8"/>
  <c r="I698" i="8"/>
  <c r="I697" i="8"/>
  <c r="I696" i="8"/>
  <c r="I695" i="8"/>
  <c r="I694" i="8"/>
  <c r="I693" i="8"/>
  <c r="I692" i="8"/>
  <c r="I691" i="8"/>
  <c r="I690" i="8"/>
  <c r="I689" i="8"/>
  <c r="I688" i="8"/>
  <c r="I687" i="8"/>
  <c r="I686" i="8"/>
  <c r="I685" i="8"/>
  <c r="I684" i="8"/>
  <c r="I683" i="8"/>
  <c r="I682" i="8"/>
  <c r="I681" i="8"/>
  <c r="I680" i="8"/>
  <c r="I679" i="8"/>
  <c r="I678" i="8"/>
  <c r="I677" i="8"/>
  <c r="I676" i="8"/>
  <c r="I675" i="8"/>
  <c r="I674" i="8"/>
  <c r="I673" i="8"/>
  <c r="I672" i="8"/>
  <c r="I671" i="8"/>
  <c r="I670" i="8"/>
  <c r="I669" i="8"/>
  <c r="I668" i="8"/>
  <c r="I667" i="8"/>
  <c r="I666" i="8"/>
  <c r="I665" i="8"/>
  <c r="I664" i="8"/>
  <c r="I663" i="8"/>
  <c r="I662" i="8"/>
  <c r="I661" i="8"/>
  <c r="I660" i="8"/>
  <c r="I659" i="8"/>
  <c r="I658" i="8"/>
  <c r="I657" i="8"/>
  <c r="I656" i="8"/>
  <c r="I655" i="8"/>
  <c r="I654" i="8"/>
  <c r="I653" i="8"/>
  <c r="I652" i="8"/>
  <c r="I651" i="8"/>
  <c r="I650" i="8"/>
  <c r="I649" i="8"/>
  <c r="I648" i="8"/>
  <c r="I647" i="8"/>
  <c r="I646" i="8"/>
  <c r="I645" i="8"/>
  <c r="I644" i="8"/>
  <c r="I643" i="8"/>
  <c r="I642" i="8"/>
  <c r="I641" i="8"/>
  <c r="I640" i="8"/>
  <c r="I639" i="8"/>
  <c r="I638" i="8"/>
  <c r="I637" i="8"/>
  <c r="I636" i="8"/>
  <c r="I635" i="8"/>
  <c r="I634" i="8"/>
  <c r="I633" i="8"/>
  <c r="I632" i="8"/>
  <c r="I631" i="8"/>
  <c r="I630" i="8"/>
  <c r="I629" i="8"/>
  <c r="I628" i="8"/>
  <c r="I627" i="8"/>
  <c r="I626" i="8"/>
  <c r="I625" i="8"/>
  <c r="I624" i="8"/>
  <c r="I623" i="8"/>
  <c r="I622" i="8"/>
  <c r="I621" i="8"/>
  <c r="I620" i="8"/>
  <c r="I619" i="8"/>
  <c r="I618" i="8"/>
  <c r="I617" i="8"/>
  <c r="I616" i="8"/>
  <c r="I615" i="8"/>
  <c r="I614" i="8"/>
  <c r="I613" i="8"/>
  <c r="I612" i="8"/>
  <c r="I611" i="8"/>
  <c r="I610" i="8"/>
  <c r="I609" i="8"/>
  <c r="I608" i="8"/>
  <c r="I607" i="8"/>
  <c r="I606" i="8"/>
  <c r="I605" i="8"/>
  <c r="I604" i="8"/>
  <c r="I603" i="8"/>
  <c r="I602" i="8"/>
  <c r="I601" i="8"/>
  <c r="I600" i="8"/>
  <c r="I599" i="8"/>
  <c r="I598" i="8"/>
  <c r="I597" i="8"/>
  <c r="I596" i="8"/>
  <c r="I595" i="8"/>
  <c r="I594" i="8"/>
  <c r="I593" i="8"/>
  <c r="I592" i="8"/>
  <c r="I591" i="8"/>
  <c r="I590" i="8"/>
  <c r="I589" i="8"/>
  <c r="I588" i="8"/>
  <c r="I587" i="8"/>
  <c r="I586" i="8"/>
  <c r="I585" i="8"/>
  <c r="I584" i="8"/>
  <c r="I583" i="8"/>
  <c r="I582" i="8"/>
  <c r="I581" i="8"/>
  <c r="I580" i="8"/>
  <c r="I579" i="8"/>
  <c r="I578" i="8"/>
  <c r="I577" i="8"/>
  <c r="I576" i="8"/>
  <c r="I575" i="8"/>
  <c r="I574" i="8"/>
  <c r="I573" i="8"/>
  <c r="I572" i="8"/>
  <c r="I571" i="8"/>
  <c r="I570" i="8"/>
  <c r="I569" i="8"/>
  <c r="I568" i="8"/>
  <c r="I567" i="8"/>
  <c r="I566" i="8"/>
  <c r="I565" i="8"/>
  <c r="I564" i="8"/>
  <c r="I563" i="8"/>
  <c r="I562" i="8"/>
  <c r="I561" i="8"/>
  <c r="I560" i="8"/>
  <c r="I559" i="8"/>
  <c r="I558" i="8"/>
  <c r="I557" i="8"/>
  <c r="I556" i="8"/>
  <c r="I555" i="8"/>
  <c r="I554" i="8"/>
  <c r="I553" i="8"/>
  <c r="I552" i="8"/>
  <c r="I551" i="8"/>
  <c r="I550" i="8"/>
  <c r="I549" i="8"/>
  <c r="I548" i="8"/>
  <c r="I547" i="8"/>
  <c r="I546" i="8"/>
  <c r="I545" i="8"/>
  <c r="I544" i="8"/>
  <c r="I543" i="8"/>
  <c r="I542" i="8"/>
  <c r="I541" i="8"/>
  <c r="I540" i="8"/>
  <c r="I539" i="8"/>
  <c r="I538" i="8"/>
  <c r="I537" i="8"/>
  <c r="I536" i="8"/>
  <c r="I535" i="8"/>
  <c r="I534" i="8"/>
  <c r="I533" i="8"/>
  <c r="I532" i="8"/>
  <c r="I531" i="8"/>
  <c r="I530" i="8"/>
  <c r="I529" i="8"/>
  <c r="I528" i="8"/>
  <c r="I527" i="8"/>
  <c r="I526" i="8"/>
  <c r="I525" i="8"/>
  <c r="I524" i="8"/>
  <c r="I523" i="8"/>
  <c r="I522" i="8"/>
  <c r="I521" i="8"/>
  <c r="I520" i="8"/>
  <c r="I519" i="8"/>
  <c r="I518" i="8"/>
  <c r="I517" i="8"/>
  <c r="I516" i="8"/>
  <c r="I515" i="8"/>
  <c r="I514" i="8"/>
  <c r="I513" i="8"/>
  <c r="I512" i="8"/>
  <c r="I511" i="8"/>
  <c r="I510" i="8"/>
  <c r="I509" i="8"/>
  <c r="I508" i="8"/>
  <c r="I507" i="8"/>
  <c r="I506" i="8"/>
  <c r="I505" i="8"/>
  <c r="I504" i="8"/>
  <c r="I503" i="8"/>
  <c r="I502" i="8"/>
  <c r="I501" i="8"/>
  <c r="I500" i="8"/>
  <c r="I499" i="8"/>
  <c r="I498" i="8"/>
  <c r="I497" i="8"/>
  <c r="I496" i="8"/>
  <c r="I495" i="8"/>
  <c r="I494" i="8"/>
  <c r="I493" i="8"/>
  <c r="I492" i="8"/>
  <c r="I491" i="8"/>
  <c r="I490" i="8"/>
  <c r="I489" i="8"/>
  <c r="I488" i="8"/>
  <c r="I487" i="8"/>
  <c r="I486" i="8"/>
  <c r="I485" i="8"/>
  <c r="I484" i="8"/>
  <c r="I483" i="8"/>
  <c r="I482" i="8"/>
  <c r="I481" i="8"/>
  <c r="I480" i="8"/>
  <c r="I479" i="8"/>
  <c r="I478" i="8"/>
  <c r="I477" i="8"/>
  <c r="I476" i="8"/>
  <c r="I475" i="8"/>
  <c r="I474" i="8"/>
  <c r="I473" i="8"/>
  <c r="I472" i="8"/>
  <c r="I471" i="8"/>
  <c r="I470" i="8"/>
  <c r="I469" i="8"/>
  <c r="I468" i="8"/>
  <c r="I467" i="8"/>
  <c r="I466" i="8"/>
  <c r="I465" i="8"/>
  <c r="I464" i="8"/>
  <c r="I463" i="8"/>
  <c r="I462" i="8"/>
  <c r="I461" i="8"/>
  <c r="I460" i="8"/>
  <c r="I459" i="8"/>
  <c r="I458" i="8"/>
  <c r="I457" i="8"/>
  <c r="I456" i="8"/>
  <c r="I455" i="8"/>
  <c r="I454" i="8"/>
  <c r="I453" i="8"/>
  <c r="I452" i="8"/>
  <c r="I451" i="8"/>
  <c r="I450" i="8"/>
  <c r="I449" i="8"/>
  <c r="I448" i="8"/>
  <c r="I447" i="8"/>
  <c r="I446" i="8"/>
  <c r="I445" i="8"/>
  <c r="I444" i="8"/>
  <c r="I443" i="8"/>
  <c r="I442" i="8"/>
  <c r="I441" i="8"/>
  <c r="I440" i="8"/>
  <c r="I439" i="8"/>
  <c r="I438" i="8"/>
  <c r="I437" i="8"/>
  <c r="I436" i="8"/>
  <c r="I435" i="8"/>
  <c r="I434" i="8"/>
  <c r="I433" i="8"/>
  <c r="I432" i="8"/>
  <c r="I431" i="8"/>
  <c r="I430" i="8"/>
  <c r="I429" i="8"/>
  <c r="I428" i="8"/>
  <c r="I427" i="8"/>
  <c r="I426" i="8"/>
  <c r="I425" i="8"/>
  <c r="I424" i="8"/>
  <c r="I423" i="8"/>
  <c r="I422" i="8"/>
  <c r="I421" i="8"/>
  <c r="I420" i="8"/>
  <c r="I419" i="8"/>
  <c r="I418" i="8"/>
  <c r="I417" i="8"/>
  <c r="I416" i="8"/>
  <c r="I415" i="8"/>
  <c r="I414" i="8"/>
  <c r="I413" i="8"/>
  <c r="I412" i="8"/>
  <c r="I411" i="8"/>
  <c r="I410" i="8"/>
  <c r="I409" i="8"/>
  <c r="I408" i="8"/>
  <c r="I407" i="8"/>
  <c r="I406" i="8"/>
  <c r="I405" i="8"/>
  <c r="I404" i="8"/>
  <c r="I403" i="8"/>
  <c r="I402" i="8"/>
  <c r="I401" i="8"/>
  <c r="I400" i="8"/>
  <c r="I399" i="8"/>
  <c r="I398" i="8"/>
  <c r="I397" i="8"/>
  <c r="I396" i="8"/>
  <c r="I395" i="8"/>
  <c r="I394" i="8"/>
  <c r="I393" i="8"/>
  <c r="I392" i="8"/>
  <c r="I391" i="8"/>
  <c r="I390" i="8"/>
  <c r="I389" i="8"/>
  <c r="I388" i="8"/>
  <c r="I387" i="8"/>
  <c r="I386" i="8"/>
  <c r="I385" i="8"/>
  <c r="I384" i="8"/>
  <c r="I383" i="8"/>
  <c r="I382" i="8"/>
  <c r="I381" i="8"/>
  <c r="I380" i="8"/>
  <c r="I379" i="8"/>
  <c r="I378" i="8"/>
  <c r="I377" i="8"/>
  <c r="I376" i="8"/>
  <c r="I375" i="8"/>
  <c r="I374" i="8"/>
  <c r="I373" i="8"/>
  <c r="I372" i="8"/>
  <c r="I371" i="8"/>
  <c r="I370" i="8"/>
  <c r="I369" i="8"/>
  <c r="I368" i="8"/>
  <c r="I367" i="8"/>
  <c r="I366" i="8"/>
  <c r="I365" i="8"/>
  <c r="I364" i="8"/>
  <c r="I363" i="8"/>
  <c r="I362" i="8"/>
  <c r="I361" i="8"/>
  <c r="I360" i="8"/>
  <c r="I359" i="8"/>
  <c r="I358" i="8"/>
  <c r="I357" i="8"/>
  <c r="I356" i="8"/>
  <c r="I355" i="8"/>
  <c r="I354" i="8"/>
  <c r="I353" i="8"/>
  <c r="I352" i="8"/>
  <c r="I351" i="8"/>
  <c r="I350" i="8"/>
  <c r="I349" i="8"/>
  <c r="I348" i="8"/>
  <c r="I347" i="8"/>
  <c r="I346" i="8"/>
  <c r="I345" i="8"/>
  <c r="I344" i="8"/>
  <c r="I343" i="8"/>
  <c r="I342" i="8"/>
  <c r="I341" i="8"/>
  <c r="I340" i="8"/>
  <c r="I339" i="8"/>
  <c r="I338" i="8"/>
  <c r="I337" i="8"/>
  <c r="I336" i="8"/>
  <c r="I335" i="8"/>
  <c r="I334" i="8"/>
  <c r="I333" i="8"/>
  <c r="I332" i="8"/>
  <c r="I331" i="8"/>
  <c r="I330" i="8"/>
  <c r="I329" i="8"/>
  <c r="I328" i="8"/>
  <c r="I327" i="8"/>
  <c r="I326" i="8"/>
  <c r="I325" i="8"/>
  <c r="I324" i="8"/>
  <c r="I323" i="8"/>
  <c r="I322" i="8"/>
  <c r="I321" i="8"/>
  <c r="I320" i="8"/>
  <c r="I319" i="8"/>
  <c r="I318" i="8"/>
  <c r="I317" i="8"/>
  <c r="I316" i="8"/>
  <c r="I315" i="8"/>
  <c r="I314" i="8"/>
  <c r="I313" i="8"/>
  <c r="I312" i="8"/>
  <c r="I311" i="8"/>
  <c r="I310" i="8"/>
  <c r="I309" i="8"/>
  <c r="I308" i="8"/>
  <c r="I307" i="8"/>
  <c r="I306" i="8"/>
  <c r="I305" i="8"/>
  <c r="I304" i="8"/>
  <c r="I303" i="8"/>
  <c r="I302" i="8"/>
  <c r="I301" i="8"/>
  <c r="I300" i="8"/>
  <c r="I299" i="8"/>
  <c r="I298" i="8"/>
  <c r="I297" i="8"/>
  <c r="I296" i="8"/>
  <c r="I295" i="8"/>
  <c r="I294" i="8"/>
  <c r="I293" i="8"/>
  <c r="I292" i="8"/>
  <c r="I291" i="8"/>
  <c r="I290" i="8"/>
  <c r="I289" i="8"/>
  <c r="I288" i="8"/>
  <c r="I287" i="8"/>
  <c r="I286" i="8"/>
  <c r="I285" i="8"/>
  <c r="I284" i="8"/>
  <c r="I283" i="8"/>
  <c r="I282" i="8"/>
  <c r="I281" i="8"/>
  <c r="I280" i="8"/>
  <c r="I279" i="8"/>
  <c r="I278" i="8"/>
  <c r="I277" i="8"/>
  <c r="I276" i="8"/>
  <c r="I275" i="8"/>
  <c r="I274" i="8"/>
  <c r="I273" i="8"/>
  <c r="I272" i="8"/>
  <c r="I271" i="8"/>
  <c r="I270" i="8"/>
  <c r="I269" i="8"/>
  <c r="I268" i="8"/>
  <c r="I267" i="8"/>
  <c r="I266" i="8"/>
  <c r="I265" i="8"/>
  <c r="I264" i="8"/>
  <c r="I263" i="8"/>
  <c r="I262" i="8"/>
  <c r="I261" i="8"/>
  <c r="I260" i="8"/>
  <c r="I259" i="8"/>
  <c r="I258" i="8"/>
  <c r="I257" i="8"/>
  <c r="I256" i="8"/>
  <c r="I255" i="8"/>
  <c r="I254" i="8"/>
  <c r="I253" i="8"/>
  <c r="I252" i="8"/>
  <c r="I251" i="8"/>
  <c r="I250" i="8"/>
  <c r="I249" i="8"/>
  <c r="I248" i="8"/>
  <c r="I247" i="8"/>
  <c r="I246" i="8"/>
  <c r="I245" i="8"/>
  <c r="I244" i="8"/>
  <c r="I243" i="8"/>
  <c r="I242" i="8"/>
  <c r="I241" i="8"/>
  <c r="I240" i="8"/>
  <c r="I239" i="8"/>
  <c r="I238" i="8"/>
  <c r="I237" i="8"/>
  <c r="I236" i="8"/>
  <c r="I235" i="8"/>
  <c r="I234" i="8"/>
  <c r="I233" i="8"/>
  <c r="I232" i="8"/>
  <c r="I231" i="8"/>
  <c r="I230" i="8"/>
  <c r="I229" i="8"/>
  <c r="I228" i="8"/>
  <c r="I227" i="8"/>
  <c r="I226" i="8"/>
  <c r="I225" i="8"/>
  <c r="I224" i="8"/>
  <c r="I223" i="8"/>
  <c r="I222" i="8"/>
  <c r="I221" i="8"/>
  <c r="I220" i="8"/>
  <c r="I219" i="8"/>
  <c r="I218" i="8"/>
  <c r="I217" i="8"/>
  <c r="I216" i="8"/>
  <c r="I215" i="8"/>
  <c r="I214" i="8"/>
  <c r="I213" i="8"/>
  <c r="I212" i="8"/>
  <c r="I211" i="8"/>
  <c r="I210" i="8"/>
  <c r="I209" i="8"/>
  <c r="I208" i="8"/>
  <c r="I207" i="8"/>
  <c r="I206" i="8"/>
  <c r="I205" i="8"/>
  <c r="I204" i="8"/>
  <c r="I203" i="8"/>
  <c r="I202" i="8"/>
  <c r="I201" i="8"/>
  <c r="I200" i="8"/>
  <c r="I199" i="8"/>
  <c r="I198" i="8"/>
  <c r="I197" i="8"/>
  <c r="I196" i="8"/>
  <c r="I195" i="8"/>
  <c r="I194" i="8"/>
  <c r="I193" i="8"/>
  <c r="I192" i="8"/>
  <c r="I191" i="8"/>
  <c r="I190" i="8"/>
  <c r="I189" i="8"/>
  <c r="I188" i="8"/>
  <c r="I187" i="8"/>
  <c r="I186" i="8"/>
  <c r="I185" i="8"/>
  <c r="I184" i="8"/>
  <c r="I183" i="8"/>
  <c r="I182" i="8"/>
  <c r="I181" i="8"/>
  <c r="I180" i="8"/>
  <c r="I179" i="8"/>
  <c r="I178" i="8"/>
  <c r="I177" i="8"/>
  <c r="I176" i="8"/>
  <c r="I175" i="8"/>
  <c r="I174" i="8"/>
  <c r="I173" i="8"/>
  <c r="I172" i="8"/>
  <c r="I171" i="8"/>
  <c r="I170" i="8"/>
  <c r="I169" i="8"/>
  <c r="I168" i="8"/>
  <c r="I167" i="8"/>
  <c r="I166" i="8"/>
  <c r="I165" i="8"/>
  <c r="I164" i="8"/>
  <c r="I163" i="8"/>
  <c r="I162" i="8"/>
  <c r="I161" i="8"/>
  <c r="I160" i="8"/>
  <c r="I159" i="8"/>
  <c r="I158" i="8"/>
  <c r="I157" i="8"/>
  <c r="I156" i="8"/>
  <c r="I155" i="8"/>
  <c r="I154" i="8"/>
  <c r="I153" i="8"/>
  <c r="I152" i="8"/>
  <c r="I151" i="8"/>
  <c r="I150" i="8"/>
  <c r="I149" i="8"/>
  <c r="I148" i="8"/>
  <c r="I147" i="8"/>
  <c r="I146" i="8"/>
  <c r="I145" i="8"/>
  <c r="I144" i="8"/>
  <c r="I143" i="8"/>
  <c r="I142" i="8"/>
  <c r="I141" i="8"/>
  <c r="I140" i="8"/>
  <c r="I139" i="8"/>
  <c r="I138" i="8"/>
  <c r="I137" i="8"/>
  <c r="I136" i="8"/>
  <c r="I135" i="8"/>
  <c r="I134" i="8"/>
  <c r="I133" i="8"/>
  <c r="I132" i="8"/>
  <c r="I131" i="8"/>
  <c r="I130" i="8"/>
  <c r="I129" i="8"/>
  <c r="I128" i="8"/>
  <c r="I127" i="8"/>
  <c r="I126" i="8"/>
  <c r="I125" i="8"/>
  <c r="I124" i="8"/>
  <c r="I123" i="8"/>
  <c r="I122" i="8"/>
  <c r="I121" i="8"/>
  <c r="I120" i="8"/>
  <c r="I119" i="8"/>
  <c r="I118" i="8"/>
  <c r="I117" i="8"/>
  <c r="I116" i="8"/>
  <c r="I115" i="8"/>
  <c r="I11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65" i="8"/>
  <c r="I64" i="8"/>
  <c r="I63" i="8"/>
  <c r="I62" i="8"/>
  <c r="I61" i="8"/>
  <c r="I60" i="8"/>
  <c r="I59" i="8"/>
  <c r="I58" i="8"/>
  <c r="I57" i="8"/>
  <c r="I56" i="8"/>
  <c r="I55" i="8"/>
  <c r="I54" i="8"/>
  <c r="I53" i="8"/>
  <c r="I52" i="8"/>
  <c r="I51" i="8"/>
  <c r="I50" i="8"/>
  <c r="I49" i="8"/>
  <c r="I48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J4000" i="8"/>
  <c r="J3999" i="8"/>
  <c r="J3998" i="8"/>
  <c r="J3997" i="8"/>
  <c r="J3996" i="8"/>
  <c r="J3995" i="8"/>
  <c r="J3994" i="8"/>
  <c r="J3993" i="8"/>
  <c r="J3992" i="8"/>
  <c r="J3991" i="8"/>
  <c r="J3990" i="8"/>
  <c r="J3989" i="8"/>
  <c r="J3988" i="8"/>
  <c r="J3987" i="8"/>
  <c r="J3986" i="8"/>
  <c r="J3985" i="8"/>
  <c r="J3984" i="8"/>
  <c r="J3983" i="8"/>
  <c r="J3982" i="8"/>
  <c r="J3981" i="8"/>
  <c r="J3980" i="8"/>
  <c r="J3979" i="8"/>
  <c r="J3978" i="8"/>
  <c r="J3977" i="8"/>
  <c r="J3976" i="8"/>
  <c r="J3975" i="8"/>
  <c r="J3974" i="8"/>
  <c r="J3973" i="8"/>
  <c r="J3972" i="8"/>
  <c r="J3971" i="8"/>
  <c r="J3970" i="8"/>
  <c r="J3969" i="8"/>
  <c r="J3968" i="8"/>
  <c r="J3967" i="8"/>
  <c r="J3966" i="8"/>
  <c r="J3965" i="8"/>
  <c r="J3964" i="8"/>
  <c r="J3963" i="8"/>
  <c r="J3962" i="8"/>
  <c r="J3961" i="8"/>
  <c r="J3960" i="8"/>
  <c r="J3959" i="8"/>
  <c r="J3958" i="8"/>
  <c r="J3957" i="8"/>
  <c r="J3956" i="8"/>
  <c r="J3955" i="8"/>
  <c r="J3954" i="8"/>
  <c r="J3953" i="8"/>
  <c r="J3952" i="8"/>
  <c r="J3951" i="8"/>
  <c r="J3950" i="8"/>
  <c r="J3949" i="8"/>
  <c r="J3948" i="8"/>
  <c r="J3947" i="8"/>
  <c r="J3946" i="8"/>
  <c r="J3945" i="8"/>
  <c r="J3944" i="8"/>
  <c r="J3943" i="8"/>
  <c r="J3942" i="8"/>
  <c r="J3941" i="8"/>
  <c r="J3940" i="8"/>
  <c r="J3939" i="8"/>
  <c r="J3938" i="8"/>
  <c r="J3937" i="8"/>
  <c r="J3936" i="8"/>
  <c r="J3935" i="8"/>
  <c r="J3934" i="8"/>
  <c r="J3933" i="8"/>
  <c r="J3932" i="8"/>
  <c r="J3931" i="8"/>
  <c r="J3930" i="8"/>
  <c r="J3929" i="8"/>
  <c r="J3928" i="8"/>
  <c r="J3927" i="8"/>
  <c r="J3926" i="8"/>
  <c r="J3925" i="8"/>
  <c r="J3924" i="8"/>
  <c r="J3923" i="8"/>
  <c r="J3922" i="8"/>
  <c r="J3921" i="8"/>
  <c r="J3920" i="8"/>
  <c r="J3919" i="8"/>
  <c r="J3918" i="8"/>
  <c r="J3917" i="8"/>
  <c r="J3916" i="8"/>
  <c r="J3915" i="8"/>
  <c r="J3914" i="8"/>
  <c r="J3913" i="8"/>
  <c r="J3912" i="8"/>
  <c r="J3911" i="8"/>
  <c r="J3910" i="8"/>
  <c r="J3909" i="8"/>
  <c r="J3908" i="8"/>
  <c r="J3907" i="8"/>
  <c r="J3906" i="8"/>
  <c r="J3905" i="8"/>
  <c r="J3904" i="8"/>
  <c r="J3903" i="8"/>
  <c r="J3902" i="8"/>
  <c r="J3901" i="8"/>
  <c r="J3900" i="8"/>
  <c r="J3899" i="8"/>
  <c r="J3898" i="8"/>
  <c r="J3897" i="8"/>
  <c r="J3896" i="8"/>
  <c r="J3895" i="8"/>
  <c r="J3894" i="8"/>
  <c r="J3893" i="8"/>
  <c r="J3892" i="8"/>
  <c r="J3891" i="8"/>
  <c r="J3890" i="8"/>
  <c r="J3889" i="8"/>
  <c r="J3888" i="8"/>
  <c r="J3887" i="8"/>
  <c r="J3886" i="8"/>
  <c r="J3885" i="8"/>
  <c r="J3884" i="8"/>
  <c r="J3883" i="8"/>
  <c r="J3882" i="8"/>
  <c r="J3881" i="8"/>
  <c r="J3880" i="8"/>
  <c r="J3879" i="8"/>
  <c r="J3878" i="8"/>
  <c r="J3877" i="8"/>
  <c r="J3876" i="8"/>
  <c r="J3875" i="8"/>
  <c r="J3874" i="8"/>
  <c r="J3873" i="8"/>
  <c r="J3872" i="8"/>
  <c r="J3871" i="8"/>
  <c r="J3870" i="8"/>
  <c r="J3869" i="8"/>
  <c r="J3868" i="8"/>
  <c r="J3867" i="8"/>
  <c r="J3866" i="8"/>
  <c r="J3865" i="8"/>
  <c r="J3864" i="8"/>
  <c r="J3863" i="8"/>
  <c r="J3862" i="8"/>
  <c r="J3861" i="8"/>
  <c r="J3860" i="8"/>
  <c r="J3859" i="8"/>
  <c r="J3858" i="8"/>
  <c r="J3857" i="8"/>
  <c r="J3856" i="8"/>
  <c r="J3855" i="8"/>
  <c r="J3854" i="8"/>
  <c r="J3853" i="8"/>
  <c r="J3852" i="8"/>
  <c r="J3851" i="8"/>
  <c r="J3850" i="8"/>
  <c r="J3849" i="8"/>
  <c r="J3848" i="8"/>
  <c r="J3847" i="8"/>
  <c r="J3846" i="8"/>
  <c r="J3845" i="8"/>
  <c r="J3844" i="8"/>
  <c r="J3843" i="8"/>
  <c r="J3842" i="8"/>
  <c r="J3841" i="8"/>
  <c r="J3840" i="8"/>
  <c r="J3839" i="8"/>
  <c r="J3838" i="8"/>
  <c r="J3837" i="8"/>
  <c r="J3836" i="8"/>
  <c r="J3835" i="8"/>
  <c r="J3834" i="8"/>
  <c r="J3833" i="8"/>
  <c r="J3832" i="8"/>
  <c r="J3831" i="8"/>
  <c r="J3830" i="8"/>
  <c r="J3829" i="8"/>
  <c r="J3828" i="8"/>
  <c r="J3827" i="8"/>
  <c r="J3826" i="8"/>
  <c r="J3825" i="8"/>
  <c r="J3824" i="8"/>
  <c r="J3823" i="8"/>
  <c r="J3822" i="8"/>
  <c r="J3821" i="8"/>
  <c r="J3820" i="8"/>
  <c r="J3819" i="8"/>
  <c r="J3818" i="8"/>
  <c r="J3817" i="8"/>
  <c r="J3816" i="8"/>
  <c r="J3815" i="8"/>
  <c r="J3814" i="8"/>
  <c r="J3813" i="8"/>
  <c r="J3812" i="8"/>
  <c r="J3811" i="8"/>
  <c r="J3810" i="8"/>
  <c r="J3809" i="8"/>
  <c r="J3808" i="8"/>
  <c r="J3807" i="8"/>
  <c r="J3806" i="8"/>
  <c r="J3805" i="8"/>
  <c r="J3804" i="8"/>
  <c r="J3803" i="8"/>
  <c r="J3802" i="8"/>
  <c r="J3801" i="8"/>
  <c r="J3800" i="8"/>
  <c r="J3799" i="8"/>
  <c r="J3798" i="8"/>
  <c r="J3797" i="8"/>
  <c r="J3796" i="8"/>
  <c r="J3795" i="8"/>
  <c r="J3794" i="8"/>
  <c r="J3793" i="8"/>
  <c r="J3792" i="8"/>
  <c r="J3791" i="8"/>
  <c r="J3790" i="8"/>
  <c r="J3789" i="8"/>
  <c r="J3788" i="8"/>
  <c r="J3787" i="8"/>
  <c r="J3786" i="8"/>
  <c r="J3785" i="8"/>
  <c r="J3784" i="8"/>
  <c r="J3783" i="8"/>
  <c r="J3782" i="8"/>
  <c r="J3781" i="8"/>
  <c r="J3780" i="8"/>
  <c r="J3779" i="8"/>
  <c r="J3778" i="8"/>
  <c r="J3777" i="8"/>
  <c r="J3776" i="8"/>
  <c r="J3775" i="8"/>
  <c r="J3774" i="8"/>
  <c r="J3773" i="8"/>
  <c r="J3772" i="8"/>
  <c r="J3771" i="8"/>
  <c r="J3770" i="8"/>
  <c r="J3769" i="8"/>
  <c r="J3768" i="8"/>
  <c r="J3767" i="8"/>
  <c r="J3766" i="8"/>
  <c r="J3765" i="8"/>
  <c r="J3764" i="8"/>
  <c r="J3763" i="8"/>
  <c r="J3762" i="8"/>
  <c r="J3761" i="8"/>
  <c r="J3760" i="8"/>
  <c r="J3759" i="8"/>
  <c r="J3758" i="8"/>
  <c r="J3757" i="8"/>
  <c r="J3756" i="8"/>
  <c r="J3755" i="8"/>
  <c r="J3754" i="8"/>
  <c r="J3753" i="8"/>
  <c r="J3752" i="8"/>
  <c r="J3751" i="8"/>
  <c r="J3750" i="8"/>
  <c r="J3749" i="8"/>
  <c r="J3748" i="8"/>
  <c r="J3747" i="8"/>
  <c r="J3746" i="8"/>
  <c r="J3745" i="8"/>
  <c r="J3744" i="8"/>
  <c r="J3743" i="8"/>
  <c r="J3742" i="8"/>
  <c r="J3741" i="8"/>
  <c r="J3740" i="8"/>
  <c r="J3739" i="8"/>
  <c r="J3738" i="8"/>
  <c r="J3737" i="8"/>
  <c r="J3736" i="8"/>
  <c r="J3735" i="8"/>
  <c r="J3734" i="8"/>
  <c r="J3733" i="8"/>
  <c r="J3732" i="8"/>
  <c r="J3731" i="8"/>
  <c r="J3730" i="8"/>
  <c r="J3729" i="8"/>
  <c r="J3728" i="8"/>
  <c r="J3727" i="8"/>
  <c r="J3726" i="8"/>
  <c r="J3725" i="8"/>
  <c r="J3724" i="8"/>
  <c r="J3723" i="8"/>
  <c r="J3722" i="8"/>
  <c r="J3721" i="8"/>
  <c r="J3720" i="8"/>
  <c r="J3719" i="8"/>
  <c r="J3718" i="8"/>
  <c r="J3717" i="8"/>
  <c r="J3716" i="8"/>
  <c r="J3715" i="8"/>
  <c r="J3714" i="8"/>
  <c r="J3713" i="8"/>
  <c r="J3712" i="8"/>
  <c r="J3711" i="8"/>
  <c r="J3710" i="8"/>
  <c r="J3709" i="8"/>
  <c r="J3708" i="8"/>
  <c r="J3707" i="8"/>
  <c r="J3706" i="8"/>
  <c r="J3705" i="8"/>
  <c r="J3704" i="8"/>
  <c r="J3703" i="8"/>
  <c r="J3702" i="8"/>
  <c r="J3701" i="8"/>
  <c r="J3700" i="8"/>
  <c r="J3699" i="8"/>
  <c r="J3698" i="8"/>
  <c r="J3697" i="8"/>
  <c r="J3696" i="8"/>
  <c r="J3695" i="8"/>
  <c r="J3694" i="8"/>
  <c r="J3693" i="8"/>
  <c r="J3692" i="8"/>
  <c r="J3691" i="8"/>
  <c r="J3690" i="8"/>
  <c r="J3689" i="8"/>
  <c r="J3688" i="8"/>
  <c r="J3687" i="8"/>
  <c r="J3686" i="8"/>
  <c r="J3685" i="8"/>
  <c r="J3684" i="8"/>
  <c r="J3683" i="8"/>
  <c r="J3682" i="8"/>
  <c r="J3681" i="8"/>
  <c r="J3680" i="8"/>
  <c r="J3679" i="8"/>
  <c r="J3678" i="8"/>
  <c r="J3677" i="8"/>
  <c r="J3676" i="8"/>
  <c r="J3675" i="8"/>
  <c r="J3674" i="8"/>
  <c r="J3673" i="8"/>
  <c r="J3672" i="8"/>
  <c r="J3671" i="8"/>
  <c r="J3670" i="8"/>
  <c r="J3669" i="8"/>
  <c r="J3668" i="8"/>
  <c r="J3667" i="8"/>
  <c r="J3666" i="8"/>
  <c r="J3665" i="8"/>
  <c r="J3664" i="8"/>
  <c r="J3663" i="8"/>
  <c r="J3662" i="8"/>
  <c r="J3661" i="8"/>
  <c r="J3660" i="8"/>
  <c r="J3659" i="8"/>
  <c r="J3658" i="8"/>
  <c r="J3657" i="8"/>
  <c r="J3656" i="8"/>
  <c r="J3655" i="8"/>
  <c r="J3654" i="8"/>
  <c r="J3653" i="8"/>
  <c r="J3652" i="8"/>
  <c r="J3651" i="8"/>
  <c r="J3650" i="8"/>
  <c r="J3649" i="8"/>
  <c r="J3648" i="8"/>
  <c r="J3647" i="8"/>
  <c r="J3646" i="8"/>
  <c r="J3645" i="8"/>
  <c r="J3644" i="8"/>
  <c r="J3643" i="8"/>
  <c r="J3642" i="8"/>
  <c r="J3641" i="8"/>
  <c r="J3640" i="8"/>
  <c r="J3639" i="8"/>
  <c r="J3638" i="8"/>
  <c r="J3637" i="8"/>
  <c r="J3636" i="8"/>
  <c r="J3635" i="8"/>
  <c r="J3634" i="8"/>
  <c r="J3633" i="8"/>
  <c r="J3632" i="8"/>
  <c r="J3631" i="8"/>
  <c r="J3630" i="8"/>
  <c r="J3629" i="8"/>
  <c r="J3628" i="8"/>
  <c r="J3627" i="8"/>
  <c r="J3626" i="8"/>
  <c r="J3625" i="8"/>
  <c r="J3624" i="8"/>
  <c r="J3623" i="8"/>
  <c r="J3622" i="8"/>
  <c r="J3621" i="8"/>
  <c r="J3620" i="8"/>
  <c r="J3619" i="8"/>
  <c r="J3618" i="8"/>
  <c r="J3617" i="8"/>
  <c r="J3616" i="8"/>
  <c r="J3615" i="8"/>
  <c r="J3614" i="8"/>
  <c r="J3613" i="8"/>
  <c r="J3612" i="8"/>
  <c r="J3611" i="8"/>
  <c r="J3610" i="8"/>
  <c r="J3609" i="8"/>
  <c r="J3608" i="8"/>
  <c r="J3607" i="8"/>
  <c r="J3606" i="8"/>
  <c r="J3605" i="8"/>
  <c r="J3604" i="8"/>
  <c r="J3603" i="8"/>
  <c r="J3602" i="8"/>
  <c r="J3601" i="8"/>
  <c r="J3600" i="8"/>
  <c r="J3599" i="8"/>
  <c r="J3598" i="8"/>
  <c r="J3597" i="8"/>
  <c r="J3596" i="8"/>
  <c r="J3595" i="8"/>
  <c r="J3594" i="8"/>
  <c r="J3593" i="8"/>
  <c r="J3592" i="8"/>
  <c r="J3591" i="8"/>
  <c r="J3590" i="8"/>
  <c r="J3589" i="8"/>
  <c r="J3588" i="8"/>
  <c r="J3587" i="8"/>
  <c r="J3586" i="8"/>
  <c r="J3585" i="8"/>
  <c r="J3584" i="8"/>
  <c r="J3583" i="8"/>
  <c r="J3582" i="8"/>
  <c r="J3581" i="8"/>
  <c r="J3580" i="8"/>
  <c r="J3579" i="8"/>
  <c r="J3578" i="8"/>
  <c r="J3577" i="8"/>
  <c r="J3576" i="8"/>
  <c r="J3575" i="8"/>
  <c r="J3574" i="8"/>
  <c r="J3573" i="8"/>
  <c r="J3572" i="8"/>
  <c r="J3571" i="8"/>
  <c r="J3570" i="8"/>
  <c r="J3569" i="8"/>
  <c r="J3568" i="8"/>
  <c r="J3567" i="8"/>
  <c r="J3566" i="8"/>
  <c r="J3565" i="8"/>
  <c r="J3564" i="8"/>
  <c r="J3563" i="8"/>
  <c r="J3562" i="8"/>
  <c r="J3561" i="8"/>
  <c r="J3560" i="8"/>
  <c r="J3559" i="8"/>
  <c r="J3558" i="8"/>
  <c r="J3557" i="8"/>
  <c r="J3556" i="8"/>
  <c r="J3555" i="8"/>
  <c r="J3554" i="8"/>
  <c r="J3553" i="8"/>
  <c r="J3552" i="8"/>
  <c r="J3551" i="8"/>
  <c r="J3550" i="8"/>
  <c r="J3549" i="8"/>
  <c r="J3548" i="8"/>
  <c r="J3547" i="8"/>
  <c r="J3546" i="8"/>
  <c r="J3545" i="8"/>
  <c r="J3544" i="8"/>
  <c r="J3543" i="8"/>
  <c r="J3542" i="8"/>
  <c r="J3541" i="8"/>
  <c r="J3540" i="8"/>
  <c r="J3539" i="8"/>
  <c r="J3538" i="8"/>
  <c r="J3537" i="8"/>
  <c r="J3536" i="8"/>
  <c r="J3535" i="8"/>
  <c r="J3534" i="8"/>
  <c r="J3533" i="8"/>
  <c r="J3532" i="8"/>
  <c r="J3531" i="8"/>
  <c r="J3530" i="8"/>
  <c r="J3529" i="8"/>
  <c r="J3528" i="8"/>
  <c r="J3527" i="8"/>
  <c r="J3526" i="8"/>
  <c r="J3525" i="8"/>
  <c r="J3524" i="8"/>
  <c r="J3523" i="8"/>
  <c r="J3522" i="8"/>
  <c r="J3521" i="8"/>
  <c r="J3520" i="8"/>
  <c r="J3519" i="8"/>
  <c r="J3518" i="8"/>
  <c r="J3517" i="8"/>
  <c r="J3516" i="8"/>
  <c r="J3515" i="8"/>
  <c r="J3514" i="8"/>
  <c r="J3513" i="8"/>
  <c r="J3512" i="8"/>
  <c r="J3511" i="8"/>
  <c r="J3510" i="8"/>
  <c r="J3509" i="8"/>
  <c r="J3508" i="8"/>
  <c r="J3507" i="8"/>
  <c r="J3506" i="8"/>
  <c r="J3505" i="8"/>
  <c r="J3504" i="8"/>
  <c r="J3503" i="8"/>
  <c r="J3502" i="8"/>
  <c r="J3501" i="8"/>
  <c r="J3500" i="8"/>
  <c r="J3499" i="8"/>
  <c r="J3498" i="8"/>
  <c r="J3497" i="8"/>
  <c r="J3496" i="8"/>
  <c r="J3495" i="8"/>
  <c r="J3494" i="8"/>
  <c r="J3493" i="8"/>
  <c r="J3492" i="8"/>
  <c r="J3491" i="8"/>
  <c r="J3490" i="8"/>
  <c r="J3489" i="8"/>
  <c r="J3488" i="8"/>
  <c r="J3487" i="8"/>
  <c r="J3486" i="8"/>
  <c r="J3485" i="8"/>
  <c r="J3484" i="8"/>
  <c r="J3483" i="8"/>
  <c r="J3482" i="8"/>
  <c r="J3481" i="8"/>
  <c r="J3480" i="8"/>
  <c r="J3479" i="8"/>
  <c r="J3478" i="8"/>
  <c r="J3477" i="8"/>
  <c r="J3476" i="8"/>
  <c r="J3475" i="8"/>
  <c r="J3474" i="8"/>
  <c r="J3473" i="8"/>
  <c r="J3472" i="8"/>
  <c r="J3471" i="8"/>
  <c r="J3470" i="8"/>
  <c r="J3469" i="8"/>
  <c r="J3468" i="8"/>
  <c r="J3467" i="8"/>
  <c r="J3466" i="8"/>
  <c r="J3465" i="8"/>
  <c r="J3464" i="8"/>
  <c r="J3463" i="8"/>
  <c r="J3462" i="8"/>
  <c r="J3461" i="8"/>
  <c r="J3460" i="8"/>
  <c r="J3459" i="8"/>
  <c r="J3458" i="8"/>
  <c r="J3457" i="8"/>
  <c r="J3456" i="8"/>
  <c r="J3455" i="8"/>
  <c r="J3454" i="8"/>
  <c r="J3453" i="8"/>
  <c r="J3452" i="8"/>
  <c r="J3451" i="8"/>
  <c r="J3450" i="8"/>
  <c r="J3449" i="8"/>
  <c r="J3448" i="8"/>
  <c r="J3447" i="8"/>
  <c r="J3446" i="8"/>
  <c r="J3445" i="8"/>
  <c r="J3444" i="8"/>
  <c r="J3443" i="8"/>
  <c r="J3442" i="8"/>
  <c r="J3441" i="8"/>
  <c r="J3440" i="8"/>
  <c r="J3439" i="8"/>
  <c r="J3438" i="8"/>
  <c r="J3437" i="8"/>
  <c r="J3436" i="8"/>
  <c r="J3435" i="8"/>
  <c r="J3434" i="8"/>
  <c r="J3433" i="8"/>
  <c r="J3432" i="8"/>
  <c r="J3431" i="8"/>
  <c r="J3430" i="8"/>
  <c r="J3429" i="8"/>
  <c r="J3428" i="8"/>
  <c r="J3427" i="8"/>
  <c r="J3426" i="8"/>
  <c r="J3425" i="8"/>
  <c r="J3424" i="8"/>
  <c r="J3423" i="8"/>
  <c r="J3422" i="8"/>
  <c r="J3421" i="8"/>
  <c r="J3420" i="8"/>
  <c r="J3419" i="8"/>
  <c r="J3418" i="8"/>
  <c r="J3417" i="8"/>
  <c r="J3416" i="8"/>
  <c r="J3415" i="8"/>
  <c r="J3414" i="8"/>
  <c r="J3413" i="8"/>
  <c r="J3412" i="8"/>
  <c r="J3411" i="8"/>
  <c r="J3410" i="8"/>
  <c r="J3409" i="8"/>
  <c r="J3408" i="8"/>
  <c r="J3407" i="8"/>
  <c r="J3406" i="8"/>
  <c r="J3405" i="8"/>
  <c r="J3404" i="8"/>
  <c r="J3403" i="8"/>
  <c r="J3402" i="8"/>
  <c r="J3401" i="8"/>
  <c r="J3400" i="8"/>
  <c r="J3399" i="8"/>
  <c r="J3398" i="8"/>
  <c r="J3397" i="8"/>
  <c r="J3396" i="8"/>
  <c r="J3395" i="8"/>
  <c r="J3394" i="8"/>
  <c r="J3393" i="8"/>
  <c r="J3392" i="8"/>
  <c r="J3391" i="8"/>
  <c r="J3390" i="8"/>
  <c r="J3389" i="8"/>
  <c r="J3388" i="8"/>
  <c r="J3387" i="8"/>
  <c r="J3386" i="8"/>
  <c r="J3385" i="8"/>
  <c r="J3384" i="8"/>
  <c r="J3383" i="8"/>
  <c r="J3382" i="8"/>
  <c r="J3381" i="8"/>
  <c r="J3380" i="8"/>
  <c r="J3379" i="8"/>
  <c r="J3378" i="8"/>
  <c r="J3377" i="8"/>
  <c r="J3376" i="8"/>
  <c r="J3375" i="8"/>
  <c r="J3374" i="8"/>
  <c r="J3373" i="8"/>
  <c r="J3372" i="8"/>
  <c r="J3371" i="8"/>
  <c r="J3370" i="8"/>
  <c r="J3369" i="8"/>
  <c r="J3368" i="8"/>
  <c r="J3367" i="8"/>
  <c r="J3366" i="8"/>
  <c r="J3365" i="8"/>
  <c r="J3364" i="8"/>
  <c r="J3363" i="8"/>
  <c r="J3362" i="8"/>
  <c r="J3361" i="8"/>
  <c r="J3360" i="8"/>
  <c r="J3359" i="8"/>
  <c r="J3358" i="8"/>
  <c r="J3357" i="8"/>
  <c r="J3356" i="8"/>
  <c r="J3355" i="8"/>
  <c r="J3354" i="8"/>
  <c r="J3353" i="8"/>
  <c r="J3352" i="8"/>
  <c r="J3351" i="8"/>
  <c r="J3350" i="8"/>
  <c r="J3349" i="8"/>
  <c r="J3348" i="8"/>
  <c r="J3347" i="8"/>
  <c r="J3346" i="8"/>
  <c r="J3345" i="8"/>
  <c r="J3344" i="8"/>
  <c r="J3343" i="8"/>
  <c r="J3342" i="8"/>
  <c r="J3341" i="8"/>
  <c r="J3340" i="8"/>
  <c r="J3339" i="8"/>
  <c r="J3338" i="8"/>
  <c r="J3337" i="8"/>
  <c r="J3336" i="8"/>
  <c r="J3335" i="8"/>
  <c r="J3334" i="8"/>
  <c r="J3333" i="8"/>
  <c r="J3332" i="8"/>
  <c r="J3331" i="8"/>
  <c r="J3330" i="8"/>
  <c r="J3329" i="8"/>
  <c r="J3328" i="8"/>
  <c r="J3327" i="8"/>
  <c r="J3326" i="8"/>
  <c r="J3325" i="8"/>
  <c r="J3324" i="8"/>
  <c r="J3323" i="8"/>
  <c r="J3322" i="8"/>
  <c r="J3321" i="8"/>
  <c r="J3320" i="8"/>
  <c r="J3319" i="8"/>
  <c r="J3318" i="8"/>
  <c r="J3317" i="8"/>
  <c r="J3316" i="8"/>
  <c r="J3315" i="8"/>
  <c r="J3314" i="8"/>
  <c r="J3313" i="8"/>
  <c r="J3312" i="8"/>
  <c r="J3311" i="8"/>
  <c r="J3310" i="8"/>
  <c r="J3309" i="8"/>
  <c r="J3308" i="8"/>
  <c r="J3307" i="8"/>
  <c r="J3306" i="8"/>
  <c r="J3305" i="8"/>
  <c r="J3304" i="8"/>
  <c r="J3303" i="8"/>
  <c r="J3302" i="8"/>
  <c r="J3301" i="8"/>
  <c r="J3300" i="8"/>
  <c r="J3299" i="8"/>
  <c r="J3298" i="8"/>
  <c r="J3297" i="8"/>
  <c r="J3296" i="8"/>
  <c r="J3295" i="8"/>
  <c r="J3294" i="8"/>
  <c r="J3293" i="8"/>
  <c r="J3292" i="8"/>
  <c r="J3291" i="8"/>
  <c r="J3290" i="8"/>
  <c r="J3289" i="8"/>
  <c r="J3288" i="8"/>
  <c r="J3287" i="8"/>
  <c r="J3286" i="8"/>
  <c r="J3285" i="8"/>
  <c r="J3284" i="8"/>
  <c r="J3283" i="8"/>
  <c r="J3282" i="8"/>
  <c r="J3281" i="8"/>
  <c r="J3280" i="8"/>
  <c r="J3279" i="8"/>
  <c r="J3278" i="8"/>
  <c r="J3277" i="8"/>
  <c r="J3276" i="8"/>
  <c r="J3275" i="8"/>
  <c r="J3274" i="8"/>
  <c r="J3273" i="8"/>
  <c r="J3272" i="8"/>
  <c r="J3271" i="8"/>
  <c r="J3270" i="8"/>
  <c r="J3269" i="8"/>
  <c r="J3268" i="8"/>
  <c r="J3267" i="8"/>
  <c r="J3266" i="8"/>
  <c r="J3265" i="8"/>
  <c r="J3264" i="8"/>
  <c r="J3263" i="8"/>
  <c r="J3262" i="8"/>
  <c r="J3261" i="8"/>
  <c r="J3260" i="8"/>
  <c r="J3259" i="8"/>
  <c r="J3258" i="8"/>
  <c r="J3257" i="8"/>
  <c r="J3256" i="8"/>
  <c r="J3255" i="8"/>
  <c r="J3254" i="8"/>
  <c r="J3253" i="8"/>
  <c r="J3252" i="8"/>
  <c r="J3251" i="8"/>
  <c r="J3250" i="8"/>
  <c r="J3249" i="8"/>
  <c r="J3248" i="8"/>
  <c r="J3247" i="8"/>
  <c r="J3246" i="8"/>
  <c r="J3245" i="8"/>
  <c r="J3244" i="8"/>
  <c r="J3243" i="8"/>
  <c r="J3242" i="8"/>
  <c r="J3241" i="8"/>
  <c r="J3240" i="8"/>
  <c r="J3239" i="8"/>
  <c r="J3238" i="8"/>
  <c r="J3237" i="8"/>
  <c r="J3236" i="8"/>
  <c r="J3235" i="8"/>
  <c r="J3234" i="8"/>
  <c r="J3233" i="8"/>
  <c r="J3232" i="8"/>
  <c r="J3231" i="8"/>
  <c r="J3230" i="8"/>
  <c r="J3229" i="8"/>
  <c r="J3228" i="8"/>
  <c r="J3227" i="8"/>
  <c r="J3226" i="8"/>
  <c r="J3225" i="8"/>
  <c r="J3224" i="8"/>
  <c r="J3223" i="8"/>
  <c r="J3222" i="8"/>
  <c r="J3221" i="8"/>
  <c r="J3220" i="8"/>
  <c r="J3219" i="8"/>
  <c r="J3218" i="8"/>
  <c r="J3217" i="8"/>
  <c r="J3216" i="8"/>
  <c r="J3215" i="8"/>
  <c r="J3214" i="8"/>
  <c r="J3213" i="8"/>
  <c r="J3212" i="8"/>
  <c r="J3211" i="8"/>
  <c r="J3210" i="8"/>
  <c r="J3209" i="8"/>
  <c r="J3208" i="8"/>
  <c r="J3207" i="8"/>
  <c r="J3206" i="8"/>
  <c r="J3205" i="8"/>
  <c r="J3204" i="8"/>
  <c r="J3203" i="8"/>
  <c r="J3202" i="8"/>
  <c r="J3201" i="8"/>
  <c r="J3200" i="8"/>
  <c r="J3199" i="8"/>
  <c r="J3198" i="8"/>
  <c r="J3197" i="8"/>
  <c r="J3196" i="8"/>
  <c r="J3195" i="8"/>
  <c r="J3194" i="8"/>
  <c r="J3193" i="8"/>
  <c r="J3192" i="8"/>
  <c r="J3191" i="8"/>
  <c r="J3190" i="8"/>
  <c r="J3189" i="8"/>
  <c r="J3188" i="8"/>
  <c r="J3187" i="8"/>
  <c r="J3186" i="8"/>
  <c r="J3185" i="8"/>
  <c r="J3184" i="8"/>
  <c r="J3183" i="8"/>
  <c r="J3182" i="8"/>
  <c r="J3181" i="8"/>
  <c r="J3180" i="8"/>
  <c r="J3179" i="8"/>
  <c r="J3178" i="8"/>
  <c r="J3177" i="8"/>
  <c r="J3176" i="8"/>
  <c r="J3175" i="8"/>
  <c r="J3174" i="8"/>
  <c r="J3173" i="8"/>
  <c r="J3172" i="8"/>
  <c r="J3171" i="8"/>
  <c r="J3170" i="8"/>
  <c r="J3169" i="8"/>
  <c r="J3168" i="8"/>
  <c r="J3167" i="8"/>
  <c r="J3166" i="8"/>
  <c r="J3165" i="8"/>
  <c r="J3164" i="8"/>
  <c r="J3163" i="8"/>
  <c r="J3162" i="8"/>
  <c r="J3161" i="8"/>
  <c r="J3160" i="8"/>
  <c r="J3159" i="8"/>
  <c r="J3158" i="8"/>
  <c r="J3157" i="8"/>
  <c r="J3156" i="8"/>
  <c r="J3155" i="8"/>
  <c r="J3154" i="8"/>
  <c r="J3153" i="8"/>
  <c r="J3152" i="8"/>
  <c r="J3151" i="8"/>
  <c r="J3150" i="8"/>
  <c r="J3149" i="8"/>
  <c r="J3148" i="8"/>
  <c r="J3147" i="8"/>
  <c r="J3146" i="8"/>
  <c r="J3145" i="8"/>
  <c r="J3144" i="8"/>
  <c r="J3143" i="8"/>
  <c r="J3142" i="8"/>
  <c r="J3141" i="8"/>
  <c r="J3140" i="8"/>
  <c r="J3139" i="8"/>
  <c r="J3138" i="8"/>
  <c r="J3137" i="8"/>
  <c r="J3136" i="8"/>
  <c r="J3135" i="8"/>
  <c r="J3134" i="8"/>
  <c r="J3133" i="8"/>
  <c r="J3132" i="8"/>
  <c r="J3131" i="8"/>
  <c r="J3130" i="8"/>
  <c r="J3129" i="8"/>
  <c r="J3128" i="8"/>
  <c r="J3127" i="8"/>
  <c r="J3126" i="8"/>
  <c r="J3125" i="8"/>
  <c r="J3124" i="8"/>
  <c r="J3123" i="8"/>
  <c r="J3122" i="8"/>
  <c r="J3121" i="8"/>
  <c r="J3120" i="8"/>
  <c r="J3119" i="8"/>
  <c r="J3118" i="8"/>
  <c r="J3117" i="8"/>
  <c r="J3116" i="8"/>
  <c r="J3115" i="8"/>
  <c r="J3114" i="8"/>
  <c r="J3113" i="8"/>
  <c r="J3112" i="8"/>
  <c r="J3111" i="8"/>
  <c r="J3110" i="8"/>
  <c r="J3109" i="8"/>
  <c r="J3108" i="8"/>
  <c r="J3107" i="8"/>
  <c r="J3106" i="8"/>
  <c r="J3105" i="8"/>
  <c r="J3104" i="8"/>
  <c r="J3103" i="8"/>
  <c r="J3102" i="8"/>
  <c r="J3101" i="8"/>
  <c r="J3100" i="8"/>
  <c r="J3099" i="8"/>
  <c r="J3098" i="8"/>
  <c r="J3097" i="8"/>
  <c r="J3096" i="8"/>
  <c r="J3095" i="8"/>
  <c r="J3094" i="8"/>
  <c r="J3093" i="8"/>
  <c r="J3092" i="8"/>
  <c r="J3091" i="8"/>
  <c r="J3090" i="8"/>
  <c r="J3089" i="8"/>
  <c r="J3088" i="8"/>
  <c r="J3087" i="8"/>
  <c r="J3086" i="8"/>
  <c r="J3085" i="8"/>
  <c r="J3084" i="8"/>
  <c r="J3083" i="8"/>
  <c r="J3082" i="8"/>
  <c r="J3081" i="8"/>
  <c r="J3080" i="8"/>
  <c r="J3079" i="8"/>
  <c r="J3078" i="8"/>
  <c r="J3077" i="8"/>
  <c r="J3076" i="8"/>
  <c r="J3075" i="8"/>
  <c r="J3074" i="8"/>
  <c r="J3073" i="8"/>
  <c r="J3072" i="8"/>
  <c r="J3071" i="8"/>
  <c r="J3070" i="8"/>
  <c r="J3069" i="8"/>
  <c r="J3068" i="8"/>
  <c r="J3067" i="8"/>
  <c r="J3066" i="8"/>
  <c r="J3065" i="8"/>
  <c r="J3064" i="8"/>
  <c r="J3063" i="8"/>
  <c r="J3062" i="8"/>
  <c r="J3061" i="8"/>
  <c r="J3060" i="8"/>
  <c r="J3059" i="8"/>
  <c r="J3058" i="8"/>
  <c r="J3057" i="8"/>
  <c r="J3056" i="8"/>
  <c r="J3055" i="8"/>
  <c r="J3054" i="8"/>
  <c r="J3053" i="8"/>
  <c r="J3052" i="8"/>
  <c r="J3051" i="8"/>
  <c r="J3050" i="8"/>
  <c r="J3049" i="8"/>
  <c r="J3048" i="8"/>
  <c r="J3047" i="8"/>
  <c r="J3046" i="8"/>
  <c r="J3045" i="8"/>
  <c r="J3044" i="8"/>
  <c r="J3043" i="8"/>
  <c r="J3042" i="8"/>
  <c r="J3041" i="8"/>
  <c r="J3040" i="8"/>
  <c r="J3039" i="8"/>
  <c r="J3038" i="8"/>
  <c r="J3037" i="8"/>
  <c r="J3036" i="8"/>
  <c r="J3035" i="8"/>
  <c r="J3034" i="8"/>
  <c r="J3033" i="8"/>
  <c r="J3032" i="8"/>
  <c r="J3031" i="8"/>
  <c r="J3030" i="8"/>
  <c r="J3029" i="8"/>
  <c r="J3028" i="8"/>
  <c r="J3027" i="8"/>
  <c r="J3026" i="8"/>
  <c r="J3025" i="8"/>
  <c r="J3024" i="8"/>
  <c r="J3023" i="8"/>
  <c r="J3022" i="8"/>
  <c r="J3021" i="8"/>
  <c r="J3020" i="8"/>
  <c r="J3019" i="8"/>
  <c r="J3018" i="8"/>
  <c r="J3017" i="8"/>
  <c r="J3016" i="8"/>
  <c r="J3015" i="8"/>
  <c r="J3014" i="8"/>
  <c r="J3013" i="8"/>
  <c r="J3012" i="8"/>
  <c r="J3011" i="8"/>
  <c r="J3010" i="8"/>
  <c r="J3009" i="8"/>
  <c r="J3008" i="8"/>
  <c r="J3007" i="8"/>
  <c r="J3006" i="8"/>
  <c r="J3005" i="8"/>
  <c r="J3004" i="8"/>
  <c r="J3003" i="8"/>
  <c r="J3002" i="8"/>
  <c r="J3001" i="8"/>
  <c r="J3000" i="8"/>
  <c r="J2999" i="8"/>
  <c r="J2998" i="8"/>
  <c r="J2997" i="8"/>
  <c r="J2996" i="8"/>
  <c r="J2995" i="8"/>
  <c r="J2994" i="8"/>
  <c r="J2993" i="8"/>
  <c r="J2992" i="8"/>
  <c r="J2991" i="8"/>
  <c r="J2990" i="8"/>
  <c r="J2989" i="8"/>
  <c r="J2988" i="8"/>
  <c r="J2987" i="8"/>
  <c r="J2986" i="8"/>
  <c r="J2985" i="8"/>
  <c r="J2984" i="8"/>
  <c r="J2983" i="8"/>
  <c r="J2982" i="8"/>
  <c r="J2981" i="8"/>
  <c r="J2980" i="8"/>
  <c r="J2979" i="8"/>
  <c r="J2978" i="8"/>
  <c r="J2977" i="8"/>
  <c r="J2976" i="8"/>
  <c r="J2975" i="8"/>
  <c r="J2974" i="8"/>
  <c r="J2973" i="8"/>
  <c r="J2972" i="8"/>
  <c r="J2971" i="8"/>
  <c r="J2970" i="8"/>
  <c r="J2969" i="8"/>
  <c r="J2968" i="8"/>
  <c r="J2967" i="8"/>
  <c r="J2966" i="8"/>
  <c r="J2965" i="8"/>
  <c r="J2964" i="8"/>
  <c r="J2963" i="8"/>
  <c r="J2962" i="8"/>
  <c r="J2961" i="8"/>
  <c r="J2960" i="8"/>
  <c r="J2959" i="8"/>
  <c r="J2958" i="8"/>
  <c r="J2957" i="8"/>
  <c r="J2956" i="8"/>
  <c r="J2955" i="8"/>
  <c r="J2954" i="8"/>
  <c r="J2953" i="8"/>
  <c r="J2952" i="8"/>
  <c r="J2951" i="8"/>
  <c r="J2950" i="8"/>
  <c r="J2949" i="8"/>
  <c r="J2948" i="8"/>
  <c r="J2947" i="8"/>
  <c r="J2946" i="8"/>
  <c r="J2945" i="8"/>
  <c r="J2944" i="8"/>
  <c r="J2943" i="8"/>
  <c r="J2942" i="8"/>
  <c r="J2941" i="8"/>
  <c r="J2940" i="8"/>
  <c r="J2939" i="8"/>
  <c r="J2938" i="8"/>
  <c r="J2937" i="8"/>
  <c r="J2936" i="8"/>
  <c r="J2935" i="8"/>
  <c r="J2934" i="8"/>
  <c r="J2933" i="8"/>
  <c r="J2932" i="8"/>
  <c r="J2931" i="8"/>
  <c r="J2930" i="8"/>
  <c r="J2929" i="8"/>
  <c r="J2928" i="8"/>
  <c r="J2927" i="8"/>
  <c r="J2926" i="8"/>
  <c r="J2925" i="8"/>
  <c r="J2924" i="8"/>
  <c r="J2923" i="8"/>
  <c r="J2922" i="8"/>
  <c r="J2921" i="8"/>
  <c r="J2920" i="8"/>
  <c r="J2919" i="8"/>
  <c r="J2918" i="8"/>
  <c r="J2917" i="8"/>
  <c r="J2916" i="8"/>
  <c r="J2915" i="8"/>
  <c r="J2914" i="8"/>
  <c r="J2913" i="8"/>
  <c r="J2912" i="8"/>
  <c r="J2911" i="8"/>
  <c r="J2910" i="8"/>
  <c r="J2909" i="8"/>
  <c r="J2908" i="8"/>
  <c r="J2907" i="8"/>
  <c r="J2906" i="8"/>
  <c r="J2905" i="8"/>
  <c r="J2904" i="8"/>
  <c r="J2903" i="8"/>
  <c r="J2902" i="8"/>
  <c r="J2901" i="8"/>
  <c r="J2900" i="8"/>
  <c r="J2899" i="8"/>
  <c r="J2898" i="8"/>
  <c r="J2897" i="8"/>
  <c r="J2896" i="8"/>
  <c r="J2895" i="8"/>
  <c r="J2894" i="8"/>
  <c r="J2893" i="8"/>
  <c r="J2892" i="8"/>
  <c r="J2891" i="8"/>
  <c r="J2890" i="8"/>
  <c r="J2889" i="8"/>
  <c r="J2888" i="8"/>
  <c r="J2887" i="8"/>
  <c r="J2886" i="8"/>
  <c r="J2885" i="8"/>
  <c r="J2884" i="8"/>
  <c r="J2883" i="8"/>
  <c r="J2882" i="8"/>
  <c r="J2881" i="8"/>
  <c r="J2880" i="8"/>
  <c r="J2879" i="8"/>
  <c r="J2878" i="8"/>
  <c r="J2877" i="8"/>
  <c r="J2876" i="8"/>
  <c r="J2875" i="8"/>
  <c r="J2874" i="8"/>
  <c r="J2873" i="8"/>
  <c r="J2872" i="8"/>
  <c r="J2871" i="8"/>
  <c r="J2870" i="8"/>
  <c r="J2869" i="8"/>
  <c r="J2868" i="8"/>
  <c r="J2867" i="8"/>
  <c r="J2866" i="8"/>
  <c r="J2865" i="8"/>
  <c r="J2864" i="8"/>
  <c r="J2863" i="8"/>
  <c r="J2862" i="8"/>
  <c r="J2861" i="8"/>
  <c r="J2860" i="8"/>
  <c r="J2859" i="8"/>
  <c r="J2858" i="8"/>
  <c r="J2857" i="8"/>
  <c r="J2856" i="8"/>
  <c r="J2855" i="8"/>
  <c r="J2854" i="8"/>
  <c r="J2853" i="8"/>
  <c r="J2852" i="8"/>
  <c r="J2851" i="8"/>
  <c r="J2850" i="8"/>
  <c r="J2849" i="8"/>
  <c r="J2848" i="8"/>
  <c r="J2847" i="8"/>
  <c r="J2846" i="8"/>
  <c r="J2845" i="8"/>
  <c r="J2844" i="8"/>
  <c r="J2843" i="8"/>
  <c r="J2842" i="8"/>
  <c r="J2841" i="8"/>
  <c r="J2840" i="8"/>
  <c r="J2839" i="8"/>
  <c r="J2838" i="8"/>
  <c r="J2837" i="8"/>
  <c r="J2836" i="8"/>
  <c r="J2835" i="8"/>
  <c r="J2834" i="8"/>
  <c r="J2833" i="8"/>
  <c r="J2832" i="8"/>
  <c r="J2831" i="8"/>
  <c r="J2830" i="8"/>
  <c r="J2829" i="8"/>
  <c r="J2828" i="8"/>
  <c r="J2827" i="8"/>
  <c r="J2826" i="8"/>
  <c r="J2825" i="8"/>
  <c r="J2824" i="8"/>
  <c r="J2823" i="8"/>
  <c r="J2822" i="8"/>
  <c r="J2821" i="8"/>
  <c r="J2820" i="8"/>
  <c r="J2819" i="8"/>
  <c r="J2818" i="8"/>
  <c r="J2817" i="8"/>
  <c r="J2816" i="8"/>
  <c r="J2815" i="8"/>
  <c r="J2814" i="8"/>
  <c r="J2813" i="8"/>
  <c r="J2812" i="8"/>
  <c r="J2811" i="8"/>
  <c r="J2810" i="8"/>
  <c r="J2809" i="8"/>
  <c r="J2808" i="8"/>
  <c r="J2807" i="8"/>
  <c r="J2806" i="8"/>
  <c r="J2805" i="8"/>
  <c r="J2804" i="8"/>
  <c r="J2803" i="8"/>
  <c r="J2802" i="8"/>
  <c r="J2801" i="8"/>
  <c r="J2800" i="8"/>
  <c r="J2799" i="8"/>
  <c r="J2798" i="8"/>
  <c r="J2797" i="8"/>
  <c r="J2796" i="8"/>
  <c r="J2795" i="8"/>
  <c r="J2794" i="8"/>
  <c r="J2793" i="8"/>
  <c r="J2792" i="8"/>
  <c r="J2791" i="8"/>
  <c r="J2790" i="8"/>
  <c r="J2789" i="8"/>
  <c r="J2788" i="8"/>
  <c r="J2787" i="8"/>
  <c r="J2786" i="8"/>
  <c r="J2785" i="8"/>
  <c r="J2784" i="8"/>
  <c r="J2783" i="8"/>
  <c r="J2782" i="8"/>
  <c r="J2781" i="8"/>
  <c r="J2780" i="8"/>
  <c r="J2779" i="8"/>
  <c r="J2778" i="8"/>
  <c r="J2777" i="8"/>
  <c r="J2776" i="8"/>
  <c r="J2775" i="8"/>
  <c r="J2774" i="8"/>
  <c r="J2773" i="8"/>
  <c r="J2772" i="8"/>
  <c r="J2771" i="8"/>
  <c r="J2770" i="8"/>
  <c r="J2769" i="8"/>
  <c r="J2768" i="8"/>
  <c r="J2767" i="8"/>
  <c r="J2766" i="8"/>
  <c r="J2765" i="8"/>
  <c r="J2764" i="8"/>
  <c r="J2763" i="8"/>
  <c r="J2762" i="8"/>
  <c r="J2761" i="8"/>
  <c r="J2760" i="8"/>
  <c r="J2759" i="8"/>
  <c r="J2758" i="8"/>
  <c r="J2757" i="8"/>
  <c r="J2756" i="8"/>
  <c r="J2755" i="8"/>
  <c r="J2754" i="8"/>
  <c r="J2753" i="8"/>
  <c r="J2752" i="8"/>
  <c r="J2751" i="8"/>
  <c r="J2750" i="8"/>
  <c r="J2749" i="8"/>
  <c r="J2748" i="8"/>
  <c r="J2747" i="8"/>
  <c r="J2746" i="8"/>
  <c r="J2745" i="8"/>
  <c r="J2744" i="8"/>
  <c r="J2743" i="8"/>
  <c r="J2742" i="8"/>
  <c r="J2741" i="8"/>
  <c r="J2740" i="8"/>
  <c r="J2739" i="8"/>
  <c r="J2738" i="8"/>
  <c r="J2737" i="8"/>
  <c r="J2736" i="8"/>
  <c r="J2735" i="8"/>
  <c r="J2734" i="8"/>
  <c r="J2733" i="8"/>
  <c r="J2732" i="8"/>
  <c r="J2731" i="8"/>
  <c r="J2730" i="8"/>
  <c r="J2729" i="8"/>
  <c r="J2728" i="8"/>
  <c r="J2727" i="8"/>
  <c r="J2726" i="8"/>
  <c r="J2725" i="8"/>
  <c r="J2724" i="8"/>
  <c r="J2723" i="8"/>
  <c r="J2722" i="8"/>
  <c r="J2721" i="8"/>
  <c r="J2720" i="8"/>
  <c r="J2719" i="8"/>
  <c r="J2718" i="8"/>
  <c r="J2717" i="8"/>
  <c r="J2716" i="8"/>
  <c r="J2715" i="8"/>
  <c r="J2714" i="8"/>
  <c r="J2713" i="8"/>
  <c r="J2712" i="8"/>
  <c r="J2711" i="8"/>
  <c r="J2710" i="8"/>
  <c r="J2709" i="8"/>
  <c r="J2708" i="8"/>
  <c r="J2707" i="8"/>
  <c r="J2706" i="8"/>
  <c r="J2705" i="8"/>
  <c r="J2704" i="8"/>
  <c r="J2703" i="8"/>
  <c r="J2702" i="8"/>
  <c r="J2701" i="8"/>
  <c r="J2700" i="8"/>
  <c r="J2699" i="8"/>
  <c r="J2698" i="8"/>
  <c r="J2697" i="8"/>
  <c r="J2696" i="8"/>
  <c r="J2695" i="8"/>
  <c r="J2694" i="8"/>
  <c r="J2693" i="8"/>
  <c r="J2692" i="8"/>
  <c r="J2691" i="8"/>
  <c r="J2690" i="8"/>
  <c r="J2689" i="8"/>
  <c r="J2688" i="8"/>
  <c r="J2687" i="8"/>
  <c r="J2686" i="8"/>
  <c r="J2685" i="8"/>
  <c r="J2684" i="8"/>
  <c r="J2683" i="8"/>
  <c r="J2682" i="8"/>
  <c r="J2681" i="8"/>
  <c r="J2680" i="8"/>
  <c r="J2679" i="8"/>
  <c r="J2678" i="8"/>
  <c r="J2677" i="8"/>
  <c r="J2676" i="8"/>
  <c r="J2675" i="8"/>
  <c r="J2674" i="8"/>
  <c r="J2673" i="8"/>
  <c r="J2672" i="8"/>
  <c r="J2671" i="8"/>
  <c r="J2670" i="8"/>
  <c r="J2669" i="8"/>
  <c r="J2668" i="8"/>
  <c r="J2667" i="8"/>
  <c r="J2666" i="8"/>
  <c r="J2665" i="8"/>
  <c r="J2664" i="8"/>
  <c r="J2663" i="8"/>
  <c r="J2662" i="8"/>
  <c r="J2661" i="8"/>
  <c r="J2660" i="8"/>
  <c r="J2659" i="8"/>
  <c r="J2658" i="8"/>
  <c r="J2657" i="8"/>
  <c r="J2656" i="8"/>
  <c r="J2655" i="8"/>
  <c r="J2654" i="8"/>
  <c r="J2653" i="8"/>
  <c r="J2652" i="8"/>
  <c r="J2651" i="8"/>
  <c r="J2650" i="8"/>
  <c r="J2649" i="8"/>
  <c r="J2648" i="8"/>
  <c r="J2647" i="8"/>
  <c r="J2646" i="8"/>
  <c r="J2645" i="8"/>
  <c r="J2644" i="8"/>
  <c r="J2643" i="8"/>
  <c r="J2642" i="8"/>
  <c r="J2641" i="8"/>
  <c r="J2640" i="8"/>
  <c r="J2639" i="8"/>
  <c r="J2638" i="8"/>
  <c r="J2637" i="8"/>
  <c r="J2636" i="8"/>
  <c r="J2635" i="8"/>
  <c r="J2634" i="8"/>
  <c r="J2633" i="8"/>
  <c r="J2632" i="8"/>
  <c r="J2631" i="8"/>
  <c r="J2630" i="8"/>
  <c r="J2629" i="8"/>
  <c r="J2628" i="8"/>
  <c r="J2627" i="8"/>
  <c r="J2626" i="8"/>
  <c r="J2625" i="8"/>
  <c r="J2624" i="8"/>
  <c r="J2623" i="8"/>
  <c r="J2622" i="8"/>
  <c r="J2621" i="8"/>
  <c r="J2620" i="8"/>
  <c r="J2619" i="8"/>
  <c r="J2618" i="8"/>
  <c r="J2617" i="8"/>
  <c r="J2616" i="8"/>
  <c r="J2615" i="8"/>
  <c r="J2614" i="8"/>
  <c r="J2613" i="8"/>
  <c r="J2612" i="8"/>
  <c r="J2611" i="8"/>
  <c r="J2610" i="8"/>
  <c r="J2609" i="8"/>
  <c r="J2608" i="8"/>
  <c r="J2607" i="8"/>
  <c r="J2606" i="8"/>
  <c r="J2605" i="8"/>
  <c r="J2604" i="8"/>
  <c r="J2603" i="8"/>
  <c r="J2602" i="8"/>
  <c r="J2601" i="8"/>
  <c r="J2600" i="8"/>
  <c r="J2599" i="8"/>
  <c r="J2598" i="8"/>
  <c r="J2597" i="8"/>
  <c r="J2596" i="8"/>
  <c r="J2595" i="8"/>
  <c r="J2594" i="8"/>
  <c r="J2593" i="8"/>
  <c r="J2592" i="8"/>
  <c r="J2591" i="8"/>
  <c r="J2590" i="8"/>
  <c r="J2589" i="8"/>
  <c r="J2588" i="8"/>
  <c r="J2587" i="8"/>
  <c r="J2586" i="8"/>
  <c r="J2585" i="8"/>
  <c r="J2584" i="8"/>
  <c r="J2583" i="8"/>
  <c r="J2582" i="8"/>
  <c r="J2581" i="8"/>
  <c r="J2580" i="8"/>
  <c r="J2579" i="8"/>
  <c r="J2578" i="8"/>
  <c r="J2577" i="8"/>
  <c r="J2576" i="8"/>
  <c r="J2575" i="8"/>
  <c r="J2574" i="8"/>
  <c r="J2573" i="8"/>
  <c r="J2572" i="8"/>
  <c r="J2571" i="8"/>
  <c r="J2570" i="8"/>
  <c r="J2569" i="8"/>
  <c r="J2568" i="8"/>
  <c r="J2567" i="8"/>
  <c r="J2566" i="8"/>
  <c r="J2565" i="8"/>
  <c r="J2564" i="8"/>
  <c r="J2563" i="8"/>
  <c r="J2562" i="8"/>
  <c r="J2561" i="8"/>
  <c r="J2560" i="8"/>
  <c r="J2559" i="8"/>
  <c r="J2558" i="8"/>
  <c r="J2557" i="8"/>
  <c r="J2556" i="8"/>
  <c r="J2555" i="8"/>
  <c r="J2554" i="8"/>
  <c r="J2553" i="8"/>
  <c r="J2552" i="8"/>
  <c r="J2551" i="8"/>
  <c r="J2550" i="8"/>
  <c r="J2549" i="8"/>
  <c r="J2548" i="8"/>
  <c r="J2547" i="8"/>
  <c r="J2546" i="8"/>
  <c r="J2545" i="8"/>
  <c r="J2544" i="8"/>
  <c r="J2543" i="8"/>
  <c r="J2542" i="8"/>
  <c r="J2541" i="8"/>
  <c r="J2540" i="8"/>
  <c r="J2539" i="8"/>
  <c r="J2538" i="8"/>
  <c r="J2537" i="8"/>
  <c r="J2536" i="8"/>
  <c r="J2535" i="8"/>
  <c r="J2534" i="8"/>
  <c r="J2533" i="8"/>
  <c r="J2532" i="8"/>
  <c r="J2531" i="8"/>
  <c r="J2530" i="8"/>
  <c r="J2529" i="8"/>
  <c r="J2528" i="8"/>
  <c r="J2527" i="8"/>
  <c r="J2526" i="8"/>
  <c r="J2525" i="8"/>
  <c r="J2524" i="8"/>
  <c r="J2523" i="8"/>
  <c r="J2522" i="8"/>
  <c r="J2521" i="8"/>
  <c r="J2520" i="8"/>
  <c r="J2519" i="8"/>
  <c r="J2518" i="8"/>
  <c r="J2517" i="8"/>
  <c r="J2516" i="8"/>
  <c r="J2515" i="8"/>
  <c r="J2514" i="8"/>
  <c r="J2513" i="8"/>
  <c r="J2512" i="8"/>
  <c r="J2511" i="8"/>
  <c r="J2510" i="8"/>
  <c r="J2509" i="8"/>
  <c r="J2508" i="8"/>
  <c r="J2507" i="8"/>
  <c r="J2506" i="8"/>
  <c r="J2505" i="8"/>
  <c r="J2504" i="8"/>
  <c r="J2503" i="8"/>
  <c r="J2502" i="8"/>
  <c r="J2501" i="8"/>
  <c r="J2500" i="8"/>
  <c r="J2499" i="8"/>
  <c r="J2498" i="8"/>
  <c r="J2497" i="8"/>
  <c r="J2496" i="8"/>
  <c r="J2495" i="8"/>
  <c r="J2494" i="8"/>
  <c r="J2493" i="8"/>
  <c r="J2492" i="8"/>
  <c r="J2491" i="8"/>
  <c r="J2490" i="8"/>
  <c r="J2489" i="8"/>
  <c r="J2488" i="8"/>
  <c r="J2487" i="8"/>
  <c r="J2486" i="8"/>
  <c r="J2485" i="8"/>
  <c r="J2484" i="8"/>
  <c r="J2483" i="8"/>
  <c r="J2482" i="8"/>
  <c r="J2481" i="8"/>
  <c r="J2480" i="8"/>
  <c r="J2479" i="8"/>
  <c r="J2478" i="8"/>
  <c r="J2477" i="8"/>
  <c r="J2476" i="8"/>
  <c r="J2475" i="8"/>
  <c r="J2474" i="8"/>
  <c r="J2473" i="8"/>
  <c r="J2472" i="8"/>
  <c r="J2471" i="8"/>
  <c r="J2470" i="8"/>
  <c r="J2469" i="8"/>
  <c r="J2468" i="8"/>
  <c r="J2467" i="8"/>
  <c r="J2466" i="8"/>
  <c r="J2465" i="8"/>
  <c r="J2464" i="8"/>
  <c r="J2463" i="8"/>
  <c r="J2462" i="8"/>
  <c r="J2461" i="8"/>
  <c r="J2460" i="8"/>
  <c r="J2459" i="8"/>
  <c r="J2458" i="8"/>
  <c r="J2457" i="8"/>
  <c r="J2456" i="8"/>
  <c r="J2455" i="8"/>
  <c r="J2454" i="8"/>
  <c r="J2453" i="8"/>
  <c r="J2452" i="8"/>
  <c r="J2451" i="8"/>
  <c r="J2450" i="8"/>
  <c r="J2449" i="8"/>
  <c r="J2448" i="8"/>
  <c r="J2447" i="8"/>
  <c r="J2446" i="8"/>
  <c r="J2445" i="8"/>
  <c r="J2444" i="8"/>
  <c r="J2443" i="8"/>
  <c r="J2442" i="8"/>
  <c r="J2441" i="8"/>
  <c r="J2440" i="8"/>
  <c r="J2439" i="8"/>
  <c r="J2438" i="8"/>
  <c r="J2437" i="8"/>
  <c r="J2436" i="8"/>
  <c r="J2435" i="8"/>
  <c r="J2434" i="8"/>
  <c r="J2433" i="8"/>
  <c r="J2432" i="8"/>
  <c r="J2431" i="8"/>
  <c r="J2430" i="8"/>
  <c r="J2429" i="8"/>
  <c r="J2428" i="8"/>
  <c r="J2427" i="8"/>
  <c r="J2426" i="8"/>
  <c r="J2425" i="8"/>
  <c r="J2424" i="8"/>
  <c r="J2423" i="8"/>
  <c r="J2422" i="8"/>
  <c r="J2421" i="8"/>
  <c r="J2420" i="8"/>
  <c r="J2419" i="8"/>
  <c r="J2418" i="8"/>
  <c r="J2417" i="8"/>
  <c r="J2416" i="8"/>
  <c r="J2415" i="8"/>
  <c r="J2414" i="8"/>
  <c r="J2413" i="8"/>
  <c r="J2412" i="8"/>
  <c r="J2411" i="8"/>
  <c r="J2410" i="8"/>
  <c r="J2409" i="8"/>
  <c r="J2408" i="8"/>
  <c r="J2407" i="8"/>
  <c r="J2406" i="8"/>
  <c r="J2405" i="8"/>
  <c r="J2404" i="8"/>
  <c r="J2403" i="8"/>
  <c r="J2402" i="8"/>
  <c r="J2401" i="8"/>
  <c r="J2400" i="8"/>
  <c r="J2399" i="8"/>
  <c r="J2398" i="8"/>
  <c r="J2397" i="8"/>
  <c r="J2396" i="8"/>
  <c r="J2395" i="8"/>
  <c r="J2394" i="8"/>
  <c r="J2393" i="8"/>
  <c r="J2392" i="8"/>
  <c r="J2391" i="8"/>
  <c r="J2390" i="8"/>
  <c r="J2389" i="8"/>
  <c r="J2388" i="8"/>
  <c r="J2387" i="8"/>
  <c r="J2386" i="8"/>
  <c r="J2385" i="8"/>
  <c r="J2384" i="8"/>
  <c r="J2383" i="8"/>
  <c r="J2382" i="8"/>
  <c r="J2381" i="8"/>
  <c r="J2380" i="8"/>
  <c r="J2379" i="8"/>
  <c r="J2378" i="8"/>
  <c r="J2377" i="8"/>
  <c r="J2376" i="8"/>
  <c r="J2375" i="8"/>
  <c r="J2374" i="8"/>
  <c r="J2373" i="8"/>
  <c r="J2372" i="8"/>
  <c r="J2371" i="8"/>
  <c r="J2370" i="8"/>
  <c r="J2369" i="8"/>
  <c r="J2368" i="8"/>
  <c r="J2367" i="8"/>
  <c r="J2366" i="8"/>
  <c r="J2365" i="8"/>
  <c r="J2364" i="8"/>
  <c r="J2363" i="8"/>
  <c r="J2362" i="8"/>
  <c r="J2361" i="8"/>
  <c r="J2360" i="8"/>
  <c r="J2359" i="8"/>
  <c r="J2358" i="8"/>
  <c r="J2357" i="8"/>
  <c r="J2356" i="8"/>
  <c r="J2355" i="8"/>
  <c r="J2354" i="8"/>
  <c r="J2353" i="8"/>
  <c r="J2352" i="8"/>
  <c r="J2351" i="8"/>
  <c r="J2350" i="8"/>
  <c r="J2349" i="8"/>
  <c r="J2348" i="8"/>
  <c r="J2347" i="8"/>
  <c r="J2346" i="8"/>
  <c r="J2345" i="8"/>
  <c r="J2344" i="8"/>
  <c r="J2343" i="8"/>
  <c r="J2342" i="8"/>
  <c r="J2341" i="8"/>
  <c r="J2340" i="8"/>
  <c r="J2339" i="8"/>
  <c r="J2338" i="8"/>
  <c r="J2337" i="8"/>
  <c r="J2336" i="8"/>
  <c r="J2335" i="8"/>
  <c r="J2334" i="8"/>
  <c r="J2333" i="8"/>
  <c r="J2332" i="8"/>
  <c r="J2331" i="8"/>
  <c r="J2330" i="8"/>
  <c r="J2329" i="8"/>
  <c r="J2328" i="8"/>
  <c r="J2327" i="8"/>
  <c r="J2326" i="8"/>
  <c r="J2325" i="8"/>
  <c r="J2324" i="8"/>
  <c r="J2323" i="8"/>
  <c r="J2322" i="8"/>
  <c r="J2321" i="8"/>
  <c r="J2320" i="8"/>
  <c r="J2319" i="8"/>
  <c r="J2318" i="8"/>
  <c r="J2317" i="8"/>
  <c r="J2316" i="8"/>
  <c r="J2315" i="8"/>
  <c r="J2314" i="8"/>
  <c r="J2313" i="8"/>
  <c r="J2312" i="8"/>
  <c r="J2311" i="8"/>
  <c r="J2310" i="8"/>
  <c r="J2309" i="8"/>
  <c r="J2308" i="8"/>
  <c r="J2307" i="8"/>
  <c r="J2306" i="8"/>
  <c r="J2305" i="8"/>
  <c r="J2304" i="8"/>
  <c r="J2303" i="8"/>
  <c r="J2302" i="8"/>
  <c r="J2301" i="8"/>
  <c r="J2300" i="8"/>
  <c r="J2299" i="8"/>
  <c r="J2298" i="8"/>
  <c r="J2297" i="8"/>
  <c r="J2296" i="8"/>
  <c r="J2295" i="8"/>
  <c r="J2294" i="8"/>
  <c r="J2293" i="8"/>
  <c r="J2292" i="8"/>
  <c r="J2291" i="8"/>
  <c r="J2290" i="8"/>
  <c r="J2289" i="8"/>
  <c r="J2288" i="8"/>
  <c r="J2287" i="8"/>
  <c r="J2286" i="8"/>
  <c r="J2285" i="8"/>
  <c r="J2284" i="8"/>
  <c r="J2283" i="8"/>
  <c r="J2282" i="8"/>
  <c r="J2281" i="8"/>
  <c r="J2280" i="8"/>
  <c r="J2279" i="8"/>
  <c r="J2278" i="8"/>
  <c r="J2277" i="8"/>
  <c r="J2276" i="8"/>
  <c r="J2275" i="8"/>
  <c r="J2274" i="8"/>
  <c r="J2273" i="8"/>
  <c r="J2272" i="8"/>
  <c r="J2271" i="8"/>
  <c r="J2270" i="8"/>
  <c r="J2269" i="8"/>
  <c r="J2268" i="8"/>
  <c r="J2267" i="8"/>
  <c r="J2266" i="8"/>
  <c r="J2265" i="8"/>
  <c r="J2264" i="8"/>
  <c r="J2263" i="8"/>
  <c r="J2262" i="8"/>
  <c r="J2261" i="8"/>
  <c r="J2260" i="8"/>
  <c r="J2259" i="8"/>
  <c r="J2258" i="8"/>
  <c r="J2257" i="8"/>
  <c r="J2256" i="8"/>
  <c r="J2255" i="8"/>
  <c r="J2254" i="8"/>
  <c r="J2253" i="8"/>
  <c r="J2252" i="8"/>
  <c r="J2251" i="8"/>
  <c r="J2250" i="8"/>
  <c r="J2249" i="8"/>
  <c r="J2248" i="8"/>
  <c r="J2247" i="8"/>
  <c r="J2246" i="8"/>
  <c r="J2245" i="8"/>
  <c r="J2244" i="8"/>
  <c r="J2243" i="8"/>
  <c r="J2242" i="8"/>
  <c r="J2241" i="8"/>
  <c r="J2240" i="8"/>
  <c r="J2239" i="8"/>
  <c r="J2238" i="8"/>
  <c r="J2237" i="8"/>
  <c r="J2236" i="8"/>
  <c r="J2235" i="8"/>
  <c r="J2234" i="8"/>
  <c r="J2233" i="8"/>
  <c r="J2232" i="8"/>
  <c r="J2231" i="8"/>
  <c r="J2230" i="8"/>
  <c r="J2229" i="8"/>
  <c r="J2228" i="8"/>
  <c r="J2227" i="8"/>
  <c r="J2226" i="8"/>
  <c r="J2225" i="8"/>
  <c r="J2224" i="8"/>
  <c r="J2223" i="8"/>
  <c r="J2222" i="8"/>
  <c r="J2221" i="8"/>
  <c r="J2220" i="8"/>
  <c r="J2219" i="8"/>
  <c r="J2218" i="8"/>
  <c r="J2217" i="8"/>
  <c r="J2216" i="8"/>
  <c r="J2215" i="8"/>
  <c r="J2214" i="8"/>
  <c r="J2213" i="8"/>
  <c r="J2212" i="8"/>
  <c r="J2211" i="8"/>
  <c r="J2210" i="8"/>
  <c r="J2209" i="8"/>
  <c r="J2208" i="8"/>
  <c r="J2207" i="8"/>
  <c r="J2206" i="8"/>
  <c r="J2205" i="8"/>
  <c r="J2204" i="8"/>
  <c r="J2203" i="8"/>
  <c r="J2202" i="8"/>
  <c r="J2201" i="8"/>
  <c r="J2200" i="8"/>
  <c r="J2199" i="8"/>
  <c r="J2198" i="8"/>
  <c r="J2197" i="8"/>
  <c r="J2196" i="8"/>
  <c r="J2195" i="8"/>
  <c r="J2194" i="8"/>
  <c r="J2193" i="8"/>
  <c r="J2192" i="8"/>
  <c r="J2191" i="8"/>
  <c r="J2190" i="8"/>
  <c r="J2189" i="8"/>
  <c r="J2188" i="8"/>
  <c r="J2187" i="8"/>
  <c r="J2186" i="8"/>
  <c r="J2185" i="8"/>
  <c r="J2184" i="8"/>
  <c r="J2183" i="8"/>
  <c r="J2182" i="8"/>
  <c r="J2181" i="8"/>
  <c r="J2180" i="8"/>
  <c r="J2179" i="8"/>
  <c r="J2178" i="8"/>
  <c r="J2177" i="8"/>
  <c r="J2176" i="8"/>
  <c r="J2175" i="8"/>
  <c r="J2174" i="8"/>
  <c r="J2173" i="8"/>
  <c r="J2172" i="8"/>
  <c r="J2171" i="8"/>
  <c r="J2170" i="8"/>
  <c r="J2169" i="8"/>
  <c r="J2168" i="8"/>
  <c r="J2167" i="8"/>
  <c r="J2166" i="8"/>
  <c r="J2165" i="8"/>
  <c r="J2164" i="8"/>
  <c r="J2163" i="8"/>
  <c r="J2162" i="8"/>
  <c r="J2161" i="8"/>
  <c r="J2160" i="8"/>
  <c r="J2159" i="8"/>
  <c r="J2158" i="8"/>
  <c r="J2157" i="8"/>
  <c r="J2156" i="8"/>
  <c r="J2155" i="8"/>
  <c r="J2154" i="8"/>
  <c r="J2153" i="8"/>
  <c r="J2152" i="8"/>
  <c r="J2151" i="8"/>
  <c r="J2150" i="8"/>
  <c r="J2149" i="8"/>
  <c r="J2148" i="8"/>
  <c r="J2147" i="8"/>
  <c r="J2146" i="8"/>
  <c r="J2145" i="8"/>
  <c r="J2144" i="8"/>
  <c r="J2143" i="8"/>
  <c r="J2142" i="8"/>
  <c r="J2141" i="8"/>
  <c r="J2140" i="8"/>
  <c r="J2139" i="8"/>
  <c r="J2138" i="8"/>
  <c r="J2137" i="8"/>
  <c r="J2136" i="8"/>
  <c r="J2135" i="8"/>
  <c r="J2134" i="8"/>
  <c r="J2133" i="8"/>
  <c r="J2132" i="8"/>
  <c r="J2131" i="8"/>
  <c r="J2130" i="8"/>
  <c r="J2129" i="8"/>
  <c r="J2128" i="8"/>
  <c r="J2127" i="8"/>
  <c r="J2126" i="8"/>
  <c r="J2125" i="8"/>
  <c r="J2124" i="8"/>
  <c r="J2123" i="8"/>
  <c r="J2122" i="8"/>
  <c r="J2121" i="8"/>
  <c r="J2120" i="8"/>
  <c r="J2119" i="8"/>
  <c r="J2118" i="8"/>
  <c r="J2117" i="8"/>
  <c r="J2116" i="8"/>
  <c r="J2115" i="8"/>
  <c r="J2114" i="8"/>
  <c r="J2113" i="8"/>
  <c r="J2112" i="8"/>
  <c r="J2111" i="8"/>
  <c r="J2110" i="8"/>
  <c r="J2109" i="8"/>
  <c r="J2108" i="8"/>
  <c r="J2107" i="8"/>
  <c r="J2106" i="8"/>
  <c r="J2105" i="8"/>
  <c r="J2104" i="8"/>
  <c r="J2103" i="8"/>
  <c r="J2102" i="8"/>
  <c r="J2101" i="8"/>
  <c r="J2100" i="8"/>
  <c r="J2099" i="8"/>
  <c r="J2098" i="8"/>
  <c r="J2097" i="8"/>
  <c r="J2096" i="8"/>
  <c r="J2095" i="8"/>
  <c r="J2094" i="8"/>
  <c r="J2093" i="8"/>
  <c r="J2092" i="8"/>
  <c r="J2091" i="8"/>
  <c r="J2090" i="8"/>
  <c r="J2089" i="8"/>
  <c r="J2088" i="8"/>
  <c r="J2087" i="8"/>
  <c r="J2086" i="8"/>
  <c r="J2085" i="8"/>
  <c r="J2084" i="8"/>
  <c r="J2083" i="8"/>
  <c r="J2082" i="8"/>
  <c r="J2081" i="8"/>
  <c r="J2080" i="8"/>
  <c r="J2079" i="8"/>
  <c r="J2078" i="8"/>
  <c r="J2077" i="8"/>
  <c r="J2076" i="8"/>
  <c r="J2075" i="8"/>
  <c r="J2074" i="8"/>
  <c r="J2073" i="8"/>
  <c r="J2072" i="8"/>
  <c r="J2071" i="8"/>
  <c r="J2070" i="8"/>
  <c r="J2069" i="8"/>
  <c r="J2068" i="8"/>
  <c r="J2067" i="8"/>
  <c r="J2066" i="8"/>
  <c r="J2065" i="8"/>
  <c r="J2064" i="8"/>
  <c r="J2063" i="8"/>
  <c r="J2062" i="8"/>
  <c r="J2061" i="8"/>
  <c r="J2060" i="8"/>
  <c r="J2059" i="8"/>
  <c r="J2058" i="8"/>
  <c r="J2057" i="8"/>
  <c r="J2056" i="8"/>
  <c r="J2055" i="8"/>
  <c r="J2054" i="8"/>
  <c r="J2053" i="8"/>
  <c r="J2052" i="8"/>
  <c r="J2051" i="8"/>
  <c r="J2050" i="8"/>
  <c r="J2049" i="8"/>
  <c r="J2048" i="8"/>
  <c r="J2047" i="8"/>
  <c r="J2046" i="8"/>
  <c r="J2045" i="8"/>
  <c r="J2044" i="8"/>
  <c r="J2043" i="8"/>
  <c r="J2042" i="8"/>
  <c r="J2041" i="8"/>
  <c r="J2040" i="8"/>
  <c r="J2039" i="8"/>
  <c r="J2038" i="8"/>
  <c r="J2037" i="8"/>
  <c r="J2036" i="8"/>
  <c r="J2035" i="8"/>
  <c r="J2034" i="8"/>
  <c r="J2033" i="8"/>
  <c r="J2032" i="8"/>
  <c r="J2031" i="8"/>
  <c r="J2030" i="8"/>
  <c r="J2029" i="8"/>
  <c r="J2028" i="8"/>
  <c r="J2027" i="8"/>
  <c r="J2026" i="8"/>
  <c r="J2025" i="8"/>
  <c r="J2024" i="8"/>
  <c r="J2023" i="8"/>
  <c r="J2022" i="8"/>
  <c r="J2021" i="8"/>
  <c r="J2020" i="8"/>
  <c r="J2019" i="8"/>
  <c r="J2018" i="8"/>
  <c r="J2017" i="8"/>
  <c r="J2016" i="8"/>
  <c r="J2015" i="8"/>
  <c r="J2014" i="8"/>
  <c r="J2013" i="8"/>
  <c r="J2012" i="8"/>
  <c r="J2011" i="8"/>
  <c r="J2010" i="8"/>
  <c r="J2009" i="8"/>
  <c r="J2008" i="8"/>
  <c r="J2007" i="8"/>
  <c r="J2006" i="8"/>
  <c r="J2005" i="8"/>
  <c r="J2004" i="8"/>
  <c r="J2003" i="8"/>
  <c r="J2002" i="8"/>
  <c r="J2001" i="8"/>
  <c r="J2000" i="8"/>
  <c r="J1999" i="8"/>
  <c r="J1998" i="8"/>
  <c r="J1997" i="8"/>
  <c r="J1996" i="8"/>
  <c r="J1995" i="8"/>
  <c r="J1994" i="8"/>
  <c r="J1993" i="8"/>
  <c r="J1992" i="8"/>
  <c r="J1991" i="8"/>
  <c r="J1990" i="8"/>
  <c r="J1989" i="8"/>
  <c r="J1988" i="8"/>
  <c r="J1987" i="8"/>
  <c r="J1986" i="8"/>
  <c r="J1985" i="8"/>
  <c r="J1984" i="8"/>
  <c r="J1983" i="8"/>
  <c r="J1982" i="8"/>
  <c r="J1981" i="8"/>
  <c r="J1980" i="8"/>
  <c r="J1979" i="8"/>
  <c r="J1978" i="8"/>
  <c r="J1977" i="8"/>
  <c r="J1976" i="8"/>
  <c r="J1975" i="8"/>
  <c r="J1974" i="8"/>
  <c r="J1973" i="8"/>
  <c r="J1972" i="8"/>
  <c r="J1971" i="8"/>
  <c r="J1970" i="8"/>
  <c r="J1969" i="8"/>
  <c r="J1968" i="8"/>
  <c r="J1967" i="8"/>
  <c r="J1966" i="8"/>
  <c r="J1965" i="8"/>
  <c r="J1964" i="8"/>
  <c r="J1963" i="8"/>
  <c r="J1962" i="8"/>
  <c r="J1961" i="8"/>
  <c r="J1960" i="8"/>
  <c r="J1959" i="8"/>
  <c r="J1958" i="8"/>
  <c r="J1957" i="8"/>
  <c r="J1956" i="8"/>
  <c r="J1955" i="8"/>
  <c r="J1954" i="8"/>
  <c r="J1953" i="8"/>
  <c r="J1952" i="8"/>
  <c r="J1951" i="8"/>
  <c r="J1950" i="8"/>
  <c r="J1949" i="8"/>
  <c r="J1948" i="8"/>
  <c r="J1947" i="8"/>
  <c r="J1946" i="8"/>
  <c r="J1945" i="8"/>
  <c r="J1944" i="8"/>
  <c r="J1943" i="8"/>
  <c r="J1942" i="8"/>
  <c r="J1941" i="8"/>
  <c r="J1940" i="8"/>
  <c r="J1939" i="8"/>
  <c r="J1938" i="8"/>
  <c r="J1937" i="8"/>
  <c r="J1936" i="8"/>
  <c r="J1935" i="8"/>
  <c r="J1934" i="8"/>
  <c r="J1933" i="8"/>
  <c r="J1932" i="8"/>
  <c r="J1931" i="8"/>
  <c r="J1930" i="8"/>
  <c r="J1929" i="8"/>
  <c r="J1928" i="8"/>
  <c r="J1927" i="8"/>
  <c r="J1926" i="8"/>
  <c r="J1925" i="8"/>
  <c r="J1924" i="8"/>
  <c r="J1923" i="8"/>
  <c r="J1922" i="8"/>
  <c r="J1921" i="8"/>
  <c r="J1920" i="8"/>
  <c r="J1919" i="8"/>
  <c r="J1918" i="8"/>
  <c r="J1917" i="8"/>
  <c r="J1916" i="8"/>
  <c r="J1915" i="8"/>
  <c r="J1914" i="8"/>
  <c r="J1913" i="8"/>
  <c r="J1912" i="8"/>
  <c r="J1911" i="8"/>
  <c r="J1910" i="8"/>
  <c r="J1909" i="8"/>
  <c r="J1908" i="8"/>
  <c r="J1907" i="8"/>
  <c r="J1906" i="8"/>
  <c r="J1905" i="8"/>
  <c r="J1904" i="8"/>
  <c r="J1903" i="8"/>
  <c r="J1902" i="8"/>
  <c r="J1901" i="8"/>
  <c r="J1900" i="8"/>
  <c r="J1899" i="8"/>
  <c r="J1898" i="8"/>
  <c r="J1897" i="8"/>
  <c r="J1896" i="8"/>
  <c r="J1895" i="8"/>
  <c r="J1894" i="8"/>
  <c r="J1893" i="8"/>
  <c r="J1892" i="8"/>
  <c r="J1891" i="8"/>
  <c r="J1890" i="8"/>
  <c r="J1889" i="8"/>
  <c r="J1888" i="8"/>
  <c r="J1887" i="8"/>
  <c r="J1886" i="8"/>
  <c r="J1885" i="8"/>
  <c r="J1884" i="8"/>
  <c r="J1883" i="8"/>
  <c r="J1882" i="8"/>
  <c r="J1881" i="8"/>
  <c r="J1880" i="8"/>
  <c r="J1879" i="8"/>
  <c r="J1878" i="8"/>
  <c r="J1877" i="8"/>
  <c r="J1876" i="8"/>
  <c r="J1875" i="8"/>
  <c r="J1874" i="8"/>
  <c r="J1873" i="8"/>
  <c r="J1872" i="8"/>
  <c r="J1871" i="8"/>
  <c r="J1870" i="8"/>
  <c r="J1869" i="8"/>
  <c r="J1868" i="8"/>
  <c r="J1867" i="8"/>
  <c r="J1866" i="8"/>
  <c r="J1865" i="8"/>
  <c r="J1864" i="8"/>
  <c r="J1863" i="8"/>
  <c r="J1862" i="8"/>
  <c r="J1861" i="8"/>
  <c r="J1860" i="8"/>
  <c r="J1859" i="8"/>
  <c r="J1858" i="8"/>
  <c r="J1857" i="8"/>
  <c r="J1856" i="8"/>
  <c r="J1855" i="8"/>
  <c r="J1854" i="8"/>
  <c r="J1853" i="8"/>
  <c r="J1852" i="8"/>
  <c r="J1851" i="8"/>
  <c r="J1850" i="8"/>
  <c r="J1849" i="8"/>
  <c r="J1848" i="8"/>
  <c r="J1847" i="8"/>
  <c r="J1846" i="8"/>
  <c r="J1845" i="8"/>
  <c r="J1844" i="8"/>
  <c r="J1843" i="8"/>
  <c r="J1842" i="8"/>
  <c r="J1841" i="8"/>
  <c r="J1840" i="8"/>
  <c r="J1839" i="8"/>
  <c r="J1838" i="8"/>
  <c r="J1837" i="8"/>
  <c r="J1836" i="8"/>
  <c r="J1835" i="8"/>
  <c r="J1834" i="8"/>
  <c r="J1833" i="8"/>
  <c r="J1832" i="8"/>
  <c r="J1831" i="8"/>
  <c r="J1830" i="8"/>
  <c r="J1829" i="8"/>
  <c r="J1828" i="8"/>
  <c r="J1827" i="8"/>
  <c r="J1826" i="8"/>
  <c r="J1825" i="8"/>
  <c r="J1824" i="8"/>
  <c r="J1823" i="8"/>
  <c r="J1822" i="8"/>
  <c r="J1821" i="8"/>
  <c r="J1820" i="8"/>
  <c r="J1819" i="8"/>
  <c r="J1818" i="8"/>
  <c r="J1817" i="8"/>
  <c r="J1816" i="8"/>
  <c r="J1815" i="8"/>
  <c r="J1814" i="8"/>
  <c r="J1813" i="8"/>
  <c r="J1812" i="8"/>
  <c r="J1811" i="8"/>
  <c r="J1810" i="8"/>
  <c r="J1809" i="8"/>
  <c r="J1808" i="8"/>
  <c r="J1807" i="8"/>
  <c r="J1806" i="8"/>
  <c r="J1805" i="8"/>
  <c r="J1804" i="8"/>
  <c r="J1803" i="8"/>
  <c r="J1802" i="8"/>
  <c r="J1801" i="8"/>
  <c r="J1800" i="8"/>
  <c r="J1799" i="8"/>
  <c r="J1798" i="8"/>
  <c r="J1797" i="8"/>
  <c r="J1796" i="8"/>
  <c r="J1795" i="8"/>
  <c r="J1794" i="8"/>
  <c r="J1793" i="8"/>
  <c r="J1792" i="8"/>
  <c r="J1791" i="8"/>
  <c r="J1790" i="8"/>
  <c r="J1789" i="8"/>
  <c r="J1788" i="8"/>
  <c r="J1787" i="8"/>
  <c r="J1786" i="8"/>
  <c r="J1785" i="8"/>
  <c r="J1784" i="8"/>
  <c r="J1783" i="8"/>
  <c r="J1782" i="8"/>
  <c r="J1781" i="8"/>
  <c r="J1780" i="8"/>
  <c r="J1779" i="8"/>
  <c r="J1778" i="8"/>
  <c r="J1777" i="8"/>
  <c r="J1776" i="8"/>
  <c r="J1775" i="8"/>
  <c r="J1774" i="8"/>
  <c r="J1773" i="8"/>
  <c r="J1772" i="8"/>
  <c r="J1771" i="8"/>
  <c r="J1770" i="8"/>
  <c r="J1769" i="8"/>
  <c r="J1768" i="8"/>
  <c r="J1767" i="8"/>
  <c r="J1766" i="8"/>
  <c r="J1765" i="8"/>
  <c r="J1764" i="8"/>
  <c r="J1763" i="8"/>
  <c r="J1762" i="8"/>
  <c r="J1761" i="8"/>
  <c r="J1760" i="8"/>
  <c r="J1759" i="8"/>
  <c r="J1758" i="8"/>
  <c r="J1757" i="8"/>
  <c r="J1756" i="8"/>
  <c r="J1755" i="8"/>
  <c r="J1754" i="8"/>
  <c r="J1753" i="8"/>
  <c r="J1752" i="8"/>
  <c r="J1751" i="8"/>
  <c r="J1750" i="8"/>
  <c r="J1749" i="8"/>
  <c r="J1748" i="8"/>
  <c r="J1747" i="8"/>
  <c r="J1746" i="8"/>
  <c r="J1745" i="8"/>
  <c r="J1744" i="8"/>
  <c r="J1743" i="8"/>
  <c r="J1742" i="8"/>
  <c r="J1741" i="8"/>
  <c r="J1740" i="8"/>
  <c r="J1739" i="8"/>
  <c r="J1738" i="8"/>
  <c r="J1737" i="8"/>
  <c r="J1736" i="8"/>
  <c r="J1735" i="8"/>
  <c r="J1734" i="8"/>
  <c r="J1733" i="8"/>
  <c r="J1732" i="8"/>
  <c r="J1731" i="8"/>
  <c r="J1730" i="8"/>
  <c r="J1729" i="8"/>
  <c r="J1728" i="8"/>
  <c r="J1727" i="8"/>
  <c r="J1726" i="8"/>
  <c r="J1725" i="8"/>
  <c r="J1724" i="8"/>
  <c r="J1723" i="8"/>
  <c r="J1722" i="8"/>
  <c r="J1721" i="8"/>
  <c r="J1720" i="8"/>
  <c r="J1719" i="8"/>
  <c r="J1718" i="8"/>
  <c r="J1717" i="8"/>
  <c r="J1716" i="8"/>
  <c r="J1715" i="8"/>
  <c r="J1714" i="8"/>
  <c r="J1713" i="8"/>
  <c r="J1712" i="8"/>
  <c r="J1711" i="8"/>
  <c r="J1710" i="8"/>
  <c r="J1709" i="8"/>
  <c r="J1708" i="8"/>
  <c r="J1707" i="8"/>
  <c r="J1706" i="8"/>
  <c r="J1705" i="8"/>
  <c r="J1704" i="8"/>
  <c r="J1703" i="8"/>
  <c r="J1702" i="8"/>
  <c r="J1701" i="8"/>
  <c r="J1700" i="8"/>
  <c r="J1699" i="8"/>
  <c r="J1698" i="8"/>
  <c r="J1697" i="8"/>
  <c r="J1696" i="8"/>
  <c r="J1695" i="8"/>
  <c r="J1694" i="8"/>
  <c r="J1693" i="8"/>
  <c r="J1692" i="8"/>
  <c r="J1691" i="8"/>
  <c r="J1690" i="8"/>
  <c r="J1689" i="8"/>
  <c r="J1688" i="8"/>
  <c r="J1687" i="8"/>
  <c r="J1686" i="8"/>
  <c r="J1685" i="8"/>
  <c r="J1684" i="8"/>
  <c r="J1683" i="8"/>
  <c r="J1682" i="8"/>
  <c r="J1681" i="8"/>
  <c r="J1680" i="8"/>
  <c r="J1679" i="8"/>
  <c r="J1678" i="8"/>
  <c r="J1677" i="8"/>
  <c r="J1676" i="8"/>
  <c r="J1675" i="8"/>
  <c r="J1674" i="8"/>
  <c r="J1673" i="8"/>
  <c r="J1672" i="8"/>
  <c r="J1671" i="8"/>
  <c r="J1670" i="8"/>
  <c r="J1669" i="8"/>
  <c r="J1668" i="8"/>
  <c r="J1667" i="8"/>
  <c r="J1666" i="8"/>
  <c r="J1665" i="8"/>
  <c r="J1664" i="8"/>
  <c r="J1663" i="8"/>
  <c r="J1662" i="8"/>
  <c r="J1661" i="8"/>
  <c r="J1660" i="8"/>
  <c r="J1659" i="8"/>
  <c r="J1658" i="8"/>
  <c r="J1657" i="8"/>
  <c r="J1656" i="8"/>
  <c r="J1655" i="8"/>
  <c r="J1654" i="8"/>
  <c r="J1653" i="8"/>
  <c r="J1652" i="8"/>
  <c r="J1651" i="8"/>
  <c r="J1650" i="8"/>
  <c r="J1649" i="8"/>
  <c r="J1648" i="8"/>
  <c r="J1647" i="8"/>
  <c r="J1646" i="8"/>
  <c r="J1645" i="8"/>
  <c r="J1644" i="8"/>
  <c r="J1643" i="8"/>
  <c r="J1642" i="8"/>
  <c r="J1641" i="8"/>
  <c r="J1640" i="8"/>
  <c r="J1639" i="8"/>
  <c r="J1638" i="8"/>
  <c r="J1637" i="8"/>
  <c r="J1636" i="8"/>
  <c r="J1635" i="8"/>
  <c r="J1634" i="8"/>
  <c r="J1633" i="8"/>
  <c r="J1632" i="8"/>
  <c r="J1631" i="8"/>
  <c r="J1630" i="8"/>
  <c r="J1629" i="8"/>
  <c r="J1628" i="8"/>
  <c r="J1627" i="8"/>
  <c r="J1626" i="8"/>
  <c r="J1625" i="8"/>
  <c r="J1624" i="8"/>
  <c r="J1623" i="8"/>
  <c r="J1622" i="8"/>
  <c r="J1621" i="8"/>
  <c r="J1620" i="8"/>
  <c r="J1619" i="8"/>
  <c r="J1618" i="8"/>
  <c r="J1617" i="8"/>
  <c r="J1616" i="8"/>
  <c r="J1615" i="8"/>
  <c r="J1614" i="8"/>
  <c r="J1613" i="8"/>
  <c r="J1612" i="8"/>
  <c r="J1611" i="8"/>
  <c r="J1610" i="8"/>
  <c r="J1609" i="8"/>
  <c r="J1608" i="8"/>
  <c r="J1607" i="8"/>
  <c r="J1606" i="8"/>
  <c r="J1605" i="8"/>
  <c r="J1604" i="8"/>
  <c r="J1603" i="8"/>
  <c r="J1602" i="8"/>
  <c r="J1601" i="8"/>
  <c r="J1600" i="8"/>
  <c r="J1599" i="8"/>
  <c r="J1598" i="8"/>
  <c r="J1597" i="8"/>
  <c r="J1596" i="8"/>
  <c r="J1595" i="8"/>
  <c r="J1594" i="8"/>
  <c r="J1593" i="8"/>
  <c r="J1592" i="8"/>
  <c r="J1591" i="8"/>
  <c r="J1590" i="8"/>
  <c r="J1589" i="8"/>
  <c r="J1588" i="8"/>
  <c r="J1587" i="8"/>
  <c r="J1586" i="8"/>
  <c r="J1585" i="8"/>
  <c r="J1584" i="8"/>
  <c r="J1583" i="8"/>
  <c r="J1582" i="8"/>
  <c r="J1581" i="8"/>
  <c r="J1580" i="8"/>
  <c r="J1579" i="8"/>
  <c r="J1578" i="8"/>
  <c r="J1577" i="8"/>
  <c r="J1576" i="8"/>
  <c r="J1575" i="8"/>
  <c r="J1574" i="8"/>
  <c r="J1573" i="8"/>
  <c r="J1572" i="8"/>
  <c r="J1571" i="8"/>
  <c r="J1570" i="8"/>
  <c r="J1569" i="8"/>
  <c r="J1568" i="8"/>
  <c r="J1567" i="8"/>
  <c r="J1566" i="8"/>
  <c r="J1565" i="8"/>
  <c r="J1564" i="8"/>
  <c r="J1563" i="8"/>
  <c r="J1562" i="8"/>
  <c r="J1561" i="8"/>
  <c r="J1560" i="8"/>
  <c r="J1559" i="8"/>
  <c r="J1558" i="8"/>
  <c r="J1557" i="8"/>
  <c r="J1556" i="8"/>
  <c r="J1555" i="8"/>
  <c r="J1554" i="8"/>
  <c r="J1553" i="8"/>
  <c r="J1552" i="8"/>
  <c r="J1551" i="8"/>
  <c r="J1550" i="8"/>
  <c r="J1549" i="8"/>
  <c r="J1548" i="8"/>
  <c r="J1547" i="8"/>
  <c r="J1546" i="8"/>
  <c r="J1545" i="8"/>
  <c r="J1544" i="8"/>
  <c r="J1543" i="8"/>
  <c r="J1542" i="8"/>
  <c r="J1541" i="8"/>
  <c r="J1540" i="8"/>
  <c r="J1539" i="8"/>
  <c r="J1538" i="8"/>
  <c r="J1537" i="8"/>
  <c r="J1536" i="8"/>
  <c r="J1535" i="8"/>
  <c r="J1534" i="8"/>
  <c r="J1533" i="8"/>
  <c r="J1532" i="8"/>
  <c r="J1531" i="8"/>
  <c r="J1530" i="8"/>
  <c r="J1529" i="8"/>
  <c r="J1528" i="8"/>
  <c r="J1527" i="8"/>
  <c r="J1526" i="8"/>
  <c r="J1525" i="8"/>
  <c r="J1524" i="8"/>
  <c r="J1523" i="8"/>
  <c r="J1522" i="8"/>
  <c r="J1521" i="8"/>
  <c r="J1520" i="8"/>
  <c r="J1519" i="8"/>
  <c r="J1518" i="8"/>
  <c r="J1517" i="8"/>
  <c r="J1516" i="8"/>
  <c r="J1515" i="8"/>
  <c r="J1514" i="8"/>
  <c r="J1513" i="8"/>
  <c r="J1512" i="8"/>
  <c r="J1511" i="8"/>
  <c r="J1510" i="8"/>
  <c r="J1509" i="8"/>
  <c r="J1508" i="8"/>
  <c r="J1507" i="8"/>
  <c r="J1506" i="8"/>
  <c r="J1505" i="8"/>
  <c r="J1504" i="8"/>
  <c r="J1503" i="8"/>
  <c r="J1502" i="8"/>
  <c r="J1501" i="8"/>
  <c r="J1500" i="8"/>
  <c r="J1499" i="8"/>
  <c r="J1498" i="8"/>
  <c r="J1497" i="8"/>
  <c r="J1496" i="8"/>
  <c r="J1495" i="8"/>
  <c r="J1494" i="8"/>
  <c r="J1493" i="8"/>
  <c r="J1492" i="8"/>
  <c r="J1491" i="8"/>
  <c r="J1490" i="8"/>
  <c r="J1489" i="8"/>
  <c r="J1488" i="8"/>
  <c r="J1487" i="8"/>
  <c r="J1486" i="8"/>
  <c r="J1485" i="8"/>
  <c r="J1484" i="8"/>
  <c r="J1483" i="8"/>
  <c r="J1482" i="8"/>
  <c r="J1481" i="8"/>
  <c r="J1480" i="8"/>
  <c r="J1479" i="8"/>
  <c r="J1478" i="8"/>
  <c r="J1477" i="8"/>
  <c r="J1476" i="8"/>
  <c r="J1475" i="8"/>
  <c r="J1474" i="8"/>
  <c r="J1473" i="8"/>
  <c r="J1472" i="8"/>
  <c r="J1471" i="8"/>
  <c r="J1470" i="8"/>
  <c r="J1469" i="8"/>
  <c r="J1468" i="8"/>
  <c r="J1467" i="8"/>
  <c r="J1466" i="8"/>
  <c r="J1465" i="8"/>
  <c r="J1464" i="8"/>
  <c r="J1463" i="8"/>
  <c r="J1462" i="8"/>
  <c r="J1461" i="8"/>
  <c r="J1460" i="8"/>
  <c r="J1459" i="8"/>
  <c r="J1458" i="8"/>
  <c r="J1457" i="8"/>
  <c r="J1456" i="8"/>
  <c r="J1455" i="8"/>
  <c r="J1454" i="8"/>
  <c r="J1453" i="8"/>
  <c r="J1452" i="8"/>
  <c r="J1451" i="8"/>
  <c r="J1450" i="8"/>
  <c r="J1449" i="8"/>
  <c r="J1448" i="8"/>
  <c r="J1447" i="8"/>
  <c r="J1446" i="8"/>
  <c r="J1445" i="8"/>
  <c r="J1444" i="8"/>
  <c r="J1443" i="8"/>
  <c r="J1442" i="8"/>
  <c r="J1441" i="8"/>
  <c r="J1440" i="8"/>
  <c r="J1439" i="8"/>
  <c r="J1438" i="8"/>
  <c r="J1437" i="8"/>
  <c r="J1436" i="8"/>
  <c r="J1435" i="8"/>
  <c r="J1434" i="8"/>
  <c r="J1433" i="8"/>
  <c r="J1432" i="8"/>
  <c r="J1431" i="8"/>
  <c r="J1430" i="8"/>
  <c r="J1429" i="8"/>
  <c r="J1428" i="8"/>
  <c r="J1427" i="8"/>
  <c r="J1426" i="8"/>
  <c r="J1425" i="8"/>
  <c r="J1424" i="8"/>
  <c r="J1423" i="8"/>
  <c r="J1422" i="8"/>
  <c r="J1421" i="8"/>
  <c r="J1420" i="8"/>
  <c r="J1419" i="8"/>
  <c r="J1418" i="8"/>
  <c r="J1417" i="8"/>
  <c r="J1416" i="8"/>
  <c r="J1415" i="8"/>
  <c r="J1414" i="8"/>
  <c r="J1413" i="8"/>
  <c r="J1412" i="8"/>
  <c r="J1411" i="8"/>
  <c r="J1410" i="8"/>
  <c r="J1409" i="8"/>
  <c r="J1408" i="8"/>
  <c r="J1407" i="8"/>
  <c r="J1406" i="8"/>
  <c r="J1405" i="8"/>
  <c r="J1404" i="8"/>
  <c r="J1403" i="8"/>
  <c r="J1402" i="8"/>
  <c r="J1401" i="8"/>
  <c r="J1400" i="8"/>
  <c r="J1399" i="8"/>
  <c r="J1398" i="8"/>
  <c r="J1397" i="8"/>
  <c r="J1396" i="8"/>
  <c r="J1395" i="8"/>
  <c r="J1394" i="8"/>
  <c r="J1393" i="8"/>
  <c r="J1392" i="8"/>
  <c r="J1391" i="8"/>
  <c r="J1390" i="8"/>
  <c r="J1389" i="8"/>
  <c r="J1388" i="8"/>
  <c r="J1387" i="8"/>
  <c r="J1386" i="8"/>
  <c r="J1385" i="8"/>
  <c r="J1384" i="8"/>
  <c r="J1383" i="8"/>
  <c r="J1382" i="8"/>
  <c r="J1381" i="8"/>
  <c r="J1380" i="8"/>
  <c r="J1379" i="8"/>
  <c r="J1378" i="8"/>
  <c r="J1377" i="8"/>
  <c r="J1376" i="8"/>
  <c r="J1375" i="8"/>
  <c r="J1374" i="8"/>
  <c r="J1373" i="8"/>
  <c r="J1372" i="8"/>
  <c r="J1371" i="8"/>
  <c r="J1370" i="8"/>
  <c r="J1369" i="8"/>
  <c r="J1368" i="8"/>
  <c r="J1367" i="8"/>
  <c r="J1366" i="8"/>
  <c r="J1365" i="8"/>
  <c r="J1364" i="8"/>
  <c r="J1363" i="8"/>
  <c r="J1362" i="8"/>
  <c r="J1361" i="8"/>
  <c r="J1360" i="8"/>
  <c r="J1359" i="8"/>
  <c r="J1358" i="8"/>
  <c r="J1357" i="8"/>
  <c r="J1356" i="8"/>
  <c r="J1355" i="8"/>
  <c r="J1354" i="8"/>
  <c r="J1353" i="8"/>
  <c r="J1352" i="8"/>
  <c r="J1351" i="8"/>
  <c r="J1350" i="8"/>
  <c r="J1349" i="8"/>
  <c r="J1348" i="8"/>
  <c r="J1347" i="8"/>
  <c r="J1346" i="8"/>
  <c r="J1345" i="8"/>
  <c r="J1344" i="8"/>
  <c r="J1343" i="8"/>
  <c r="J1342" i="8"/>
  <c r="J1341" i="8"/>
  <c r="J1340" i="8"/>
  <c r="J1339" i="8"/>
  <c r="J1338" i="8"/>
  <c r="J1337" i="8"/>
  <c r="J1336" i="8"/>
  <c r="J1335" i="8"/>
  <c r="J1334" i="8"/>
  <c r="J1333" i="8"/>
  <c r="J1332" i="8"/>
  <c r="J1331" i="8"/>
  <c r="J1330" i="8"/>
  <c r="J1329" i="8"/>
  <c r="J1328" i="8"/>
  <c r="J1327" i="8"/>
  <c r="J1326" i="8"/>
  <c r="J1325" i="8"/>
  <c r="J1324" i="8"/>
  <c r="J1323" i="8"/>
  <c r="J1322" i="8"/>
  <c r="J1321" i="8"/>
  <c r="J1320" i="8"/>
  <c r="J1319" i="8"/>
  <c r="J1318" i="8"/>
  <c r="J1317" i="8"/>
  <c r="J1316" i="8"/>
  <c r="J1315" i="8"/>
  <c r="J1314" i="8"/>
  <c r="J1313" i="8"/>
  <c r="J1312" i="8"/>
  <c r="J1311" i="8"/>
  <c r="J1310" i="8"/>
  <c r="J1309" i="8"/>
  <c r="J1308" i="8"/>
  <c r="J1307" i="8"/>
  <c r="J1306" i="8"/>
  <c r="J1305" i="8"/>
  <c r="J1304" i="8"/>
  <c r="J1303" i="8"/>
  <c r="J1302" i="8"/>
  <c r="J1301" i="8"/>
  <c r="J1300" i="8"/>
  <c r="J1299" i="8"/>
  <c r="J1298" i="8"/>
  <c r="J1297" i="8"/>
  <c r="J1296" i="8"/>
  <c r="J1295" i="8"/>
  <c r="J1294" i="8"/>
  <c r="J1293" i="8"/>
  <c r="J1292" i="8"/>
  <c r="J1291" i="8"/>
  <c r="J1290" i="8"/>
  <c r="J1289" i="8"/>
  <c r="J1288" i="8"/>
  <c r="J1287" i="8"/>
  <c r="J1286" i="8"/>
  <c r="J1285" i="8"/>
  <c r="J1284" i="8"/>
  <c r="J1283" i="8"/>
  <c r="J1282" i="8"/>
  <c r="J1281" i="8"/>
  <c r="J1280" i="8"/>
  <c r="J1279" i="8"/>
  <c r="J1278" i="8"/>
  <c r="J1277" i="8"/>
  <c r="J1276" i="8"/>
  <c r="J1275" i="8"/>
  <c r="J1274" i="8"/>
  <c r="J1273" i="8"/>
  <c r="J1272" i="8"/>
  <c r="J1271" i="8"/>
  <c r="J1270" i="8"/>
  <c r="J1269" i="8"/>
  <c r="J1268" i="8"/>
  <c r="J1267" i="8"/>
  <c r="J1266" i="8"/>
  <c r="J1265" i="8"/>
  <c r="J1264" i="8"/>
  <c r="J1263" i="8"/>
  <c r="J1262" i="8"/>
  <c r="J1261" i="8"/>
  <c r="J1260" i="8"/>
  <c r="J1259" i="8"/>
  <c r="J1258" i="8"/>
  <c r="J1257" i="8"/>
  <c r="J1256" i="8"/>
  <c r="J1255" i="8"/>
  <c r="J1254" i="8"/>
  <c r="J1253" i="8"/>
  <c r="J1252" i="8"/>
  <c r="J1251" i="8"/>
  <c r="J1250" i="8"/>
  <c r="J1249" i="8"/>
  <c r="J1248" i="8"/>
  <c r="J1247" i="8"/>
  <c r="J1246" i="8"/>
  <c r="J1245" i="8"/>
  <c r="J1244" i="8"/>
  <c r="J1243" i="8"/>
  <c r="J1242" i="8"/>
  <c r="J1241" i="8"/>
  <c r="J1240" i="8"/>
  <c r="J1239" i="8"/>
  <c r="J1238" i="8"/>
  <c r="J1237" i="8"/>
  <c r="J1236" i="8"/>
  <c r="J1235" i="8"/>
  <c r="J1234" i="8"/>
  <c r="J1233" i="8"/>
  <c r="J1232" i="8"/>
  <c r="J1231" i="8"/>
  <c r="J1230" i="8"/>
  <c r="J1229" i="8"/>
  <c r="J1228" i="8"/>
  <c r="J1227" i="8"/>
  <c r="J1226" i="8"/>
  <c r="J1225" i="8"/>
  <c r="J1224" i="8"/>
  <c r="J1223" i="8"/>
  <c r="J1222" i="8"/>
  <c r="J1221" i="8"/>
  <c r="J1220" i="8"/>
  <c r="J1219" i="8"/>
  <c r="J1218" i="8"/>
  <c r="J1217" i="8"/>
  <c r="J1216" i="8"/>
  <c r="J1215" i="8"/>
  <c r="J1214" i="8"/>
  <c r="J1213" i="8"/>
  <c r="J1212" i="8"/>
  <c r="J1211" i="8"/>
  <c r="J1210" i="8"/>
  <c r="J1209" i="8"/>
  <c r="J1208" i="8"/>
  <c r="J1207" i="8"/>
  <c r="J1206" i="8"/>
  <c r="J1205" i="8"/>
  <c r="J1204" i="8"/>
  <c r="J1203" i="8"/>
  <c r="J1202" i="8"/>
  <c r="J1201" i="8"/>
  <c r="J1200" i="8"/>
  <c r="J1199" i="8"/>
  <c r="J1198" i="8"/>
  <c r="J1197" i="8"/>
  <c r="J1196" i="8"/>
  <c r="J1195" i="8"/>
  <c r="J1194" i="8"/>
  <c r="J1193" i="8"/>
  <c r="J1192" i="8"/>
  <c r="J1191" i="8"/>
  <c r="J1190" i="8"/>
  <c r="J1189" i="8"/>
  <c r="J1188" i="8"/>
  <c r="J1187" i="8"/>
  <c r="J1186" i="8"/>
  <c r="J1185" i="8"/>
  <c r="J1184" i="8"/>
  <c r="J1183" i="8"/>
  <c r="J1182" i="8"/>
  <c r="J1181" i="8"/>
  <c r="J1180" i="8"/>
  <c r="J1179" i="8"/>
  <c r="J1178" i="8"/>
  <c r="J1177" i="8"/>
  <c r="J1176" i="8"/>
  <c r="J1175" i="8"/>
  <c r="J1174" i="8"/>
  <c r="J1173" i="8"/>
  <c r="J1172" i="8"/>
  <c r="J1171" i="8"/>
  <c r="J1170" i="8"/>
  <c r="J1169" i="8"/>
  <c r="J1168" i="8"/>
  <c r="J1167" i="8"/>
  <c r="J1166" i="8"/>
  <c r="J1165" i="8"/>
  <c r="J1164" i="8"/>
  <c r="J1163" i="8"/>
  <c r="J1162" i="8"/>
  <c r="J1161" i="8"/>
  <c r="J1160" i="8"/>
  <c r="J1159" i="8"/>
  <c r="J1158" i="8"/>
  <c r="J1157" i="8"/>
  <c r="J1156" i="8"/>
  <c r="J1155" i="8"/>
  <c r="J1154" i="8"/>
  <c r="J1153" i="8"/>
  <c r="J1152" i="8"/>
  <c r="J1151" i="8"/>
  <c r="J1150" i="8"/>
  <c r="J1149" i="8"/>
  <c r="J1148" i="8"/>
  <c r="J1147" i="8"/>
  <c r="J1146" i="8"/>
  <c r="J1145" i="8"/>
  <c r="J1144" i="8"/>
  <c r="J1143" i="8"/>
  <c r="J1142" i="8"/>
  <c r="J1141" i="8"/>
  <c r="J1140" i="8"/>
  <c r="J1139" i="8"/>
  <c r="J1138" i="8"/>
  <c r="J1137" i="8"/>
  <c r="J1136" i="8"/>
  <c r="J1135" i="8"/>
  <c r="J1134" i="8"/>
  <c r="J1133" i="8"/>
  <c r="J1132" i="8"/>
  <c r="J1131" i="8"/>
  <c r="J1130" i="8"/>
  <c r="J1129" i="8"/>
  <c r="J1128" i="8"/>
  <c r="J1127" i="8"/>
  <c r="J1126" i="8"/>
  <c r="J1125" i="8"/>
  <c r="J1124" i="8"/>
  <c r="J1123" i="8"/>
  <c r="J1122" i="8"/>
  <c r="J1121" i="8"/>
  <c r="J1120" i="8"/>
  <c r="J1119" i="8"/>
  <c r="J1118" i="8"/>
  <c r="J1117" i="8"/>
  <c r="J1116" i="8"/>
  <c r="J1115" i="8"/>
  <c r="J1114" i="8"/>
  <c r="J1113" i="8"/>
  <c r="J1112" i="8"/>
  <c r="J1111" i="8"/>
  <c r="J1110" i="8"/>
  <c r="J1109" i="8"/>
  <c r="J1108" i="8"/>
  <c r="J1107" i="8"/>
  <c r="J1106" i="8"/>
  <c r="J1105" i="8"/>
  <c r="J1104" i="8"/>
  <c r="J1103" i="8"/>
  <c r="J1102" i="8"/>
  <c r="J1101" i="8"/>
  <c r="J1100" i="8"/>
  <c r="J1099" i="8"/>
  <c r="J1098" i="8"/>
  <c r="J1097" i="8"/>
  <c r="J1096" i="8"/>
  <c r="J1095" i="8"/>
  <c r="J1094" i="8"/>
  <c r="J1093" i="8"/>
  <c r="J1092" i="8"/>
  <c r="J1091" i="8"/>
  <c r="J1090" i="8"/>
  <c r="J1089" i="8"/>
  <c r="J1088" i="8"/>
  <c r="J1087" i="8"/>
  <c r="J1086" i="8"/>
  <c r="J1085" i="8"/>
  <c r="J1084" i="8"/>
  <c r="J1083" i="8"/>
  <c r="J1082" i="8"/>
  <c r="J1081" i="8"/>
  <c r="J1080" i="8"/>
  <c r="J1079" i="8"/>
  <c r="J1078" i="8"/>
  <c r="J1077" i="8"/>
  <c r="J1076" i="8"/>
  <c r="J1075" i="8"/>
  <c r="J1074" i="8"/>
  <c r="J1073" i="8"/>
  <c r="J1072" i="8"/>
  <c r="J1071" i="8"/>
  <c r="J1070" i="8"/>
  <c r="J1069" i="8"/>
  <c r="J1068" i="8"/>
  <c r="J1067" i="8"/>
  <c r="J1066" i="8"/>
  <c r="J1065" i="8"/>
  <c r="J1064" i="8"/>
  <c r="J1063" i="8"/>
  <c r="J1062" i="8"/>
  <c r="J1061" i="8"/>
  <c r="J1060" i="8"/>
  <c r="J1059" i="8"/>
  <c r="J1058" i="8"/>
  <c r="J1057" i="8"/>
  <c r="J1056" i="8"/>
  <c r="J1055" i="8"/>
  <c r="J1054" i="8"/>
  <c r="J1053" i="8"/>
  <c r="J1052" i="8"/>
  <c r="J1051" i="8"/>
  <c r="J1050" i="8"/>
  <c r="J1049" i="8"/>
  <c r="J1048" i="8"/>
  <c r="J1047" i="8"/>
  <c r="J1046" i="8"/>
  <c r="J1045" i="8"/>
  <c r="J1044" i="8"/>
  <c r="J1043" i="8"/>
  <c r="J1042" i="8"/>
  <c r="J1041" i="8"/>
  <c r="J1040" i="8"/>
  <c r="J1039" i="8"/>
  <c r="J1038" i="8"/>
  <c r="J1037" i="8"/>
  <c r="J1036" i="8"/>
  <c r="J1035" i="8"/>
  <c r="J1034" i="8"/>
  <c r="J1033" i="8"/>
  <c r="J1032" i="8"/>
  <c r="J1031" i="8"/>
  <c r="J1030" i="8"/>
  <c r="J1029" i="8"/>
  <c r="J1028" i="8"/>
  <c r="J1027" i="8"/>
  <c r="J1026" i="8"/>
  <c r="J1025" i="8"/>
  <c r="J1024" i="8"/>
  <c r="J1023" i="8"/>
  <c r="J1022" i="8"/>
  <c r="J1021" i="8"/>
  <c r="J1020" i="8"/>
  <c r="J1019" i="8"/>
  <c r="J1018" i="8"/>
  <c r="J1017" i="8"/>
  <c r="J1016" i="8"/>
  <c r="J1015" i="8"/>
  <c r="J1014" i="8"/>
  <c r="J1013" i="8"/>
  <c r="J1012" i="8"/>
  <c r="J1011" i="8"/>
  <c r="J1010" i="8"/>
  <c r="J1009" i="8"/>
  <c r="J1008" i="8"/>
  <c r="J1007" i="8"/>
  <c r="J1006" i="8"/>
  <c r="J1005" i="8"/>
  <c r="J1004" i="8"/>
  <c r="J1003" i="8"/>
  <c r="J1002" i="8"/>
  <c r="J1001" i="8"/>
  <c r="J1000" i="8"/>
  <c r="J999" i="8"/>
  <c r="J998" i="8"/>
  <c r="J997" i="8"/>
  <c r="J996" i="8"/>
  <c r="J995" i="8"/>
  <c r="J994" i="8"/>
  <c r="J993" i="8"/>
  <c r="J992" i="8"/>
  <c r="J991" i="8"/>
  <c r="J990" i="8"/>
  <c r="J989" i="8"/>
  <c r="J988" i="8"/>
  <c r="J987" i="8"/>
  <c r="J986" i="8"/>
  <c r="J985" i="8"/>
  <c r="J984" i="8"/>
  <c r="J983" i="8"/>
  <c r="J982" i="8"/>
  <c r="J981" i="8"/>
  <c r="J980" i="8"/>
  <c r="J979" i="8"/>
  <c r="J978" i="8"/>
  <c r="J977" i="8"/>
  <c r="J976" i="8"/>
  <c r="J975" i="8"/>
  <c r="J974" i="8"/>
  <c r="J973" i="8"/>
  <c r="J972" i="8"/>
  <c r="J971" i="8"/>
  <c r="J970" i="8"/>
  <c r="J969" i="8"/>
  <c r="J968" i="8"/>
  <c r="J967" i="8"/>
  <c r="J966" i="8"/>
  <c r="J965" i="8"/>
  <c r="J964" i="8"/>
  <c r="J963" i="8"/>
  <c r="J962" i="8"/>
  <c r="J961" i="8"/>
  <c r="J960" i="8"/>
  <c r="J959" i="8"/>
  <c r="J958" i="8"/>
  <c r="J957" i="8"/>
  <c r="J956" i="8"/>
  <c r="J955" i="8"/>
  <c r="J954" i="8"/>
  <c r="J953" i="8"/>
  <c r="J952" i="8"/>
  <c r="J951" i="8"/>
  <c r="J950" i="8"/>
  <c r="J949" i="8"/>
  <c r="J948" i="8"/>
  <c r="J947" i="8"/>
  <c r="J946" i="8"/>
  <c r="J945" i="8"/>
  <c r="J944" i="8"/>
  <c r="J943" i="8"/>
  <c r="J942" i="8"/>
  <c r="J941" i="8"/>
  <c r="J940" i="8"/>
  <c r="J939" i="8"/>
  <c r="J938" i="8"/>
  <c r="J937" i="8"/>
  <c r="J936" i="8"/>
  <c r="J935" i="8"/>
  <c r="J934" i="8"/>
  <c r="J933" i="8"/>
  <c r="J932" i="8"/>
  <c r="J931" i="8"/>
  <c r="J930" i="8"/>
  <c r="J929" i="8"/>
  <c r="J928" i="8"/>
  <c r="J927" i="8"/>
  <c r="J926" i="8"/>
  <c r="J925" i="8"/>
  <c r="J924" i="8"/>
  <c r="J923" i="8"/>
  <c r="J922" i="8"/>
  <c r="J921" i="8"/>
  <c r="J920" i="8"/>
  <c r="J919" i="8"/>
  <c r="J918" i="8"/>
  <c r="J917" i="8"/>
  <c r="J916" i="8"/>
  <c r="J915" i="8"/>
  <c r="J914" i="8"/>
  <c r="J913" i="8"/>
  <c r="J912" i="8"/>
  <c r="J911" i="8"/>
  <c r="J910" i="8"/>
  <c r="J909" i="8"/>
  <c r="J908" i="8"/>
  <c r="J907" i="8"/>
  <c r="J906" i="8"/>
  <c r="J905" i="8"/>
  <c r="J904" i="8"/>
  <c r="J903" i="8"/>
  <c r="J902" i="8"/>
  <c r="J901" i="8"/>
  <c r="J900" i="8"/>
  <c r="J899" i="8"/>
  <c r="J898" i="8"/>
  <c r="J897" i="8"/>
  <c r="J896" i="8"/>
  <c r="J895" i="8"/>
  <c r="J894" i="8"/>
  <c r="J893" i="8"/>
  <c r="J892" i="8"/>
  <c r="J891" i="8"/>
  <c r="J890" i="8"/>
  <c r="J889" i="8"/>
  <c r="J888" i="8"/>
  <c r="J887" i="8"/>
  <c r="J886" i="8"/>
  <c r="J885" i="8"/>
  <c r="J884" i="8"/>
  <c r="J883" i="8"/>
  <c r="J882" i="8"/>
  <c r="J881" i="8"/>
  <c r="J880" i="8"/>
  <c r="J879" i="8"/>
  <c r="J878" i="8"/>
  <c r="J877" i="8"/>
  <c r="J876" i="8"/>
  <c r="J875" i="8"/>
  <c r="J874" i="8"/>
  <c r="J873" i="8"/>
  <c r="J872" i="8"/>
  <c r="J871" i="8"/>
  <c r="J870" i="8"/>
  <c r="J869" i="8"/>
  <c r="J868" i="8"/>
  <c r="J867" i="8"/>
  <c r="J866" i="8"/>
  <c r="J865" i="8"/>
  <c r="J864" i="8"/>
  <c r="J863" i="8"/>
  <c r="J862" i="8"/>
  <c r="J861" i="8"/>
  <c r="J860" i="8"/>
  <c r="J859" i="8"/>
  <c r="J858" i="8"/>
  <c r="J857" i="8"/>
  <c r="J856" i="8"/>
  <c r="J855" i="8"/>
  <c r="J854" i="8"/>
  <c r="J853" i="8"/>
  <c r="J852" i="8"/>
  <c r="J851" i="8"/>
  <c r="J850" i="8"/>
  <c r="J849" i="8"/>
  <c r="J848" i="8"/>
  <c r="J847" i="8"/>
  <c r="J846" i="8"/>
  <c r="J845" i="8"/>
  <c r="J844" i="8"/>
  <c r="J843" i="8"/>
  <c r="J842" i="8"/>
  <c r="J841" i="8"/>
  <c r="J840" i="8"/>
  <c r="J839" i="8"/>
  <c r="J838" i="8"/>
  <c r="J837" i="8"/>
  <c r="J836" i="8"/>
  <c r="J835" i="8"/>
  <c r="J834" i="8"/>
  <c r="J833" i="8"/>
  <c r="J832" i="8"/>
  <c r="J831" i="8"/>
  <c r="J830" i="8"/>
  <c r="J829" i="8"/>
  <c r="J828" i="8"/>
  <c r="J827" i="8"/>
  <c r="J826" i="8"/>
  <c r="J825" i="8"/>
  <c r="J824" i="8"/>
  <c r="J823" i="8"/>
  <c r="J822" i="8"/>
  <c r="J821" i="8"/>
  <c r="J820" i="8"/>
  <c r="J819" i="8"/>
  <c r="J818" i="8"/>
  <c r="J817" i="8"/>
  <c r="J816" i="8"/>
  <c r="J815" i="8"/>
  <c r="J814" i="8"/>
  <c r="J813" i="8"/>
  <c r="J812" i="8"/>
  <c r="J811" i="8"/>
  <c r="J810" i="8"/>
  <c r="J809" i="8"/>
  <c r="J808" i="8"/>
  <c r="J807" i="8"/>
  <c r="J806" i="8"/>
  <c r="J805" i="8"/>
  <c r="J804" i="8"/>
  <c r="J803" i="8"/>
  <c r="J802" i="8"/>
  <c r="J801" i="8"/>
  <c r="J800" i="8"/>
  <c r="J799" i="8"/>
  <c r="J798" i="8"/>
  <c r="J797" i="8"/>
  <c r="J796" i="8"/>
  <c r="J795" i="8"/>
  <c r="J794" i="8"/>
  <c r="J793" i="8"/>
  <c r="J792" i="8"/>
  <c r="J791" i="8"/>
  <c r="J790" i="8"/>
  <c r="J789" i="8"/>
  <c r="J788" i="8"/>
  <c r="J787" i="8"/>
  <c r="J786" i="8"/>
  <c r="J785" i="8"/>
  <c r="J784" i="8"/>
  <c r="J783" i="8"/>
  <c r="J782" i="8"/>
  <c r="J781" i="8"/>
  <c r="J780" i="8"/>
  <c r="J779" i="8"/>
  <c r="J778" i="8"/>
  <c r="J777" i="8"/>
  <c r="J776" i="8"/>
  <c r="J775" i="8"/>
  <c r="J774" i="8"/>
  <c r="J773" i="8"/>
  <c r="J772" i="8"/>
  <c r="J771" i="8"/>
  <c r="J770" i="8"/>
  <c r="J769" i="8"/>
  <c r="J768" i="8"/>
  <c r="J767" i="8"/>
  <c r="J766" i="8"/>
  <c r="J765" i="8"/>
  <c r="J764" i="8"/>
  <c r="J763" i="8"/>
  <c r="J762" i="8"/>
  <c r="J761" i="8"/>
  <c r="J760" i="8"/>
  <c r="J759" i="8"/>
  <c r="J758" i="8"/>
  <c r="J757" i="8"/>
  <c r="J756" i="8"/>
  <c r="J755" i="8"/>
  <c r="J754" i="8"/>
  <c r="J753" i="8"/>
  <c r="J752" i="8"/>
  <c r="J751" i="8"/>
  <c r="J750" i="8"/>
  <c r="J749" i="8"/>
  <c r="J748" i="8"/>
  <c r="J747" i="8"/>
  <c r="J746" i="8"/>
  <c r="J745" i="8"/>
  <c r="J744" i="8"/>
  <c r="J743" i="8"/>
  <c r="J742" i="8"/>
  <c r="J741" i="8"/>
  <c r="J740" i="8"/>
  <c r="J739" i="8"/>
  <c r="J738" i="8"/>
  <c r="J737" i="8"/>
  <c r="J736" i="8"/>
  <c r="J735" i="8"/>
  <c r="J734" i="8"/>
  <c r="J733" i="8"/>
  <c r="J732" i="8"/>
  <c r="J731" i="8"/>
  <c r="J730" i="8"/>
  <c r="J729" i="8"/>
  <c r="J728" i="8"/>
  <c r="J727" i="8"/>
  <c r="J726" i="8"/>
  <c r="J725" i="8"/>
  <c r="J724" i="8"/>
  <c r="J723" i="8"/>
  <c r="J722" i="8"/>
  <c r="J721" i="8"/>
  <c r="J720" i="8"/>
  <c r="J719" i="8"/>
  <c r="J718" i="8"/>
  <c r="J717" i="8"/>
  <c r="J716" i="8"/>
  <c r="J715" i="8"/>
  <c r="J714" i="8"/>
  <c r="J713" i="8"/>
  <c r="J712" i="8"/>
  <c r="J711" i="8"/>
  <c r="J710" i="8"/>
  <c r="J709" i="8"/>
  <c r="J708" i="8"/>
  <c r="J707" i="8"/>
  <c r="J706" i="8"/>
  <c r="J705" i="8"/>
  <c r="J704" i="8"/>
  <c r="J703" i="8"/>
  <c r="J702" i="8"/>
  <c r="J701" i="8"/>
  <c r="J700" i="8"/>
  <c r="J699" i="8"/>
  <c r="J698" i="8"/>
  <c r="J697" i="8"/>
  <c r="J696" i="8"/>
  <c r="J695" i="8"/>
  <c r="J694" i="8"/>
  <c r="J693" i="8"/>
  <c r="J692" i="8"/>
  <c r="J691" i="8"/>
  <c r="J690" i="8"/>
  <c r="J689" i="8"/>
  <c r="J688" i="8"/>
  <c r="J687" i="8"/>
  <c r="J686" i="8"/>
  <c r="J685" i="8"/>
  <c r="J684" i="8"/>
  <c r="J683" i="8"/>
  <c r="J682" i="8"/>
  <c r="J681" i="8"/>
  <c r="J680" i="8"/>
  <c r="J679" i="8"/>
  <c r="J678" i="8"/>
  <c r="J677" i="8"/>
  <c r="J676" i="8"/>
  <c r="J675" i="8"/>
  <c r="J674" i="8"/>
  <c r="J673" i="8"/>
  <c r="J672" i="8"/>
  <c r="J671" i="8"/>
  <c r="J670" i="8"/>
  <c r="J669" i="8"/>
  <c r="J668" i="8"/>
  <c r="J667" i="8"/>
  <c r="J666" i="8"/>
  <c r="J665" i="8"/>
  <c r="J664" i="8"/>
  <c r="J663" i="8"/>
  <c r="J662" i="8"/>
  <c r="J661" i="8"/>
  <c r="J660" i="8"/>
  <c r="J659" i="8"/>
  <c r="J658" i="8"/>
  <c r="J657" i="8"/>
  <c r="J656" i="8"/>
  <c r="J655" i="8"/>
  <c r="J654" i="8"/>
  <c r="J653" i="8"/>
  <c r="J652" i="8"/>
  <c r="J651" i="8"/>
  <c r="J650" i="8"/>
  <c r="J649" i="8"/>
  <c r="J648" i="8"/>
  <c r="J647" i="8"/>
  <c r="J646" i="8"/>
  <c r="J645" i="8"/>
  <c r="J644" i="8"/>
  <c r="J643" i="8"/>
  <c r="J642" i="8"/>
  <c r="J641" i="8"/>
  <c r="J640" i="8"/>
  <c r="J639" i="8"/>
  <c r="J638" i="8"/>
  <c r="J637" i="8"/>
  <c r="J636" i="8"/>
  <c r="J635" i="8"/>
  <c r="J634" i="8"/>
  <c r="J633" i="8"/>
  <c r="J632" i="8"/>
  <c r="J631" i="8"/>
  <c r="J630" i="8"/>
  <c r="J629" i="8"/>
  <c r="J628" i="8"/>
  <c r="J627" i="8"/>
  <c r="J626" i="8"/>
  <c r="J625" i="8"/>
  <c r="J624" i="8"/>
  <c r="J623" i="8"/>
  <c r="J622" i="8"/>
  <c r="J621" i="8"/>
  <c r="J620" i="8"/>
  <c r="J619" i="8"/>
  <c r="J618" i="8"/>
  <c r="J617" i="8"/>
  <c r="J616" i="8"/>
  <c r="J615" i="8"/>
  <c r="J614" i="8"/>
  <c r="J613" i="8"/>
  <c r="J612" i="8"/>
  <c r="J611" i="8"/>
  <c r="J610" i="8"/>
  <c r="J609" i="8"/>
  <c r="J608" i="8"/>
  <c r="J607" i="8"/>
  <c r="J606" i="8"/>
  <c r="J605" i="8"/>
  <c r="J604" i="8"/>
  <c r="J603" i="8"/>
  <c r="J602" i="8"/>
  <c r="J601" i="8"/>
  <c r="J600" i="8"/>
  <c r="J599" i="8"/>
  <c r="J598" i="8"/>
  <c r="J597" i="8"/>
  <c r="J596" i="8"/>
  <c r="J595" i="8"/>
  <c r="J594" i="8"/>
  <c r="J593" i="8"/>
  <c r="J592" i="8"/>
  <c r="J591" i="8"/>
  <c r="J590" i="8"/>
  <c r="J589" i="8"/>
  <c r="J588" i="8"/>
  <c r="J587" i="8"/>
  <c r="J586" i="8"/>
  <c r="J585" i="8"/>
  <c r="J584" i="8"/>
  <c r="J583" i="8"/>
  <c r="J582" i="8"/>
  <c r="J581" i="8"/>
  <c r="J580" i="8"/>
  <c r="J579" i="8"/>
  <c r="J578" i="8"/>
  <c r="J577" i="8"/>
  <c r="J576" i="8"/>
  <c r="J575" i="8"/>
  <c r="J574" i="8"/>
  <c r="J573" i="8"/>
  <c r="J572" i="8"/>
  <c r="J571" i="8"/>
  <c r="J570" i="8"/>
  <c r="J569" i="8"/>
  <c r="J568" i="8"/>
  <c r="J567" i="8"/>
  <c r="J566" i="8"/>
  <c r="J565" i="8"/>
  <c r="J564" i="8"/>
  <c r="J563" i="8"/>
  <c r="J562" i="8"/>
  <c r="J561" i="8"/>
  <c r="J560" i="8"/>
  <c r="J559" i="8"/>
  <c r="J558" i="8"/>
  <c r="J557" i="8"/>
  <c r="J556" i="8"/>
  <c r="J555" i="8"/>
  <c r="J554" i="8"/>
  <c r="J553" i="8"/>
  <c r="J552" i="8"/>
  <c r="J551" i="8"/>
  <c r="J550" i="8"/>
  <c r="J549" i="8"/>
  <c r="J548" i="8"/>
  <c r="J547" i="8"/>
  <c r="J546" i="8"/>
  <c r="J545" i="8"/>
  <c r="J544" i="8"/>
  <c r="J543" i="8"/>
  <c r="J542" i="8"/>
  <c r="J541" i="8"/>
  <c r="J540" i="8"/>
  <c r="J539" i="8"/>
  <c r="J538" i="8"/>
  <c r="J537" i="8"/>
  <c r="J536" i="8"/>
  <c r="J535" i="8"/>
  <c r="J534" i="8"/>
  <c r="J533" i="8"/>
  <c r="J532" i="8"/>
  <c r="J531" i="8"/>
  <c r="J530" i="8"/>
  <c r="J529" i="8"/>
  <c r="J528" i="8"/>
  <c r="J527" i="8"/>
  <c r="J526" i="8"/>
  <c r="J525" i="8"/>
  <c r="J524" i="8"/>
  <c r="J523" i="8"/>
  <c r="J522" i="8"/>
  <c r="J521" i="8"/>
  <c r="J520" i="8"/>
  <c r="J519" i="8"/>
  <c r="J518" i="8"/>
  <c r="J517" i="8"/>
  <c r="J516" i="8"/>
  <c r="J515" i="8"/>
  <c r="J514" i="8"/>
  <c r="J513" i="8"/>
  <c r="J512" i="8"/>
  <c r="J511" i="8"/>
  <c r="J510" i="8"/>
  <c r="J509" i="8"/>
  <c r="J508" i="8"/>
  <c r="J507" i="8"/>
  <c r="J506" i="8"/>
  <c r="J505" i="8"/>
  <c r="J504" i="8"/>
  <c r="J503" i="8"/>
  <c r="J502" i="8"/>
  <c r="J501" i="8"/>
  <c r="J500" i="8"/>
  <c r="J499" i="8"/>
  <c r="J498" i="8"/>
  <c r="J497" i="8"/>
  <c r="J496" i="8"/>
  <c r="J495" i="8"/>
  <c r="J494" i="8"/>
  <c r="J493" i="8"/>
  <c r="J492" i="8"/>
  <c r="J491" i="8"/>
  <c r="J490" i="8"/>
  <c r="J489" i="8"/>
  <c r="J488" i="8"/>
  <c r="J487" i="8"/>
  <c r="J486" i="8"/>
  <c r="J485" i="8"/>
  <c r="J484" i="8"/>
  <c r="J483" i="8"/>
  <c r="J482" i="8"/>
  <c r="J481" i="8"/>
  <c r="J480" i="8"/>
  <c r="J479" i="8"/>
  <c r="J478" i="8"/>
  <c r="J477" i="8"/>
  <c r="J476" i="8"/>
  <c r="J475" i="8"/>
  <c r="J474" i="8"/>
  <c r="J473" i="8"/>
  <c r="J472" i="8"/>
  <c r="J471" i="8"/>
  <c r="J470" i="8"/>
  <c r="J469" i="8"/>
  <c r="J468" i="8"/>
  <c r="J467" i="8"/>
  <c r="J466" i="8"/>
  <c r="J465" i="8"/>
  <c r="J464" i="8"/>
  <c r="J463" i="8"/>
  <c r="J462" i="8"/>
  <c r="J461" i="8"/>
  <c r="J460" i="8"/>
  <c r="J459" i="8"/>
  <c r="J458" i="8"/>
  <c r="J457" i="8"/>
  <c r="J456" i="8"/>
  <c r="J455" i="8"/>
  <c r="J454" i="8"/>
  <c r="J453" i="8"/>
  <c r="J452" i="8"/>
  <c r="J451" i="8"/>
  <c r="J450" i="8"/>
  <c r="J449" i="8"/>
  <c r="J448" i="8"/>
  <c r="J447" i="8"/>
  <c r="J446" i="8"/>
  <c r="J445" i="8"/>
  <c r="J444" i="8"/>
  <c r="J443" i="8"/>
  <c r="J442" i="8"/>
  <c r="J441" i="8"/>
  <c r="J440" i="8"/>
  <c r="J439" i="8"/>
  <c r="J438" i="8"/>
  <c r="J437" i="8"/>
  <c r="J436" i="8"/>
  <c r="J435" i="8"/>
  <c r="J434" i="8"/>
  <c r="J433" i="8"/>
  <c r="J432" i="8"/>
  <c r="J431" i="8"/>
  <c r="J430" i="8"/>
  <c r="J429" i="8"/>
  <c r="J428" i="8"/>
  <c r="J427" i="8"/>
  <c r="J426" i="8"/>
  <c r="J425" i="8"/>
  <c r="J424" i="8"/>
  <c r="J423" i="8"/>
  <c r="J422" i="8"/>
  <c r="J421" i="8"/>
  <c r="J420" i="8"/>
  <c r="J419" i="8"/>
  <c r="J418" i="8"/>
  <c r="J417" i="8"/>
  <c r="J416" i="8"/>
  <c r="J415" i="8"/>
  <c r="J414" i="8"/>
  <c r="J413" i="8"/>
  <c r="J412" i="8"/>
  <c r="J411" i="8"/>
  <c r="J410" i="8"/>
  <c r="J409" i="8"/>
  <c r="J408" i="8"/>
  <c r="J407" i="8"/>
  <c r="J406" i="8"/>
  <c r="J405" i="8"/>
  <c r="J404" i="8"/>
  <c r="J403" i="8"/>
  <c r="J402" i="8"/>
  <c r="J401" i="8"/>
  <c r="J400" i="8"/>
  <c r="J399" i="8"/>
  <c r="J398" i="8"/>
  <c r="J397" i="8"/>
  <c r="J396" i="8"/>
  <c r="J395" i="8"/>
  <c r="J394" i="8"/>
  <c r="J393" i="8"/>
  <c r="J392" i="8"/>
  <c r="J391" i="8"/>
  <c r="J390" i="8"/>
  <c r="J389" i="8"/>
  <c r="J388" i="8"/>
  <c r="J387" i="8"/>
  <c r="J386" i="8"/>
  <c r="J385" i="8"/>
  <c r="J384" i="8"/>
  <c r="J383" i="8"/>
  <c r="J382" i="8"/>
  <c r="J381" i="8"/>
  <c r="J380" i="8"/>
  <c r="J379" i="8"/>
  <c r="J378" i="8"/>
  <c r="J377" i="8"/>
  <c r="J376" i="8"/>
  <c r="J375" i="8"/>
  <c r="J374" i="8"/>
  <c r="J373" i="8"/>
  <c r="J372" i="8"/>
  <c r="J371" i="8"/>
  <c r="J370" i="8"/>
  <c r="J369" i="8"/>
  <c r="J368" i="8"/>
  <c r="J367" i="8"/>
  <c r="J366" i="8"/>
  <c r="J365" i="8"/>
  <c r="J364" i="8"/>
  <c r="J363" i="8"/>
  <c r="J362" i="8"/>
  <c r="J361" i="8"/>
  <c r="J360" i="8"/>
  <c r="J359" i="8"/>
  <c r="J358" i="8"/>
  <c r="J357" i="8"/>
  <c r="J356" i="8"/>
  <c r="J355" i="8"/>
  <c r="J354" i="8"/>
  <c r="J353" i="8"/>
  <c r="J352" i="8"/>
  <c r="J351" i="8"/>
  <c r="J350" i="8"/>
  <c r="J349" i="8"/>
  <c r="J348" i="8"/>
  <c r="J347" i="8"/>
  <c r="J346" i="8"/>
  <c r="J345" i="8"/>
  <c r="J344" i="8"/>
  <c r="J343" i="8"/>
  <c r="J342" i="8"/>
  <c r="J341" i="8"/>
  <c r="J340" i="8"/>
  <c r="J339" i="8"/>
  <c r="J338" i="8"/>
  <c r="J337" i="8"/>
  <c r="J336" i="8"/>
  <c r="J335" i="8"/>
  <c r="J334" i="8"/>
  <c r="J333" i="8"/>
  <c r="J332" i="8"/>
  <c r="J331" i="8"/>
  <c r="J330" i="8"/>
  <c r="J329" i="8"/>
  <c r="J328" i="8"/>
  <c r="J327" i="8"/>
  <c r="J326" i="8"/>
  <c r="J325" i="8"/>
  <c r="J324" i="8"/>
  <c r="J323" i="8"/>
  <c r="J322" i="8"/>
  <c r="J321" i="8"/>
  <c r="J320" i="8"/>
  <c r="J319" i="8"/>
  <c r="J318" i="8"/>
  <c r="J317" i="8"/>
  <c r="J316" i="8"/>
  <c r="J315" i="8"/>
  <c r="J314" i="8"/>
  <c r="J313" i="8"/>
  <c r="J312" i="8"/>
  <c r="J311" i="8"/>
  <c r="J310" i="8"/>
  <c r="J309" i="8"/>
  <c r="J308" i="8"/>
  <c r="J307" i="8"/>
  <c r="J306" i="8"/>
  <c r="J305" i="8"/>
  <c r="J304" i="8"/>
  <c r="J303" i="8"/>
  <c r="J302" i="8"/>
  <c r="J301" i="8"/>
  <c r="J300" i="8"/>
  <c r="J299" i="8"/>
  <c r="J298" i="8"/>
  <c r="J297" i="8"/>
  <c r="J296" i="8"/>
  <c r="J295" i="8"/>
  <c r="J294" i="8"/>
  <c r="J293" i="8"/>
  <c r="J292" i="8"/>
  <c r="J291" i="8"/>
  <c r="J290" i="8"/>
  <c r="J289" i="8"/>
  <c r="J288" i="8"/>
  <c r="J287" i="8"/>
  <c r="J286" i="8"/>
  <c r="J285" i="8"/>
  <c r="J284" i="8"/>
  <c r="J283" i="8"/>
  <c r="J282" i="8"/>
  <c r="J281" i="8"/>
  <c r="J280" i="8"/>
  <c r="J279" i="8"/>
  <c r="J278" i="8"/>
  <c r="J277" i="8"/>
  <c r="J276" i="8"/>
  <c r="J275" i="8"/>
  <c r="J274" i="8"/>
  <c r="J273" i="8"/>
  <c r="J272" i="8"/>
  <c r="J271" i="8"/>
  <c r="J270" i="8"/>
  <c r="J269" i="8"/>
  <c r="J268" i="8"/>
  <c r="J267" i="8"/>
  <c r="J266" i="8"/>
  <c r="J265" i="8"/>
  <c r="J264" i="8"/>
  <c r="J263" i="8"/>
  <c r="J262" i="8"/>
  <c r="J261" i="8"/>
  <c r="J260" i="8"/>
  <c r="J259" i="8"/>
  <c r="J258" i="8"/>
  <c r="J257" i="8"/>
  <c r="J256" i="8"/>
  <c r="J255" i="8"/>
  <c r="J254" i="8"/>
  <c r="J253" i="8"/>
  <c r="J252" i="8"/>
  <c r="J251" i="8"/>
  <c r="J250" i="8"/>
  <c r="J249" i="8"/>
  <c r="J248" i="8"/>
  <c r="J247" i="8"/>
  <c r="J246" i="8"/>
  <c r="J245" i="8"/>
  <c r="J244" i="8"/>
  <c r="J243" i="8"/>
  <c r="J242" i="8"/>
  <c r="J241" i="8"/>
  <c r="J240" i="8"/>
  <c r="J239" i="8"/>
  <c r="J238" i="8"/>
  <c r="J237" i="8"/>
  <c r="J236" i="8"/>
  <c r="J235" i="8"/>
  <c r="J234" i="8"/>
  <c r="J233" i="8"/>
  <c r="J232" i="8"/>
  <c r="J231" i="8"/>
  <c r="J230" i="8"/>
  <c r="J229" i="8"/>
  <c r="J228" i="8"/>
  <c r="J227" i="8"/>
  <c r="J226" i="8"/>
  <c r="J225" i="8"/>
  <c r="J224" i="8"/>
  <c r="J223" i="8"/>
  <c r="J222" i="8"/>
  <c r="J221" i="8"/>
  <c r="J220" i="8"/>
  <c r="J219" i="8"/>
  <c r="J218" i="8"/>
  <c r="J217" i="8"/>
  <c r="J216" i="8"/>
  <c r="J215" i="8"/>
  <c r="J214" i="8"/>
  <c r="J213" i="8"/>
  <c r="J212" i="8"/>
  <c r="J211" i="8"/>
  <c r="J210" i="8"/>
  <c r="J209" i="8"/>
  <c r="J208" i="8"/>
  <c r="J207" i="8"/>
  <c r="J206" i="8"/>
  <c r="J205" i="8"/>
  <c r="J204" i="8"/>
  <c r="J203" i="8"/>
  <c r="J202" i="8"/>
  <c r="J201" i="8"/>
  <c r="J200" i="8"/>
  <c r="J199" i="8"/>
  <c r="J198" i="8"/>
  <c r="J197" i="8"/>
  <c r="J196" i="8"/>
  <c r="J195" i="8"/>
  <c r="J194" i="8"/>
  <c r="J193" i="8"/>
  <c r="J192" i="8"/>
  <c r="J191" i="8"/>
  <c r="J190" i="8"/>
  <c r="J189" i="8"/>
  <c r="J188" i="8"/>
  <c r="J187" i="8"/>
  <c r="J186" i="8"/>
  <c r="J185" i="8"/>
  <c r="J184" i="8"/>
  <c r="J183" i="8"/>
  <c r="J182" i="8"/>
  <c r="J181" i="8"/>
  <c r="J180" i="8"/>
  <c r="J179" i="8"/>
  <c r="J178" i="8"/>
  <c r="J177" i="8"/>
  <c r="J176" i="8"/>
  <c r="J175" i="8"/>
  <c r="J174" i="8"/>
  <c r="J173" i="8"/>
  <c r="J172" i="8"/>
  <c r="J171" i="8"/>
  <c r="J170" i="8"/>
  <c r="J169" i="8"/>
  <c r="J168" i="8"/>
  <c r="J167" i="8"/>
  <c r="J166" i="8"/>
  <c r="J165" i="8"/>
  <c r="J164" i="8"/>
  <c r="J163" i="8"/>
  <c r="J162" i="8"/>
  <c r="J161" i="8"/>
  <c r="J160" i="8"/>
  <c r="J159" i="8"/>
  <c r="J158" i="8"/>
  <c r="J157" i="8"/>
  <c r="J156" i="8"/>
  <c r="J155" i="8"/>
  <c r="J154" i="8"/>
  <c r="J153" i="8"/>
  <c r="J152" i="8"/>
  <c r="J151" i="8"/>
  <c r="J150" i="8"/>
  <c r="J149" i="8"/>
  <c r="J148" i="8"/>
  <c r="J147" i="8"/>
  <c r="J146" i="8"/>
  <c r="J145" i="8"/>
  <c r="J144" i="8"/>
  <c r="J143" i="8"/>
  <c r="J142" i="8"/>
  <c r="J141" i="8"/>
  <c r="J140" i="8"/>
  <c r="J139" i="8"/>
  <c r="J138" i="8"/>
  <c r="J137" i="8"/>
  <c r="J136" i="8"/>
  <c r="J135" i="8"/>
  <c r="J134" i="8"/>
  <c r="J133" i="8"/>
  <c r="J132" i="8"/>
  <c r="J131" i="8"/>
  <c r="J130" i="8"/>
  <c r="J129" i="8"/>
  <c r="J128" i="8"/>
  <c r="J127" i="8"/>
  <c r="J126" i="8"/>
  <c r="J125" i="8"/>
  <c r="J124" i="8"/>
  <c r="J123" i="8"/>
  <c r="J122" i="8"/>
  <c r="J121" i="8"/>
  <c r="J120" i="8"/>
  <c r="J119" i="8"/>
  <c r="J118" i="8"/>
  <c r="J117" i="8"/>
  <c r="J116" i="8"/>
  <c r="J115" i="8"/>
  <c r="J114" i="8"/>
  <c r="J113" i="8"/>
  <c r="J112" i="8"/>
  <c r="J111" i="8"/>
  <c r="J110" i="8"/>
  <c r="J109" i="8"/>
  <c r="J108" i="8"/>
  <c r="J107" i="8"/>
  <c r="J106" i="8"/>
  <c r="J105" i="8"/>
  <c r="J104" i="8"/>
  <c r="J103" i="8"/>
  <c r="J102" i="8"/>
  <c r="J101" i="8"/>
  <c r="J100" i="8"/>
  <c r="J99" i="8"/>
  <c r="J98" i="8"/>
  <c r="J97" i="8"/>
  <c r="J96" i="8"/>
  <c r="J95" i="8"/>
  <c r="J94" i="8"/>
  <c r="J93" i="8"/>
  <c r="J92" i="8"/>
  <c r="J91" i="8"/>
  <c r="J90" i="8"/>
  <c r="J89" i="8"/>
  <c r="J88" i="8"/>
  <c r="J87" i="8"/>
  <c r="J86" i="8"/>
  <c r="J85" i="8"/>
  <c r="J84" i="8"/>
  <c r="J83" i="8"/>
  <c r="J82" i="8"/>
  <c r="J81" i="8"/>
  <c r="J80" i="8"/>
  <c r="J79" i="8"/>
  <c r="J78" i="8"/>
  <c r="J77" i="8"/>
  <c r="J76" i="8"/>
  <c r="J75" i="8"/>
  <c r="J74" i="8"/>
  <c r="J73" i="8"/>
  <c r="J72" i="8"/>
  <c r="J71" i="8"/>
  <c r="J70" i="8"/>
  <c r="J69" i="8"/>
  <c r="J68" i="8"/>
  <c r="J67" i="8"/>
  <c r="J66" i="8"/>
  <c r="J65" i="8"/>
  <c r="J64" i="8"/>
  <c r="J63" i="8"/>
  <c r="J62" i="8"/>
  <c r="J61" i="8"/>
  <c r="J60" i="8"/>
  <c r="J59" i="8"/>
  <c r="J58" i="8"/>
  <c r="J57" i="8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J4" i="9"/>
  <c r="J10" i="9"/>
  <c r="J16" i="9"/>
  <c r="J22" i="9"/>
  <c r="J28" i="9"/>
  <c r="J34" i="9"/>
  <c r="J40" i="9"/>
  <c r="J46" i="9"/>
  <c r="J52" i="9"/>
  <c r="J58" i="9"/>
  <c r="J64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297" i="9"/>
  <c r="J298" i="9"/>
  <c r="J299" i="9"/>
  <c r="J300" i="9"/>
  <c r="J301" i="9"/>
  <c r="J302" i="9"/>
  <c r="J303" i="9"/>
  <c r="J304" i="9"/>
  <c r="J305" i="9"/>
  <c r="J306" i="9"/>
  <c r="J307" i="9"/>
  <c r="J308" i="9"/>
  <c r="J309" i="9"/>
  <c r="J310" i="9"/>
  <c r="J311" i="9"/>
  <c r="J312" i="9"/>
  <c r="J313" i="9"/>
  <c r="J314" i="9"/>
  <c r="J315" i="9"/>
  <c r="J316" i="9"/>
  <c r="J317" i="9"/>
  <c r="J318" i="9"/>
  <c r="J319" i="9"/>
  <c r="J320" i="9"/>
  <c r="J321" i="9"/>
  <c r="J322" i="9"/>
  <c r="J323" i="9"/>
  <c r="J324" i="9"/>
  <c r="J325" i="9"/>
  <c r="J326" i="9"/>
  <c r="J327" i="9"/>
  <c r="J328" i="9"/>
  <c r="J329" i="9"/>
  <c r="J330" i="9"/>
  <c r="J331" i="9"/>
  <c r="J332" i="9"/>
  <c r="J333" i="9"/>
  <c r="J334" i="9"/>
  <c r="J335" i="9"/>
  <c r="J336" i="9"/>
  <c r="J337" i="9"/>
  <c r="J338" i="9"/>
  <c r="J339" i="9"/>
  <c r="J340" i="9"/>
  <c r="J341" i="9"/>
  <c r="J342" i="9"/>
  <c r="J343" i="9"/>
  <c r="J344" i="9"/>
  <c r="J345" i="9"/>
  <c r="J346" i="9"/>
  <c r="J347" i="9"/>
  <c r="J348" i="9"/>
  <c r="J349" i="9"/>
  <c r="J350" i="9"/>
  <c r="J351" i="9"/>
  <c r="J352" i="9"/>
  <c r="J353" i="9"/>
  <c r="J354" i="9"/>
  <c r="J355" i="9"/>
  <c r="J356" i="9"/>
  <c r="J357" i="9"/>
  <c r="J358" i="9"/>
  <c r="J359" i="9"/>
  <c r="J360" i="9"/>
  <c r="J361" i="9"/>
  <c r="J362" i="9"/>
  <c r="J363" i="9"/>
  <c r="J364" i="9"/>
  <c r="J365" i="9"/>
  <c r="J366" i="9"/>
  <c r="J367" i="9"/>
  <c r="J368" i="9"/>
  <c r="J369" i="9"/>
  <c r="J370" i="9"/>
  <c r="J371" i="9"/>
  <c r="J372" i="9"/>
  <c r="J373" i="9"/>
  <c r="J374" i="9"/>
  <c r="J375" i="9"/>
  <c r="J376" i="9"/>
  <c r="J377" i="9"/>
  <c r="J378" i="9"/>
  <c r="J379" i="9"/>
  <c r="J380" i="9"/>
  <c r="J381" i="9"/>
  <c r="J382" i="9"/>
  <c r="J383" i="9"/>
  <c r="J384" i="9"/>
  <c r="J385" i="9"/>
  <c r="J386" i="9"/>
  <c r="J387" i="9"/>
  <c r="J388" i="9"/>
  <c r="J389" i="9"/>
  <c r="J390" i="9"/>
  <c r="J391" i="9"/>
  <c r="J392" i="9"/>
  <c r="J393" i="9"/>
  <c r="J394" i="9"/>
  <c r="J395" i="9"/>
  <c r="J396" i="9"/>
  <c r="J397" i="9"/>
  <c r="J398" i="9"/>
  <c r="J399" i="9"/>
  <c r="J400" i="9"/>
  <c r="J401" i="9"/>
  <c r="J402" i="9"/>
  <c r="J403" i="9"/>
  <c r="J404" i="9"/>
  <c r="J405" i="9"/>
  <c r="J406" i="9"/>
  <c r="J407" i="9"/>
  <c r="J408" i="9"/>
  <c r="J409" i="9"/>
  <c r="J410" i="9"/>
  <c r="J411" i="9"/>
  <c r="J412" i="9"/>
  <c r="J413" i="9"/>
  <c r="J414" i="9"/>
  <c r="J415" i="9"/>
  <c r="J416" i="9"/>
  <c r="J417" i="9"/>
  <c r="J418" i="9"/>
  <c r="J419" i="9"/>
  <c r="J420" i="9"/>
  <c r="J421" i="9"/>
  <c r="J422" i="9"/>
  <c r="J423" i="9"/>
  <c r="J424" i="9"/>
  <c r="J425" i="9"/>
  <c r="J426" i="9"/>
  <c r="J427" i="9"/>
  <c r="J428" i="9"/>
  <c r="J429" i="9"/>
  <c r="J430" i="9"/>
  <c r="J431" i="9"/>
  <c r="J432" i="9"/>
  <c r="J433" i="9"/>
  <c r="J434" i="9"/>
  <c r="J435" i="9"/>
  <c r="J436" i="9"/>
  <c r="J437" i="9"/>
  <c r="J438" i="9"/>
  <c r="J439" i="9"/>
  <c r="J440" i="9"/>
  <c r="J441" i="9"/>
  <c r="J442" i="9"/>
  <c r="J443" i="9"/>
  <c r="J444" i="9"/>
  <c r="J445" i="9"/>
  <c r="J446" i="9"/>
  <c r="J447" i="9"/>
  <c r="J448" i="9"/>
  <c r="J449" i="9"/>
  <c r="J450" i="9"/>
  <c r="J451" i="9"/>
  <c r="J452" i="9"/>
  <c r="J453" i="9"/>
  <c r="J454" i="9"/>
  <c r="J455" i="9"/>
  <c r="J456" i="9"/>
  <c r="J457" i="9"/>
  <c r="J458" i="9"/>
  <c r="J459" i="9"/>
  <c r="J460" i="9"/>
  <c r="J461" i="9"/>
  <c r="J462" i="9"/>
  <c r="J463" i="9"/>
  <c r="J464" i="9"/>
  <c r="J465" i="9"/>
  <c r="J466" i="9"/>
  <c r="J467" i="9"/>
  <c r="J468" i="9"/>
  <c r="J469" i="9"/>
  <c r="J470" i="9"/>
  <c r="J471" i="9"/>
  <c r="J472" i="9"/>
  <c r="J473" i="9"/>
  <c r="J474" i="9"/>
  <c r="J475" i="9"/>
  <c r="J476" i="9"/>
  <c r="J477" i="9"/>
  <c r="J478" i="9"/>
  <c r="J479" i="9"/>
  <c r="J480" i="9"/>
  <c r="J481" i="9"/>
  <c r="J482" i="9"/>
  <c r="J483" i="9"/>
  <c r="J484" i="9"/>
  <c r="J485" i="9"/>
  <c r="J486" i="9"/>
  <c r="J487" i="9"/>
  <c r="J488" i="9"/>
  <c r="J489" i="9"/>
  <c r="J490" i="9"/>
  <c r="J491" i="9"/>
  <c r="J492" i="9"/>
  <c r="J493" i="9"/>
  <c r="J494" i="9"/>
  <c r="J495" i="9"/>
  <c r="J496" i="9"/>
  <c r="J497" i="9"/>
  <c r="J498" i="9"/>
  <c r="J499" i="9"/>
  <c r="J500" i="9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34" i="4"/>
  <c r="J1035" i="4"/>
  <c r="J1036" i="4"/>
  <c r="J1037" i="4"/>
  <c r="J1038" i="4"/>
  <c r="J1039" i="4"/>
  <c r="J1040" i="4"/>
  <c r="J1041" i="4"/>
  <c r="J1042" i="4"/>
  <c r="J1043" i="4"/>
  <c r="J1044" i="4"/>
  <c r="J1045" i="4"/>
  <c r="J1046" i="4"/>
  <c r="J1047" i="4"/>
  <c r="J1048" i="4"/>
  <c r="J1049" i="4"/>
  <c r="J1050" i="4"/>
  <c r="J1051" i="4"/>
  <c r="J1052" i="4"/>
  <c r="J1053" i="4"/>
  <c r="J1054" i="4"/>
  <c r="J1055" i="4"/>
  <c r="J1056" i="4"/>
  <c r="J1057" i="4"/>
  <c r="J1058" i="4"/>
  <c r="J1059" i="4"/>
  <c r="J1060" i="4"/>
  <c r="J1061" i="4"/>
  <c r="J1062" i="4"/>
  <c r="J1063" i="4"/>
  <c r="J1064" i="4"/>
  <c r="J1065" i="4"/>
  <c r="J1066" i="4"/>
  <c r="J1067" i="4"/>
  <c r="J1068" i="4"/>
  <c r="J1069" i="4"/>
  <c r="J1070" i="4"/>
  <c r="J1071" i="4"/>
  <c r="J1072" i="4"/>
  <c r="J1073" i="4"/>
  <c r="J1074" i="4"/>
  <c r="J1075" i="4"/>
  <c r="J1076" i="4"/>
  <c r="J1077" i="4"/>
  <c r="J1078" i="4"/>
  <c r="J1079" i="4"/>
  <c r="J1080" i="4"/>
  <c r="J1081" i="4"/>
  <c r="J1082" i="4"/>
  <c r="J1083" i="4"/>
  <c r="J1084" i="4"/>
  <c r="J1085" i="4"/>
  <c r="J1086" i="4"/>
  <c r="J1087" i="4"/>
  <c r="J1088" i="4"/>
  <c r="J1089" i="4"/>
  <c r="J1090" i="4"/>
  <c r="J1091" i="4"/>
  <c r="J1092" i="4"/>
  <c r="J1093" i="4"/>
  <c r="J1094" i="4"/>
  <c r="J1095" i="4"/>
  <c r="J1096" i="4"/>
  <c r="J1097" i="4"/>
  <c r="J1098" i="4"/>
  <c r="J1099" i="4"/>
  <c r="J1100" i="4"/>
  <c r="J1101" i="4"/>
  <c r="J1102" i="4"/>
  <c r="J1103" i="4"/>
  <c r="J1104" i="4"/>
  <c r="J1105" i="4"/>
  <c r="J1106" i="4"/>
  <c r="J1107" i="4"/>
  <c r="J1108" i="4"/>
  <c r="J1109" i="4"/>
  <c r="J1110" i="4"/>
  <c r="J1111" i="4"/>
  <c r="J1112" i="4"/>
  <c r="J1113" i="4"/>
  <c r="J1114" i="4"/>
  <c r="J1115" i="4"/>
  <c r="J1116" i="4"/>
  <c r="J1117" i="4"/>
  <c r="J1118" i="4"/>
  <c r="J1119" i="4"/>
  <c r="J1120" i="4"/>
  <c r="J1121" i="4"/>
  <c r="J1122" i="4"/>
  <c r="J1123" i="4"/>
  <c r="J1124" i="4"/>
  <c r="J1125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J1152" i="4"/>
  <c r="J1153" i="4"/>
  <c r="J1154" i="4"/>
  <c r="J1155" i="4"/>
  <c r="J1156" i="4"/>
  <c r="J1157" i="4"/>
  <c r="J1158" i="4"/>
  <c r="J1159" i="4"/>
  <c r="J1160" i="4"/>
  <c r="J1161" i="4"/>
  <c r="J1162" i="4"/>
  <c r="J1163" i="4"/>
  <c r="J1164" i="4"/>
  <c r="J1165" i="4"/>
  <c r="J1166" i="4"/>
  <c r="J1167" i="4"/>
  <c r="J1168" i="4"/>
  <c r="J1169" i="4"/>
  <c r="J1170" i="4"/>
  <c r="J1171" i="4"/>
  <c r="J1172" i="4"/>
  <c r="J1173" i="4"/>
  <c r="J1174" i="4"/>
  <c r="J1175" i="4"/>
  <c r="J1176" i="4"/>
  <c r="J1177" i="4"/>
  <c r="J1178" i="4"/>
  <c r="J1179" i="4"/>
  <c r="J1180" i="4"/>
  <c r="J1181" i="4"/>
  <c r="J1182" i="4"/>
  <c r="J1183" i="4"/>
  <c r="J1184" i="4"/>
  <c r="J1185" i="4"/>
  <c r="J1186" i="4"/>
  <c r="J1187" i="4"/>
  <c r="J1188" i="4"/>
  <c r="J1189" i="4"/>
  <c r="J1190" i="4"/>
  <c r="J1191" i="4"/>
  <c r="J1192" i="4"/>
  <c r="J1193" i="4"/>
  <c r="J1194" i="4"/>
  <c r="J1195" i="4"/>
  <c r="J1196" i="4"/>
  <c r="J1197" i="4"/>
  <c r="J1198" i="4"/>
  <c r="J1199" i="4"/>
  <c r="J1200" i="4"/>
  <c r="J1201" i="4"/>
  <c r="J1202" i="4"/>
  <c r="J1203" i="4"/>
  <c r="J1204" i="4"/>
  <c r="J1205" i="4"/>
  <c r="J1206" i="4"/>
  <c r="J1207" i="4"/>
  <c r="J1208" i="4"/>
  <c r="J1209" i="4"/>
  <c r="J1210" i="4"/>
  <c r="J1211" i="4"/>
  <c r="J1212" i="4"/>
  <c r="J1213" i="4"/>
  <c r="J1214" i="4"/>
  <c r="J1215" i="4"/>
  <c r="J1216" i="4"/>
  <c r="J1217" i="4"/>
  <c r="J1218" i="4"/>
  <c r="J1219" i="4"/>
  <c r="J1220" i="4"/>
  <c r="J1221" i="4"/>
  <c r="J1222" i="4"/>
  <c r="J1223" i="4"/>
  <c r="J1224" i="4"/>
  <c r="J1225" i="4"/>
  <c r="J1226" i="4"/>
  <c r="J1227" i="4"/>
  <c r="J1228" i="4"/>
  <c r="J1229" i="4"/>
  <c r="J1230" i="4"/>
  <c r="J1231" i="4"/>
  <c r="J1232" i="4"/>
  <c r="J1233" i="4"/>
  <c r="J1234" i="4"/>
  <c r="J1235" i="4"/>
  <c r="J1236" i="4"/>
  <c r="J1237" i="4"/>
  <c r="J1238" i="4"/>
  <c r="J1239" i="4"/>
  <c r="J1240" i="4"/>
  <c r="J1241" i="4"/>
  <c r="J1242" i="4"/>
  <c r="J1243" i="4"/>
  <c r="J1244" i="4"/>
  <c r="J1245" i="4"/>
  <c r="J1246" i="4"/>
  <c r="J1247" i="4"/>
  <c r="J1248" i="4"/>
  <c r="J1249" i="4"/>
  <c r="J1250" i="4"/>
  <c r="J1251" i="4"/>
  <c r="J1252" i="4"/>
  <c r="J1253" i="4"/>
  <c r="J1254" i="4"/>
  <c r="J1255" i="4"/>
  <c r="J1256" i="4"/>
  <c r="J1257" i="4"/>
  <c r="J1258" i="4"/>
  <c r="J1259" i="4"/>
  <c r="J1260" i="4"/>
  <c r="J1261" i="4"/>
  <c r="J1262" i="4"/>
  <c r="J1263" i="4"/>
  <c r="J1264" i="4"/>
  <c r="J1265" i="4"/>
  <c r="J1266" i="4"/>
  <c r="J1267" i="4"/>
  <c r="J1268" i="4"/>
  <c r="J1269" i="4"/>
  <c r="J1270" i="4"/>
  <c r="J1271" i="4"/>
  <c r="J1272" i="4"/>
  <c r="J1273" i="4"/>
  <c r="J1274" i="4"/>
  <c r="J1275" i="4"/>
  <c r="J1276" i="4"/>
  <c r="J1277" i="4"/>
  <c r="J1278" i="4"/>
  <c r="J1279" i="4"/>
  <c r="J1280" i="4"/>
  <c r="J1281" i="4"/>
  <c r="J1282" i="4"/>
  <c r="J1283" i="4"/>
  <c r="J1284" i="4"/>
  <c r="J1285" i="4"/>
  <c r="J1286" i="4"/>
  <c r="J1287" i="4"/>
  <c r="J1288" i="4"/>
  <c r="J1289" i="4"/>
  <c r="J1290" i="4"/>
  <c r="J1291" i="4"/>
  <c r="J1292" i="4"/>
  <c r="J1293" i="4"/>
  <c r="J1294" i="4"/>
  <c r="J1295" i="4"/>
  <c r="J1296" i="4"/>
  <c r="J1297" i="4"/>
  <c r="J1298" i="4"/>
  <c r="J1299" i="4"/>
  <c r="J1300" i="4"/>
  <c r="J1301" i="4"/>
  <c r="J1302" i="4"/>
  <c r="J1303" i="4"/>
  <c r="J1304" i="4"/>
  <c r="J1305" i="4"/>
  <c r="J1306" i="4"/>
  <c r="J1307" i="4"/>
  <c r="J1308" i="4"/>
  <c r="J1309" i="4"/>
  <c r="J1310" i="4"/>
  <c r="J1311" i="4"/>
  <c r="J1312" i="4"/>
  <c r="J1313" i="4"/>
  <c r="J1314" i="4"/>
  <c r="J1315" i="4"/>
  <c r="J1316" i="4"/>
  <c r="J1317" i="4"/>
  <c r="J1318" i="4"/>
  <c r="J1319" i="4"/>
  <c r="J1320" i="4"/>
  <c r="J1321" i="4"/>
  <c r="J1322" i="4"/>
  <c r="J1323" i="4"/>
  <c r="J1324" i="4"/>
  <c r="J1325" i="4"/>
  <c r="J1326" i="4"/>
  <c r="J1327" i="4"/>
  <c r="J1328" i="4"/>
  <c r="J1329" i="4"/>
  <c r="J1330" i="4"/>
  <c r="J1331" i="4"/>
  <c r="J1332" i="4"/>
  <c r="J1333" i="4"/>
  <c r="J1334" i="4"/>
  <c r="J1335" i="4"/>
  <c r="J1336" i="4"/>
  <c r="J1337" i="4"/>
  <c r="J1338" i="4"/>
  <c r="J1339" i="4"/>
  <c r="J1340" i="4"/>
  <c r="J1341" i="4"/>
  <c r="J1342" i="4"/>
  <c r="J1343" i="4"/>
  <c r="J1344" i="4"/>
  <c r="J1345" i="4"/>
  <c r="J1346" i="4"/>
  <c r="J1347" i="4"/>
  <c r="J1348" i="4"/>
  <c r="J1349" i="4"/>
  <c r="J1350" i="4"/>
  <c r="J1351" i="4"/>
  <c r="J1352" i="4"/>
  <c r="J1353" i="4"/>
  <c r="J1354" i="4"/>
  <c r="J1355" i="4"/>
  <c r="J1356" i="4"/>
  <c r="J1357" i="4"/>
  <c r="J1358" i="4"/>
  <c r="J1359" i="4"/>
  <c r="J1360" i="4"/>
  <c r="J1361" i="4"/>
  <c r="J1362" i="4"/>
  <c r="J1363" i="4"/>
  <c r="J1364" i="4"/>
  <c r="J1365" i="4"/>
  <c r="J1366" i="4"/>
  <c r="J1367" i="4"/>
  <c r="J1368" i="4"/>
  <c r="J1369" i="4"/>
  <c r="J1370" i="4"/>
  <c r="J1371" i="4"/>
  <c r="J1372" i="4"/>
  <c r="J1373" i="4"/>
  <c r="J1374" i="4"/>
  <c r="J1375" i="4"/>
  <c r="J1376" i="4"/>
  <c r="J1377" i="4"/>
  <c r="J1378" i="4"/>
  <c r="J1379" i="4"/>
  <c r="J1380" i="4"/>
  <c r="J1381" i="4"/>
  <c r="J1382" i="4"/>
  <c r="J1383" i="4"/>
  <c r="J1384" i="4"/>
  <c r="J1385" i="4"/>
  <c r="J1386" i="4"/>
  <c r="J1387" i="4"/>
  <c r="J1388" i="4"/>
  <c r="J1389" i="4"/>
  <c r="J1390" i="4"/>
  <c r="J1391" i="4"/>
  <c r="J1392" i="4"/>
  <c r="J1393" i="4"/>
  <c r="J1394" i="4"/>
  <c r="J1395" i="4"/>
  <c r="J1396" i="4"/>
  <c r="J1397" i="4"/>
  <c r="J1398" i="4"/>
  <c r="J1399" i="4"/>
  <c r="J1400" i="4"/>
  <c r="J1401" i="4"/>
  <c r="J1402" i="4"/>
  <c r="J1403" i="4"/>
  <c r="J1404" i="4"/>
  <c r="J1405" i="4"/>
  <c r="J1406" i="4"/>
  <c r="J1407" i="4"/>
  <c r="J1408" i="4"/>
  <c r="J1409" i="4"/>
  <c r="J1410" i="4"/>
  <c r="J1411" i="4"/>
  <c r="J1412" i="4"/>
  <c r="J1413" i="4"/>
  <c r="J1414" i="4"/>
  <c r="J1415" i="4"/>
  <c r="J1416" i="4"/>
  <c r="J1417" i="4"/>
  <c r="J1418" i="4"/>
  <c r="J1419" i="4"/>
  <c r="J1420" i="4"/>
  <c r="J1421" i="4"/>
  <c r="J1422" i="4"/>
  <c r="J1423" i="4"/>
  <c r="J1424" i="4"/>
  <c r="J1425" i="4"/>
  <c r="J1426" i="4"/>
  <c r="J1427" i="4"/>
  <c r="J1428" i="4"/>
  <c r="J1429" i="4"/>
  <c r="J1430" i="4"/>
  <c r="J1431" i="4"/>
  <c r="J1432" i="4"/>
  <c r="J1433" i="4"/>
  <c r="J1434" i="4"/>
  <c r="J1435" i="4"/>
  <c r="J1436" i="4"/>
  <c r="J1437" i="4"/>
  <c r="J1438" i="4"/>
  <c r="J1439" i="4"/>
  <c r="J1440" i="4"/>
  <c r="J1441" i="4"/>
  <c r="J1442" i="4"/>
  <c r="J1443" i="4"/>
  <c r="J1444" i="4"/>
  <c r="J1445" i="4"/>
  <c r="J1446" i="4"/>
  <c r="J1447" i="4"/>
  <c r="J1448" i="4"/>
  <c r="J1449" i="4"/>
  <c r="J1450" i="4"/>
  <c r="J1451" i="4"/>
  <c r="J1452" i="4"/>
  <c r="J1453" i="4"/>
  <c r="J1454" i="4"/>
  <c r="J1455" i="4"/>
  <c r="J1456" i="4"/>
  <c r="J1457" i="4"/>
  <c r="J1458" i="4"/>
  <c r="J1459" i="4"/>
  <c r="J1460" i="4"/>
  <c r="J1461" i="4"/>
  <c r="J1462" i="4"/>
  <c r="J1463" i="4"/>
  <c r="J1464" i="4"/>
  <c r="J1465" i="4"/>
  <c r="J1466" i="4"/>
  <c r="J1467" i="4"/>
  <c r="J1468" i="4"/>
  <c r="J1469" i="4"/>
  <c r="J1470" i="4"/>
  <c r="J1471" i="4"/>
  <c r="J1472" i="4"/>
  <c r="J1473" i="4"/>
  <c r="J1474" i="4"/>
  <c r="J1475" i="4"/>
  <c r="J1476" i="4"/>
  <c r="J1477" i="4"/>
  <c r="J1478" i="4"/>
  <c r="J1479" i="4"/>
  <c r="J1480" i="4"/>
  <c r="J1481" i="4"/>
  <c r="J1482" i="4"/>
  <c r="J1483" i="4"/>
  <c r="J1484" i="4"/>
  <c r="J1485" i="4"/>
  <c r="J1486" i="4"/>
  <c r="J1487" i="4"/>
  <c r="J1488" i="4"/>
  <c r="J1489" i="4"/>
  <c r="J1490" i="4"/>
  <c r="J1491" i="4"/>
  <c r="J1492" i="4"/>
  <c r="J1493" i="4"/>
  <c r="J1494" i="4"/>
  <c r="J1495" i="4"/>
  <c r="J1496" i="4"/>
  <c r="J1497" i="4"/>
  <c r="J1498" i="4"/>
  <c r="J1499" i="4"/>
  <c r="J1500" i="4"/>
  <c r="J1501" i="4"/>
  <c r="J1502" i="4"/>
  <c r="J1503" i="4"/>
  <c r="J1504" i="4"/>
  <c r="J1505" i="4"/>
  <c r="J1506" i="4"/>
  <c r="J1507" i="4"/>
  <c r="J1508" i="4"/>
  <c r="J1509" i="4"/>
  <c r="J1510" i="4"/>
  <c r="J1511" i="4"/>
  <c r="J1512" i="4"/>
  <c r="J1513" i="4"/>
  <c r="J1514" i="4"/>
  <c r="J1515" i="4"/>
  <c r="J1516" i="4"/>
  <c r="J1517" i="4"/>
  <c r="J1518" i="4"/>
  <c r="J1519" i="4"/>
  <c r="J1520" i="4"/>
  <c r="J1521" i="4"/>
  <c r="J1522" i="4"/>
  <c r="J1523" i="4"/>
  <c r="J1524" i="4"/>
  <c r="J1525" i="4"/>
  <c r="J1526" i="4"/>
  <c r="J1527" i="4"/>
  <c r="J1528" i="4"/>
  <c r="J1529" i="4"/>
  <c r="J1530" i="4"/>
  <c r="J1531" i="4"/>
  <c r="J1532" i="4"/>
  <c r="J1533" i="4"/>
  <c r="J1534" i="4"/>
  <c r="J1535" i="4"/>
  <c r="J1536" i="4"/>
  <c r="J1537" i="4"/>
  <c r="J1538" i="4"/>
  <c r="J1539" i="4"/>
  <c r="J1540" i="4"/>
  <c r="J1541" i="4"/>
  <c r="J1542" i="4"/>
  <c r="J1543" i="4"/>
  <c r="J1544" i="4"/>
  <c r="J1545" i="4"/>
  <c r="J1546" i="4"/>
  <c r="J1547" i="4"/>
  <c r="J1548" i="4"/>
  <c r="J1549" i="4"/>
  <c r="J1550" i="4"/>
  <c r="J1551" i="4"/>
  <c r="J1552" i="4"/>
  <c r="J1553" i="4"/>
  <c r="J1554" i="4"/>
  <c r="J1555" i="4"/>
  <c r="J1556" i="4"/>
  <c r="J1557" i="4"/>
  <c r="J1558" i="4"/>
  <c r="J1559" i="4"/>
  <c r="J1560" i="4"/>
  <c r="J1561" i="4"/>
  <c r="J1562" i="4"/>
  <c r="J1563" i="4"/>
  <c r="J1564" i="4"/>
  <c r="J1565" i="4"/>
  <c r="J1566" i="4"/>
  <c r="J1567" i="4"/>
  <c r="J1568" i="4"/>
  <c r="J1569" i="4"/>
  <c r="J1570" i="4"/>
  <c r="J1571" i="4"/>
  <c r="J1572" i="4"/>
  <c r="J1573" i="4"/>
  <c r="J1574" i="4"/>
  <c r="J1575" i="4"/>
  <c r="J1576" i="4"/>
  <c r="J1577" i="4"/>
  <c r="J1578" i="4"/>
  <c r="J1579" i="4"/>
  <c r="J1580" i="4"/>
  <c r="J1581" i="4"/>
  <c r="J1582" i="4"/>
  <c r="J1583" i="4"/>
  <c r="J1584" i="4"/>
  <c r="J1585" i="4"/>
  <c r="J1586" i="4"/>
  <c r="J1587" i="4"/>
  <c r="J1588" i="4"/>
  <c r="J1589" i="4"/>
  <c r="J1590" i="4"/>
  <c r="J1591" i="4"/>
  <c r="J1592" i="4"/>
  <c r="J1593" i="4"/>
  <c r="J1594" i="4"/>
  <c r="J1595" i="4"/>
  <c r="J1596" i="4"/>
  <c r="J1597" i="4"/>
  <c r="J1598" i="4"/>
  <c r="J1599" i="4"/>
  <c r="J1600" i="4"/>
  <c r="J1601" i="4"/>
  <c r="J1602" i="4"/>
  <c r="J1603" i="4"/>
  <c r="J1604" i="4"/>
  <c r="J1605" i="4"/>
  <c r="J1606" i="4"/>
  <c r="J1607" i="4"/>
  <c r="J1608" i="4"/>
  <c r="J1609" i="4"/>
  <c r="J1610" i="4"/>
  <c r="J1611" i="4"/>
  <c r="J1612" i="4"/>
  <c r="J1613" i="4"/>
  <c r="J1614" i="4"/>
  <c r="J1615" i="4"/>
  <c r="J1616" i="4"/>
  <c r="J1617" i="4"/>
  <c r="J1618" i="4"/>
  <c r="J1619" i="4"/>
  <c r="J1620" i="4"/>
  <c r="J1621" i="4"/>
  <c r="J1622" i="4"/>
  <c r="J1623" i="4"/>
  <c r="J1624" i="4"/>
  <c r="J1625" i="4"/>
  <c r="J1626" i="4"/>
  <c r="J1627" i="4"/>
  <c r="J1628" i="4"/>
  <c r="J1629" i="4"/>
  <c r="J1630" i="4"/>
  <c r="J1631" i="4"/>
  <c r="J1632" i="4"/>
  <c r="J1633" i="4"/>
  <c r="J1634" i="4"/>
  <c r="J1635" i="4"/>
  <c r="J1636" i="4"/>
  <c r="J1637" i="4"/>
  <c r="J1638" i="4"/>
  <c r="J1639" i="4"/>
  <c r="J1640" i="4"/>
  <c r="J1641" i="4"/>
  <c r="J1642" i="4"/>
  <c r="J1643" i="4"/>
  <c r="J1644" i="4"/>
  <c r="J1645" i="4"/>
  <c r="J1646" i="4"/>
  <c r="J1647" i="4"/>
  <c r="J1648" i="4"/>
  <c r="J1649" i="4"/>
  <c r="J1650" i="4"/>
  <c r="J1651" i="4"/>
  <c r="J1652" i="4"/>
  <c r="J1653" i="4"/>
  <c r="J1654" i="4"/>
  <c r="J1655" i="4"/>
  <c r="J1656" i="4"/>
  <c r="J1657" i="4"/>
  <c r="J1658" i="4"/>
  <c r="J1659" i="4"/>
  <c r="J1660" i="4"/>
  <c r="J1661" i="4"/>
  <c r="J1662" i="4"/>
  <c r="J1663" i="4"/>
  <c r="J1664" i="4"/>
  <c r="J1665" i="4"/>
  <c r="J1666" i="4"/>
  <c r="J1667" i="4"/>
  <c r="J1668" i="4"/>
  <c r="J1669" i="4"/>
  <c r="J1670" i="4"/>
  <c r="J1671" i="4"/>
  <c r="J1672" i="4"/>
  <c r="J1673" i="4"/>
  <c r="J1674" i="4"/>
  <c r="J1675" i="4"/>
  <c r="J1676" i="4"/>
  <c r="J1677" i="4"/>
  <c r="J1678" i="4"/>
  <c r="J1679" i="4"/>
  <c r="J1680" i="4"/>
  <c r="J1681" i="4"/>
  <c r="J1682" i="4"/>
  <c r="J1683" i="4"/>
  <c r="J1684" i="4"/>
  <c r="J1685" i="4"/>
  <c r="J1686" i="4"/>
  <c r="J1687" i="4"/>
  <c r="J1688" i="4"/>
  <c r="J1689" i="4"/>
  <c r="J1690" i="4"/>
  <c r="J1691" i="4"/>
  <c r="J1692" i="4"/>
  <c r="J1693" i="4"/>
  <c r="J1694" i="4"/>
  <c r="J1695" i="4"/>
  <c r="J1696" i="4"/>
  <c r="J1697" i="4"/>
  <c r="J1698" i="4"/>
  <c r="J1699" i="4"/>
  <c r="J1700" i="4"/>
  <c r="J1701" i="4"/>
  <c r="J1702" i="4"/>
  <c r="J1703" i="4"/>
  <c r="J1704" i="4"/>
  <c r="J1705" i="4"/>
  <c r="J1706" i="4"/>
  <c r="J1707" i="4"/>
  <c r="J1708" i="4"/>
  <c r="J1709" i="4"/>
  <c r="J1710" i="4"/>
  <c r="J1711" i="4"/>
  <c r="J1712" i="4"/>
  <c r="J1713" i="4"/>
  <c r="J1714" i="4"/>
  <c r="J1715" i="4"/>
  <c r="J1716" i="4"/>
  <c r="J1717" i="4"/>
  <c r="J1718" i="4"/>
  <c r="J1719" i="4"/>
  <c r="J1720" i="4"/>
  <c r="J1721" i="4"/>
  <c r="J1722" i="4"/>
  <c r="J1723" i="4"/>
  <c r="J1724" i="4"/>
  <c r="J1725" i="4"/>
  <c r="J1726" i="4"/>
  <c r="J1727" i="4"/>
  <c r="J1728" i="4"/>
  <c r="J1729" i="4"/>
  <c r="J1730" i="4"/>
  <c r="J1731" i="4"/>
  <c r="J1732" i="4"/>
  <c r="J1733" i="4"/>
  <c r="J1734" i="4"/>
  <c r="J1735" i="4"/>
  <c r="J1736" i="4"/>
  <c r="J1737" i="4"/>
  <c r="J1738" i="4"/>
  <c r="J1739" i="4"/>
  <c r="J1740" i="4"/>
  <c r="J1741" i="4"/>
  <c r="J1742" i="4"/>
  <c r="J1743" i="4"/>
  <c r="J1744" i="4"/>
  <c r="J1745" i="4"/>
  <c r="J1746" i="4"/>
  <c r="J1747" i="4"/>
  <c r="J1748" i="4"/>
  <c r="J1749" i="4"/>
  <c r="J1750" i="4"/>
  <c r="J1751" i="4"/>
  <c r="J1752" i="4"/>
  <c r="J1753" i="4"/>
  <c r="J1754" i="4"/>
  <c r="J1755" i="4"/>
  <c r="J1756" i="4"/>
  <c r="J1757" i="4"/>
  <c r="J1758" i="4"/>
  <c r="J1759" i="4"/>
  <c r="J1760" i="4"/>
  <c r="J1761" i="4"/>
  <c r="J1762" i="4"/>
  <c r="J1763" i="4"/>
  <c r="J1764" i="4"/>
  <c r="J1765" i="4"/>
  <c r="J1766" i="4"/>
  <c r="J1767" i="4"/>
  <c r="J1768" i="4"/>
  <c r="J1769" i="4"/>
  <c r="J1770" i="4"/>
  <c r="J1771" i="4"/>
  <c r="J1772" i="4"/>
  <c r="J1773" i="4"/>
  <c r="J1774" i="4"/>
  <c r="J1775" i="4"/>
  <c r="J1776" i="4"/>
  <c r="J1777" i="4"/>
  <c r="J1778" i="4"/>
  <c r="J1779" i="4"/>
  <c r="J1780" i="4"/>
  <c r="J1781" i="4"/>
  <c r="J1782" i="4"/>
  <c r="J1783" i="4"/>
  <c r="J1784" i="4"/>
  <c r="J1785" i="4"/>
  <c r="J1786" i="4"/>
  <c r="J1787" i="4"/>
  <c r="J1788" i="4"/>
  <c r="J1789" i="4"/>
  <c r="J1790" i="4"/>
  <c r="J1791" i="4"/>
  <c r="J1792" i="4"/>
  <c r="J1793" i="4"/>
  <c r="J1794" i="4"/>
  <c r="J1795" i="4"/>
  <c r="J1796" i="4"/>
  <c r="J1797" i="4"/>
  <c r="J1798" i="4"/>
  <c r="J1799" i="4"/>
  <c r="J1800" i="4"/>
  <c r="J1801" i="4"/>
  <c r="J1802" i="4"/>
  <c r="J1803" i="4"/>
  <c r="J1804" i="4"/>
  <c r="J1805" i="4"/>
  <c r="J1806" i="4"/>
  <c r="J1807" i="4"/>
  <c r="J1808" i="4"/>
  <c r="J1809" i="4"/>
  <c r="J1810" i="4"/>
  <c r="J1811" i="4"/>
  <c r="J1812" i="4"/>
  <c r="J1813" i="4"/>
  <c r="J1814" i="4"/>
  <c r="J1815" i="4"/>
  <c r="J1816" i="4"/>
  <c r="J1817" i="4"/>
  <c r="J1818" i="4"/>
  <c r="J1819" i="4"/>
  <c r="J1820" i="4"/>
  <c r="J1821" i="4"/>
  <c r="J1822" i="4"/>
  <c r="J1823" i="4"/>
  <c r="J1824" i="4"/>
  <c r="J1825" i="4"/>
  <c r="J1826" i="4"/>
  <c r="J1827" i="4"/>
  <c r="J1828" i="4"/>
  <c r="J1829" i="4"/>
  <c r="J1830" i="4"/>
  <c r="J1831" i="4"/>
  <c r="J1832" i="4"/>
  <c r="J1833" i="4"/>
  <c r="J1834" i="4"/>
  <c r="J1835" i="4"/>
  <c r="J1836" i="4"/>
  <c r="J1837" i="4"/>
  <c r="J1838" i="4"/>
  <c r="J1839" i="4"/>
  <c r="J1840" i="4"/>
  <c r="J1841" i="4"/>
  <c r="J1842" i="4"/>
  <c r="J1843" i="4"/>
  <c r="J1844" i="4"/>
  <c r="J1845" i="4"/>
  <c r="J1846" i="4"/>
  <c r="J1847" i="4"/>
  <c r="J1848" i="4"/>
  <c r="J1849" i="4"/>
  <c r="J1850" i="4"/>
  <c r="J1851" i="4"/>
  <c r="J1852" i="4"/>
  <c r="J1853" i="4"/>
  <c r="J1854" i="4"/>
  <c r="J1855" i="4"/>
  <c r="J1856" i="4"/>
  <c r="J1857" i="4"/>
  <c r="J1858" i="4"/>
  <c r="J1859" i="4"/>
  <c r="J1860" i="4"/>
  <c r="J1861" i="4"/>
  <c r="J1862" i="4"/>
  <c r="J1863" i="4"/>
  <c r="J1864" i="4"/>
  <c r="J1865" i="4"/>
  <c r="J1866" i="4"/>
  <c r="J1867" i="4"/>
  <c r="J1868" i="4"/>
  <c r="J1869" i="4"/>
  <c r="J1870" i="4"/>
  <c r="J1871" i="4"/>
  <c r="J1872" i="4"/>
  <c r="J1873" i="4"/>
  <c r="J1874" i="4"/>
  <c r="J1875" i="4"/>
  <c r="J1876" i="4"/>
  <c r="J1877" i="4"/>
  <c r="J1878" i="4"/>
  <c r="J1879" i="4"/>
  <c r="J1880" i="4"/>
  <c r="J1881" i="4"/>
  <c r="J1882" i="4"/>
  <c r="J1883" i="4"/>
  <c r="J1884" i="4"/>
  <c r="J1885" i="4"/>
  <c r="J1886" i="4"/>
  <c r="J1887" i="4"/>
  <c r="J1888" i="4"/>
  <c r="J1889" i="4"/>
  <c r="J1890" i="4"/>
  <c r="J1891" i="4"/>
  <c r="J1892" i="4"/>
  <c r="J1893" i="4"/>
  <c r="J1894" i="4"/>
  <c r="J1895" i="4"/>
  <c r="J1896" i="4"/>
  <c r="J1897" i="4"/>
  <c r="J1898" i="4"/>
  <c r="J1899" i="4"/>
  <c r="J1900" i="4"/>
  <c r="J1901" i="4"/>
  <c r="J1902" i="4"/>
  <c r="J1903" i="4"/>
  <c r="J1904" i="4"/>
  <c r="J1905" i="4"/>
  <c r="J1906" i="4"/>
  <c r="J1907" i="4"/>
  <c r="J1908" i="4"/>
  <c r="J1909" i="4"/>
  <c r="J1910" i="4"/>
  <c r="J1911" i="4"/>
  <c r="J1912" i="4"/>
  <c r="J1913" i="4"/>
  <c r="J1914" i="4"/>
  <c r="J1915" i="4"/>
  <c r="J1916" i="4"/>
  <c r="J1917" i="4"/>
  <c r="J1918" i="4"/>
  <c r="J1919" i="4"/>
  <c r="J1920" i="4"/>
  <c r="J1921" i="4"/>
  <c r="J1922" i="4"/>
  <c r="J1923" i="4"/>
  <c r="J1924" i="4"/>
  <c r="J1925" i="4"/>
  <c r="J1926" i="4"/>
  <c r="J1927" i="4"/>
  <c r="J1928" i="4"/>
  <c r="J1929" i="4"/>
  <c r="J1930" i="4"/>
  <c r="J1931" i="4"/>
  <c r="J1932" i="4"/>
  <c r="J1933" i="4"/>
  <c r="J1934" i="4"/>
  <c r="J1935" i="4"/>
  <c r="J1936" i="4"/>
  <c r="J1937" i="4"/>
  <c r="J1938" i="4"/>
  <c r="J1939" i="4"/>
  <c r="J1940" i="4"/>
  <c r="J1941" i="4"/>
  <c r="J1942" i="4"/>
  <c r="J1943" i="4"/>
  <c r="J1944" i="4"/>
  <c r="J1945" i="4"/>
  <c r="J1946" i="4"/>
  <c r="J1947" i="4"/>
  <c r="J1948" i="4"/>
  <c r="J1949" i="4"/>
  <c r="J1950" i="4"/>
  <c r="J1951" i="4"/>
  <c r="J1952" i="4"/>
  <c r="J1953" i="4"/>
  <c r="J1954" i="4"/>
  <c r="J1955" i="4"/>
  <c r="J1956" i="4"/>
  <c r="J1957" i="4"/>
  <c r="J1958" i="4"/>
  <c r="J1959" i="4"/>
  <c r="J1960" i="4"/>
  <c r="J1961" i="4"/>
  <c r="J1962" i="4"/>
  <c r="J1963" i="4"/>
  <c r="J1964" i="4"/>
  <c r="J1965" i="4"/>
  <c r="J1966" i="4"/>
  <c r="J1967" i="4"/>
  <c r="J1968" i="4"/>
  <c r="J1969" i="4"/>
  <c r="J1970" i="4"/>
  <c r="J1971" i="4"/>
  <c r="J1972" i="4"/>
  <c r="J1973" i="4"/>
  <c r="J1974" i="4"/>
  <c r="J1975" i="4"/>
  <c r="J1976" i="4"/>
  <c r="J1977" i="4"/>
  <c r="J1978" i="4"/>
  <c r="J1979" i="4"/>
  <c r="J1980" i="4"/>
  <c r="J1981" i="4"/>
  <c r="J1982" i="4"/>
  <c r="J1983" i="4"/>
  <c r="J1984" i="4"/>
  <c r="J1985" i="4"/>
  <c r="J1986" i="4"/>
  <c r="J1987" i="4"/>
  <c r="J1988" i="4"/>
  <c r="J1989" i="4"/>
  <c r="J1990" i="4"/>
  <c r="J1991" i="4"/>
  <c r="J1992" i="4"/>
  <c r="J1993" i="4"/>
  <c r="J1994" i="4"/>
  <c r="J1995" i="4"/>
  <c r="J1996" i="4"/>
  <c r="J1997" i="4"/>
  <c r="J1998" i="4"/>
  <c r="J1999" i="4"/>
  <c r="J2000" i="4"/>
  <c r="J2001" i="4"/>
  <c r="J2002" i="4"/>
  <c r="J2003" i="4"/>
  <c r="J2004" i="4"/>
  <c r="J2005" i="4"/>
  <c r="J2006" i="4"/>
  <c r="J2007" i="4"/>
  <c r="J2008" i="4"/>
  <c r="J2009" i="4"/>
  <c r="J2010" i="4"/>
  <c r="J2011" i="4"/>
  <c r="J2012" i="4"/>
  <c r="J2013" i="4"/>
  <c r="J2014" i="4"/>
  <c r="J2015" i="4"/>
  <c r="J2016" i="4"/>
  <c r="J2017" i="4"/>
  <c r="J2018" i="4"/>
  <c r="J2019" i="4"/>
  <c r="J2020" i="4"/>
  <c r="J2021" i="4"/>
  <c r="J2022" i="4"/>
  <c r="J2023" i="4"/>
  <c r="J2024" i="4"/>
  <c r="J2025" i="4"/>
  <c r="J2026" i="4"/>
  <c r="J2027" i="4"/>
  <c r="J2028" i="4"/>
  <c r="J2029" i="4"/>
  <c r="J2030" i="4"/>
  <c r="J2031" i="4"/>
  <c r="J2032" i="4"/>
  <c r="J2033" i="4"/>
  <c r="J2034" i="4"/>
  <c r="J2035" i="4"/>
  <c r="J2036" i="4"/>
  <c r="J2037" i="4"/>
  <c r="J2038" i="4"/>
  <c r="J2039" i="4"/>
  <c r="J2040" i="4"/>
  <c r="J2041" i="4"/>
  <c r="J2042" i="4"/>
  <c r="J2043" i="4"/>
  <c r="J2044" i="4"/>
  <c r="J2045" i="4"/>
  <c r="J2046" i="4"/>
  <c r="J2047" i="4"/>
  <c r="J2048" i="4"/>
  <c r="J2049" i="4"/>
  <c r="J2050" i="4"/>
  <c r="J2051" i="4"/>
  <c r="J2052" i="4"/>
  <c r="J2053" i="4"/>
  <c r="J2054" i="4"/>
  <c r="J2055" i="4"/>
  <c r="J2056" i="4"/>
  <c r="J2057" i="4"/>
  <c r="J2058" i="4"/>
  <c r="J2059" i="4"/>
  <c r="J2060" i="4"/>
  <c r="J2061" i="4"/>
  <c r="J2062" i="4"/>
  <c r="J2063" i="4"/>
  <c r="J2064" i="4"/>
  <c r="J2065" i="4"/>
  <c r="J2066" i="4"/>
  <c r="J2067" i="4"/>
  <c r="J2068" i="4"/>
  <c r="J2069" i="4"/>
  <c r="J2070" i="4"/>
  <c r="J2071" i="4"/>
  <c r="J2072" i="4"/>
  <c r="J2073" i="4"/>
  <c r="J2074" i="4"/>
  <c r="J2075" i="4"/>
  <c r="J2076" i="4"/>
  <c r="J2077" i="4"/>
  <c r="J2078" i="4"/>
  <c r="J2079" i="4"/>
  <c r="J2080" i="4"/>
  <c r="J2081" i="4"/>
  <c r="J2082" i="4"/>
  <c r="J2083" i="4"/>
  <c r="J2084" i="4"/>
  <c r="J2085" i="4"/>
  <c r="J2086" i="4"/>
  <c r="J2087" i="4"/>
  <c r="J2088" i="4"/>
  <c r="J2089" i="4"/>
  <c r="J2090" i="4"/>
  <c r="J2091" i="4"/>
  <c r="J2092" i="4"/>
  <c r="J2093" i="4"/>
  <c r="J2094" i="4"/>
  <c r="J2095" i="4"/>
  <c r="J2096" i="4"/>
  <c r="J2097" i="4"/>
  <c r="J2098" i="4"/>
  <c r="J2099" i="4"/>
  <c r="J2100" i="4"/>
  <c r="J2101" i="4"/>
  <c r="J2102" i="4"/>
  <c r="J2103" i="4"/>
  <c r="J2104" i="4"/>
  <c r="J2105" i="4"/>
  <c r="J2106" i="4"/>
  <c r="J2107" i="4"/>
  <c r="J2108" i="4"/>
  <c r="J2109" i="4"/>
  <c r="J2110" i="4"/>
  <c r="J2111" i="4"/>
  <c r="J2112" i="4"/>
  <c r="J2113" i="4"/>
  <c r="J2114" i="4"/>
  <c r="J2115" i="4"/>
  <c r="J2116" i="4"/>
  <c r="J2117" i="4"/>
  <c r="J2118" i="4"/>
  <c r="J2119" i="4"/>
  <c r="J2120" i="4"/>
  <c r="J2121" i="4"/>
  <c r="J2122" i="4"/>
  <c r="J2123" i="4"/>
  <c r="J2124" i="4"/>
  <c r="J2125" i="4"/>
  <c r="J2126" i="4"/>
  <c r="J2127" i="4"/>
  <c r="J2128" i="4"/>
  <c r="J2129" i="4"/>
  <c r="J2130" i="4"/>
  <c r="J2131" i="4"/>
  <c r="J2132" i="4"/>
  <c r="J2133" i="4"/>
  <c r="J2134" i="4"/>
  <c r="J2135" i="4"/>
  <c r="J2136" i="4"/>
  <c r="J2137" i="4"/>
  <c r="J2138" i="4"/>
  <c r="J2139" i="4"/>
  <c r="J2140" i="4"/>
  <c r="J2141" i="4"/>
  <c r="J2142" i="4"/>
  <c r="J2143" i="4"/>
  <c r="J2144" i="4"/>
  <c r="J2145" i="4"/>
  <c r="J2146" i="4"/>
  <c r="J2147" i="4"/>
  <c r="J2148" i="4"/>
  <c r="J2149" i="4"/>
  <c r="J2150" i="4"/>
  <c r="J2151" i="4"/>
  <c r="J2152" i="4"/>
  <c r="J2153" i="4"/>
  <c r="J2154" i="4"/>
  <c r="J2155" i="4"/>
  <c r="J2156" i="4"/>
  <c r="J2157" i="4"/>
  <c r="J2158" i="4"/>
  <c r="J2159" i="4"/>
  <c r="J2160" i="4"/>
  <c r="J2161" i="4"/>
  <c r="J2162" i="4"/>
  <c r="J2163" i="4"/>
  <c r="J2164" i="4"/>
  <c r="J2165" i="4"/>
  <c r="J2166" i="4"/>
  <c r="J2167" i="4"/>
  <c r="J2168" i="4"/>
  <c r="J2169" i="4"/>
  <c r="J2170" i="4"/>
  <c r="J2171" i="4"/>
  <c r="J2172" i="4"/>
  <c r="J2173" i="4"/>
  <c r="J2174" i="4"/>
  <c r="J2175" i="4"/>
  <c r="J2176" i="4"/>
  <c r="J2177" i="4"/>
  <c r="J2178" i="4"/>
  <c r="J2179" i="4"/>
  <c r="J2180" i="4"/>
  <c r="J2181" i="4"/>
  <c r="J2182" i="4"/>
  <c r="J2183" i="4"/>
  <c r="J2184" i="4"/>
  <c r="J2185" i="4"/>
  <c r="J2186" i="4"/>
  <c r="J2187" i="4"/>
  <c r="J2188" i="4"/>
  <c r="J2189" i="4"/>
  <c r="J2190" i="4"/>
  <c r="J2191" i="4"/>
  <c r="J2192" i="4"/>
  <c r="J2193" i="4"/>
  <c r="J2194" i="4"/>
  <c r="J2195" i="4"/>
  <c r="J2196" i="4"/>
  <c r="J2197" i="4"/>
  <c r="J2198" i="4"/>
  <c r="J2199" i="4"/>
  <c r="J2200" i="4"/>
  <c r="J2201" i="4"/>
  <c r="J2202" i="4"/>
  <c r="J2203" i="4"/>
  <c r="J2204" i="4"/>
  <c r="J2205" i="4"/>
  <c r="J2206" i="4"/>
  <c r="J2207" i="4"/>
  <c r="J2208" i="4"/>
  <c r="J2209" i="4"/>
  <c r="J2210" i="4"/>
  <c r="J2211" i="4"/>
  <c r="J2212" i="4"/>
  <c r="J2213" i="4"/>
  <c r="J2214" i="4"/>
  <c r="J2215" i="4"/>
  <c r="J2216" i="4"/>
  <c r="J2217" i="4"/>
  <c r="J2218" i="4"/>
  <c r="J2219" i="4"/>
  <c r="J2220" i="4"/>
  <c r="J2221" i="4"/>
  <c r="J2222" i="4"/>
  <c r="J2223" i="4"/>
  <c r="J2224" i="4"/>
  <c r="J2225" i="4"/>
  <c r="J2226" i="4"/>
  <c r="J2227" i="4"/>
  <c r="J2228" i="4"/>
  <c r="J2229" i="4"/>
  <c r="J2230" i="4"/>
  <c r="J2231" i="4"/>
  <c r="J2232" i="4"/>
  <c r="J2233" i="4"/>
  <c r="J2234" i="4"/>
  <c r="J2235" i="4"/>
  <c r="J2236" i="4"/>
  <c r="J2237" i="4"/>
  <c r="J2238" i="4"/>
  <c r="J2239" i="4"/>
  <c r="J2240" i="4"/>
  <c r="J2241" i="4"/>
  <c r="J2242" i="4"/>
  <c r="J2243" i="4"/>
  <c r="J2244" i="4"/>
  <c r="J2245" i="4"/>
  <c r="J2246" i="4"/>
  <c r="J2247" i="4"/>
  <c r="J2248" i="4"/>
  <c r="J2249" i="4"/>
  <c r="J2250" i="4"/>
  <c r="J2251" i="4"/>
  <c r="J2252" i="4"/>
  <c r="J2253" i="4"/>
  <c r="J2254" i="4"/>
  <c r="J2255" i="4"/>
  <c r="J2256" i="4"/>
  <c r="J2257" i="4"/>
  <c r="J2258" i="4"/>
  <c r="J2259" i="4"/>
  <c r="J2260" i="4"/>
  <c r="J2261" i="4"/>
  <c r="J2262" i="4"/>
  <c r="J2263" i="4"/>
  <c r="J2264" i="4"/>
  <c r="J2265" i="4"/>
  <c r="J2266" i="4"/>
  <c r="J2267" i="4"/>
  <c r="J2268" i="4"/>
  <c r="J2269" i="4"/>
  <c r="J2270" i="4"/>
  <c r="J2271" i="4"/>
  <c r="J2272" i="4"/>
  <c r="J2273" i="4"/>
  <c r="J2274" i="4"/>
  <c r="J2275" i="4"/>
  <c r="J2276" i="4"/>
  <c r="J2277" i="4"/>
  <c r="J2278" i="4"/>
  <c r="J2279" i="4"/>
  <c r="J2280" i="4"/>
  <c r="J2281" i="4"/>
  <c r="J2282" i="4"/>
  <c r="J2283" i="4"/>
  <c r="J2284" i="4"/>
  <c r="J2285" i="4"/>
  <c r="J2286" i="4"/>
  <c r="J2287" i="4"/>
  <c r="J2288" i="4"/>
  <c r="J2289" i="4"/>
  <c r="J2290" i="4"/>
  <c r="J2291" i="4"/>
  <c r="J2292" i="4"/>
  <c r="J2293" i="4"/>
  <c r="J2294" i="4"/>
  <c r="J2295" i="4"/>
  <c r="J2296" i="4"/>
  <c r="J2297" i="4"/>
  <c r="J2298" i="4"/>
  <c r="J2299" i="4"/>
  <c r="J2300" i="4"/>
  <c r="J2301" i="4"/>
  <c r="J2302" i="4"/>
  <c r="J2303" i="4"/>
  <c r="J2304" i="4"/>
  <c r="J2305" i="4"/>
  <c r="J2306" i="4"/>
  <c r="J2307" i="4"/>
  <c r="J2308" i="4"/>
  <c r="J2309" i="4"/>
  <c r="J2310" i="4"/>
  <c r="J2311" i="4"/>
  <c r="J2312" i="4"/>
  <c r="J2313" i="4"/>
  <c r="J2314" i="4"/>
  <c r="J2315" i="4"/>
  <c r="J2316" i="4"/>
  <c r="J2317" i="4"/>
  <c r="J2318" i="4"/>
  <c r="J2319" i="4"/>
  <c r="J2320" i="4"/>
  <c r="J2321" i="4"/>
  <c r="J2322" i="4"/>
  <c r="J2323" i="4"/>
  <c r="J2324" i="4"/>
  <c r="J2325" i="4"/>
  <c r="J2326" i="4"/>
  <c r="J2327" i="4"/>
  <c r="J2328" i="4"/>
  <c r="J2329" i="4"/>
  <c r="J2330" i="4"/>
  <c r="J2331" i="4"/>
  <c r="J2332" i="4"/>
  <c r="J2333" i="4"/>
  <c r="J2334" i="4"/>
  <c r="J2335" i="4"/>
  <c r="J2336" i="4"/>
  <c r="J2337" i="4"/>
  <c r="J2338" i="4"/>
  <c r="J2339" i="4"/>
  <c r="J2340" i="4"/>
  <c r="J2341" i="4"/>
  <c r="J2342" i="4"/>
  <c r="J2343" i="4"/>
  <c r="J2344" i="4"/>
  <c r="J2345" i="4"/>
  <c r="J2346" i="4"/>
  <c r="J2347" i="4"/>
  <c r="J2348" i="4"/>
  <c r="J2349" i="4"/>
  <c r="J2350" i="4"/>
  <c r="J2351" i="4"/>
  <c r="J2352" i="4"/>
  <c r="J2353" i="4"/>
  <c r="J2354" i="4"/>
  <c r="J2355" i="4"/>
  <c r="J2356" i="4"/>
  <c r="J2357" i="4"/>
  <c r="J2358" i="4"/>
  <c r="J2359" i="4"/>
  <c r="J2360" i="4"/>
  <c r="J2361" i="4"/>
  <c r="J2362" i="4"/>
  <c r="J2363" i="4"/>
  <c r="J2364" i="4"/>
  <c r="J2365" i="4"/>
  <c r="J2366" i="4"/>
  <c r="J2367" i="4"/>
  <c r="J2368" i="4"/>
  <c r="J2369" i="4"/>
  <c r="J2370" i="4"/>
  <c r="J2371" i="4"/>
  <c r="J2372" i="4"/>
  <c r="J2373" i="4"/>
  <c r="J2374" i="4"/>
  <c r="J2375" i="4"/>
  <c r="J2376" i="4"/>
  <c r="J2377" i="4"/>
  <c r="J2378" i="4"/>
  <c r="J2379" i="4"/>
  <c r="J2380" i="4"/>
  <c r="J2381" i="4"/>
  <c r="J2382" i="4"/>
  <c r="J2383" i="4"/>
  <c r="J2384" i="4"/>
  <c r="J2385" i="4"/>
  <c r="J2386" i="4"/>
  <c r="J2387" i="4"/>
  <c r="J2388" i="4"/>
  <c r="J2389" i="4"/>
  <c r="J2390" i="4"/>
  <c r="J2391" i="4"/>
  <c r="J2392" i="4"/>
  <c r="J2393" i="4"/>
  <c r="J2394" i="4"/>
  <c r="J2395" i="4"/>
  <c r="J2396" i="4"/>
  <c r="J2397" i="4"/>
  <c r="J2398" i="4"/>
  <c r="J2399" i="4"/>
  <c r="J2400" i="4"/>
  <c r="J2401" i="4"/>
  <c r="J2402" i="4"/>
  <c r="J2403" i="4"/>
  <c r="J2404" i="4"/>
  <c r="J2405" i="4"/>
  <c r="J2406" i="4"/>
  <c r="J2407" i="4"/>
  <c r="J2408" i="4"/>
  <c r="J2409" i="4"/>
  <c r="J2410" i="4"/>
  <c r="J2411" i="4"/>
  <c r="J2412" i="4"/>
  <c r="J2413" i="4"/>
  <c r="J2414" i="4"/>
  <c r="J2415" i="4"/>
  <c r="J2416" i="4"/>
  <c r="J2417" i="4"/>
  <c r="J2418" i="4"/>
  <c r="J2419" i="4"/>
  <c r="J2420" i="4"/>
  <c r="J2421" i="4"/>
  <c r="J2422" i="4"/>
  <c r="J2423" i="4"/>
  <c r="J2424" i="4"/>
  <c r="J2425" i="4"/>
  <c r="J2426" i="4"/>
  <c r="J2427" i="4"/>
  <c r="J2428" i="4"/>
  <c r="J2429" i="4"/>
  <c r="J2430" i="4"/>
  <c r="J2431" i="4"/>
  <c r="J2432" i="4"/>
  <c r="J2433" i="4"/>
  <c r="J2434" i="4"/>
  <c r="J2435" i="4"/>
  <c r="J2436" i="4"/>
  <c r="J2437" i="4"/>
  <c r="J2438" i="4"/>
  <c r="J2439" i="4"/>
  <c r="J2440" i="4"/>
  <c r="J2441" i="4"/>
  <c r="J2442" i="4"/>
  <c r="J2443" i="4"/>
  <c r="J2444" i="4"/>
  <c r="J2445" i="4"/>
  <c r="J2446" i="4"/>
  <c r="J2447" i="4"/>
  <c r="J2448" i="4"/>
  <c r="J2449" i="4"/>
  <c r="J2450" i="4"/>
  <c r="J2451" i="4"/>
  <c r="J2452" i="4"/>
  <c r="J2453" i="4"/>
  <c r="J2454" i="4"/>
  <c r="J2455" i="4"/>
  <c r="J2456" i="4"/>
  <c r="J2457" i="4"/>
  <c r="J2458" i="4"/>
  <c r="J2459" i="4"/>
  <c r="J2460" i="4"/>
  <c r="J2461" i="4"/>
  <c r="J2462" i="4"/>
  <c r="J2463" i="4"/>
  <c r="J2464" i="4"/>
  <c r="J2465" i="4"/>
  <c r="J2466" i="4"/>
  <c r="J2467" i="4"/>
  <c r="J2468" i="4"/>
  <c r="J2469" i="4"/>
  <c r="J2470" i="4"/>
  <c r="J2471" i="4"/>
  <c r="J2472" i="4"/>
  <c r="J2473" i="4"/>
  <c r="J2474" i="4"/>
  <c r="J2475" i="4"/>
  <c r="J2476" i="4"/>
  <c r="J2477" i="4"/>
  <c r="J2478" i="4"/>
  <c r="J2479" i="4"/>
  <c r="J2480" i="4"/>
  <c r="J2481" i="4"/>
  <c r="J2482" i="4"/>
  <c r="J2483" i="4"/>
  <c r="J2484" i="4"/>
  <c r="J2485" i="4"/>
  <c r="J2486" i="4"/>
  <c r="J2487" i="4"/>
  <c r="J2488" i="4"/>
  <c r="J2489" i="4"/>
  <c r="J2490" i="4"/>
  <c r="J2491" i="4"/>
  <c r="J2492" i="4"/>
  <c r="J2493" i="4"/>
  <c r="J2494" i="4"/>
  <c r="J2495" i="4"/>
  <c r="J2496" i="4"/>
  <c r="J2497" i="4"/>
  <c r="J2498" i="4"/>
  <c r="J2499" i="4"/>
  <c r="J2500" i="4"/>
  <c r="J2501" i="4"/>
  <c r="J2502" i="4"/>
  <c r="J2503" i="4"/>
  <c r="J2504" i="4"/>
  <c r="J2505" i="4"/>
  <c r="J2506" i="4"/>
  <c r="J2507" i="4"/>
  <c r="J2508" i="4"/>
  <c r="J2509" i="4"/>
  <c r="J2510" i="4"/>
  <c r="J2511" i="4"/>
  <c r="J2512" i="4"/>
  <c r="J2513" i="4"/>
  <c r="J2514" i="4"/>
  <c r="J2515" i="4"/>
  <c r="J2516" i="4"/>
  <c r="J2517" i="4"/>
  <c r="J2518" i="4"/>
  <c r="J2519" i="4"/>
  <c r="J2520" i="4"/>
  <c r="J2521" i="4"/>
  <c r="J2522" i="4"/>
  <c r="J2523" i="4"/>
  <c r="J2524" i="4"/>
  <c r="J2525" i="4"/>
  <c r="J2526" i="4"/>
  <c r="J2527" i="4"/>
  <c r="J2528" i="4"/>
  <c r="J2529" i="4"/>
  <c r="J2530" i="4"/>
  <c r="J2531" i="4"/>
  <c r="J2532" i="4"/>
  <c r="J2533" i="4"/>
  <c r="J2534" i="4"/>
  <c r="J2535" i="4"/>
  <c r="J2536" i="4"/>
  <c r="J2537" i="4"/>
  <c r="J2538" i="4"/>
  <c r="J2539" i="4"/>
  <c r="J2540" i="4"/>
  <c r="J2541" i="4"/>
  <c r="J2542" i="4"/>
  <c r="J2543" i="4"/>
  <c r="J2544" i="4"/>
  <c r="J2545" i="4"/>
  <c r="J2546" i="4"/>
  <c r="J2547" i="4"/>
  <c r="J2548" i="4"/>
  <c r="J2549" i="4"/>
  <c r="J2550" i="4"/>
  <c r="J2551" i="4"/>
  <c r="J2552" i="4"/>
  <c r="J2553" i="4"/>
  <c r="J2554" i="4"/>
  <c r="J2555" i="4"/>
  <c r="J2556" i="4"/>
  <c r="J2557" i="4"/>
  <c r="J2558" i="4"/>
  <c r="J2559" i="4"/>
  <c r="J2560" i="4"/>
  <c r="J2561" i="4"/>
  <c r="J2562" i="4"/>
  <c r="J2563" i="4"/>
  <c r="J2564" i="4"/>
  <c r="J2565" i="4"/>
  <c r="J2566" i="4"/>
  <c r="J2567" i="4"/>
  <c r="J2568" i="4"/>
  <c r="J2569" i="4"/>
  <c r="J2570" i="4"/>
  <c r="J2571" i="4"/>
  <c r="J2572" i="4"/>
  <c r="J2573" i="4"/>
  <c r="J2574" i="4"/>
  <c r="J2575" i="4"/>
  <c r="J2576" i="4"/>
  <c r="J2577" i="4"/>
  <c r="J2578" i="4"/>
  <c r="J2579" i="4"/>
  <c r="J2580" i="4"/>
  <c r="J2581" i="4"/>
  <c r="J2582" i="4"/>
  <c r="J2583" i="4"/>
  <c r="J2584" i="4"/>
  <c r="J2585" i="4"/>
  <c r="J2586" i="4"/>
  <c r="J2587" i="4"/>
  <c r="J2588" i="4"/>
  <c r="J2589" i="4"/>
  <c r="J2590" i="4"/>
  <c r="J2591" i="4"/>
  <c r="J2592" i="4"/>
  <c r="J2593" i="4"/>
  <c r="J2594" i="4"/>
  <c r="J2595" i="4"/>
  <c r="J2596" i="4"/>
  <c r="J2597" i="4"/>
  <c r="J2598" i="4"/>
  <c r="J2599" i="4"/>
  <c r="J2600" i="4"/>
  <c r="J2601" i="4"/>
  <c r="J2602" i="4"/>
  <c r="J2603" i="4"/>
  <c r="J2604" i="4"/>
  <c r="J2605" i="4"/>
  <c r="J2606" i="4"/>
  <c r="J2607" i="4"/>
  <c r="J2608" i="4"/>
  <c r="J2609" i="4"/>
  <c r="J2610" i="4"/>
  <c r="J2611" i="4"/>
  <c r="J2612" i="4"/>
  <c r="J2613" i="4"/>
  <c r="J2614" i="4"/>
  <c r="J2615" i="4"/>
  <c r="J2616" i="4"/>
  <c r="J2617" i="4"/>
  <c r="J2618" i="4"/>
  <c r="J2619" i="4"/>
  <c r="J2620" i="4"/>
  <c r="J2621" i="4"/>
  <c r="J2622" i="4"/>
  <c r="J2623" i="4"/>
  <c r="J2624" i="4"/>
  <c r="J2625" i="4"/>
  <c r="J2626" i="4"/>
  <c r="J2627" i="4"/>
  <c r="J2628" i="4"/>
  <c r="J2629" i="4"/>
  <c r="J2630" i="4"/>
  <c r="J2631" i="4"/>
  <c r="J2632" i="4"/>
  <c r="J2633" i="4"/>
  <c r="J2634" i="4"/>
  <c r="J2635" i="4"/>
  <c r="J2636" i="4"/>
  <c r="J2637" i="4"/>
  <c r="J2638" i="4"/>
  <c r="J2639" i="4"/>
  <c r="J2640" i="4"/>
  <c r="J2641" i="4"/>
  <c r="J2642" i="4"/>
  <c r="J2643" i="4"/>
  <c r="J2644" i="4"/>
  <c r="J2645" i="4"/>
  <c r="J2646" i="4"/>
  <c r="J2647" i="4"/>
  <c r="J2648" i="4"/>
  <c r="J2649" i="4"/>
  <c r="J2650" i="4"/>
  <c r="J2651" i="4"/>
  <c r="J2652" i="4"/>
  <c r="J2653" i="4"/>
  <c r="J2654" i="4"/>
  <c r="J2655" i="4"/>
  <c r="J2656" i="4"/>
  <c r="J2657" i="4"/>
  <c r="J2658" i="4"/>
  <c r="J2659" i="4"/>
  <c r="J2660" i="4"/>
  <c r="J2661" i="4"/>
  <c r="J2662" i="4"/>
  <c r="J2663" i="4"/>
  <c r="J2664" i="4"/>
  <c r="J2665" i="4"/>
  <c r="J2666" i="4"/>
  <c r="J2667" i="4"/>
  <c r="J2668" i="4"/>
  <c r="J2669" i="4"/>
  <c r="J2670" i="4"/>
  <c r="J2671" i="4"/>
  <c r="J2672" i="4"/>
  <c r="J2673" i="4"/>
  <c r="J2674" i="4"/>
  <c r="J2675" i="4"/>
  <c r="J2676" i="4"/>
  <c r="J2677" i="4"/>
  <c r="J2678" i="4"/>
  <c r="J2679" i="4"/>
  <c r="J2680" i="4"/>
  <c r="J2681" i="4"/>
  <c r="J2682" i="4"/>
  <c r="J2683" i="4"/>
  <c r="J2684" i="4"/>
  <c r="J2685" i="4"/>
  <c r="J2686" i="4"/>
  <c r="J2687" i="4"/>
  <c r="J2688" i="4"/>
  <c r="J2689" i="4"/>
  <c r="J2690" i="4"/>
  <c r="J2691" i="4"/>
  <c r="J2692" i="4"/>
  <c r="J2693" i="4"/>
  <c r="J2694" i="4"/>
  <c r="J2695" i="4"/>
  <c r="J2696" i="4"/>
  <c r="J2697" i="4"/>
  <c r="J2698" i="4"/>
  <c r="J2699" i="4"/>
  <c r="J2700" i="4"/>
  <c r="J2701" i="4"/>
  <c r="J2702" i="4"/>
  <c r="J2703" i="4"/>
  <c r="J2704" i="4"/>
  <c r="J2705" i="4"/>
  <c r="J2706" i="4"/>
  <c r="J2707" i="4"/>
  <c r="J2708" i="4"/>
  <c r="J2709" i="4"/>
  <c r="J2710" i="4"/>
  <c r="J2711" i="4"/>
  <c r="J2712" i="4"/>
  <c r="J2713" i="4"/>
  <c r="J2714" i="4"/>
  <c r="J2715" i="4"/>
  <c r="J2716" i="4"/>
  <c r="J2717" i="4"/>
  <c r="J2718" i="4"/>
  <c r="J2719" i="4"/>
  <c r="J2720" i="4"/>
  <c r="J2721" i="4"/>
  <c r="J2722" i="4"/>
  <c r="J2723" i="4"/>
  <c r="J2724" i="4"/>
  <c r="J2725" i="4"/>
  <c r="J2726" i="4"/>
  <c r="J2727" i="4"/>
  <c r="J2728" i="4"/>
  <c r="J2729" i="4"/>
  <c r="J2730" i="4"/>
  <c r="J2731" i="4"/>
  <c r="J2732" i="4"/>
  <c r="J2733" i="4"/>
  <c r="J2734" i="4"/>
  <c r="J2735" i="4"/>
  <c r="J2736" i="4"/>
  <c r="J2737" i="4"/>
  <c r="J2738" i="4"/>
  <c r="J2739" i="4"/>
  <c r="J2740" i="4"/>
  <c r="J2741" i="4"/>
  <c r="J2742" i="4"/>
  <c r="J2743" i="4"/>
  <c r="J2744" i="4"/>
  <c r="J2745" i="4"/>
  <c r="J2746" i="4"/>
  <c r="J2747" i="4"/>
  <c r="J2748" i="4"/>
  <c r="J2749" i="4"/>
  <c r="J2750" i="4"/>
  <c r="J2751" i="4"/>
  <c r="J2752" i="4"/>
  <c r="J2753" i="4"/>
  <c r="J2754" i="4"/>
  <c r="J2755" i="4"/>
  <c r="J2756" i="4"/>
  <c r="J2757" i="4"/>
  <c r="J2758" i="4"/>
  <c r="J2759" i="4"/>
  <c r="J2760" i="4"/>
  <c r="J2761" i="4"/>
  <c r="J2762" i="4"/>
  <c r="J2763" i="4"/>
  <c r="J2764" i="4"/>
  <c r="J2765" i="4"/>
  <c r="J2766" i="4"/>
  <c r="J2767" i="4"/>
  <c r="J2768" i="4"/>
  <c r="J2769" i="4"/>
  <c r="J2770" i="4"/>
  <c r="J2771" i="4"/>
  <c r="J2772" i="4"/>
  <c r="J2773" i="4"/>
  <c r="J2774" i="4"/>
  <c r="J2775" i="4"/>
  <c r="J2776" i="4"/>
  <c r="J2777" i="4"/>
  <c r="J2778" i="4"/>
  <c r="J2779" i="4"/>
  <c r="J2780" i="4"/>
  <c r="J2781" i="4"/>
  <c r="J2782" i="4"/>
  <c r="J2783" i="4"/>
  <c r="J2784" i="4"/>
  <c r="J2785" i="4"/>
  <c r="J2786" i="4"/>
  <c r="J2787" i="4"/>
  <c r="J2788" i="4"/>
  <c r="J2789" i="4"/>
  <c r="J2790" i="4"/>
  <c r="J2791" i="4"/>
  <c r="J2792" i="4"/>
  <c r="J2793" i="4"/>
  <c r="J2794" i="4"/>
  <c r="J2795" i="4"/>
  <c r="J2796" i="4"/>
  <c r="J2797" i="4"/>
  <c r="J2798" i="4"/>
  <c r="J2799" i="4"/>
  <c r="J2800" i="4"/>
  <c r="J2801" i="4"/>
  <c r="J2802" i="4"/>
  <c r="J2803" i="4"/>
  <c r="J2804" i="4"/>
  <c r="J2805" i="4"/>
  <c r="J2806" i="4"/>
  <c r="J2807" i="4"/>
  <c r="J2808" i="4"/>
  <c r="J2809" i="4"/>
  <c r="J2810" i="4"/>
  <c r="J2811" i="4"/>
  <c r="J2812" i="4"/>
  <c r="J2813" i="4"/>
  <c r="J2814" i="4"/>
  <c r="J2815" i="4"/>
  <c r="J2816" i="4"/>
  <c r="J2817" i="4"/>
  <c r="J2818" i="4"/>
  <c r="J2819" i="4"/>
  <c r="J2820" i="4"/>
  <c r="J2821" i="4"/>
  <c r="J2822" i="4"/>
  <c r="J2823" i="4"/>
  <c r="J2824" i="4"/>
  <c r="J2825" i="4"/>
  <c r="J2826" i="4"/>
  <c r="J2827" i="4"/>
  <c r="J2828" i="4"/>
  <c r="J2829" i="4"/>
  <c r="J2830" i="4"/>
  <c r="J2831" i="4"/>
  <c r="J2832" i="4"/>
  <c r="J2833" i="4"/>
  <c r="J2834" i="4"/>
  <c r="J2835" i="4"/>
  <c r="J2836" i="4"/>
  <c r="J2837" i="4"/>
  <c r="J2838" i="4"/>
  <c r="J2839" i="4"/>
  <c r="J2840" i="4"/>
  <c r="J2841" i="4"/>
  <c r="J2842" i="4"/>
  <c r="J2843" i="4"/>
  <c r="J2844" i="4"/>
  <c r="J2845" i="4"/>
  <c r="J2846" i="4"/>
  <c r="J2847" i="4"/>
  <c r="J2848" i="4"/>
  <c r="J2849" i="4"/>
  <c r="J2850" i="4"/>
  <c r="J2851" i="4"/>
  <c r="J2852" i="4"/>
  <c r="J2853" i="4"/>
  <c r="J2854" i="4"/>
  <c r="J2855" i="4"/>
  <c r="J2856" i="4"/>
  <c r="J2857" i="4"/>
  <c r="J2858" i="4"/>
  <c r="J2859" i="4"/>
  <c r="J2860" i="4"/>
  <c r="J2861" i="4"/>
  <c r="J2862" i="4"/>
  <c r="J2863" i="4"/>
  <c r="J2864" i="4"/>
  <c r="J2865" i="4"/>
  <c r="J2866" i="4"/>
  <c r="J2867" i="4"/>
  <c r="J2868" i="4"/>
  <c r="J2869" i="4"/>
  <c r="J2870" i="4"/>
  <c r="J2871" i="4"/>
  <c r="J2872" i="4"/>
  <c r="J2873" i="4"/>
  <c r="J2874" i="4"/>
  <c r="J2875" i="4"/>
  <c r="J2876" i="4"/>
  <c r="J2877" i="4"/>
  <c r="J2878" i="4"/>
  <c r="J2879" i="4"/>
  <c r="J2880" i="4"/>
  <c r="J2881" i="4"/>
  <c r="J2882" i="4"/>
  <c r="J2883" i="4"/>
  <c r="J2884" i="4"/>
  <c r="J2885" i="4"/>
  <c r="J2886" i="4"/>
  <c r="J2887" i="4"/>
  <c r="J2888" i="4"/>
  <c r="J2889" i="4"/>
  <c r="J2890" i="4"/>
  <c r="J2891" i="4"/>
  <c r="J2892" i="4"/>
  <c r="J2893" i="4"/>
  <c r="J2894" i="4"/>
  <c r="J2895" i="4"/>
  <c r="J2896" i="4"/>
  <c r="J2897" i="4"/>
  <c r="J2898" i="4"/>
  <c r="J2899" i="4"/>
  <c r="J2900" i="4"/>
  <c r="J2901" i="4"/>
  <c r="J2902" i="4"/>
  <c r="J2903" i="4"/>
  <c r="J2904" i="4"/>
  <c r="J2905" i="4"/>
  <c r="J2906" i="4"/>
  <c r="J2907" i="4"/>
  <c r="J2908" i="4"/>
  <c r="J2909" i="4"/>
  <c r="J2910" i="4"/>
  <c r="J2911" i="4"/>
  <c r="J2912" i="4"/>
  <c r="J2913" i="4"/>
  <c r="J2914" i="4"/>
  <c r="J2915" i="4"/>
  <c r="J2916" i="4"/>
  <c r="J2917" i="4"/>
  <c r="J2918" i="4"/>
  <c r="J2919" i="4"/>
  <c r="J2920" i="4"/>
  <c r="J2921" i="4"/>
  <c r="J2922" i="4"/>
  <c r="J2923" i="4"/>
  <c r="J2924" i="4"/>
  <c r="J2925" i="4"/>
  <c r="J2926" i="4"/>
  <c r="J2927" i="4"/>
  <c r="J2928" i="4"/>
  <c r="J2929" i="4"/>
  <c r="J2930" i="4"/>
  <c r="J2931" i="4"/>
  <c r="J2932" i="4"/>
  <c r="J2933" i="4"/>
  <c r="J2934" i="4"/>
  <c r="J2935" i="4"/>
  <c r="J2936" i="4"/>
  <c r="J2937" i="4"/>
  <c r="J2938" i="4"/>
  <c r="J2939" i="4"/>
  <c r="J2940" i="4"/>
  <c r="J2941" i="4"/>
  <c r="J2942" i="4"/>
  <c r="J2943" i="4"/>
  <c r="J2944" i="4"/>
  <c r="J2945" i="4"/>
  <c r="J2946" i="4"/>
  <c r="J2947" i="4"/>
  <c r="J2948" i="4"/>
  <c r="J2949" i="4"/>
  <c r="J2950" i="4"/>
  <c r="J2951" i="4"/>
  <c r="J2952" i="4"/>
  <c r="J2953" i="4"/>
  <c r="J2954" i="4"/>
  <c r="J2955" i="4"/>
  <c r="J2956" i="4"/>
  <c r="J2957" i="4"/>
  <c r="J2958" i="4"/>
  <c r="J2959" i="4"/>
  <c r="J2960" i="4"/>
  <c r="J2961" i="4"/>
  <c r="J2962" i="4"/>
  <c r="J2963" i="4"/>
  <c r="J2964" i="4"/>
  <c r="J2965" i="4"/>
  <c r="J2966" i="4"/>
  <c r="J2967" i="4"/>
  <c r="J2968" i="4"/>
  <c r="J2969" i="4"/>
  <c r="J2970" i="4"/>
  <c r="J2971" i="4"/>
  <c r="J2972" i="4"/>
  <c r="J2973" i="4"/>
  <c r="J2974" i="4"/>
  <c r="J2975" i="4"/>
  <c r="J2976" i="4"/>
  <c r="J2977" i="4"/>
  <c r="J2978" i="4"/>
  <c r="J2979" i="4"/>
  <c r="J2980" i="4"/>
  <c r="J2981" i="4"/>
  <c r="J2982" i="4"/>
  <c r="J2983" i="4"/>
  <c r="J2984" i="4"/>
  <c r="J2985" i="4"/>
  <c r="J2986" i="4"/>
  <c r="J2987" i="4"/>
  <c r="J2988" i="4"/>
  <c r="J2989" i="4"/>
  <c r="J2990" i="4"/>
  <c r="J2991" i="4"/>
  <c r="J2992" i="4"/>
  <c r="J2993" i="4"/>
  <c r="J2994" i="4"/>
  <c r="J2995" i="4"/>
  <c r="J2996" i="4"/>
  <c r="J2997" i="4"/>
  <c r="J2998" i="4"/>
  <c r="J2999" i="4"/>
  <c r="J3000" i="4"/>
  <c r="J3001" i="4"/>
  <c r="J3002" i="4"/>
  <c r="J3003" i="4"/>
  <c r="J3004" i="4"/>
  <c r="J3005" i="4"/>
  <c r="J3006" i="4"/>
  <c r="J3007" i="4"/>
  <c r="J3008" i="4"/>
  <c r="J3009" i="4"/>
  <c r="J3010" i="4"/>
  <c r="J3011" i="4"/>
  <c r="J3012" i="4"/>
  <c r="J3013" i="4"/>
  <c r="J3014" i="4"/>
  <c r="J3015" i="4"/>
  <c r="J3016" i="4"/>
  <c r="J3017" i="4"/>
  <c r="J3018" i="4"/>
  <c r="J3019" i="4"/>
  <c r="J3020" i="4"/>
  <c r="J3021" i="4"/>
  <c r="J3022" i="4"/>
  <c r="J3023" i="4"/>
  <c r="J3024" i="4"/>
  <c r="J3025" i="4"/>
  <c r="J3026" i="4"/>
  <c r="J3027" i="4"/>
  <c r="J3028" i="4"/>
  <c r="J3029" i="4"/>
  <c r="J3030" i="4"/>
  <c r="J3031" i="4"/>
  <c r="J3032" i="4"/>
  <c r="J3033" i="4"/>
  <c r="J3034" i="4"/>
  <c r="J3035" i="4"/>
  <c r="J3036" i="4"/>
  <c r="J3037" i="4"/>
  <c r="J3038" i="4"/>
  <c r="J3039" i="4"/>
  <c r="J3040" i="4"/>
  <c r="J3041" i="4"/>
  <c r="J3042" i="4"/>
  <c r="J3043" i="4"/>
  <c r="J3044" i="4"/>
  <c r="J3045" i="4"/>
  <c r="J3046" i="4"/>
  <c r="J3047" i="4"/>
  <c r="J3048" i="4"/>
  <c r="J3049" i="4"/>
  <c r="J3050" i="4"/>
  <c r="J3051" i="4"/>
  <c r="J3052" i="4"/>
  <c r="J3053" i="4"/>
  <c r="J3054" i="4"/>
  <c r="J3055" i="4"/>
  <c r="J3056" i="4"/>
  <c r="J3057" i="4"/>
  <c r="J3058" i="4"/>
  <c r="J3059" i="4"/>
  <c r="J3060" i="4"/>
  <c r="J3061" i="4"/>
  <c r="J3062" i="4"/>
  <c r="J3063" i="4"/>
  <c r="J3064" i="4"/>
  <c r="J3065" i="4"/>
  <c r="J3066" i="4"/>
  <c r="J3067" i="4"/>
  <c r="J3068" i="4"/>
  <c r="J3069" i="4"/>
  <c r="J3070" i="4"/>
  <c r="J3071" i="4"/>
  <c r="J3072" i="4"/>
  <c r="J3073" i="4"/>
  <c r="J3074" i="4"/>
  <c r="J3075" i="4"/>
  <c r="J3076" i="4"/>
  <c r="J3077" i="4"/>
  <c r="J3078" i="4"/>
  <c r="J3079" i="4"/>
  <c r="J3080" i="4"/>
  <c r="J3081" i="4"/>
  <c r="J3082" i="4"/>
  <c r="J3083" i="4"/>
  <c r="J3084" i="4"/>
  <c r="J3085" i="4"/>
  <c r="J3086" i="4"/>
  <c r="J3087" i="4"/>
  <c r="J3088" i="4"/>
  <c r="J3089" i="4"/>
  <c r="J3090" i="4"/>
  <c r="J3091" i="4"/>
  <c r="J3092" i="4"/>
  <c r="J3093" i="4"/>
  <c r="J3094" i="4"/>
  <c r="J3095" i="4"/>
  <c r="J3096" i="4"/>
  <c r="J3097" i="4"/>
  <c r="J3098" i="4"/>
  <c r="J3099" i="4"/>
  <c r="J3100" i="4"/>
  <c r="J3101" i="4"/>
  <c r="J3102" i="4"/>
  <c r="J3103" i="4"/>
  <c r="J3104" i="4"/>
  <c r="J3105" i="4"/>
  <c r="J3106" i="4"/>
  <c r="J3107" i="4"/>
  <c r="J3108" i="4"/>
  <c r="J3109" i="4"/>
  <c r="J3110" i="4"/>
  <c r="J3111" i="4"/>
  <c r="J3112" i="4"/>
  <c r="J3113" i="4"/>
  <c r="J3114" i="4"/>
  <c r="J3115" i="4"/>
  <c r="J3116" i="4"/>
  <c r="J3117" i="4"/>
  <c r="J3118" i="4"/>
  <c r="J3119" i="4"/>
  <c r="J3120" i="4"/>
  <c r="J3121" i="4"/>
  <c r="J3122" i="4"/>
  <c r="J3123" i="4"/>
  <c r="J3124" i="4"/>
  <c r="J3125" i="4"/>
  <c r="J3126" i="4"/>
  <c r="J3127" i="4"/>
  <c r="J3128" i="4"/>
  <c r="J3129" i="4"/>
  <c r="J3130" i="4"/>
  <c r="J3131" i="4"/>
  <c r="J3132" i="4"/>
  <c r="J3133" i="4"/>
  <c r="J3134" i="4"/>
  <c r="J3135" i="4"/>
  <c r="J3136" i="4"/>
  <c r="J3137" i="4"/>
  <c r="J3138" i="4"/>
  <c r="J3139" i="4"/>
  <c r="J3140" i="4"/>
  <c r="J3141" i="4"/>
  <c r="J3142" i="4"/>
  <c r="J3143" i="4"/>
  <c r="J3144" i="4"/>
  <c r="J3145" i="4"/>
  <c r="J3146" i="4"/>
  <c r="J3147" i="4"/>
  <c r="J3148" i="4"/>
  <c r="J3149" i="4"/>
  <c r="J3150" i="4"/>
  <c r="J3151" i="4"/>
  <c r="J3152" i="4"/>
  <c r="J3153" i="4"/>
  <c r="J3154" i="4"/>
  <c r="J3155" i="4"/>
  <c r="J3156" i="4"/>
  <c r="J3157" i="4"/>
  <c r="J3158" i="4"/>
  <c r="J3159" i="4"/>
  <c r="J3160" i="4"/>
  <c r="J3161" i="4"/>
  <c r="J3162" i="4"/>
  <c r="J3163" i="4"/>
  <c r="J3164" i="4"/>
  <c r="J3165" i="4"/>
  <c r="J3166" i="4"/>
  <c r="J3167" i="4"/>
  <c r="J3168" i="4"/>
  <c r="J3169" i="4"/>
  <c r="J3170" i="4"/>
  <c r="J3171" i="4"/>
  <c r="J3172" i="4"/>
  <c r="J3173" i="4"/>
  <c r="J3174" i="4"/>
  <c r="J3175" i="4"/>
  <c r="J3176" i="4"/>
  <c r="J3177" i="4"/>
  <c r="J3178" i="4"/>
  <c r="J3179" i="4"/>
  <c r="J3180" i="4"/>
  <c r="J3181" i="4"/>
  <c r="J3182" i="4"/>
  <c r="J3183" i="4"/>
  <c r="J3184" i="4"/>
  <c r="J3185" i="4"/>
  <c r="J3186" i="4"/>
  <c r="J3187" i="4"/>
  <c r="J3188" i="4"/>
  <c r="J3189" i="4"/>
  <c r="J3190" i="4"/>
  <c r="J3191" i="4"/>
  <c r="J3192" i="4"/>
  <c r="J3193" i="4"/>
  <c r="J3194" i="4"/>
  <c r="J3195" i="4"/>
  <c r="J3196" i="4"/>
  <c r="J3197" i="4"/>
  <c r="J3198" i="4"/>
  <c r="J3199" i="4"/>
  <c r="J3200" i="4"/>
  <c r="J3201" i="4"/>
  <c r="J3202" i="4"/>
  <c r="J3203" i="4"/>
  <c r="J3204" i="4"/>
  <c r="J3205" i="4"/>
  <c r="J3206" i="4"/>
  <c r="J3207" i="4"/>
  <c r="J3208" i="4"/>
  <c r="J3209" i="4"/>
  <c r="J3210" i="4"/>
  <c r="J3211" i="4"/>
  <c r="J3212" i="4"/>
  <c r="J3213" i="4"/>
  <c r="J3214" i="4"/>
  <c r="J3215" i="4"/>
  <c r="J3216" i="4"/>
  <c r="J3217" i="4"/>
  <c r="J3218" i="4"/>
  <c r="J3219" i="4"/>
  <c r="J3220" i="4"/>
  <c r="J3221" i="4"/>
  <c r="J3222" i="4"/>
  <c r="J3223" i="4"/>
  <c r="J3224" i="4"/>
  <c r="J3225" i="4"/>
  <c r="J3226" i="4"/>
  <c r="J3227" i="4"/>
  <c r="J3228" i="4"/>
  <c r="J3229" i="4"/>
  <c r="J3230" i="4"/>
  <c r="J3231" i="4"/>
  <c r="J3232" i="4"/>
  <c r="J3233" i="4"/>
  <c r="J3234" i="4"/>
  <c r="J3235" i="4"/>
  <c r="J3236" i="4"/>
  <c r="J3237" i="4"/>
  <c r="J3238" i="4"/>
  <c r="J3239" i="4"/>
  <c r="J3240" i="4"/>
  <c r="J3241" i="4"/>
  <c r="J3242" i="4"/>
  <c r="J3243" i="4"/>
  <c r="J3244" i="4"/>
  <c r="J3245" i="4"/>
  <c r="J3246" i="4"/>
  <c r="J3247" i="4"/>
  <c r="J3248" i="4"/>
  <c r="J3249" i="4"/>
  <c r="J3250" i="4"/>
  <c r="J3251" i="4"/>
  <c r="J3252" i="4"/>
  <c r="J3253" i="4"/>
  <c r="J3254" i="4"/>
  <c r="J3255" i="4"/>
  <c r="J3256" i="4"/>
  <c r="J3257" i="4"/>
  <c r="J3258" i="4"/>
  <c r="J3259" i="4"/>
  <c r="J3260" i="4"/>
  <c r="J3261" i="4"/>
  <c r="J3262" i="4"/>
  <c r="J3263" i="4"/>
  <c r="J3264" i="4"/>
  <c r="J3265" i="4"/>
  <c r="J3266" i="4"/>
  <c r="J3267" i="4"/>
  <c r="J3268" i="4"/>
  <c r="J3269" i="4"/>
  <c r="J3270" i="4"/>
  <c r="J3271" i="4"/>
  <c r="J3272" i="4"/>
  <c r="J3273" i="4"/>
  <c r="J3274" i="4"/>
  <c r="J3275" i="4"/>
  <c r="J3276" i="4"/>
  <c r="J3277" i="4"/>
  <c r="J3278" i="4"/>
  <c r="J3279" i="4"/>
  <c r="J3280" i="4"/>
  <c r="J3281" i="4"/>
  <c r="J3282" i="4"/>
  <c r="J3283" i="4"/>
  <c r="J3284" i="4"/>
  <c r="J3285" i="4"/>
  <c r="J3286" i="4"/>
  <c r="J3287" i="4"/>
  <c r="J3288" i="4"/>
  <c r="J3289" i="4"/>
  <c r="J3290" i="4"/>
  <c r="J3291" i="4"/>
  <c r="J3292" i="4"/>
  <c r="J3293" i="4"/>
  <c r="J3294" i="4"/>
  <c r="J3295" i="4"/>
  <c r="J3296" i="4"/>
  <c r="J3297" i="4"/>
  <c r="J3298" i="4"/>
  <c r="J3299" i="4"/>
  <c r="J3300" i="4"/>
  <c r="J3301" i="4"/>
  <c r="J3302" i="4"/>
  <c r="J3303" i="4"/>
  <c r="J3304" i="4"/>
  <c r="J3305" i="4"/>
  <c r="J3306" i="4"/>
  <c r="J3307" i="4"/>
  <c r="J3308" i="4"/>
  <c r="J3309" i="4"/>
  <c r="J3310" i="4"/>
  <c r="J3311" i="4"/>
  <c r="J3312" i="4"/>
  <c r="J3313" i="4"/>
  <c r="J3314" i="4"/>
  <c r="J3315" i="4"/>
  <c r="J3316" i="4"/>
  <c r="J3317" i="4"/>
  <c r="J3318" i="4"/>
  <c r="J3319" i="4"/>
  <c r="J3320" i="4"/>
  <c r="J3321" i="4"/>
  <c r="J3322" i="4"/>
  <c r="J3323" i="4"/>
  <c r="J3324" i="4"/>
  <c r="J3325" i="4"/>
  <c r="J3326" i="4"/>
  <c r="J3327" i="4"/>
  <c r="J3328" i="4"/>
  <c r="J3329" i="4"/>
  <c r="J3330" i="4"/>
  <c r="J3331" i="4"/>
  <c r="J3332" i="4"/>
  <c r="J3333" i="4"/>
  <c r="J3334" i="4"/>
  <c r="J3335" i="4"/>
  <c r="J3336" i="4"/>
  <c r="J3337" i="4"/>
  <c r="J3338" i="4"/>
  <c r="J3339" i="4"/>
  <c r="J3340" i="4"/>
  <c r="J3341" i="4"/>
  <c r="J3342" i="4"/>
  <c r="J3343" i="4"/>
  <c r="J3344" i="4"/>
  <c r="J3345" i="4"/>
  <c r="J3346" i="4"/>
  <c r="J3347" i="4"/>
  <c r="J3348" i="4"/>
  <c r="J3349" i="4"/>
  <c r="J3350" i="4"/>
  <c r="J3351" i="4"/>
  <c r="J3352" i="4"/>
  <c r="J3353" i="4"/>
  <c r="J3354" i="4"/>
  <c r="J3355" i="4"/>
  <c r="J3356" i="4"/>
  <c r="J3357" i="4"/>
  <c r="J3358" i="4"/>
  <c r="J3359" i="4"/>
  <c r="J3360" i="4"/>
  <c r="J3361" i="4"/>
  <c r="J3362" i="4"/>
  <c r="J3363" i="4"/>
  <c r="J3364" i="4"/>
  <c r="J3365" i="4"/>
  <c r="J3366" i="4"/>
  <c r="J3367" i="4"/>
  <c r="J3368" i="4"/>
  <c r="J3369" i="4"/>
  <c r="J3370" i="4"/>
  <c r="J3371" i="4"/>
  <c r="J3372" i="4"/>
  <c r="J3373" i="4"/>
  <c r="J3374" i="4"/>
  <c r="J3375" i="4"/>
  <c r="J3376" i="4"/>
  <c r="J3377" i="4"/>
  <c r="J3378" i="4"/>
  <c r="J3379" i="4"/>
  <c r="J3380" i="4"/>
  <c r="J3381" i="4"/>
  <c r="J3382" i="4"/>
  <c r="J3383" i="4"/>
  <c r="J3384" i="4"/>
  <c r="J3385" i="4"/>
  <c r="J3386" i="4"/>
  <c r="J3387" i="4"/>
  <c r="J3388" i="4"/>
  <c r="J3389" i="4"/>
  <c r="J3390" i="4"/>
  <c r="J3391" i="4"/>
  <c r="J3392" i="4"/>
  <c r="J3393" i="4"/>
  <c r="J3394" i="4"/>
  <c r="J3395" i="4"/>
  <c r="J3396" i="4"/>
  <c r="J3397" i="4"/>
  <c r="J3398" i="4"/>
  <c r="J3399" i="4"/>
  <c r="J3400" i="4"/>
  <c r="J3401" i="4"/>
  <c r="J3402" i="4"/>
  <c r="J3403" i="4"/>
  <c r="J3404" i="4"/>
  <c r="J3405" i="4"/>
  <c r="J3406" i="4"/>
  <c r="J3407" i="4"/>
  <c r="J3408" i="4"/>
  <c r="J3409" i="4"/>
  <c r="J3410" i="4"/>
  <c r="J3411" i="4"/>
  <c r="J3412" i="4"/>
  <c r="J3413" i="4"/>
  <c r="J3414" i="4"/>
  <c r="J3415" i="4"/>
  <c r="J3416" i="4"/>
  <c r="J3417" i="4"/>
  <c r="J3418" i="4"/>
  <c r="J3419" i="4"/>
  <c r="J3420" i="4"/>
  <c r="J3421" i="4"/>
  <c r="J3422" i="4"/>
  <c r="J3423" i="4"/>
  <c r="J3424" i="4"/>
  <c r="J3425" i="4"/>
  <c r="J3426" i="4"/>
  <c r="J3427" i="4"/>
  <c r="J3428" i="4"/>
  <c r="J3429" i="4"/>
  <c r="J3430" i="4"/>
  <c r="J3431" i="4"/>
  <c r="J3432" i="4"/>
  <c r="J3433" i="4"/>
  <c r="J3434" i="4"/>
  <c r="J3435" i="4"/>
  <c r="J3436" i="4"/>
  <c r="J3437" i="4"/>
  <c r="J3438" i="4"/>
  <c r="J3439" i="4"/>
  <c r="J3440" i="4"/>
  <c r="J3441" i="4"/>
  <c r="J3442" i="4"/>
  <c r="J3443" i="4"/>
  <c r="J3444" i="4"/>
  <c r="J3445" i="4"/>
  <c r="J3446" i="4"/>
  <c r="J3447" i="4"/>
  <c r="J3448" i="4"/>
  <c r="J3449" i="4"/>
  <c r="J3450" i="4"/>
  <c r="J3451" i="4"/>
  <c r="J3452" i="4"/>
  <c r="J3453" i="4"/>
  <c r="J3454" i="4"/>
  <c r="J3455" i="4"/>
  <c r="J3456" i="4"/>
  <c r="J3457" i="4"/>
  <c r="J3458" i="4"/>
  <c r="J3459" i="4"/>
  <c r="J3460" i="4"/>
  <c r="J3461" i="4"/>
  <c r="J3462" i="4"/>
  <c r="J3463" i="4"/>
  <c r="J3464" i="4"/>
  <c r="J3465" i="4"/>
  <c r="J3466" i="4"/>
  <c r="J3467" i="4"/>
  <c r="J3468" i="4"/>
  <c r="J3469" i="4"/>
  <c r="J3470" i="4"/>
  <c r="J3471" i="4"/>
  <c r="J3472" i="4"/>
  <c r="J3473" i="4"/>
  <c r="J3474" i="4"/>
  <c r="J3475" i="4"/>
  <c r="J3476" i="4"/>
  <c r="J3477" i="4"/>
  <c r="J3478" i="4"/>
  <c r="J3479" i="4"/>
  <c r="J3480" i="4"/>
  <c r="J3481" i="4"/>
  <c r="J3482" i="4"/>
  <c r="J3483" i="4"/>
  <c r="J3484" i="4"/>
  <c r="J3485" i="4"/>
  <c r="J3486" i="4"/>
  <c r="J3487" i="4"/>
  <c r="J3488" i="4"/>
  <c r="J3489" i="4"/>
  <c r="J3490" i="4"/>
  <c r="J3491" i="4"/>
  <c r="J3492" i="4"/>
  <c r="J3493" i="4"/>
  <c r="J3494" i="4"/>
  <c r="J3495" i="4"/>
  <c r="J3496" i="4"/>
  <c r="J3497" i="4"/>
  <c r="J3498" i="4"/>
  <c r="J3499" i="4"/>
  <c r="J3500" i="4"/>
  <c r="J3501" i="4"/>
  <c r="J3502" i="4"/>
  <c r="J3503" i="4"/>
  <c r="J3504" i="4"/>
  <c r="J3505" i="4"/>
  <c r="J3506" i="4"/>
  <c r="J3507" i="4"/>
  <c r="J3508" i="4"/>
  <c r="J3509" i="4"/>
  <c r="J3510" i="4"/>
  <c r="J3511" i="4"/>
  <c r="J3512" i="4"/>
  <c r="J3513" i="4"/>
  <c r="J3514" i="4"/>
  <c r="J3515" i="4"/>
  <c r="J3516" i="4"/>
  <c r="J3517" i="4"/>
  <c r="J3518" i="4"/>
  <c r="J3519" i="4"/>
  <c r="J3520" i="4"/>
  <c r="J3521" i="4"/>
  <c r="J3522" i="4"/>
  <c r="J3523" i="4"/>
  <c r="J3524" i="4"/>
  <c r="J3525" i="4"/>
  <c r="J3526" i="4"/>
  <c r="J3527" i="4"/>
  <c r="J3528" i="4"/>
  <c r="J3529" i="4"/>
  <c r="J3530" i="4"/>
  <c r="J3531" i="4"/>
  <c r="J3532" i="4"/>
  <c r="J3533" i="4"/>
  <c r="J3534" i="4"/>
  <c r="J3535" i="4"/>
  <c r="J3536" i="4"/>
  <c r="J3537" i="4"/>
  <c r="J3538" i="4"/>
  <c r="J3539" i="4"/>
  <c r="J3540" i="4"/>
  <c r="J3541" i="4"/>
  <c r="J3542" i="4"/>
  <c r="J3543" i="4"/>
  <c r="J3544" i="4"/>
  <c r="J3545" i="4"/>
  <c r="J3546" i="4"/>
  <c r="J3547" i="4"/>
  <c r="J3548" i="4"/>
  <c r="J3549" i="4"/>
  <c r="J3550" i="4"/>
  <c r="J3551" i="4"/>
  <c r="J3552" i="4"/>
  <c r="J3553" i="4"/>
  <c r="J3554" i="4"/>
  <c r="J3555" i="4"/>
  <c r="J3556" i="4"/>
  <c r="J3557" i="4"/>
  <c r="J3558" i="4"/>
  <c r="J3559" i="4"/>
  <c r="J3560" i="4"/>
  <c r="J3561" i="4"/>
  <c r="J3562" i="4"/>
  <c r="J3563" i="4"/>
  <c r="J3564" i="4"/>
  <c r="J3565" i="4"/>
  <c r="J3566" i="4"/>
  <c r="J3567" i="4"/>
  <c r="J3568" i="4"/>
  <c r="J3569" i="4"/>
  <c r="J3570" i="4"/>
  <c r="J3571" i="4"/>
  <c r="J3572" i="4"/>
  <c r="J3573" i="4"/>
  <c r="J3574" i="4"/>
  <c r="J3575" i="4"/>
  <c r="J3576" i="4"/>
  <c r="J3577" i="4"/>
  <c r="J3578" i="4"/>
  <c r="J3579" i="4"/>
  <c r="J3580" i="4"/>
  <c r="J3581" i="4"/>
  <c r="J3582" i="4"/>
  <c r="J3583" i="4"/>
  <c r="J3584" i="4"/>
  <c r="J3585" i="4"/>
  <c r="J3586" i="4"/>
  <c r="J3587" i="4"/>
  <c r="J3588" i="4"/>
  <c r="J3589" i="4"/>
  <c r="J3590" i="4"/>
  <c r="J3591" i="4"/>
  <c r="J3592" i="4"/>
  <c r="J3593" i="4"/>
  <c r="J3594" i="4"/>
  <c r="J3595" i="4"/>
  <c r="J3596" i="4"/>
  <c r="J3597" i="4"/>
  <c r="J3598" i="4"/>
  <c r="J3599" i="4"/>
  <c r="J3600" i="4"/>
  <c r="J3601" i="4"/>
  <c r="J3602" i="4"/>
  <c r="J3603" i="4"/>
  <c r="J3604" i="4"/>
  <c r="J3605" i="4"/>
  <c r="J3606" i="4"/>
  <c r="J3607" i="4"/>
  <c r="J3608" i="4"/>
  <c r="J3609" i="4"/>
  <c r="J3610" i="4"/>
  <c r="J3611" i="4"/>
  <c r="J3612" i="4"/>
  <c r="J3613" i="4"/>
  <c r="J3614" i="4"/>
  <c r="J3615" i="4"/>
  <c r="J3616" i="4"/>
  <c r="J3617" i="4"/>
  <c r="J3618" i="4"/>
  <c r="J3619" i="4"/>
  <c r="J3620" i="4"/>
  <c r="J3621" i="4"/>
  <c r="J3622" i="4"/>
  <c r="J3623" i="4"/>
  <c r="J3624" i="4"/>
  <c r="J3625" i="4"/>
  <c r="J3626" i="4"/>
  <c r="J3627" i="4"/>
  <c r="J3628" i="4"/>
  <c r="J3629" i="4"/>
  <c r="J3630" i="4"/>
  <c r="J3631" i="4"/>
  <c r="J3632" i="4"/>
  <c r="J3633" i="4"/>
  <c r="J3634" i="4"/>
  <c r="J3635" i="4"/>
  <c r="J3636" i="4"/>
  <c r="J3637" i="4"/>
  <c r="J3638" i="4"/>
  <c r="J3639" i="4"/>
  <c r="J3640" i="4"/>
  <c r="J3641" i="4"/>
  <c r="J3642" i="4"/>
  <c r="J3643" i="4"/>
  <c r="J3644" i="4"/>
  <c r="J3645" i="4"/>
  <c r="J3646" i="4"/>
  <c r="J3647" i="4"/>
  <c r="J3648" i="4"/>
  <c r="J3649" i="4"/>
  <c r="J3650" i="4"/>
  <c r="J3651" i="4"/>
  <c r="J3652" i="4"/>
  <c r="J3653" i="4"/>
  <c r="J3654" i="4"/>
  <c r="J3655" i="4"/>
  <c r="J3656" i="4"/>
  <c r="J3657" i="4"/>
  <c r="J3658" i="4"/>
  <c r="J3659" i="4"/>
  <c r="J3660" i="4"/>
  <c r="J3661" i="4"/>
  <c r="J3662" i="4"/>
  <c r="J3663" i="4"/>
  <c r="J3664" i="4"/>
  <c r="J3665" i="4"/>
  <c r="J3666" i="4"/>
  <c r="J3667" i="4"/>
  <c r="J3668" i="4"/>
  <c r="J3669" i="4"/>
  <c r="J3670" i="4"/>
  <c r="J3671" i="4"/>
  <c r="J3672" i="4"/>
  <c r="J3673" i="4"/>
  <c r="J3674" i="4"/>
  <c r="J3675" i="4"/>
  <c r="J3676" i="4"/>
  <c r="J3677" i="4"/>
  <c r="J3678" i="4"/>
  <c r="J3679" i="4"/>
  <c r="J3680" i="4"/>
  <c r="J3681" i="4"/>
  <c r="J3682" i="4"/>
  <c r="J3683" i="4"/>
  <c r="J3684" i="4"/>
  <c r="J3685" i="4"/>
  <c r="J3686" i="4"/>
  <c r="J3687" i="4"/>
  <c r="J3688" i="4"/>
  <c r="J3689" i="4"/>
  <c r="J3690" i="4"/>
  <c r="J3691" i="4"/>
  <c r="J3692" i="4"/>
  <c r="J3693" i="4"/>
  <c r="J3694" i="4"/>
  <c r="J3695" i="4"/>
  <c r="J3696" i="4"/>
  <c r="J3697" i="4"/>
  <c r="J3698" i="4"/>
  <c r="J3699" i="4"/>
  <c r="J3700" i="4"/>
  <c r="J3701" i="4"/>
  <c r="J3702" i="4"/>
  <c r="J3703" i="4"/>
  <c r="J3704" i="4"/>
  <c r="J3705" i="4"/>
  <c r="J3706" i="4"/>
  <c r="J3707" i="4"/>
  <c r="J3708" i="4"/>
  <c r="J3709" i="4"/>
  <c r="J3710" i="4"/>
  <c r="J3711" i="4"/>
  <c r="J3712" i="4"/>
  <c r="J3713" i="4"/>
  <c r="J3714" i="4"/>
  <c r="J3715" i="4"/>
  <c r="J3716" i="4"/>
  <c r="J3717" i="4"/>
  <c r="J3718" i="4"/>
  <c r="J3719" i="4"/>
  <c r="J3720" i="4"/>
  <c r="J3721" i="4"/>
  <c r="J3722" i="4"/>
  <c r="J3723" i="4"/>
  <c r="J3724" i="4"/>
  <c r="J3725" i="4"/>
  <c r="J3726" i="4"/>
  <c r="J3727" i="4"/>
  <c r="J3728" i="4"/>
  <c r="J3729" i="4"/>
  <c r="J3730" i="4"/>
  <c r="J3731" i="4"/>
  <c r="J3732" i="4"/>
  <c r="J3733" i="4"/>
  <c r="J3734" i="4"/>
  <c r="J3735" i="4"/>
  <c r="J3736" i="4"/>
  <c r="J3737" i="4"/>
  <c r="J3738" i="4"/>
  <c r="J3739" i="4"/>
  <c r="J3740" i="4"/>
  <c r="J3741" i="4"/>
  <c r="J3742" i="4"/>
  <c r="J3743" i="4"/>
  <c r="J3744" i="4"/>
  <c r="J3745" i="4"/>
  <c r="J3746" i="4"/>
  <c r="J3747" i="4"/>
  <c r="J3748" i="4"/>
  <c r="J3749" i="4"/>
  <c r="J3750" i="4"/>
  <c r="J3751" i="4"/>
  <c r="J3752" i="4"/>
  <c r="J3753" i="4"/>
  <c r="J3754" i="4"/>
  <c r="J3755" i="4"/>
  <c r="J3756" i="4"/>
  <c r="J3757" i="4"/>
  <c r="J3758" i="4"/>
  <c r="J3759" i="4"/>
  <c r="J3760" i="4"/>
  <c r="J3761" i="4"/>
  <c r="J3762" i="4"/>
  <c r="J3763" i="4"/>
  <c r="J3764" i="4"/>
  <c r="J3765" i="4"/>
  <c r="J3766" i="4"/>
  <c r="J3767" i="4"/>
  <c r="J3768" i="4"/>
  <c r="J3769" i="4"/>
  <c r="J3770" i="4"/>
  <c r="J3771" i="4"/>
  <c r="J3772" i="4"/>
  <c r="J3773" i="4"/>
  <c r="J3774" i="4"/>
  <c r="J3775" i="4"/>
  <c r="J3776" i="4"/>
  <c r="J3777" i="4"/>
  <c r="J3778" i="4"/>
  <c r="J3779" i="4"/>
  <c r="J3780" i="4"/>
  <c r="J3781" i="4"/>
  <c r="J3782" i="4"/>
  <c r="J3783" i="4"/>
  <c r="J3784" i="4"/>
  <c r="J3785" i="4"/>
  <c r="J3786" i="4"/>
  <c r="J3787" i="4"/>
  <c r="J3788" i="4"/>
  <c r="J3789" i="4"/>
  <c r="J3790" i="4"/>
  <c r="J3791" i="4"/>
  <c r="J3792" i="4"/>
  <c r="J3793" i="4"/>
  <c r="J3794" i="4"/>
  <c r="J3795" i="4"/>
  <c r="J3796" i="4"/>
  <c r="J3797" i="4"/>
  <c r="J3798" i="4"/>
  <c r="J3799" i="4"/>
  <c r="J3800" i="4"/>
  <c r="J3801" i="4"/>
  <c r="J3802" i="4"/>
  <c r="J3803" i="4"/>
  <c r="J3804" i="4"/>
  <c r="J3805" i="4"/>
  <c r="J3806" i="4"/>
  <c r="J3807" i="4"/>
  <c r="J3808" i="4"/>
  <c r="J3809" i="4"/>
  <c r="J3810" i="4"/>
  <c r="J3811" i="4"/>
  <c r="J3812" i="4"/>
  <c r="J3813" i="4"/>
  <c r="J3814" i="4"/>
  <c r="J3815" i="4"/>
  <c r="J3816" i="4"/>
  <c r="J3817" i="4"/>
  <c r="J3818" i="4"/>
  <c r="J3819" i="4"/>
  <c r="J3820" i="4"/>
  <c r="J3821" i="4"/>
  <c r="J3822" i="4"/>
  <c r="J3823" i="4"/>
  <c r="J3824" i="4"/>
  <c r="J3825" i="4"/>
  <c r="J3826" i="4"/>
  <c r="J3827" i="4"/>
  <c r="J3828" i="4"/>
  <c r="J3829" i="4"/>
  <c r="J3830" i="4"/>
  <c r="J3831" i="4"/>
  <c r="J3832" i="4"/>
  <c r="J3833" i="4"/>
  <c r="J3834" i="4"/>
  <c r="J3835" i="4"/>
  <c r="J3836" i="4"/>
  <c r="J3837" i="4"/>
  <c r="J3838" i="4"/>
  <c r="J3839" i="4"/>
  <c r="J3840" i="4"/>
  <c r="J3841" i="4"/>
  <c r="J3842" i="4"/>
  <c r="J3843" i="4"/>
  <c r="J3844" i="4"/>
  <c r="J3845" i="4"/>
  <c r="J3846" i="4"/>
  <c r="J3847" i="4"/>
  <c r="J3848" i="4"/>
  <c r="J3849" i="4"/>
  <c r="J3850" i="4"/>
  <c r="J3851" i="4"/>
  <c r="J3852" i="4"/>
  <c r="J3853" i="4"/>
  <c r="J3854" i="4"/>
  <c r="J3855" i="4"/>
  <c r="J3856" i="4"/>
  <c r="J3857" i="4"/>
  <c r="J3858" i="4"/>
  <c r="J3859" i="4"/>
  <c r="J3860" i="4"/>
  <c r="J3861" i="4"/>
  <c r="J3862" i="4"/>
  <c r="J3863" i="4"/>
  <c r="J3864" i="4"/>
  <c r="J3865" i="4"/>
  <c r="J3866" i="4"/>
  <c r="J3867" i="4"/>
  <c r="J3868" i="4"/>
  <c r="J3869" i="4"/>
  <c r="J3870" i="4"/>
  <c r="J3871" i="4"/>
  <c r="J3872" i="4"/>
  <c r="J3873" i="4"/>
  <c r="J3874" i="4"/>
  <c r="J3875" i="4"/>
  <c r="J3876" i="4"/>
  <c r="J3877" i="4"/>
  <c r="J3878" i="4"/>
  <c r="J3879" i="4"/>
  <c r="J3880" i="4"/>
  <c r="J3881" i="4"/>
  <c r="J3882" i="4"/>
  <c r="J3883" i="4"/>
  <c r="J3884" i="4"/>
  <c r="J3885" i="4"/>
  <c r="J3886" i="4"/>
  <c r="J3887" i="4"/>
  <c r="J3888" i="4"/>
  <c r="J3889" i="4"/>
  <c r="J3890" i="4"/>
  <c r="J3891" i="4"/>
  <c r="J3892" i="4"/>
  <c r="J3893" i="4"/>
  <c r="J3894" i="4"/>
  <c r="J3895" i="4"/>
  <c r="J3896" i="4"/>
  <c r="J3897" i="4"/>
  <c r="J3898" i="4"/>
  <c r="J3899" i="4"/>
  <c r="J3900" i="4"/>
  <c r="J3901" i="4"/>
  <c r="J3902" i="4"/>
  <c r="J3903" i="4"/>
  <c r="J3904" i="4"/>
  <c r="J3905" i="4"/>
  <c r="J3906" i="4"/>
  <c r="J3907" i="4"/>
  <c r="J3908" i="4"/>
  <c r="J3909" i="4"/>
  <c r="J3910" i="4"/>
  <c r="J3911" i="4"/>
  <c r="J3912" i="4"/>
  <c r="J3913" i="4"/>
  <c r="J3914" i="4"/>
  <c r="J3915" i="4"/>
  <c r="J3916" i="4"/>
  <c r="J3917" i="4"/>
  <c r="J3918" i="4"/>
  <c r="J3919" i="4"/>
  <c r="J3920" i="4"/>
  <c r="J3921" i="4"/>
  <c r="J3922" i="4"/>
  <c r="J3923" i="4"/>
  <c r="J3924" i="4"/>
  <c r="J3925" i="4"/>
  <c r="J3926" i="4"/>
  <c r="J3927" i="4"/>
  <c r="J3928" i="4"/>
  <c r="J3929" i="4"/>
  <c r="J3930" i="4"/>
  <c r="J3931" i="4"/>
  <c r="J3932" i="4"/>
  <c r="J3933" i="4"/>
  <c r="J3934" i="4"/>
  <c r="J3935" i="4"/>
  <c r="J3936" i="4"/>
  <c r="J3937" i="4"/>
  <c r="J3938" i="4"/>
  <c r="J3939" i="4"/>
  <c r="J3940" i="4"/>
  <c r="J3941" i="4"/>
  <c r="J3942" i="4"/>
  <c r="J3943" i="4"/>
  <c r="J3944" i="4"/>
  <c r="J3945" i="4"/>
  <c r="J3946" i="4"/>
  <c r="J3947" i="4"/>
  <c r="J3948" i="4"/>
  <c r="J3949" i="4"/>
  <c r="J3950" i="4"/>
  <c r="J3951" i="4"/>
  <c r="J3952" i="4"/>
  <c r="J3953" i="4"/>
  <c r="J3954" i="4"/>
  <c r="J3955" i="4"/>
  <c r="J3956" i="4"/>
  <c r="J3957" i="4"/>
  <c r="J3958" i="4"/>
  <c r="J3959" i="4"/>
  <c r="J3960" i="4"/>
  <c r="J3961" i="4"/>
  <c r="J3962" i="4"/>
  <c r="J3963" i="4"/>
  <c r="J3964" i="4"/>
  <c r="J3965" i="4"/>
  <c r="J3966" i="4"/>
  <c r="J3967" i="4"/>
  <c r="J3968" i="4"/>
  <c r="J3969" i="4"/>
  <c r="J3970" i="4"/>
  <c r="J3971" i="4"/>
  <c r="J3972" i="4"/>
  <c r="J3973" i="4"/>
  <c r="J3974" i="4"/>
  <c r="J3975" i="4"/>
  <c r="J3976" i="4"/>
  <c r="J3977" i="4"/>
  <c r="J3978" i="4"/>
  <c r="J3979" i="4"/>
  <c r="J3980" i="4"/>
  <c r="J3981" i="4"/>
  <c r="J3982" i="4"/>
  <c r="J3983" i="4"/>
  <c r="J3984" i="4"/>
  <c r="J3985" i="4"/>
  <c r="J3986" i="4"/>
  <c r="J3987" i="4"/>
  <c r="J3988" i="4"/>
  <c r="J3989" i="4"/>
  <c r="J3990" i="4"/>
  <c r="J3991" i="4"/>
  <c r="J3992" i="4"/>
  <c r="J3993" i="4"/>
  <c r="J3994" i="4"/>
  <c r="J3995" i="4"/>
  <c r="J3996" i="4"/>
  <c r="J3997" i="4"/>
  <c r="J3998" i="4"/>
  <c r="J3999" i="4"/>
  <c r="J4000" i="4"/>
  <c r="B5" i="4"/>
  <c r="B6" i="4"/>
  <c r="B7" i="4"/>
  <c r="B8" i="4"/>
  <c r="B9" i="4"/>
  <c r="B10" i="4"/>
  <c r="B11" i="4"/>
  <c r="B12" i="4"/>
  <c r="B13" i="4"/>
  <c r="B14" i="4"/>
  <c r="C14" i="4"/>
  <c r="B15" i="4"/>
  <c r="B4" i="4"/>
  <c r="B33" i="4"/>
  <c r="B16" i="4"/>
  <c r="C5" i="4"/>
  <c r="C6" i="4"/>
  <c r="C7" i="4"/>
  <c r="C8" i="4"/>
  <c r="C9" i="4"/>
  <c r="C10" i="4"/>
  <c r="C11" i="4"/>
  <c r="C12" i="4"/>
  <c r="C13" i="4"/>
  <c r="C15" i="4"/>
  <c r="C4" i="4"/>
  <c r="I4" i="4"/>
  <c r="I7" i="4"/>
  <c r="H7" i="4"/>
  <c r="H4" i="4"/>
  <c r="I6" i="4"/>
  <c r="H6" i="4"/>
  <c r="B32" i="4"/>
  <c r="B31" i="4"/>
  <c r="E3" i="14"/>
  <c r="V1" i="16"/>
  <c r="R5" i="16"/>
  <c r="R3" i="16"/>
  <c r="B24" i="4"/>
  <c r="B23" i="4"/>
  <c r="K10" i="4"/>
  <c r="K25" i="4"/>
  <c r="K39" i="4"/>
  <c r="K46" i="4"/>
  <c r="K68" i="4"/>
  <c r="K82" i="4"/>
  <c r="K90" i="4"/>
  <c r="K111" i="4"/>
  <c r="K126" i="4"/>
  <c r="K133" i="4"/>
  <c r="K154" i="4"/>
  <c r="K169" i="4"/>
  <c r="K176" i="4"/>
  <c r="K198" i="4"/>
  <c r="K212" i="4"/>
  <c r="K219" i="4"/>
  <c r="K241" i="4"/>
  <c r="K255" i="4"/>
  <c r="K262" i="4"/>
  <c r="K284" i="4"/>
  <c r="K298" i="4"/>
  <c r="K306" i="4"/>
  <c r="K327" i="4"/>
  <c r="K342" i="4"/>
  <c r="K349" i="4"/>
  <c r="K370" i="4"/>
  <c r="K385" i="4"/>
  <c r="K392" i="4"/>
  <c r="K414" i="4"/>
  <c r="K428" i="4"/>
  <c r="K435" i="4"/>
  <c r="K457" i="4"/>
  <c r="K471" i="4"/>
  <c r="K477" i="4"/>
  <c r="K495" i="4"/>
  <c r="K507" i="4"/>
  <c r="K513" i="4"/>
  <c r="K531" i="4"/>
  <c r="K543" i="4"/>
  <c r="K549" i="4"/>
  <c r="K567" i="4"/>
  <c r="K579" i="4"/>
  <c r="K585" i="4"/>
  <c r="K591" i="4"/>
  <c r="K603" i="4"/>
  <c r="K615" i="4"/>
  <c r="K621" i="4"/>
  <c r="K627" i="4"/>
  <c r="K639" i="4"/>
  <c r="K645" i="4"/>
  <c r="K651" i="4"/>
  <c r="K657" i="4"/>
  <c r="K663" i="4"/>
  <c r="K675" i="4"/>
  <c r="K681" i="4"/>
  <c r="K686" i="4"/>
  <c r="K689" i="4"/>
  <c r="K692" i="4"/>
  <c r="K698" i="4"/>
  <c r="K701" i="4"/>
  <c r="K704" i="4"/>
  <c r="K707" i="4"/>
  <c r="K710" i="4"/>
  <c r="K716" i="4"/>
  <c r="K719" i="4"/>
  <c r="K722" i="4"/>
  <c r="K725" i="4"/>
  <c r="K728" i="4"/>
  <c r="K731" i="4"/>
  <c r="K734" i="4"/>
  <c r="K737" i="4"/>
  <c r="K740" i="4"/>
  <c r="K743" i="4"/>
  <c r="K746" i="4"/>
  <c r="K749" i="4"/>
  <c r="K752" i="4"/>
  <c r="K755" i="4"/>
  <c r="K758" i="4"/>
  <c r="K761" i="4"/>
  <c r="K764" i="4"/>
  <c r="K767" i="4"/>
  <c r="K770" i="4"/>
  <c r="K773" i="4"/>
  <c r="K776" i="4"/>
  <c r="K779" i="4"/>
  <c r="K782" i="4"/>
  <c r="K785" i="4"/>
  <c r="K788" i="4"/>
  <c r="K791" i="4"/>
  <c r="K794" i="4"/>
  <c r="K797" i="4"/>
  <c r="K800" i="4"/>
  <c r="K803" i="4"/>
  <c r="K806" i="4"/>
  <c r="K809" i="4"/>
  <c r="K812" i="4"/>
  <c r="K815" i="4"/>
  <c r="K818" i="4"/>
  <c r="K821" i="4"/>
  <c r="K824" i="4"/>
  <c r="K827" i="4"/>
  <c r="K830" i="4"/>
  <c r="K833" i="4"/>
  <c r="K836" i="4"/>
  <c r="K839" i="4"/>
  <c r="K842" i="4"/>
  <c r="K845" i="4"/>
  <c r="K848" i="4"/>
  <c r="K851" i="4"/>
  <c r="K854" i="4"/>
  <c r="K857" i="4"/>
  <c r="K860" i="4"/>
  <c r="K863" i="4"/>
  <c r="K866" i="4"/>
  <c r="K869" i="4"/>
  <c r="K872" i="4"/>
  <c r="K875" i="4"/>
  <c r="K878" i="4"/>
  <c r="K881" i="4"/>
  <c r="K884" i="4"/>
  <c r="K887" i="4"/>
  <c r="K890" i="4"/>
  <c r="K893" i="4"/>
  <c r="K896" i="4"/>
  <c r="K899" i="4"/>
  <c r="K902" i="4"/>
  <c r="K905" i="4"/>
  <c r="K908" i="4"/>
  <c r="K911" i="4"/>
  <c r="K914" i="4"/>
  <c r="K917" i="4"/>
  <c r="K920" i="4"/>
  <c r="K923" i="4"/>
  <c r="K926" i="4"/>
  <c r="K929" i="4"/>
  <c r="K932" i="4"/>
  <c r="K935" i="4"/>
  <c r="K938" i="4"/>
  <c r="K941" i="4"/>
  <c r="K944" i="4"/>
  <c r="K947" i="4"/>
  <c r="K950" i="4"/>
  <c r="K953" i="4"/>
  <c r="K956" i="4"/>
  <c r="K959" i="4"/>
  <c r="K962" i="4"/>
  <c r="K965" i="4"/>
  <c r="K968" i="4"/>
  <c r="K971" i="4"/>
  <c r="K974" i="4"/>
  <c r="K977" i="4"/>
  <c r="K980" i="4"/>
  <c r="K983" i="4"/>
  <c r="K986" i="4"/>
  <c r="K989" i="4"/>
  <c r="K992" i="4"/>
  <c r="K995" i="4"/>
  <c r="K998" i="4"/>
  <c r="K1001" i="4"/>
  <c r="K1004" i="4"/>
  <c r="K1007" i="4"/>
  <c r="K1010" i="4"/>
  <c r="K1013" i="4"/>
  <c r="K1016" i="4"/>
  <c r="K1019" i="4"/>
  <c r="K1022" i="4"/>
  <c r="K1025" i="4"/>
  <c r="K1028" i="4"/>
  <c r="K1031" i="4"/>
  <c r="K1034" i="4"/>
  <c r="K1037" i="4"/>
  <c r="K1040" i="4"/>
  <c r="K1043" i="4"/>
  <c r="K1046" i="4"/>
  <c r="K1049" i="4"/>
  <c r="K1052" i="4"/>
  <c r="K1055" i="4"/>
  <c r="K1058" i="4"/>
  <c r="K1061" i="4"/>
  <c r="K1064" i="4"/>
  <c r="K1067" i="4"/>
  <c r="K1070" i="4"/>
  <c r="K1073" i="4"/>
  <c r="K1076" i="4"/>
  <c r="K1079" i="4"/>
  <c r="K1082" i="4"/>
  <c r="K1085" i="4"/>
  <c r="K1088" i="4"/>
  <c r="K1091" i="4"/>
  <c r="K1094" i="4"/>
  <c r="K1097" i="4"/>
  <c r="K1100" i="4"/>
  <c r="K1103" i="4"/>
  <c r="K1106" i="4"/>
  <c r="K1109" i="4"/>
  <c r="K1112" i="4"/>
  <c r="K1115" i="4"/>
  <c r="K1118" i="4"/>
  <c r="K1121" i="4"/>
  <c r="K1124" i="4"/>
  <c r="K1127" i="4"/>
  <c r="K1130" i="4"/>
  <c r="K1133" i="4"/>
  <c r="K1136" i="4"/>
  <c r="K1139" i="4"/>
  <c r="K1142" i="4"/>
  <c r="K1145" i="4"/>
  <c r="K1148" i="4"/>
  <c r="K1151" i="4"/>
  <c r="K1154" i="4"/>
  <c r="K1157" i="4"/>
  <c r="K1160" i="4"/>
  <c r="K1163" i="4"/>
  <c r="K1166" i="4"/>
  <c r="K1169" i="4"/>
  <c r="K1172" i="4"/>
  <c r="K1175" i="4"/>
  <c r="K1178" i="4"/>
  <c r="K1181" i="4"/>
  <c r="K1184" i="4"/>
  <c r="K1187" i="4"/>
  <c r="K1190" i="4"/>
  <c r="K1193" i="4"/>
  <c r="K1196" i="4"/>
  <c r="K1199" i="4"/>
  <c r="K1202" i="4"/>
  <c r="K1205" i="4"/>
  <c r="K1208" i="4"/>
  <c r="K1211" i="4"/>
  <c r="K1214" i="4"/>
  <c r="K1217" i="4"/>
  <c r="K1220" i="4"/>
  <c r="K1223" i="4"/>
  <c r="K1226" i="4"/>
  <c r="K1229" i="4"/>
  <c r="K1232" i="4"/>
  <c r="K1235" i="4"/>
  <c r="K1238" i="4"/>
  <c r="K1241" i="4"/>
  <c r="K1244" i="4"/>
  <c r="K1247" i="4"/>
  <c r="K1250" i="4"/>
  <c r="K1253" i="4"/>
  <c r="K1256" i="4"/>
  <c r="K1259" i="4"/>
  <c r="K1262" i="4"/>
  <c r="K1265" i="4"/>
  <c r="K1268" i="4"/>
  <c r="K1271" i="4"/>
  <c r="K1274" i="4"/>
  <c r="K1277" i="4"/>
  <c r="K1280" i="4"/>
  <c r="K1283" i="4"/>
  <c r="K1286" i="4"/>
  <c r="K1289" i="4"/>
  <c r="K1292" i="4"/>
  <c r="K1295" i="4"/>
  <c r="K1298" i="4"/>
  <c r="K1300" i="4"/>
  <c r="K1301" i="4"/>
  <c r="K1304" i="4"/>
  <c r="K1305" i="4"/>
  <c r="K1306" i="4"/>
  <c r="K1307" i="4"/>
  <c r="K1309" i="4"/>
  <c r="K1310" i="4"/>
  <c r="K1311" i="4"/>
  <c r="K1312" i="4"/>
  <c r="K1313" i="4"/>
  <c r="K1315" i="4"/>
  <c r="K1316" i="4"/>
  <c r="K1317" i="4"/>
  <c r="K1318" i="4"/>
  <c r="K1319" i="4"/>
  <c r="K1320" i="4"/>
  <c r="K1321" i="4"/>
  <c r="K1322" i="4"/>
  <c r="K1323" i="4"/>
  <c r="K1324" i="4"/>
  <c r="K1325" i="4"/>
  <c r="K1326" i="4"/>
  <c r="K1327" i="4"/>
  <c r="K1328" i="4"/>
  <c r="K1329" i="4"/>
  <c r="K1330" i="4"/>
  <c r="K1331" i="4"/>
  <c r="K1332" i="4"/>
  <c r="K1333" i="4"/>
  <c r="K1334" i="4"/>
  <c r="K1335" i="4"/>
  <c r="K1336" i="4"/>
  <c r="K1337" i="4"/>
  <c r="K1338" i="4"/>
  <c r="K1339" i="4"/>
  <c r="K1340" i="4"/>
  <c r="K1341" i="4"/>
  <c r="K1342" i="4"/>
  <c r="K1343" i="4"/>
  <c r="K1344" i="4"/>
  <c r="K1345" i="4"/>
  <c r="K1346" i="4"/>
  <c r="K1347" i="4"/>
  <c r="K1348" i="4"/>
  <c r="K1349" i="4"/>
  <c r="K1350" i="4"/>
  <c r="K1351" i="4"/>
  <c r="K1352" i="4"/>
  <c r="K1353" i="4"/>
  <c r="K1354" i="4"/>
  <c r="K1355" i="4"/>
  <c r="K1356" i="4"/>
  <c r="K1357" i="4"/>
  <c r="K1358" i="4"/>
  <c r="K1359" i="4"/>
  <c r="K1360" i="4"/>
  <c r="K1361" i="4"/>
  <c r="K1362" i="4"/>
  <c r="K1363" i="4"/>
  <c r="K1364" i="4"/>
  <c r="K1365" i="4"/>
  <c r="K1366" i="4"/>
  <c r="K1367" i="4"/>
  <c r="K1368" i="4"/>
  <c r="K1369" i="4"/>
  <c r="K1370" i="4"/>
  <c r="K1371" i="4"/>
  <c r="K1372" i="4"/>
  <c r="K1373" i="4"/>
  <c r="K1374" i="4"/>
  <c r="K1375" i="4"/>
  <c r="K1376" i="4"/>
  <c r="K1377" i="4"/>
  <c r="K1378" i="4"/>
  <c r="K1379" i="4"/>
  <c r="K1380" i="4"/>
  <c r="K1381" i="4"/>
  <c r="K1382" i="4"/>
  <c r="K1383" i="4"/>
  <c r="K1384" i="4"/>
  <c r="K1385" i="4"/>
  <c r="K1386" i="4"/>
  <c r="K1387" i="4"/>
  <c r="K1388" i="4"/>
  <c r="K1389" i="4"/>
  <c r="K1390" i="4"/>
  <c r="K1391" i="4"/>
  <c r="K1392" i="4"/>
  <c r="K1393" i="4"/>
  <c r="K1394" i="4"/>
  <c r="K1395" i="4"/>
  <c r="K1396" i="4"/>
  <c r="K1397" i="4"/>
  <c r="K1398" i="4"/>
  <c r="K1399" i="4"/>
  <c r="K1400" i="4"/>
  <c r="K1401" i="4"/>
  <c r="K1402" i="4"/>
  <c r="K1403" i="4"/>
  <c r="K1404" i="4"/>
  <c r="K1405" i="4"/>
  <c r="K1406" i="4"/>
  <c r="K1407" i="4"/>
  <c r="K1408" i="4"/>
  <c r="K1409" i="4"/>
  <c r="K1410" i="4"/>
  <c r="K1411" i="4"/>
  <c r="K1412" i="4"/>
  <c r="K1413" i="4"/>
  <c r="K1414" i="4"/>
  <c r="K1415" i="4"/>
  <c r="K1416" i="4"/>
  <c r="K1417" i="4"/>
  <c r="K1418" i="4"/>
  <c r="K1419" i="4"/>
  <c r="K1420" i="4"/>
  <c r="K1421" i="4"/>
  <c r="K1422" i="4"/>
  <c r="K1423" i="4"/>
  <c r="K1424" i="4"/>
  <c r="K1425" i="4"/>
  <c r="K1426" i="4"/>
  <c r="K1427" i="4"/>
  <c r="K1428" i="4"/>
  <c r="K1429" i="4"/>
  <c r="K1430" i="4"/>
  <c r="K1431" i="4"/>
  <c r="K1432" i="4"/>
  <c r="K1433" i="4"/>
  <c r="K1434" i="4"/>
  <c r="K1435" i="4"/>
  <c r="K1436" i="4"/>
  <c r="K1437" i="4"/>
  <c r="K1438" i="4"/>
  <c r="K1439" i="4"/>
  <c r="K1440" i="4"/>
  <c r="K1441" i="4"/>
  <c r="K1442" i="4"/>
  <c r="K1443" i="4"/>
  <c r="K1444" i="4"/>
  <c r="K1445" i="4"/>
  <c r="K1446" i="4"/>
  <c r="K1447" i="4"/>
  <c r="K1448" i="4"/>
  <c r="K1449" i="4"/>
  <c r="K1450" i="4"/>
  <c r="K1451" i="4"/>
  <c r="K1452" i="4"/>
  <c r="K1453" i="4"/>
  <c r="K1454" i="4"/>
  <c r="K1455" i="4"/>
  <c r="K1456" i="4"/>
  <c r="K1457" i="4"/>
  <c r="K1458" i="4"/>
  <c r="K1459" i="4"/>
  <c r="K1460" i="4"/>
  <c r="K1461" i="4"/>
  <c r="K1462" i="4"/>
  <c r="K1463" i="4"/>
  <c r="K1464" i="4"/>
  <c r="K1465" i="4"/>
  <c r="K1466" i="4"/>
  <c r="K1467" i="4"/>
  <c r="K1468" i="4"/>
  <c r="K1469" i="4"/>
  <c r="K1470" i="4"/>
  <c r="K1471" i="4"/>
  <c r="K1472" i="4"/>
  <c r="K1473" i="4"/>
  <c r="K1474" i="4"/>
  <c r="K1475" i="4"/>
  <c r="K1476" i="4"/>
  <c r="K1477" i="4"/>
  <c r="K1478" i="4"/>
  <c r="K1479" i="4"/>
  <c r="K1480" i="4"/>
  <c r="K1481" i="4"/>
  <c r="K1482" i="4"/>
  <c r="K1483" i="4"/>
  <c r="K1484" i="4"/>
  <c r="K1485" i="4"/>
  <c r="K1486" i="4"/>
  <c r="K1487" i="4"/>
  <c r="K1488" i="4"/>
  <c r="K1489" i="4"/>
  <c r="K1490" i="4"/>
  <c r="K1491" i="4"/>
  <c r="K1492" i="4"/>
  <c r="K1493" i="4"/>
  <c r="K1494" i="4"/>
  <c r="K1495" i="4"/>
  <c r="K1496" i="4"/>
  <c r="K1497" i="4"/>
  <c r="K1498" i="4"/>
  <c r="K1499" i="4"/>
  <c r="K1500" i="4"/>
  <c r="K1501" i="4"/>
  <c r="K1502" i="4"/>
  <c r="K1503" i="4"/>
  <c r="K1504" i="4"/>
  <c r="K1505" i="4"/>
  <c r="K1506" i="4"/>
  <c r="K1507" i="4"/>
  <c r="K1508" i="4"/>
  <c r="K1509" i="4"/>
  <c r="K1510" i="4"/>
  <c r="K1511" i="4"/>
  <c r="K1512" i="4"/>
  <c r="K1513" i="4"/>
  <c r="K1514" i="4"/>
  <c r="K1515" i="4"/>
  <c r="K1516" i="4"/>
  <c r="K1517" i="4"/>
  <c r="K1518" i="4"/>
  <c r="K1519" i="4"/>
  <c r="K1520" i="4"/>
  <c r="K1521" i="4"/>
  <c r="K1522" i="4"/>
  <c r="K1523" i="4"/>
  <c r="K1524" i="4"/>
  <c r="K1525" i="4"/>
  <c r="K1526" i="4"/>
  <c r="K1527" i="4"/>
  <c r="K1528" i="4"/>
  <c r="K1529" i="4"/>
  <c r="K1530" i="4"/>
  <c r="K1531" i="4"/>
  <c r="K1532" i="4"/>
  <c r="K1533" i="4"/>
  <c r="K1534" i="4"/>
  <c r="K1535" i="4"/>
  <c r="K1536" i="4"/>
  <c r="K1537" i="4"/>
  <c r="K1538" i="4"/>
  <c r="K1539" i="4"/>
  <c r="K1540" i="4"/>
  <c r="K1541" i="4"/>
  <c r="K1542" i="4"/>
  <c r="K1543" i="4"/>
  <c r="K1544" i="4"/>
  <c r="K1545" i="4"/>
  <c r="K1546" i="4"/>
  <c r="K1547" i="4"/>
  <c r="K1548" i="4"/>
  <c r="K1549" i="4"/>
  <c r="K1550" i="4"/>
  <c r="K1551" i="4"/>
  <c r="K1552" i="4"/>
  <c r="K1553" i="4"/>
  <c r="K1554" i="4"/>
  <c r="K1555" i="4"/>
  <c r="K1556" i="4"/>
  <c r="K1557" i="4"/>
  <c r="K1558" i="4"/>
  <c r="K1559" i="4"/>
  <c r="K1560" i="4"/>
  <c r="K1561" i="4"/>
  <c r="K1562" i="4"/>
  <c r="K1563" i="4"/>
  <c r="K1564" i="4"/>
  <c r="K1565" i="4"/>
  <c r="K1566" i="4"/>
  <c r="K1567" i="4"/>
  <c r="K1568" i="4"/>
  <c r="K1569" i="4"/>
  <c r="K1570" i="4"/>
  <c r="K1571" i="4"/>
  <c r="K1572" i="4"/>
  <c r="K1573" i="4"/>
  <c r="K1574" i="4"/>
  <c r="K1575" i="4"/>
  <c r="K1576" i="4"/>
  <c r="K1577" i="4"/>
  <c r="K1578" i="4"/>
  <c r="K1579" i="4"/>
  <c r="K1580" i="4"/>
  <c r="K1581" i="4"/>
  <c r="K1582" i="4"/>
  <c r="K1583" i="4"/>
  <c r="K1584" i="4"/>
  <c r="K1585" i="4"/>
  <c r="K1586" i="4"/>
  <c r="K1587" i="4"/>
  <c r="K1588" i="4"/>
  <c r="K1589" i="4"/>
  <c r="K1590" i="4"/>
  <c r="K1591" i="4"/>
  <c r="K1592" i="4"/>
  <c r="K1593" i="4"/>
  <c r="K1594" i="4"/>
  <c r="K1595" i="4"/>
  <c r="K1596" i="4"/>
  <c r="K1597" i="4"/>
  <c r="K1598" i="4"/>
  <c r="K1599" i="4"/>
  <c r="K1600" i="4"/>
  <c r="K1601" i="4"/>
  <c r="K1602" i="4"/>
  <c r="K1603" i="4"/>
  <c r="K1604" i="4"/>
  <c r="K1605" i="4"/>
  <c r="K1606" i="4"/>
  <c r="K1607" i="4"/>
  <c r="K1608" i="4"/>
  <c r="K1609" i="4"/>
  <c r="K1610" i="4"/>
  <c r="K1611" i="4"/>
  <c r="K1612" i="4"/>
  <c r="K1613" i="4"/>
  <c r="K1614" i="4"/>
  <c r="K1615" i="4"/>
  <c r="K1616" i="4"/>
  <c r="K1617" i="4"/>
  <c r="K1618" i="4"/>
  <c r="K1619" i="4"/>
  <c r="K1620" i="4"/>
  <c r="K1621" i="4"/>
  <c r="K1622" i="4"/>
  <c r="K1623" i="4"/>
  <c r="K1624" i="4"/>
  <c r="K1625" i="4"/>
  <c r="K1626" i="4"/>
  <c r="K1627" i="4"/>
  <c r="K1628" i="4"/>
  <c r="K1629" i="4"/>
  <c r="K1630" i="4"/>
  <c r="K1631" i="4"/>
  <c r="K1632" i="4"/>
  <c r="K1633" i="4"/>
  <c r="K1634" i="4"/>
  <c r="K1635" i="4"/>
  <c r="K1636" i="4"/>
  <c r="K1637" i="4"/>
  <c r="K1638" i="4"/>
  <c r="K1639" i="4"/>
  <c r="K1640" i="4"/>
  <c r="K1641" i="4"/>
  <c r="K1642" i="4"/>
  <c r="K1643" i="4"/>
  <c r="K1644" i="4"/>
  <c r="K1645" i="4"/>
  <c r="K1646" i="4"/>
  <c r="K1647" i="4"/>
  <c r="K1648" i="4"/>
  <c r="K1649" i="4"/>
  <c r="K1650" i="4"/>
  <c r="K1651" i="4"/>
  <c r="K1652" i="4"/>
  <c r="K1653" i="4"/>
  <c r="K1654" i="4"/>
  <c r="K1655" i="4"/>
  <c r="K1656" i="4"/>
  <c r="K1657" i="4"/>
  <c r="K1658" i="4"/>
  <c r="K1659" i="4"/>
  <c r="K1660" i="4"/>
  <c r="K1661" i="4"/>
  <c r="K1662" i="4"/>
  <c r="K1663" i="4"/>
  <c r="K1664" i="4"/>
  <c r="K1665" i="4"/>
  <c r="K1666" i="4"/>
  <c r="K1667" i="4"/>
  <c r="K1668" i="4"/>
  <c r="K1669" i="4"/>
  <c r="K1670" i="4"/>
  <c r="K1671" i="4"/>
  <c r="K1672" i="4"/>
  <c r="K1673" i="4"/>
  <c r="K1674" i="4"/>
  <c r="K1675" i="4"/>
  <c r="K1676" i="4"/>
  <c r="K1677" i="4"/>
  <c r="K1678" i="4"/>
  <c r="K1679" i="4"/>
  <c r="K1680" i="4"/>
  <c r="K1681" i="4"/>
  <c r="K1682" i="4"/>
  <c r="K1683" i="4"/>
  <c r="K1684" i="4"/>
  <c r="K1685" i="4"/>
  <c r="K1686" i="4"/>
  <c r="K1687" i="4"/>
  <c r="K1688" i="4"/>
  <c r="K1689" i="4"/>
  <c r="K1690" i="4"/>
  <c r="K1691" i="4"/>
  <c r="K1692" i="4"/>
  <c r="K1693" i="4"/>
  <c r="K1694" i="4"/>
  <c r="K1695" i="4"/>
  <c r="K1696" i="4"/>
  <c r="K1697" i="4"/>
  <c r="K1698" i="4"/>
  <c r="K1699" i="4"/>
  <c r="K1700" i="4"/>
  <c r="K1701" i="4"/>
  <c r="K1702" i="4"/>
  <c r="K1703" i="4"/>
  <c r="K1704" i="4"/>
  <c r="K1705" i="4"/>
  <c r="K1706" i="4"/>
  <c r="K1707" i="4"/>
  <c r="K1708" i="4"/>
  <c r="K1709" i="4"/>
  <c r="K1710" i="4"/>
  <c r="K1711" i="4"/>
  <c r="K1712" i="4"/>
  <c r="K1713" i="4"/>
  <c r="K1714" i="4"/>
  <c r="K1715" i="4"/>
  <c r="K1716" i="4"/>
  <c r="K1717" i="4"/>
  <c r="K1718" i="4"/>
  <c r="K1719" i="4"/>
  <c r="K1720" i="4"/>
  <c r="K1721" i="4"/>
  <c r="K1722" i="4"/>
  <c r="K1723" i="4"/>
  <c r="K1724" i="4"/>
  <c r="K1725" i="4"/>
  <c r="K1726" i="4"/>
  <c r="K1727" i="4"/>
  <c r="K1728" i="4"/>
  <c r="K1729" i="4"/>
  <c r="K1730" i="4"/>
  <c r="K1731" i="4"/>
  <c r="K1732" i="4"/>
  <c r="K1733" i="4"/>
  <c r="K1734" i="4"/>
  <c r="K1735" i="4"/>
  <c r="K1736" i="4"/>
  <c r="K1737" i="4"/>
  <c r="K1738" i="4"/>
  <c r="K1739" i="4"/>
  <c r="K1740" i="4"/>
  <c r="K1741" i="4"/>
  <c r="K1742" i="4"/>
  <c r="K1743" i="4"/>
  <c r="K1744" i="4"/>
  <c r="K1745" i="4"/>
  <c r="K1746" i="4"/>
  <c r="K1747" i="4"/>
  <c r="K1748" i="4"/>
  <c r="K1749" i="4"/>
  <c r="K1750" i="4"/>
  <c r="K1751" i="4"/>
  <c r="K1752" i="4"/>
  <c r="K1753" i="4"/>
  <c r="K1754" i="4"/>
  <c r="K1755" i="4"/>
  <c r="K1756" i="4"/>
  <c r="K1757" i="4"/>
  <c r="K1758" i="4"/>
  <c r="K1759" i="4"/>
  <c r="K1760" i="4"/>
  <c r="K1761" i="4"/>
  <c r="K1762" i="4"/>
  <c r="K1763" i="4"/>
  <c r="K1764" i="4"/>
  <c r="K1765" i="4"/>
  <c r="K1766" i="4"/>
  <c r="K1767" i="4"/>
  <c r="K1768" i="4"/>
  <c r="K1769" i="4"/>
  <c r="K1770" i="4"/>
  <c r="K1771" i="4"/>
  <c r="K1772" i="4"/>
  <c r="K1773" i="4"/>
  <c r="K1774" i="4"/>
  <c r="K1775" i="4"/>
  <c r="K1776" i="4"/>
  <c r="K1777" i="4"/>
  <c r="K1778" i="4"/>
  <c r="K1779" i="4"/>
  <c r="K1780" i="4"/>
  <c r="K1781" i="4"/>
  <c r="K1782" i="4"/>
  <c r="K1783" i="4"/>
  <c r="K1784" i="4"/>
  <c r="K1785" i="4"/>
  <c r="K1786" i="4"/>
  <c r="K1787" i="4"/>
  <c r="K1788" i="4"/>
  <c r="K1789" i="4"/>
  <c r="K1790" i="4"/>
  <c r="K1791" i="4"/>
  <c r="K1792" i="4"/>
  <c r="K1793" i="4"/>
  <c r="K1794" i="4"/>
  <c r="K1795" i="4"/>
  <c r="K1796" i="4"/>
  <c r="K1797" i="4"/>
  <c r="K1798" i="4"/>
  <c r="K1799" i="4"/>
  <c r="K1800" i="4"/>
  <c r="K1801" i="4"/>
  <c r="K1802" i="4"/>
  <c r="K1803" i="4"/>
  <c r="K1804" i="4"/>
  <c r="K1805" i="4"/>
  <c r="K1806" i="4"/>
  <c r="K1807" i="4"/>
  <c r="K1808" i="4"/>
  <c r="K1809" i="4"/>
  <c r="K1810" i="4"/>
  <c r="K1811" i="4"/>
  <c r="K1812" i="4"/>
  <c r="K1813" i="4"/>
  <c r="K1814" i="4"/>
  <c r="K1815" i="4"/>
  <c r="K1816" i="4"/>
  <c r="K1817" i="4"/>
  <c r="K1818" i="4"/>
  <c r="K1819" i="4"/>
  <c r="K1820" i="4"/>
  <c r="K1821" i="4"/>
  <c r="K1822" i="4"/>
  <c r="K1823" i="4"/>
  <c r="K1824" i="4"/>
  <c r="K1825" i="4"/>
  <c r="K1826" i="4"/>
  <c r="K1827" i="4"/>
  <c r="K1828" i="4"/>
  <c r="K1829" i="4"/>
  <c r="K1830" i="4"/>
  <c r="K1831" i="4"/>
  <c r="K1832" i="4"/>
  <c r="K1833" i="4"/>
  <c r="K1834" i="4"/>
  <c r="K1835" i="4"/>
  <c r="K1836" i="4"/>
  <c r="K1837" i="4"/>
  <c r="K1838" i="4"/>
  <c r="K1839" i="4"/>
  <c r="K1840" i="4"/>
  <c r="K1841" i="4"/>
  <c r="K1842" i="4"/>
  <c r="K1843" i="4"/>
  <c r="K1844" i="4"/>
  <c r="K1845" i="4"/>
  <c r="K1846" i="4"/>
  <c r="K1847" i="4"/>
  <c r="K1848" i="4"/>
  <c r="K1849" i="4"/>
  <c r="K1850" i="4"/>
  <c r="K1851" i="4"/>
  <c r="K1852" i="4"/>
  <c r="K1853" i="4"/>
  <c r="K1854" i="4"/>
  <c r="K1855" i="4"/>
  <c r="K1856" i="4"/>
  <c r="K1857" i="4"/>
  <c r="K1858" i="4"/>
  <c r="K1859" i="4"/>
  <c r="K1860" i="4"/>
  <c r="K1861" i="4"/>
  <c r="K1862" i="4"/>
  <c r="K1863" i="4"/>
  <c r="K1864" i="4"/>
  <c r="K1865" i="4"/>
  <c r="K1866" i="4"/>
  <c r="K1867" i="4"/>
  <c r="K1868" i="4"/>
  <c r="K1869" i="4"/>
  <c r="K1870" i="4"/>
  <c r="K1871" i="4"/>
  <c r="K1872" i="4"/>
  <c r="K1873" i="4"/>
  <c r="K1874" i="4"/>
  <c r="K1875" i="4"/>
  <c r="K1876" i="4"/>
  <c r="K1877" i="4"/>
  <c r="K1878" i="4"/>
  <c r="K1879" i="4"/>
  <c r="K1880" i="4"/>
  <c r="K1881" i="4"/>
  <c r="K1882" i="4"/>
  <c r="K1883" i="4"/>
  <c r="K1884" i="4"/>
  <c r="K1885" i="4"/>
  <c r="K1886" i="4"/>
  <c r="K1887" i="4"/>
  <c r="K1888" i="4"/>
  <c r="K1889" i="4"/>
  <c r="K1890" i="4"/>
  <c r="K1891" i="4"/>
  <c r="K1892" i="4"/>
  <c r="K1893" i="4"/>
  <c r="K1894" i="4"/>
  <c r="K1895" i="4"/>
  <c r="K1896" i="4"/>
  <c r="K1897" i="4"/>
  <c r="K1898" i="4"/>
  <c r="K1899" i="4"/>
  <c r="K1900" i="4"/>
  <c r="K1901" i="4"/>
  <c r="K1902" i="4"/>
  <c r="K1903" i="4"/>
  <c r="K1904" i="4"/>
  <c r="K1905" i="4"/>
  <c r="K1906" i="4"/>
  <c r="K1907" i="4"/>
  <c r="K1908" i="4"/>
  <c r="K1909" i="4"/>
  <c r="K1910" i="4"/>
  <c r="K1911" i="4"/>
  <c r="K1912" i="4"/>
  <c r="K1913" i="4"/>
  <c r="K1914" i="4"/>
  <c r="K1915" i="4"/>
  <c r="K1916" i="4"/>
  <c r="K1917" i="4"/>
  <c r="K1918" i="4"/>
  <c r="K1919" i="4"/>
  <c r="K1920" i="4"/>
  <c r="K1921" i="4"/>
  <c r="K1922" i="4"/>
  <c r="K1923" i="4"/>
  <c r="K1924" i="4"/>
  <c r="K1925" i="4"/>
  <c r="K1926" i="4"/>
  <c r="K1927" i="4"/>
  <c r="K1928" i="4"/>
  <c r="K1929" i="4"/>
  <c r="K1930" i="4"/>
  <c r="K1931" i="4"/>
  <c r="K1932" i="4"/>
  <c r="K1933" i="4"/>
  <c r="K1934" i="4"/>
  <c r="K1935" i="4"/>
  <c r="K1936" i="4"/>
  <c r="K1937" i="4"/>
  <c r="K1938" i="4"/>
  <c r="K1939" i="4"/>
  <c r="K1940" i="4"/>
  <c r="K1941" i="4"/>
  <c r="K1942" i="4"/>
  <c r="K1943" i="4"/>
  <c r="K1944" i="4"/>
  <c r="K1945" i="4"/>
  <c r="K1946" i="4"/>
  <c r="K1947" i="4"/>
  <c r="K1948" i="4"/>
  <c r="K1949" i="4"/>
  <c r="K1950" i="4"/>
  <c r="K1951" i="4"/>
  <c r="K1952" i="4"/>
  <c r="K1953" i="4"/>
  <c r="K1954" i="4"/>
  <c r="K1955" i="4"/>
  <c r="K1956" i="4"/>
  <c r="K1957" i="4"/>
  <c r="K1958" i="4"/>
  <c r="K1959" i="4"/>
  <c r="K1960" i="4"/>
  <c r="K1961" i="4"/>
  <c r="K1962" i="4"/>
  <c r="K1963" i="4"/>
  <c r="K1964" i="4"/>
  <c r="K1965" i="4"/>
  <c r="K1966" i="4"/>
  <c r="K1967" i="4"/>
  <c r="K1968" i="4"/>
  <c r="K1969" i="4"/>
  <c r="K1970" i="4"/>
  <c r="K1971" i="4"/>
  <c r="K1972" i="4"/>
  <c r="K1973" i="4"/>
  <c r="K1974" i="4"/>
  <c r="K1975" i="4"/>
  <c r="K1976" i="4"/>
  <c r="K1977" i="4"/>
  <c r="K1978" i="4"/>
  <c r="K1979" i="4"/>
  <c r="K1980" i="4"/>
  <c r="K1981" i="4"/>
  <c r="K1982" i="4"/>
  <c r="K1983" i="4"/>
  <c r="K1984" i="4"/>
  <c r="K1985" i="4"/>
  <c r="K1986" i="4"/>
  <c r="K1987" i="4"/>
  <c r="K1988" i="4"/>
  <c r="K1989" i="4"/>
  <c r="K1990" i="4"/>
  <c r="K1991" i="4"/>
  <c r="K1992" i="4"/>
  <c r="K1993" i="4"/>
  <c r="K1994" i="4"/>
  <c r="K1995" i="4"/>
  <c r="K1996" i="4"/>
  <c r="K1997" i="4"/>
  <c r="K1998" i="4"/>
  <c r="K1999" i="4"/>
  <c r="K2000" i="4"/>
  <c r="K2001" i="4"/>
  <c r="K2002" i="4"/>
  <c r="K2003" i="4"/>
  <c r="K2004" i="4"/>
  <c r="K2005" i="4"/>
  <c r="K2006" i="4"/>
  <c r="K2007" i="4"/>
  <c r="K2008" i="4"/>
  <c r="K2009" i="4"/>
  <c r="K2010" i="4"/>
  <c r="K2011" i="4"/>
  <c r="K2012" i="4"/>
  <c r="K2013" i="4"/>
  <c r="K2014" i="4"/>
  <c r="K2015" i="4"/>
  <c r="K2016" i="4"/>
  <c r="K2017" i="4"/>
  <c r="K2018" i="4"/>
  <c r="K2019" i="4"/>
  <c r="K2020" i="4"/>
  <c r="K2021" i="4"/>
  <c r="K2022" i="4"/>
  <c r="K2023" i="4"/>
  <c r="K2024" i="4"/>
  <c r="K2025" i="4"/>
  <c r="K2026" i="4"/>
  <c r="K2027" i="4"/>
  <c r="K2028" i="4"/>
  <c r="K2029" i="4"/>
  <c r="K2030" i="4"/>
  <c r="K2031" i="4"/>
  <c r="K2032" i="4"/>
  <c r="K2033" i="4"/>
  <c r="K2034" i="4"/>
  <c r="K2035" i="4"/>
  <c r="K2036" i="4"/>
  <c r="K2037" i="4"/>
  <c r="K2038" i="4"/>
  <c r="K2039" i="4"/>
  <c r="K2040" i="4"/>
  <c r="K2041" i="4"/>
  <c r="K2042" i="4"/>
  <c r="K2043" i="4"/>
  <c r="K2044" i="4"/>
  <c r="K2045" i="4"/>
  <c r="K2046" i="4"/>
  <c r="K2047" i="4"/>
  <c r="K2048" i="4"/>
  <c r="K2049" i="4"/>
  <c r="K2050" i="4"/>
  <c r="K2051" i="4"/>
  <c r="K2052" i="4"/>
  <c r="K2053" i="4"/>
  <c r="K2054" i="4"/>
  <c r="K2055" i="4"/>
  <c r="K2056" i="4"/>
  <c r="K2057" i="4"/>
  <c r="K2058" i="4"/>
  <c r="K2059" i="4"/>
  <c r="K2060" i="4"/>
  <c r="K2061" i="4"/>
  <c r="K2062" i="4"/>
  <c r="K2063" i="4"/>
  <c r="K2064" i="4"/>
  <c r="K2065" i="4"/>
  <c r="K2066" i="4"/>
  <c r="K2067" i="4"/>
  <c r="K2068" i="4"/>
  <c r="K2069" i="4"/>
  <c r="K2070" i="4"/>
  <c r="K2071" i="4"/>
  <c r="K2072" i="4"/>
  <c r="K2073" i="4"/>
  <c r="K2074" i="4"/>
  <c r="K2075" i="4"/>
  <c r="K2076" i="4"/>
  <c r="K2077" i="4"/>
  <c r="K2078" i="4"/>
  <c r="K2079" i="4"/>
  <c r="K2080" i="4"/>
  <c r="K2081" i="4"/>
  <c r="K2082" i="4"/>
  <c r="K2083" i="4"/>
  <c r="K2084" i="4"/>
  <c r="K2085" i="4"/>
  <c r="K2086" i="4"/>
  <c r="K2087" i="4"/>
  <c r="K2088" i="4"/>
  <c r="K2089" i="4"/>
  <c r="K2090" i="4"/>
  <c r="K2091" i="4"/>
  <c r="K2092" i="4"/>
  <c r="K2093" i="4"/>
  <c r="K2094" i="4"/>
  <c r="K2095" i="4"/>
  <c r="K2096" i="4"/>
  <c r="K2097" i="4"/>
  <c r="K2098" i="4"/>
  <c r="K2099" i="4"/>
  <c r="K2100" i="4"/>
  <c r="K2101" i="4"/>
  <c r="K2102" i="4"/>
  <c r="K2103" i="4"/>
  <c r="K2104" i="4"/>
  <c r="K2105" i="4"/>
  <c r="K2106" i="4"/>
  <c r="K2107" i="4"/>
  <c r="K2108" i="4"/>
  <c r="K2109" i="4"/>
  <c r="K2110" i="4"/>
  <c r="K2111" i="4"/>
  <c r="K2112" i="4"/>
  <c r="K2113" i="4"/>
  <c r="K2114" i="4"/>
  <c r="K2115" i="4"/>
  <c r="K2116" i="4"/>
  <c r="K2117" i="4"/>
  <c r="K2118" i="4"/>
  <c r="K2119" i="4"/>
  <c r="K2120" i="4"/>
  <c r="K2121" i="4"/>
  <c r="K2122" i="4"/>
  <c r="K2123" i="4"/>
  <c r="K2124" i="4"/>
  <c r="K2125" i="4"/>
  <c r="K2126" i="4"/>
  <c r="K2127" i="4"/>
  <c r="K2128" i="4"/>
  <c r="K2129" i="4"/>
  <c r="K2130" i="4"/>
  <c r="K2131" i="4"/>
  <c r="K2132" i="4"/>
  <c r="K2133" i="4"/>
  <c r="K2134" i="4"/>
  <c r="K2135" i="4"/>
  <c r="K2136" i="4"/>
  <c r="K2137" i="4"/>
  <c r="K2138" i="4"/>
  <c r="K2139" i="4"/>
  <c r="K2140" i="4"/>
  <c r="K2141" i="4"/>
  <c r="K2142" i="4"/>
  <c r="K2143" i="4"/>
  <c r="K2144" i="4"/>
  <c r="K2145" i="4"/>
  <c r="K2146" i="4"/>
  <c r="K2147" i="4"/>
  <c r="K2148" i="4"/>
  <c r="K2149" i="4"/>
  <c r="K2150" i="4"/>
  <c r="K2151" i="4"/>
  <c r="K2152" i="4"/>
  <c r="K2153" i="4"/>
  <c r="K2154" i="4"/>
  <c r="K2155" i="4"/>
  <c r="K2156" i="4"/>
  <c r="K2157" i="4"/>
  <c r="K2158" i="4"/>
  <c r="K2159" i="4"/>
  <c r="K2160" i="4"/>
  <c r="K2161" i="4"/>
  <c r="K2162" i="4"/>
  <c r="K2163" i="4"/>
  <c r="K2164" i="4"/>
  <c r="K2165" i="4"/>
  <c r="K2166" i="4"/>
  <c r="K2167" i="4"/>
  <c r="K2168" i="4"/>
  <c r="K2169" i="4"/>
  <c r="K2170" i="4"/>
  <c r="K2171" i="4"/>
  <c r="K2172" i="4"/>
  <c r="K2173" i="4"/>
  <c r="K2174" i="4"/>
  <c r="K2175" i="4"/>
  <c r="K2176" i="4"/>
  <c r="K2177" i="4"/>
  <c r="K2178" i="4"/>
  <c r="K2179" i="4"/>
  <c r="K2180" i="4"/>
  <c r="K2181" i="4"/>
  <c r="K2182" i="4"/>
  <c r="K2183" i="4"/>
  <c r="K2184" i="4"/>
  <c r="K2185" i="4"/>
  <c r="K2186" i="4"/>
  <c r="K2187" i="4"/>
  <c r="K2188" i="4"/>
  <c r="K2189" i="4"/>
  <c r="K2190" i="4"/>
  <c r="K2191" i="4"/>
  <c r="K2192" i="4"/>
  <c r="K2193" i="4"/>
  <c r="K2194" i="4"/>
  <c r="K2195" i="4"/>
  <c r="K2196" i="4"/>
  <c r="K2197" i="4"/>
  <c r="K2198" i="4"/>
  <c r="K2199" i="4"/>
  <c r="K2200" i="4"/>
  <c r="K2201" i="4"/>
  <c r="K2202" i="4"/>
  <c r="K2203" i="4"/>
  <c r="K2204" i="4"/>
  <c r="K2205" i="4"/>
  <c r="K2206" i="4"/>
  <c r="K2207" i="4"/>
  <c r="K2208" i="4"/>
  <c r="K2209" i="4"/>
  <c r="K2210" i="4"/>
  <c r="K2211" i="4"/>
  <c r="K2212" i="4"/>
  <c r="K2213" i="4"/>
  <c r="K2214" i="4"/>
  <c r="K2215" i="4"/>
  <c r="K2216" i="4"/>
  <c r="K2217" i="4"/>
  <c r="K2218" i="4"/>
  <c r="K2219" i="4"/>
  <c r="K2220" i="4"/>
  <c r="K2221" i="4"/>
  <c r="K2222" i="4"/>
  <c r="K2223" i="4"/>
  <c r="K2224" i="4"/>
  <c r="K2225" i="4"/>
  <c r="K2226" i="4"/>
  <c r="K2227" i="4"/>
  <c r="K2228" i="4"/>
  <c r="K2229" i="4"/>
  <c r="K2230" i="4"/>
  <c r="K2231" i="4"/>
  <c r="K2232" i="4"/>
  <c r="K2233" i="4"/>
  <c r="K2234" i="4"/>
  <c r="K2235" i="4"/>
  <c r="K2236" i="4"/>
  <c r="K2237" i="4"/>
  <c r="K2238" i="4"/>
  <c r="K2239" i="4"/>
  <c r="K2240" i="4"/>
  <c r="K2241" i="4"/>
  <c r="K2242" i="4"/>
  <c r="K2243" i="4"/>
  <c r="K2244" i="4"/>
  <c r="K2245" i="4"/>
  <c r="K2246" i="4"/>
  <c r="K2247" i="4"/>
  <c r="K2248" i="4"/>
  <c r="K2249" i="4"/>
  <c r="K2250" i="4"/>
  <c r="K2251" i="4"/>
  <c r="K2252" i="4"/>
  <c r="K2253" i="4"/>
  <c r="K2254" i="4"/>
  <c r="K2255" i="4"/>
  <c r="K2256" i="4"/>
  <c r="K2257" i="4"/>
  <c r="K2258" i="4"/>
  <c r="K2259" i="4"/>
  <c r="K2260" i="4"/>
  <c r="K2261" i="4"/>
  <c r="K2262" i="4"/>
  <c r="K2263" i="4"/>
  <c r="K2264" i="4"/>
  <c r="K2265" i="4"/>
  <c r="K2266" i="4"/>
  <c r="K2267" i="4"/>
  <c r="K2268" i="4"/>
  <c r="K2269" i="4"/>
  <c r="K2270" i="4"/>
  <c r="K2271" i="4"/>
  <c r="K2272" i="4"/>
  <c r="K2273" i="4"/>
  <c r="K2274" i="4"/>
  <c r="K2275" i="4"/>
  <c r="K2276" i="4"/>
  <c r="K2277" i="4"/>
  <c r="K2278" i="4"/>
  <c r="K2279" i="4"/>
  <c r="K2280" i="4"/>
  <c r="K2281" i="4"/>
  <c r="K2282" i="4"/>
  <c r="K2283" i="4"/>
  <c r="K2284" i="4"/>
  <c r="K2285" i="4"/>
  <c r="K2286" i="4"/>
  <c r="K2287" i="4"/>
  <c r="K2288" i="4"/>
  <c r="K2289" i="4"/>
  <c r="K2290" i="4"/>
  <c r="K2291" i="4"/>
  <c r="K2292" i="4"/>
  <c r="K2293" i="4"/>
  <c r="K2294" i="4"/>
  <c r="K2295" i="4"/>
  <c r="K2296" i="4"/>
  <c r="K2297" i="4"/>
  <c r="K2298" i="4"/>
  <c r="K2299" i="4"/>
  <c r="K2300" i="4"/>
  <c r="K2301" i="4"/>
  <c r="K2302" i="4"/>
  <c r="K2303" i="4"/>
  <c r="K2304" i="4"/>
  <c r="K2305" i="4"/>
  <c r="K2306" i="4"/>
  <c r="K2307" i="4"/>
  <c r="K2308" i="4"/>
  <c r="K2309" i="4"/>
  <c r="K2310" i="4"/>
  <c r="K2311" i="4"/>
  <c r="K2312" i="4"/>
  <c r="K2313" i="4"/>
  <c r="K2314" i="4"/>
  <c r="K2315" i="4"/>
  <c r="K2316" i="4"/>
  <c r="K2317" i="4"/>
  <c r="K2318" i="4"/>
  <c r="K2319" i="4"/>
  <c r="K2320" i="4"/>
  <c r="K2321" i="4"/>
  <c r="K2322" i="4"/>
  <c r="K2323" i="4"/>
  <c r="K2324" i="4"/>
  <c r="K2325" i="4"/>
  <c r="K2326" i="4"/>
  <c r="K2327" i="4"/>
  <c r="K2328" i="4"/>
  <c r="K2329" i="4"/>
  <c r="K2330" i="4"/>
  <c r="K2331" i="4"/>
  <c r="K2332" i="4"/>
  <c r="K2333" i="4"/>
  <c r="K2334" i="4"/>
  <c r="K2335" i="4"/>
  <c r="K2336" i="4"/>
  <c r="K2337" i="4"/>
  <c r="K2338" i="4"/>
  <c r="K2339" i="4"/>
  <c r="K2340" i="4"/>
  <c r="K2341" i="4"/>
  <c r="K2342" i="4"/>
  <c r="K2343" i="4"/>
  <c r="K2344" i="4"/>
  <c r="K2345" i="4"/>
  <c r="K2346" i="4"/>
  <c r="K2347" i="4"/>
  <c r="K2348" i="4"/>
  <c r="K2349" i="4"/>
  <c r="K2350" i="4"/>
  <c r="K2351" i="4"/>
  <c r="K2352" i="4"/>
  <c r="K2353" i="4"/>
  <c r="K2354" i="4"/>
  <c r="K2355" i="4"/>
  <c r="K2356" i="4"/>
  <c r="K2357" i="4"/>
  <c r="K2358" i="4"/>
  <c r="K2359" i="4"/>
  <c r="K2360" i="4"/>
  <c r="K2361" i="4"/>
  <c r="K2362" i="4"/>
  <c r="K2363" i="4"/>
  <c r="K2364" i="4"/>
  <c r="K2365" i="4"/>
  <c r="K2366" i="4"/>
  <c r="K2367" i="4"/>
  <c r="K2368" i="4"/>
  <c r="K2369" i="4"/>
  <c r="K2370" i="4"/>
  <c r="K2371" i="4"/>
  <c r="K2372" i="4"/>
  <c r="K2373" i="4"/>
  <c r="K2374" i="4"/>
  <c r="K2375" i="4"/>
  <c r="K2376" i="4"/>
  <c r="K2377" i="4"/>
  <c r="K2378" i="4"/>
  <c r="K2379" i="4"/>
  <c r="K2380" i="4"/>
  <c r="K2381" i="4"/>
  <c r="K2382" i="4"/>
  <c r="K2383" i="4"/>
  <c r="K2384" i="4"/>
  <c r="K2385" i="4"/>
  <c r="K2386" i="4"/>
  <c r="K2387" i="4"/>
  <c r="K2388" i="4"/>
  <c r="K2389" i="4"/>
  <c r="K2390" i="4"/>
  <c r="K2391" i="4"/>
  <c r="K2392" i="4"/>
  <c r="K2393" i="4"/>
  <c r="K2394" i="4"/>
  <c r="K2395" i="4"/>
  <c r="K2396" i="4"/>
  <c r="K2397" i="4"/>
  <c r="K2398" i="4"/>
  <c r="K2399" i="4"/>
  <c r="K2400" i="4"/>
  <c r="K2401" i="4"/>
  <c r="K2402" i="4"/>
  <c r="K2403" i="4"/>
  <c r="K2404" i="4"/>
  <c r="K2405" i="4"/>
  <c r="K2406" i="4"/>
  <c r="K2407" i="4"/>
  <c r="K2408" i="4"/>
  <c r="K2409" i="4"/>
  <c r="K2410" i="4"/>
  <c r="K2411" i="4"/>
  <c r="K2412" i="4"/>
  <c r="K2413" i="4"/>
  <c r="K2414" i="4"/>
  <c r="K2415" i="4"/>
  <c r="K2416" i="4"/>
  <c r="K2417" i="4"/>
  <c r="K2418" i="4"/>
  <c r="K2419" i="4"/>
  <c r="K2420" i="4"/>
  <c r="K2421" i="4"/>
  <c r="K2422" i="4"/>
  <c r="K2423" i="4"/>
  <c r="K2424" i="4"/>
  <c r="K2425" i="4"/>
  <c r="K2426" i="4"/>
  <c r="K2427" i="4"/>
  <c r="K2428" i="4"/>
  <c r="K2429" i="4"/>
  <c r="K2430" i="4"/>
  <c r="K2431" i="4"/>
  <c r="K2432" i="4"/>
  <c r="K2433" i="4"/>
  <c r="K2434" i="4"/>
  <c r="K2435" i="4"/>
  <c r="K2436" i="4"/>
  <c r="K2437" i="4"/>
  <c r="K2438" i="4"/>
  <c r="K2439" i="4"/>
  <c r="K2440" i="4"/>
  <c r="K2441" i="4"/>
  <c r="K2442" i="4"/>
  <c r="K2443" i="4"/>
  <c r="K2444" i="4"/>
  <c r="K2445" i="4"/>
  <c r="K2446" i="4"/>
  <c r="K2447" i="4"/>
  <c r="K2448" i="4"/>
  <c r="K2449" i="4"/>
  <c r="K2450" i="4"/>
  <c r="K2451" i="4"/>
  <c r="K2452" i="4"/>
  <c r="K2453" i="4"/>
  <c r="K2454" i="4"/>
  <c r="K2455" i="4"/>
  <c r="K2456" i="4"/>
  <c r="K2457" i="4"/>
  <c r="K2458" i="4"/>
  <c r="K2459" i="4"/>
  <c r="K2460" i="4"/>
  <c r="K2461" i="4"/>
  <c r="K2462" i="4"/>
  <c r="K2463" i="4"/>
  <c r="K2464" i="4"/>
  <c r="K2465" i="4"/>
  <c r="K2466" i="4"/>
  <c r="K2467" i="4"/>
  <c r="K2468" i="4"/>
  <c r="K2469" i="4"/>
  <c r="K2470" i="4"/>
  <c r="K2471" i="4"/>
  <c r="K2472" i="4"/>
  <c r="K2473" i="4"/>
  <c r="K2474" i="4"/>
  <c r="K2475" i="4"/>
  <c r="K2476" i="4"/>
  <c r="K2477" i="4"/>
  <c r="K2478" i="4"/>
  <c r="K2479" i="4"/>
  <c r="K2480" i="4"/>
  <c r="K2481" i="4"/>
  <c r="K2482" i="4"/>
  <c r="K2483" i="4"/>
  <c r="K2484" i="4"/>
  <c r="K2485" i="4"/>
  <c r="K2486" i="4"/>
  <c r="K2487" i="4"/>
  <c r="K2488" i="4"/>
  <c r="K2489" i="4"/>
  <c r="K2490" i="4"/>
  <c r="K2491" i="4"/>
  <c r="K2492" i="4"/>
  <c r="K2493" i="4"/>
  <c r="K2494" i="4"/>
  <c r="K2495" i="4"/>
  <c r="K2496" i="4"/>
  <c r="K2497" i="4"/>
  <c r="K2498" i="4"/>
  <c r="K2499" i="4"/>
  <c r="K2500" i="4"/>
  <c r="K2501" i="4"/>
  <c r="K2502" i="4"/>
  <c r="K2503" i="4"/>
  <c r="K2504" i="4"/>
  <c r="K2505" i="4"/>
  <c r="K2506" i="4"/>
  <c r="K2507" i="4"/>
  <c r="K2508" i="4"/>
  <c r="K2509" i="4"/>
  <c r="K2510" i="4"/>
  <c r="K2511" i="4"/>
  <c r="K2512" i="4"/>
  <c r="K2513" i="4"/>
  <c r="K2514" i="4"/>
  <c r="K2515" i="4"/>
  <c r="K2516" i="4"/>
  <c r="K2517" i="4"/>
  <c r="K2518" i="4"/>
  <c r="K2519" i="4"/>
  <c r="K2520" i="4"/>
  <c r="K2521" i="4"/>
  <c r="K2522" i="4"/>
  <c r="K2523" i="4"/>
  <c r="K2524" i="4"/>
  <c r="K2525" i="4"/>
  <c r="K2526" i="4"/>
  <c r="K2527" i="4"/>
  <c r="K2528" i="4"/>
  <c r="K2529" i="4"/>
  <c r="K2530" i="4"/>
  <c r="K2531" i="4"/>
  <c r="K2532" i="4"/>
  <c r="K2533" i="4"/>
  <c r="K2534" i="4"/>
  <c r="K2535" i="4"/>
  <c r="K2536" i="4"/>
  <c r="K2537" i="4"/>
  <c r="K2538" i="4"/>
  <c r="K2539" i="4"/>
  <c r="K2540" i="4"/>
  <c r="K2541" i="4"/>
  <c r="K2542" i="4"/>
  <c r="K2543" i="4"/>
  <c r="K2544" i="4"/>
  <c r="K2545" i="4"/>
  <c r="K2546" i="4"/>
  <c r="K2547" i="4"/>
  <c r="K2548" i="4"/>
  <c r="K2549" i="4"/>
  <c r="K2550" i="4"/>
  <c r="K2551" i="4"/>
  <c r="K2552" i="4"/>
  <c r="K2553" i="4"/>
  <c r="K2554" i="4"/>
  <c r="K2555" i="4"/>
  <c r="K2556" i="4"/>
  <c r="K2557" i="4"/>
  <c r="K2558" i="4"/>
  <c r="K2559" i="4"/>
  <c r="K2560" i="4"/>
  <c r="K2561" i="4"/>
  <c r="K2562" i="4"/>
  <c r="K2563" i="4"/>
  <c r="K2564" i="4"/>
  <c r="K2565" i="4"/>
  <c r="K2566" i="4"/>
  <c r="K2567" i="4"/>
  <c r="K2568" i="4"/>
  <c r="K2569" i="4"/>
  <c r="K2570" i="4"/>
  <c r="K2571" i="4"/>
  <c r="K2572" i="4"/>
  <c r="K2573" i="4"/>
  <c r="K2574" i="4"/>
  <c r="K2575" i="4"/>
  <c r="K2576" i="4"/>
  <c r="K2577" i="4"/>
  <c r="K2578" i="4"/>
  <c r="K2579" i="4"/>
  <c r="K2580" i="4"/>
  <c r="K2581" i="4"/>
  <c r="K2582" i="4"/>
  <c r="K2583" i="4"/>
  <c r="K2584" i="4"/>
  <c r="K2585" i="4"/>
  <c r="K2586" i="4"/>
  <c r="K2587" i="4"/>
  <c r="K2588" i="4"/>
  <c r="K2589" i="4"/>
  <c r="K2590" i="4"/>
  <c r="K2591" i="4"/>
  <c r="K2592" i="4"/>
  <c r="K2593" i="4"/>
  <c r="K2594" i="4"/>
  <c r="K2595" i="4"/>
  <c r="K2596" i="4"/>
  <c r="K2597" i="4"/>
  <c r="K2598" i="4"/>
  <c r="K2599" i="4"/>
  <c r="K2600" i="4"/>
  <c r="K2601" i="4"/>
  <c r="K2602" i="4"/>
  <c r="K2603" i="4"/>
  <c r="K2604" i="4"/>
  <c r="K2605" i="4"/>
  <c r="K2606" i="4"/>
  <c r="K2607" i="4"/>
  <c r="K2608" i="4"/>
  <c r="K2609" i="4"/>
  <c r="K2610" i="4"/>
  <c r="K2611" i="4"/>
  <c r="K2612" i="4"/>
  <c r="K2613" i="4"/>
  <c r="K2614" i="4"/>
  <c r="K2615" i="4"/>
  <c r="K2616" i="4"/>
  <c r="K2617" i="4"/>
  <c r="K2618" i="4"/>
  <c r="K2619" i="4"/>
  <c r="K2620" i="4"/>
  <c r="K2621" i="4"/>
  <c r="K2622" i="4"/>
  <c r="K2623" i="4"/>
  <c r="K2624" i="4"/>
  <c r="K2625" i="4"/>
  <c r="K2626" i="4"/>
  <c r="K2627" i="4"/>
  <c r="K2628" i="4"/>
  <c r="K2629" i="4"/>
  <c r="K2630" i="4"/>
  <c r="K2631" i="4"/>
  <c r="K2632" i="4"/>
  <c r="K2633" i="4"/>
  <c r="K2634" i="4"/>
  <c r="K2635" i="4"/>
  <c r="K2636" i="4"/>
  <c r="K2637" i="4"/>
  <c r="K2638" i="4"/>
  <c r="K2639" i="4"/>
  <c r="K2640" i="4"/>
  <c r="K2641" i="4"/>
  <c r="K2642" i="4"/>
  <c r="K2643" i="4"/>
  <c r="K2644" i="4"/>
  <c r="K2645" i="4"/>
  <c r="K2646" i="4"/>
  <c r="K2647" i="4"/>
  <c r="K2648" i="4"/>
  <c r="K2649" i="4"/>
  <c r="K2650" i="4"/>
  <c r="K2651" i="4"/>
  <c r="K2652" i="4"/>
  <c r="K2653" i="4"/>
  <c r="K2654" i="4"/>
  <c r="K2655" i="4"/>
  <c r="K2656" i="4"/>
  <c r="K2657" i="4"/>
  <c r="K2658" i="4"/>
  <c r="K2659" i="4"/>
  <c r="K2660" i="4"/>
  <c r="K2661" i="4"/>
  <c r="K2662" i="4"/>
  <c r="K2663" i="4"/>
  <c r="K2664" i="4"/>
  <c r="K2665" i="4"/>
  <c r="K2666" i="4"/>
  <c r="K2667" i="4"/>
  <c r="K2668" i="4"/>
  <c r="K2669" i="4"/>
  <c r="K2670" i="4"/>
  <c r="K2671" i="4"/>
  <c r="K2672" i="4"/>
  <c r="K2673" i="4"/>
  <c r="K2674" i="4"/>
  <c r="K2675" i="4"/>
  <c r="K2676" i="4"/>
  <c r="K2677" i="4"/>
  <c r="K2678" i="4"/>
  <c r="K2679" i="4"/>
  <c r="K2680" i="4"/>
  <c r="K2681" i="4"/>
  <c r="K2682" i="4"/>
  <c r="K2683" i="4"/>
  <c r="K2684" i="4"/>
  <c r="K2685" i="4"/>
  <c r="K2686" i="4"/>
  <c r="K2687" i="4"/>
  <c r="K2688" i="4"/>
  <c r="K2689" i="4"/>
  <c r="K2690" i="4"/>
  <c r="K2691" i="4"/>
  <c r="K2692" i="4"/>
  <c r="K2693" i="4"/>
  <c r="K2694" i="4"/>
  <c r="K2695" i="4"/>
  <c r="K2696" i="4"/>
  <c r="K2697" i="4"/>
  <c r="K2698" i="4"/>
  <c r="K2699" i="4"/>
  <c r="K2700" i="4"/>
  <c r="K2701" i="4"/>
  <c r="K2702" i="4"/>
  <c r="K2703" i="4"/>
  <c r="K2704" i="4"/>
  <c r="K2705" i="4"/>
  <c r="K2706" i="4"/>
  <c r="K2707" i="4"/>
  <c r="K2708" i="4"/>
  <c r="K2709" i="4"/>
  <c r="K2710" i="4"/>
  <c r="K2711" i="4"/>
  <c r="K2712" i="4"/>
  <c r="K2713" i="4"/>
  <c r="K2714" i="4"/>
  <c r="K2715" i="4"/>
  <c r="K2716" i="4"/>
  <c r="K2717" i="4"/>
  <c r="K2718" i="4"/>
  <c r="K2719" i="4"/>
  <c r="K2720" i="4"/>
  <c r="K2721" i="4"/>
  <c r="K2722" i="4"/>
  <c r="K2723" i="4"/>
  <c r="K2724" i="4"/>
  <c r="K2725" i="4"/>
  <c r="K2726" i="4"/>
  <c r="K2727" i="4"/>
  <c r="K2728" i="4"/>
  <c r="K2729" i="4"/>
  <c r="K2730" i="4"/>
  <c r="K2731" i="4"/>
  <c r="K2732" i="4"/>
  <c r="K2733" i="4"/>
  <c r="K2734" i="4"/>
  <c r="K2735" i="4"/>
  <c r="K2736" i="4"/>
  <c r="K2737" i="4"/>
  <c r="K2738" i="4"/>
  <c r="K2739" i="4"/>
  <c r="K2740" i="4"/>
  <c r="K2741" i="4"/>
  <c r="K2742" i="4"/>
  <c r="K2743" i="4"/>
  <c r="K2744" i="4"/>
  <c r="K2745" i="4"/>
  <c r="K2746" i="4"/>
  <c r="K2747" i="4"/>
  <c r="K2748" i="4"/>
  <c r="K2749" i="4"/>
  <c r="K2750" i="4"/>
  <c r="K2751" i="4"/>
  <c r="K2752" i="4"/>
  <c r="K2753" i="4"/>
  <c r="K2754" i="4"/>
  <c r="K2755" i="4"/>
  <c r="K2756" i="4"/>
  <c r="K2757" i="4"/>
  <c r="K2758" i="4"/>
  <c r="K2759" i="4"/>
  <c r="K2760" i="4"/>
  <c r="K2761" i="4"/>
  <c r="K2762" i="4"/>
  <c r="K2763" i="4"/>
  <c r="K2764" i="4"/>
  <c r="K2765" i="4"/>
  <c r="K2766" i="4"/>
  <c r="K2767" i="4"/>
  <c r="K2768" i="4"/>
  <c r="K2769" i="4"/>
  <c r="K2770" i="4"/>
  <c r="K2771" i="4"/>
  <c r="K2772" i="4"/>
  <c r="K2773" i="4"/>
  <c r="K2774" i="4"/>
  <c r="K2775" i="4"/>
  <c r="K2776" i="4"/>
  <c r="K2777" i="4"/>
  <c r="K2778" i="4"/>
  <c r="K2779" i="4"/>
  <c r="K2780" i="4"/>
  <c r="K2781" i="4"/>
  <c r="K2782" i="4"/>
  <c r="K2783" i="4"/>
  <c r="K2784" i="4"/>
  <c r="K2785" i="4"/>
  <c r="K2786" i="4"/>
  <c r="K2787" i="4"/>
  <c r="K2788" i="4"/>
  <c r="K2789" i="4"/>
  <c r="K2790" i="4"/>
  <c r="K2791" i="4"/>
  <c r="K2792" i="4"/>
  <c r="K2793" i="4"/>
  <c r="K2794" i="4"/>
  <c r="K2795" i="4"/>
  <c r="K2796" i="4"/>
  <c r="K2797" i="4"/>
  <c r="K2798" i="4"/>
  <c r="K2799" i="4"/>
  <c r="K2800" i="4"/>
  <c r="K2801" i="4"/>
  <c r="K2802" i="4"/>
  <c r="K2803" i="4"/>
  <c r="K2804" i="4"/>
  <c r="K2805" i="4"/>
  <c r="K2806" i="4"/>
  <c r="K2807" i="4"/>
  <c r="K2808" i="4"/>
  <c r="K2809" i="4"/>
  <c r="K2810" i="4"/>
  <c r="K2811" i="4"/>
  <c r="K2812" i="4"/>
  <c r="K2813" i="4"/>
  <c r="K2814" i="4"/>
  <c r="K2815" i="4"/>
  <c r="K2816" i="4"/>
  <c r="K2817" i="4"/>
  <c r="K2818" i="4"/>
  <c r="K2819" i="4"/>
  <c r="K2820" i="4"/>
  <c r="K2821" i="4"/>
  <c r="K2822" i="4"/>
  <c r="K2823" i="4"/>
  <c r="K2824" i="4"/>
  <c r="K2825" i="4"/>
  <c r="K2826" i="4"/>
  <c r="K2827" i="4"/>
  <c r="K2828" i="4"/>
  <c r="K2829" i="4"/>
  <c r="K2830" i="4"/>
  <c r="K2831" i="4"/>
  <c r="K2832" i="4"/>
  <c r="K2833" i="4"/>
  <c r="K2834" i="4"/>
  <c r="K2835" i="4"/>
  <c r="K2836" i="4"/>
  <c r="K2837" i="4"/>
  <c r="K2838" i="4"/>
  <c r="K2839" i="4"/>
  <c r="K2840" i="4"/>
  <c r="K2841" i="4"/>
  <c r="K2842" i="4"/>
  <c r="K2843" i="4"/>
  <c r="K2844" i="4"/>
  <c r="K2845" i="4"/>
  <c r="K2846" i="4"/>
  <c r="K2847" i="4"/>
  <c r="K2848" i="4"/>
  <c r="K2849" i="4"/>
  <c r="K2850" i="4"/>
  <c r="K2851" i="4"/>
  <c r="K2852" i="4"/>
  <c r="K2853" i="4"/>
  <c r="K2854" i="4"/>
  <c r="K2855" i="4"/>
  <c r="K2856" i="4"/>
  <c r="K2857" i="4"/>
  <c r="K2858" i="4"/>
  <c r="K2859" i="4"/>
  <c r="K2860" i="4"/>
  <c r="K2861" i="4"/>
  <c r="K2862" i="4"/>
  <c r="K2863" i="4"/>
  <c r="K2864" i="4"/>
  <c r="K2865" i="4"/>
  <c r="K2866" i="4"/>
  <c r="K2867" i="4"/>
  <c r="K2868" i="4"/>
  <c r="K2869" i="4"/>
  <c r="K2870" i="4"/>
  <c r="K2871" i="4"/>
  <c r="K2872" i="4"/>
  <c r="K2873" i="4"/>
  <c r="K2874" i="4"/>
  <c r="K2875" i="4"/>
  <c r="K2876" i="4"/>
  <c r="K2877" i="4"/>
  <c r="K2878" i="4"/>
  <c r="K2879" i="4"/>
  <c r="K2880" i="4"/>
  <c r="K2881" i="4"/>
  <c r="K2882" i="4"/>
  <c r="K2883" i="4"/>
  <c r="K2884" i="4"/>
  <c r="K2885" i="4"/>
  <c r="K2886" i="4"/>
  <c r="K2887" i="4"/>
  <c r="K2888" i="4"/>
  <c r="K2889" i="4"/>
  <c r="K2890" i="4"/>
  <c r="K2891" i="4"/>
  <c r="K2892" i="4"/>
  <c r="K2893" i="4"/>
  <c r="K2894" i="4"/>
  <c r="K2895" i="4"/>
  <c r="K2896" i="4"/>
  <c r="K2897" i="4"/>
  <c r="K2898" i="4"/>
  <c r="K2899" i="4"/>
  <c r="K2900" i="4"/>
  <c r="K2901" i="4"/>
  <c r="K2902" i="4"/>
  <c r="K2903" i="4"/>
  <c r="K2904" i="4"/>
  <c r="K2905" i="4"/>
  <c r="K2906" i="4"/>
  <c r="K2907" i="4"/>
  <c r="K2908" i="4"/>
  <c r="K2909" i="4"/>
  <c r="K2910" i="4"/>
  <c r="K2911" i="4"/>
  <c r="K2912" i="4"/>
  <c r="K2913" i="4"/>
  <c r="K2914" i="4"/>
  <c r="K2915" i="4"/>
  <c r="K2916" i="4"/>
  <c r="K2917" i="4"/>
  <c r="K2918" i="4"/>
  <c r="K2919" i="4"/>
  <c r="K2920" i="4"/>
  <c r="K2921" i="4"/>
  <c r="K2922" i="4"/>
  <c r="K2923" i="4"/>
  <c r="K2924" i="4"/>
  <c r="K2925" i="4"/>
  <c r="K2926" i="4"/>
  <c r="K2927" i="4"/>
  <c r="K2928" i="4"/>
  <c r="K2929" i="4"/>
  <c r="K2930" i="4"/>
  <c r="K2931" i="4"/>
  <c r="K2932" i="4"/>
  <c r="K2933" i="4"/>
  <c r="K2934" i="4"/>
  <c r="K2935" i="4"/>
  <c r="K2936" i="4"/>
  <c r="K2937" i="4"/>
  <c r="K2938" i="4"/>
  <c r="K2939" i="4"/>
  <c r="K2940" i="4"/>
  <c r="K2941" i="4"/>
  <c r="K2942" i="4"/>
  <c r="K2943" i="4"/>
  <c r="K2944" i="4"/>
  <c r="K2945" i="4"/>
  <c r="K2946" i="4"/>
  <c r="K2947" i="4"/>
  <c r="K2948" i="4"/>
  <c r="K2949" i="4"/>
  <c r="K2950" i="4"/>
  <c r="K2951" i="4"/>
  <c r="K2952" i="4"/>
  <c r="K2953" i="4"/>
  <c r="K2954" i="4"/>
  <c r="K2955" i="4"/>
  <c r="K2956" i="4"/>
  <c r="K2957" i="4"/>
  <c r="K2958" i="4"/>
  <c r="K2959" i="4"/>
  <c r="K2960" i="4"/>
  <c r="K2961" i="4"/>
  <c r="K2962" i="4"/>
  <c r="K2963" i="4"/>
  <c r="K2964" i="4"/>
  <c r="K2965" i="4"/>
  <c r="K2966" i="4"/>
  <c r="K2967" i="4"/>
  <c r="K2968" i="4"/>
  <c r="K2969" i="4"/>
  <c r="K2970" i="4"/>
  <c r="K2971" i="4"/>
  <c r="K2972" i="4"/>
  <c r="K2973" i="4"/>
  <c r="K2974" i="4"/>
  <c r="K2975" i="4"/>
  <c r="K2976" i="4"/>
  <c r="K2977" i="4"/>
  <c r="K2978" i="4"/>
  <c r="K2979" i="4"/>
  <c r="K2980" i="4"/>
  <c r="K2981" i="4"/>
  <c r="K2982" i="4"/>
  <c r="K2983" i="4"/>
  <c r="K2984" i="4"/>
  <c r="K2985" i="4"/>
  <c r="K2986" i="4"/>
  <c r="K2987" i="4"/>
  <c r="K2988" i="4"/>
  <c r="K2989" i="4"/>
  <c r="K2990" i="4"/>
  <c r="K2991" i="4"/>
  <c r="K2992" i="4"/>
  <c r="K2993" i="4"/>
  <c r="K2994" i="4"/>
  <c r="K2995" i="4"/>
  <c r="K2996" i="4"/>
  <c r="K2997" i="4"/>
  <c r="K2998" i="4"/>
  <c r="K2999" i="4"/>
  <c r="K3000" i="4"/>
  <c r="K3001" i="4"/>
  <c r="K3002" i="4"/>
  <c r="K3003" i="4"/>
  <c r="K3004" i="4"/>
  <c r="K3005" i="4"/>
  <c r="K3006" i="4"/>
  <c r="K3007" i="4"/>
  <c r="K3008" i="4"/>
  <c r="K3009" i="4"/>
  <c r="K3010" i="4"/>
  <c r="K3011" i="4"/>
  <c r="K3012" i="4"/>
  <c r="K3013" i="4"/>
  <c r="K3014" i="4"/>
  <c r="K3015" i="4"/>
  <c r="K3016" i="4"/>
  <c r="K3017" i="4"/>
  <c r="K3018" i="4"/>
  <c r="K3019" i="4"/>
  <c r="K3020" i="4"/>
  <c r="K3021" i="4"/>
  <c r="K3022" i="4"/>
  <c r="K3023" i="4"/>
  <c r="K3024" i="4"/>
  <c r="K3025" i="4"/>
  <c r="K3026" i="4"/>
  <c r="K3027" i="4"/>
  <c r="K3028" i="4"/>
  <c r="K3029" i="4"/>
  <c r="K3030" i="4"/>
  <c r="K3031" i="4"/>
  <c r="K3032" i="4"/>
  <c r="K3033" i="4"/>
  <c r="K3034" i="4"/>
  <c r="K3035" i="4"/>
  <c r="K3036" i="4"/>
  <c r="K3037" i="4"/>
  <c r="K3038" i="4"/>
  <c r="K3039" i="4"/>
  <c r="K3040" i="4"/>
  <c r="K3041" i="4"/>
  <c r="K3042" i="4"/>
  <c r="K3043" i="4"/>
  <c r="K3044" i="4"/>
  <c r="K3045" i="4"/>
  <c r="K3046" i="4"/>
  <c r="K3047" i="4"/>
  <c r="K3048" i="4"/>
  <c r="K3049" i="4"/>
  <c r="K3050" i="4"/>
  <c r="K3051" i="4"/>
  <c r="K3052" i="4"/>
  <c r="K3053" i="4"/>
  <c r="K3054" i="4"/>
  <c r="K3055" i="4"/>
  <c r="K3056" i="4"/>
  <c r="K3057" i="4"/>
  <c r="K3058" i="4"/>
  <c r="K3059" i="4"/>
  <c r="K3060" i="4"/>
  <c r="K3061" i="4"/>
  <c r="K3062" i="4"/>
  <c r="K3063" i="4"/>
  <c r="K3064" i="4"/>
  <c r="K3065" i="4"/>
  <c r="K3066" i="4"/>
  <c r="K3067" i="4"/>
  <c r="K3068" i="4"/>
  <c r="K3069" i="4"/>
  <c r="K3070" i="4"/>
  <c r="K3071" i="4"/>
  <c r="K3072" i="4"/>
  <c r="K3073" i="4"/>
  <c r="K3074" i="4"/>
  <c r="K3075" i="4"/>
  <c r="K3076" i="4"/>
  <c r="K3077" i="4"/>
  <c r="K3078" i="4"/>
  <c r="K3079" i="4"/>
  <c r="K3080" i="4"/>
  <c r="K3081" i="4"/>
  <c r="K3082" i="4"/>
  <c r="K3083" i="4"/>
  <c r="K3084" i="4"/>
  <c r="K3085" i="4"/>
  <c r="K3086" i="4"/>
  <c r="K3087" i="4"/>
  <c r="K3088" i="4"/>
  <c r="K3089" i="4"/>
  <c r="K3090" i="4"/>
  <c r="K3091" i="4"/>
  <c r="K3092" i="4"/>
  <c r="K3093" i="4"/>
  <c r="K3094" i="4"/>
  <c r="K3095" i="4"/>
  <c r="K3096" i="4"/>
  <c r="K3097" i="4"/>
  <c r="K3098" i="4"/>
  <c r="K3099" i="4"/>
  <c r="K3100" i="4"/>
  <c r="K3101" i="4"/>
  <c r="K3102" i="4"/>
  <c r="K3103" i="4"/>
  <c r="K3104" i="4"/>
  <c r="K3105" i="4"/>
  <c r="K3106" i="4"/>
  <c r="K3107" i="4"/>
  <c r="K3108" i="4"/>
  <c r="K3109" i="4"/>
  <c r="K3110" i="4"/>
  <c r="K3111" i="4"/>
  <c r="K3112" i="4"/>
  <c r="K3113" i="4"/>
  <c r="K3114" i="4"/>
  <c r="K3115" i="4"/>
  <c r="K3116" i="4"/>
  <c r="K3117" i="4"/>
  <c r="K3118" i="4"/>
  <c r="K3119" i="4"/>
  <c r="K3120" i="4"/>
  <c r="K3121" i="4"/>
  <c r="K3122" i="4"/>
  <c r="K3123" i="4"/>
  <c r="K3124" i="4"/>
  <c r="K3125" i="4"/>
  <c r="K3126" i="4"/>
  <c r="K3127" i="4"/>
  <c r="K3128" i="4"/>
  <c r="K3129" i="4"/>
  <c r="K3130" i="4"/>
  <c r="K3131" i="4"/>
  <c r="K3132" i="4"/>
  <c r="K3133" i="4"/>
  <c r="K3134" i="4"/>
  <c r="K3135" i="4"/>
  <c r="K3136" i="4"/>
  <c r="K3137" i="4"/>
  <c r="K3138" i="4"/>
  <c r="K3139" i="4"/>
  <c r="K3140" i="4"/>
  <c r="K3141" i="4"/>
  <c r="K3142" i="4"/>
  <c r="K3143" i="4"/>
  <c r="K3144" i="4"/>
  <c r="K3145" i="4"/>
  <c r="K3146" i="4"/>
  <c r="K3147" i="4"/>
  <c r="K3148" i="4"/>
  <c r="K3149" i="4"/>
  <c r="K3150" i="4"/>
  <c r="K3151" i="4"/>
  <c r="K3152" i="4"/>
  <c r="K3153" i="4"/>
  <c r="K3154" i="4"/>
  <c r="K3155" i="4"/>
  <c r="K3156" i="4"/>
  <c r="K3157" i="4"/>
  <c r="K3158" i="4"/>
  <c r="K3159" i="4"/>
  <c r="K3160" i="4"/>
  <c r="K3161" i="4"/>
  <c r="K3162" i="4"/>
  <c r="K3163" i="4"/>
  <c r="K3164" i="4"/>
  <c r="K3165" i="4"/>
  <c r="K3166" i="4"/>
  <c r="K3167" i="4"/>
  <c r="K3168" i="4"/>
  <c r="K3169" i="4"/>
  <c r="K3170" i="4"/>
  <c r="K3171" i="4"/>
  <c r="K3172" i="4"/>
  <c r="K3173" i="4"/>
  <c r="K3174" i="4"/>
  <c r="K3175" i="4"/>
  <c r="K3176" i="4"/>
  <c r="K3177" i="4"/>
  <c r="K3178" i="4"/>
  <c r="K3179" i="4"/>
  <c r="K3180" i="4"/>
  <c r="K3181" i="4"/>
  <c r="K3182" i="4"/>
  <c r="K3183" i="4"/>
  <c r="K3184" i="4"/>
  <c r="K3185" i="4"/>
  <c r="K3186" i="4"/>
  <c r="K3187" i="4"/>
  <c r="K3188" i="4"/>
  <c r="K3189" i="4"/>
  <c r="K3190" i="4"/>
  <c r="K3191" i="4"/>
  <c r="K3192" i="4"/>
  <c r="K3193" i="4"/>
  <c r="K3194" i="4"/>
  <c r="K3195" i="4"/>
  <c r="K3196" i="4"/>
  <c r="K3197" i="4"/>
  <c r="K3198" i="4"/>
  <c r="K3199" i="4"/>
  <c r="K3200" i="4"/>
  <c r="K3201" i="4"/>
  <c r="K3202" i="4"/>
  <c r="K3203" i="4"/>
  <c r="K3204" i="4"/>
  <c r="K3205" i="4"/>
  <c r="K3206" i="4"/>
  <c r="K3207" i="4"/>
  <c r="K3208" i="4"/>
  <c r="K3209" i="4"/>
  <c r="K3210" i="4"/>
  <c r="K3211" i="4"/>
  <c r="K3212" i="4"/>
  <c r="K3213" i="4"/>
  <c r="K3214" i="4"/>
  <c r="K3215" i="4"/>
  <c r="K3216" i="4"/>
  <c r="K3217" i="4"/>
  <c r="K3218" i="4"/>
  <c r="K3219" i="4"/>
  <c r="K3220" i="4"/>
  <c r="K3221" i="4"/>
  <c r="K3222" i="4"/>
  <c r="K3223" i="4"/>
  <c r="K3224" i="4"/>
  <c r="K3225" i="4"/>
  <c r="K3226" i="4"/>
  <c r="K3227" i="4"/>
  <c r="K3228" i="4"/>
  <c r="K3229" i="4"/>
  <c r="K3230" i="4"/>
  <c r="K3231" i="4"/>
  <c r="K3232" i="4"/>
  <c r="K3233" i="4"/>
  <c r="K3234" i="4"/>
  <c r="K3235" i="4"/>
  <c r="K3236" i="4"/>
  <c r="K3237" i="4"/>
  <c r="K3238" i="4"/>
  <c r="K3239" i="4"/>
  <c r="K3240" i="4"/>
  <c r="K3241" i="4"/>
  <c r="K3242" i="4"/>
  <c r="K3243" i="4"/>
  <c r="K3244" i="4"/>
  <c r="K3245" i="4"/>
  <c r="K3246" i="4"/>
  <c r="K3247" i="4"/>
  <c r="K3248" i="4"/>
  <c r="K3249" i="4"/>
  <c r="K3250" i="4"/>
  <c r="K3251" i="4"/>
  <c r="K3252" i="4"/>
  <c r="K3253" i="4"/>
  <c r="K3254" i="4"/>
  <c r="K3255" i="4"/>
  <c r="K3256" i="4"/>
  <c r="K3257" i="4"/>
  <c r="K3258" i="4"/>
  <c r="K3259" i="4"/>
  <c r="K3260" i="4"/>
  <c r="K3261" i="4"/>
  <c r="K3262" i="4"/>
  <c r="K3263" i="4"/>
  <c r="K3264" i="4"/>
  <c r="K3265" i="4"/>
  <c r="K3266" i="4"/>
  <c r="K3267" i="4"/>
  <c r="K3268" i="4"/>
  <c r="K3269" i="4"/>
  <c r="K3270" i="4"/>
  <c r="K3271" i="4"/>
  <c r="K3272" i="4"/>
  <c r="K3273" i="4"/>
  <c r="K3274" i="4"/>
  <c r="K3275" i="4"/>
  <c r="K3276" i="4"/>
  <c r="K3277" i="4"/>
  <c r="K3278" i="4"/>
  <c r="K3279" i="4"/>
  <c r="K3280" i="4"/>
  <c r="K3281" i="4"/>
  <c r="K3282" i="4"/>
  <c r="K3283" i="4"/>
  <c r="K3284" i="4"/>
  <c r="K3285" i="4"/>
  <c r="K3286" i="4"/>
  <c r="K3287" i="4"/>
  <c r="K3288" i="4"/>
  <c r="K3289" i="4"/>
  <c r="K3290" i="4"/>
  <c r="K3291" i="4"/>
  <c r="K3292" i="4"/>
  <c r="K3293" i="4"/>
  <c r="K3294" i="4"/>
  <c r="K3295" i="4"/>
  <c r="K3296" i="4"/>
  <c r="K3297" i="4"/>
  <c r="K3298" i="4"/>
  <c r="K3299" i="4"/>
  <c r="K3300" i="4"/>
  <c r="K3301" i="4"/>
  <c r="K3302" i="4"/>
  <c r="K3303" i="4"/>
  <c r="K3304" i="4"/>
  <c r="K3305" i="4"/>
  <c r="K3306" i="4"/>
  <c r="K3307" i="4"/>
  <c r="K3308" i="4"/>
  <c r="K3309" i="4"/>
  <c r="K3310" i="4"/>
  <c r="K3311" i="4"/>
  <c r="K3312" i="4"/>
  <c r="K3313" i="4"/>
  <c r="K3314" i="4"/>
  <c r="K3315" i="4"/>
  <c r="K3316" i="4"/>
  <c r="K3317" i="4"/>
  <c r="K3318" i="4"/>
  <c r="K3319" i="4"/>
  <c r="K3320" i="4"/>
  <c r="K3321" i="4"/>
  <c r="K3322" i="4"/>
  <c r="K3323" i="4"/>
  <c r="K3324" i="4"/>
  <c r="K3325" i="4"/>
  <c r="K3326" i="4"/>
  <c r="K3327" i="4"/>
  <c r="K3328" i="4"/>
  <c r="K3329" i="4"/>
  <c r="K3330" i="4"/>
  <c r="K3331" i="4"/>
  <c r="K3332" i="4"/>
  <c r="K3333" i="4"/>
  <c r="K3334" i="4"/>
  <c r="K3335" i="4"/>
  <c r="K3336" i="4"/>
  <c r="K3337" i="4"/>
  <c r="K3338" i="4"/>
  <c r="K3339" i="4"/>
  <c r="K3340" i="4"/>
  <c r="K3341" i="4"/>
  <c r="K3342" i="4"/>
  <c r="K3343" i="4"/>
  <c r="K3344" i="4"/>
  <c r="K3345" i="4"/>
  <c r="K3346" i="4"/>
  <c r="K3347" i="4"/>
  <c r="K3348" i="4"/>
  <c r="K3349" i="4"/>
  <c r="K3350" i="4"/>
  <c r="K3351" i="4"/>
  <c r="K3352" i="4"/>
  <c r="K3353" i="4"/>
  <c r="K3354" i="4"/>
  <c r="K3355" i="4"/>
  <c r="K3356" i="4"/>
  <c r="K3357" i="4"/>
  <c r="K3358" i="4"/>
  <c r="K3359" i="4"/>
  <c r="K3360" i="4"/>
  <c r="K3361" i="4"/>
  <c r="K3362" i="4"/>
  <c r="K3363" i="4"/>
  <c r="K3364" i="4"/>
  <c r="K3365" i="4"/>
  <c r="K3366" i="4"/>
  <c r="K3367" i="4"/>
  <c r="K3368" i="4"/>
  <c r="K3369" i="4"/>
  <c r="K3370" i="4"/>
  <c r="K3371" i="4"/>
  <c r="K3372" i="4"/>
  <c r="K3373" i="4"/>
  <c r="K3374" i="4"/>
  <c r="K3375" i="4"/>
  <c r="K3376" i="4"/>
  <c r="K3377" i="4"/>
  <c r="K3378" i="4"/>
  <c r="K3379" i="4"/>
  <c r="K3380" i="4"/>
  <c r="K3381" i="4"/>
  <c r="K3382" i="4"/>
  <c r="K3383" i="4"/>
  <c r="K3384" i="4"/>
  <c r="K3385" i="4"/>
  <c r="K3386" i="4"/>
  <c r="K3387" i="4"/>
  <c r="K3388" i="4"/>
  <c r="K3389" i="4"/>
  <c r="K3390" i="4"/>
  <c r="K3391" i="4"/>
  <c r="K3392" i="4"/>
  <c r="K3393" i="4"/>
  <c r="K3394" i="4"/>
  <c r="K3395" i="4"/>
  <c r="K3396" i="4"/>
  <c r="K3397" i="4"/>
  <c r="K3398" i="4"/>
  <c r="K3399" i="4"/>
  <c r="K3400" i="4"/>
  <c r="K3401" i="4"/>
  <c r="K3402" i="4"/>
  <c r="K3403" i="4"/>
  <c r="K3404" i="4"/>
  <c r="K3405" i="4"/>
  <c r="K3406" i="4"/>
  <c r="K3407" i="4"/>
  <c r="K3408" i="4"/>
  <c r="K3409" i="4"/>
  <c r="K3410" i="4"/>
  <c r="K3411" i="4"/>
  <c r="K3412" i="4"/>
  <c r="K3413" i="4"/>
  <c r="K3414" i="4"/>
  <c r="K3415" i="4"/>
  <c r="K3416" i="4"/>
  <c r="K3417" i="4"/>
  <c r="K3418" i="4"/>
  <c r="K3419" i="4"/>
  <c r="K3420" i="4"/>
  <c r="K3421" i="4"/>
  <c r="K3422" i="4"/>
  <c r="K3423" i="4"/>
  <c r="K3424" i="4"/>
  <c r="K3425" i="4"/>
  <c r="K3426" i="4"/>
  <c r="K3427" i="4"/>
  <c r="K3428" i="4"/>
  <c r="K3429" i="4"/>
  <c r="K3430" i="4"/>
  <c r="K3431" i="4"/>
  <c r="K3432" i="4"/>
  <c r="K3433" i="4"/>
  <c r="K3434" i="4"/>
  <c r="K3435" i="4"/>
  <c r="K3436" i="4"/>
  <c r="K3437" i="4"/>
  <c r="K3438" i="4"/>
  <c r="K3439" i="4"/>
  <c r="K3440" i="4"/>
  <c r="K3441" i="4"/>
  <c r="K3442" i="4"/>
  <c r="K3443" i="4"/>
  <c r="K3444" i="4"/>
  <c r="K3445" i="4"/>
  <c r="K3446" i="4"/>
  <c r="K3447" i="4"/>
  <c r="K3448" i="4"/>
  <c r="K3449" i="4"/>
  <c r="K3450" i="4"/>
  <c r="K3451" i="4"/>
  <c r="K3452" i="4"/>
  <c r="K3453" i="4"/>
  <c r="K3454" i="4"/>
  <c r="K3455" i="4"/>
  <c r="K3456" i="4"/>
  <c r="K3457" i="4"/>
  <c r="K3458" i="4"/>
  <c r="K3459" i="4"/>
  <c r="K3460" i="4"/>
  <c r="K3461" i="4"/>
  <c r="K3462" i="4"/>
  <c r="K3463" i="4"/>
  <c r="K3464" i="4"/>
  <c r="K3465" i="4"/>
  <c r="K3466" i="4"/>
  <c r="K3467" i="4"/>
  <c r="K3468" i="4"/>
  <c r="K3469" i="4"/>
  <c r="K3470" i="4"/>
  <c r="K3471" i="4"/>
  <c r="K3472" i="4"/>
  <c r="K3473" i="4"/>
  <c r="K3474" i="4"/>
  <c r="K3475" i="4"/>
  <c r="K3476" i="4"/>
  <c r="K3477" i="4"/>
  <c r="K3478" i="4"/>
  <c r="K3479" i="4"/>
  <c r="K3480" i="4"/>
  <c r="K3481" i="4"/>
  <c r="K3482" i="4"/>
  <c r="K3483" i="4"/>
  <c r="K3484" i="4"/>
  <c r="K3485" i="4"/>
  <c r="K3486" i="4"/>
  <c r="K3487" i="4"/>
  <c r="K3488" i="4"/>
  <c r="K3489" i="4"/>
  <c r="K3490" i="4"/>
  <c r="K3491" i="4"/>
  <c r="K3492" i="4"/>
  <c r="K3493" i="4"/>
  <c r="K3494" i="4"/>
  <c r="K3495" i="4"/>
  <c r="K3496" i="4"/>
  <c r="K3497" i="4"/>
  <c r="K3498" i="4"/>
  <c r="K3499" i="4"/>
  <c r="K3500" i="4"/>
  <c r="K3501" i="4"/>
  <c r="K3502" i="4"/>
  <c r="K3503" i="4"/>
  <c r="K3504" i="4"/>
  <c r="K3505" i="4"/>
  <c r="K3506" i="4"/>
  <c r="K3507" i="4"/>
  <c r="K3508" i="4"/>
  <c r="K3509" i="4"/>
  <c r="K3510" i="4"/>
  <c r="K3511" i="4"/>
  <c r="K3512" i="4"/>
  <c r="K3513" i="4"/>
  <c r="K3514" i="4"/>
  <c r="K3515" i="4"/>
  <c r="K3516" i="4"/>
  <c r="K3517" i="4"/>
  <c r="K3518" i="4"/>
  <c r="K3519" i="4"/>
  <c r="K3520" i="4"/>
  <c r="K3521" i="4"/>
  <c r="K3522" i="4"/>
  <c r="K3523" i="4"/>
  <c r="K3524" i="4"/>
  <c r="K3525" i="4"/>
  <c r="K3526" i="4"/>
  <c r="K3527" i="4"/>
  <c r="K3528" i="4"/>
  <c r="K3529" i="4"/>
  <c r="K3530" i="4"/>
  <c r="K3531" i="4"/>
  <c r="K3532" i="4"/>
  <c r="K3533" i="4"/>
  <c r="K3534" i="4"/>
  <c r="K3535" i="4"/>
  <c r="K3536" i="4"/>
  <c r="K3537" i="4"/>
  <c r="K3538" i="4"/>
  <c r="K3539" i="4"/>
  <c r="K3540" i="4"/>
  <c r="K3541" i="4"/>
  <c r="K3542" i="4"/>
  <c r="K3543" i="4"/>
  <c r="K3544" i="4"/>
  <c r="K3545" i="4"/>
  <c r="K3546" i="4"/>
  <c r="K3547" i="4"/>
  <c r="K3548" i="4"/>
  <c r="K3549" i="4"/>
  <c r="K3550" i="4"/>
  <c r="K3551" i="4"/>
  <c r="K3552" i="4"/>
  <c r="K3553" i="4"/>
  <c r="K3554" i="4"/>
  <c r="K3555" i="4"/>
  <c r="K3556" i="4"/>
  <c r="K3557" i="4"/>
  <c r="K3558" i="4"/>
  <c r="K3559" i="4"/>
  <c r="K3560" i="4"/>
  <c r="K3561" i="4"/>
  <c r="K3562" i="4"/>
  <c r="K3563" i="4"/>
  <c r="K3564" i="4"/>
  <c r="K3565" i="4"/>
  <c r="K3566" i="4"/>
  <c r="K3567" i="4"/>
  <c r="K3568" i="4"/>
  <c r="K3569" i="4"/>
  <c r="K3570" i="4"/>
  <c r="K3571" i="4"/>
  <c r="K3572" i="4"/>
  <c r="K3573" i="4"/>
  <c r="K3574" i="4"/>
  <c r="K3575" i="4"/>
  <c r="K3576" i="4"/>
  <c r="K3577" i="4"/>
  <c r="K3578" i="4"/>
  <c r="K3579" i="4"/>
  <c r="K3580" i="4"/>
  <c r="K3581" i="4"/>
  <c r="K3582" i="4"/>
  <c r="K3583" i="4"/>
  <c r="K3584" i="4"/>
  <c r="K3585" i="4"/>
  <c r="K3586" i="4"/>
  <c r="K3587" i="4"/>
  <c r="K3588" i="4"/>
  <c r="K3589" i="4"/>
  <c r="K3590" i="4"/>
  <c r="K3591" i="4"/>
  <c r="K3592" i="4"/>
  <c r="K3593" i="4"/>
  <c r="K3594" i="4"/>
  <c r="K3595" i="4"/>
  <c r="K3596" i="4"/>
  <c r="K3597" i="4"/>
  <c r="K3598" i="4"/>
  <c r="K3599" i="4"/>
  <c r="K3600" i="4"/>
  <c r="K3601" i="4"/>
  <c r="K3602" i="4"/>
  <c r="K3603" i="4"/>
  <c r="K3604" i="4"/>
  <c r="K3605" i="4"/>
  <c r="K3606" i="4"/>
  <c r="K3607" i="4"/>
  <c r="K3608" i="4"/>
  <c r="K3609" i="4"/>
  <c r="K3610" i="4"/>
  <c r="K3611" i="4"/>
  <c r="K3612" i="4"/>
  <c r="K3613" i="4"/>
  <c r="K3614" i="4"/>
  <c r="K3615" i="4"/>
  <c r="K3616" i="4"/>
  <c r="K3617" i="4"/>
  <c r="K3618" i="4"/>
  <c r="K3619" i="4"/>
  <c r="K3620" i="4"/>
  <c r="K3621" i="4"/>
  <c r="K3622" i="4"/>
  <c r="K3623" i="4"/>
  <c r="K3624" i="4"/>
  <c r="K3625" i="4"/>
  <c r="K3626" i="4"/>
  <c r="K3627" i="4"/>
  <c r="K3628" i="4"/>
  <c r="K3629" i="4"/>
  <c r="K3630" i="4"/>
  <c r="K3631" i="4"/>
  <c r="K3632" i="4"/>
  <c r="K3633" i="4"/>
  <c r="K3634" i="4"/>
  <c r="K3635" i="4"/>
  <c r="K3636" i="4"/>
  <c r="K3637" i="4"/>
  <c r="K3638" i="4"/>
  <c r="K3639" i="4"/>
  <c r="K3640" i="4"/>
  <c r="K3641" i="4"/>
  <c r="K3642" i="4"/>
  <c r="K3643" i="4"/>
  <c r="K3644" i="4"/>
  <c r="K3645" i="4"/>
  <c r="K3646" i="4"/>
  <c r="K3647" i="4"/>
  <c r="K3648" i="4"/>
  <c r="K3649" i="4"/>
  <c r="K3650" i="4"/>
  <c r="K3651" i="4"/>
  <c r="K3652" i="4"/>
  <c r="K3653" i="4"/>
  <c r="K3654" i="4"/>
  <c r="K3655" i="4"/>
  <c r="K3656" i="4"/>
  <c r="K3657" i="4"/>
  <c r="K3658" i="4"/>
  <c r="K3659" i="4"/>
  <c r="K3660" i="4"/>
  <c r="K3661" i="4"/>
  <c r="K3662" i="4"/>
  <c r="K3663" i="4"/>
  <c r="K3664" i="4"/>
  <c r="K3665" i="4"/>
  <c r="K3666" i="4"/>
  <c r="K3667" i="4"/>
  <c r="K3668" i="4"/>
  <c r="K3669" i="4"/>
  <c r="K3670" i="4"/>
  <c r="K3671" i="4"/>
  <c r="K3672" i="4"/>
  <c r="K3673" i="4"/>
  <c r="K3674" i="4"/>
  <c r="K3675" i="4"/>
  <c r="K3676" i="4"/>
  <c r="K3677" i="4"/>
  <c r="K3678" i="4"/>
  <c r="K3679" i="4"/>
  <c r="K3680" i="4"/>
  <c r="K3681" i="4"/>
  <c r="K3682" i="4"/>
  <c r="K3683" i="4"/>
  <c r="K3684" i="4"/>
  <c r="K3685" i="4"/>
  <c r="K3686" i="4"/>
  <c r="K3687" i="4"/>
  <c r="K3688" i="4"/>
  <c r="K3689" i="4"/>
  <c r="K3690" i="4"/>
  <c r="K3691" i="4"/>
  <c r="K3692" i="4"/>
  <c r="K3693" i="4"/>
  <c r="K3694" i="4"/>
  <c r="K3695" i="4"/>
  <c r="K3696" i="4"/>
  <c r="K3697" i="4"/>
  <c r="K3698" i="4"/>
  <c r="K3699" i="4"/>
  <c r="K3700" i="4"/>
  <c r="K3701" i="4"/>
  <c r="K3702" i="4"/>
  <c r="K3703" i="4"/>
  <c r="K3704" i="4"/>
  <c r="K3705" i="4"/>
  <c r="K3706" i="4"/>
  <c r="K3707" i="4"/>
  <c r="K3708" i="4"/>
  <c r="K3709" i="4"/>
  <c r="K3710" i="4"/>
  <c r="K3711" i="4"/>
  <c r="K3712" i="4"/>
  <c r="K3713" i="4"/>
  <c r="K3714" i="4"/>
  <c r="K3715" i="4"/>
  <c r="K3716" i="4"/>
  <c r="K3717" i="4"/>
  <c r="K3718" i="4"/>
  <c r="K3719" i="4"/>
  <c r="K3720" i="4"/>
  <c r="K3721" i="4"/>
  <c r="K3722" i="4"/>
  <c r="K3723" i="4"/>
  <c r="K3724" i="4"/>
  <c r="K3725" i="4"/>
  <c r="K3726" i="4"/>
  <c r="K3727" i="4"/>
  <c r="K3728" i="4"/>
  <c r="K3729" i="4"/>
  <c r="K3730" i="4"/>
  <c r="K3731" i="4"/>
  <c r="K3732" i="4"/>
  <c r="K3733" i="4"/>
  <c r="K3734" i="4"/>
  <c r="K3735" i="4"/>
  <c r="K3736" i="4"/>
  <c r="K3737" i="4"/>
  <c r="K3738" i="4"/>
  <c r="K3739" i="4"/>
  <c r="K3740" i="4"/>
  <c r="K3741" i="4"/>
  <c r="K3742" i="4"/>
  <c r="K3743" i="4"/>
  <c r="K3744" i="4"/>
  <c r="K3745" i="4"/>
  <c r="K3746" i="4"/>
  <c r="K3747" i="4"/>
  <c r="K3748" i="4"/>
  <c r="K3749" i="4"/>
  <c r="K3750" i="4"/>
  <c r="K3751" i="4"/>
  <c r="K3752" i="4"/>
  <c r="K3753" i="4"/>
  <c r="K3754" i="4"/>
  <c r="K3755" i="4"/>
  <c r="K3756" i="4"/>
  <c r="K3757" i="4"/>
  <c r="K3758" i="4"/>
  <c r="K3759" i="4"/>
  <c r="K3760" i="4"/>
  <c r="K3761" i="4"/>
  <c r="K3762" i="4"/>
  <c r="K3763" i="4"/>
  <c r="K3764" i="4"/>
  <c r="K3765" i="4"/>
  <c r="K3766" i="4"/>
  <c r="K3767" i="4"/>
  <c r="K3768" i="4"/>
  <c r="K3769" i="4"/>
  <c r="K3770" i="4"/>
  <c r="K3771" i="4"/>
  <c r="K3772" i="4"/>
  <c r="K3773" i="4"/>
  <c r="K3774" i="4"/>
  <c r="K3775" i="4"/>
  <c r="K3776" i="4"/>
  <c r="K3777" i="4"/>
  <c r="K3778" i="4"/>
  <c r="K3779" i="4"/>
  <c r="K3780" i="4"/>
  <c r="K3781" i="4"/>
  <c r="K3782" i="4"/>
  <c r="K3783" i="4"/>
  <c r="K3784" i="4"/>
  <c r="K3785" i="4"/>
  <c r="K3786" i="4"/>
  <c r="K3787" i="4"/>
  <c r="K3788" i="4"/>
  <c r="K3789" i="4"/>
  <c r="K3790" i="4"/>
  <c r="K3791" i="4"/>
  <c r="K3792" i="4"/>
  <c r="K3793" i="4"/>
  <c r="K3794" i="4"/>
  <c r="K3795" i="4"/>
  <c r="K3796" i="4"/>
  <c r="K3797" i="4"/>
  <c r="K3798" i="4"/>
  <c r="K3799" i="4"/>
  <c r="K3800" i="4"/>
  <c r="K3801" i="4"/>
  <c r="K3802" i="4"/>
  <c r="K3803" i="4"/>
  <c r="K3804" i="4"/>
  <c r="K3805" i="4"/>
  <c r="K3806" i="4"/>
  <c r="K3807" i="4"/>
  <c r="K3808" i="4"/>
  <c r="K3809" i="4"/>
  <c r="K3810" i="4"/>
  <c r="K3811" i="4"/>
  <c r="K3812" i="4"/>
  <c r="K3813" i="4"/>
  <c r="K3814" i="4"/>
  <c r="K3815" i="4"/>
  <c r="K3816" i="4"/>
  <c r="K3817" i="4"/>
  <c r="K3818" i="4"/>
  <c r="K3819" i="4"/>
  <c r="K3820" i="4"/>
  <c r="K3821" i="4"/>
  <c r="K3822" i="4"/>
  <c r="K3823" i="4"/>
  <c r="K3824" i="4"/>
  <c r="K3825" i="4"/>
  <c r="K3826" i="4"/>
  <c r="K3827" i="4"/>
  <c r="K3828" i="4"/>
  <c r="K3829" i="4"/>
  <c r="K3830" i="4"/>
  <c r="K3831" i="4"/>
  <c r="K3832" i="4"/>
  <c r="K3833" i="4"/>
  <c r="K3834" i="4"/>
  <c r="K3835" i="4"/>
  <c r="K3836" i="4"/>
  <c r="K3837" i="4"/>
  <c r="K3838" i="4"/>
  <c r="K3839" i="4"/>
  <c r="K3840" i="4"/>
  <c r="K3841" i="4"/>
  <c r="K3842" i="4"/>
  <c r="K3843" i="4"/>
  <c r="K3844" i="4"/>
  <c r="K3845" i="4"/>
  <c r="K3846" i="4"/>
  <c r="K3847" i="4"/>
  <c r="K3848" i="4"/>
  <c r="K3849" i="4"/>
  <c r="K3850" i="4"/>
  <c r="K3851" i="4"/>
  <c r="K3852" i="4"/>
  <c r="K3853" i="4"/>
  <c r="K3854" i="4"/>
  <c r="K3855" i="4"/>
  <c r="K3856" i="4"/>
  <c r="K3857" i="4"/>
  <c r="K3858" i="4"/>
  <c r="K3859" i="4"/>
  <c r="K3860" i="4"/>
  <c r="K3861" i="4"/>
  <c r="K3862" i="4"/>
  <c r="K3863" i="4"/>
  <c r="K3864" i="4"/>
  <c r="K3865" i="4"/>
  <c r="K3866" i="4"/>
  <c r="K3867" i="4"/>
  <c r="K3868" i="4"/>
  <c r="K3869" i="4"/>
  <c r="K3870" i="4"/>
  <c r="K3871" i="4"/>
  <c r="K3872" i="4"/>
  <c r="K3873" i="4"/>
  <c r="K3874" i="4"/>
  <c r="K3875" i="4"/>
  <c r="K3876" i="4"/>
  <c r="K3877" i="4"/>
  <c r="K3878" i="4"/>
  <c r="K3879" i="4"/>
  <c r="K3880" i="4"/>
  <c r="K3881" i="4"/>
  <c r="K3882" i="4"/>
  <c r="K3883" i="4"/>
  <c r="K3884" i="4"/>
  <c r="K3885" i="4"/>
  <c r="K3886" i="4"/>
  <c r="K3887" i="4"/>
  <c r="K3888" i="4"/>
  <c r="K3889" i="4"/>
  <c r="K3890" i="4"/>
  <c r="K3891" i="4"/>
  <c r="K3892" i="4"/>
  <c r="K3893" i="4"/>
  <c r="K3894" i="4"/>
  <c r="K3895" i="4"/>
  <c r="K3896" i="4"/>
  <c r="K3897" i="4"/>
  <c r="K3898" i="4"/>
  <c r="K3899" i="4"/>
  <c r="K3900" i="4"/>
  <c r="K3901" i="4"/>
  <c r="K3902" i="4"/>
  <c r="K3903" i="4"/>
  <c r="K3904" i="4"/>
  <c r="K3905" i="4"/>
  <c r="K3906" i="4"/>
  <c r="K3907" i="4"/>
  <c r="K3908" i="4"/>
  <c r="K3909" i="4"/>
  <c r="K3910" i="4"/>
  <c r="K3911" i="4"/>
  <c r="K3912" i="4"/>
  <c r="K3913" i="4"/>
  <c r="K3914" i="4"/>
  <c r="K3915" i="4"/>
  <c r="K3916" i="4"/>
  <c r="K3917" i="4"/>
  <c r="K3918" i="4"/>
  <c r="K3919" i="4"/>
  <c r="K3920" i="4"/>
  <c r="K3921" i="4"/>
  <c r="K3922" i="4"/>
  <c r="K3923" i="4"/>
  <c r="K3924" i="4"/>
  <c r="K3925" i="4"/>
  <c r="K3926" i="4"/>
  <c r="K3927" i="4"/>
  <c r="K3928" i="4"/>
  <c r="K3929" i="4"/>
  <c r="K3930" i="4"/>
  <c r="K3931" i="4"/>
  <c r="K3932" i="4"/>
  <c r="K3933" i="4"/>
  <c r="K3934" i="4"/>
  <c r="K3935" i="4"/>
  <c r="K3936" i="4"/>
  <c r="K3937" i="4"/>
  <c r="K3938" i="4"/>
  <c r="K3939" i="4"/>
  <c r="K3940" i="4"/>
  <c r="K3941" i="4"/>
  <c r="K3942" i="4"/>
  <c r="K3943" i="4"/>
  <c r="K3944" i="4"/>
  <c r="K3945" i="4"/>
  <c r="K3946" i="4"/>
  <c r="K3947" i="4"/>
  <c r="K3948" i="4"/>
  <c r="K3949" i="4"/>
  <c r="K3950" i="4"/>
  <c r="K3951" i="4"/>
  <c r="K3952" i="4"/>
  <c r="K3953" i="4"/>
  <c r="K3954" i="4"/>
  <c r="K3955" i="4"/>
  <c r="K3956" i="4"/>
  <c r="K3957" i="4"/>
  <c r="K3958" i="4"/>
  <c r="K3959" i="4"/>
  <c r="K3960" i="4"/>
  <c r="K3961" i="4"/>
  <c r="K3962" i="4"/>
  <c r="K3963" i="4"/>
  <c r="K3964" i="4"/>
  <c r="K3965" i="4"/>
  <c r="K3966" i="4"/>
  <c r="K3967" i="4"/>
  <c r="K3968" i="4"/>
  <c r="K3969" i="4"/>
  <c r="K3970" i="4"/>
  <c r="K3971" i="4"/>
  <c r="K3972" i="4"/>
  <c r="K3973" i="4"/>
  <c r="K3974" i="4"/>
  <c r="K3975" i="4"/>
  <c r="K3976" i="4"/>
  <c r="K3977" i="4"/>
  <c r="K3978" i="4"/>
  <c r="K3979" i="4"/>
  <c r="K3980" i="4"/>
  <c r="K3981" i="4"/>
  <c r="K3982" i="4"/>
  <c r="K3983" i="4"/>
  <c r="K3984" i="4"/>
  <c r="K3985" i="4"/>
  <c r="K3986" i="4"/>
  <c r="K3987" i="4"/>
  <c r="K3988" i="4"/>
  <c r="K3989" i="4"/>
  <c r="K3990" i="4"/>
  <c r="K3991" i="4"/>
  <c r="K3992" i="4"/>
  <c r="K3993" i="4"/>
  <c r="K3994" i="4"/>
  <c r="K3995" i="4"/>
  <c r="K3996" i="4"/>
  <c r="K3997" i="4"/>
  <c r="K3998" i="4"/>
  <c r="K3999" i="4"/>
  <c r="K4000" i="4"/>
  <c r="K7" i="18"/>
  <c r="N4" i="12"/>
  <c r="T3" i="10"/>
  <c r="P7" i="11"/>
  <c r="P5" i="11"/>
  <c r="E3" i="9"/>
  <c r="P3" i="11"/>
  <c r="E5" i="9"/>
  <c r="E10" i="9"/>
  <c r="E16" i="9"/>
  <c r="E22" i="9"/>
  <c r="E28" i="9"/>
  <c r="E34" i="9"/>
  <c r="E40" i="9"/>
  <c r="E46" i="9"/>
  <c r="E52" i="9"/>
  <c r="E58" i="9"/>
  <c r="E64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52" i="9"/>
  <c r="E453" i="9"/>
  <c r="E454" i="9"/>
  <c r="E455" i="9"/>
  <c r="E456" i="9"/>
  <c r="E457" i="9"/>
  <c r="E458" i="9"/>
  <c r="E459" i="9"/>
  <c r="E460" i="9"/>
  <c r="E461" i="9"/>
  <c r="E462" i="9"/>
  <c r="E463" i="9"/>
  <c r="E464" i="9"/>
  <c r="E465" i="9"/>
  <c r="E466" i="9"/>
  <c r="E467" i="9"/>
  <c r="E468" i="9"/>
  <c r="E469" i="9"/>
  <c r="E470" i="9"/>
  <c r="E471" i="9"/>
  <c r="E472" i="9"/>
  <c r="E473" i="9"/>
  <c r="E474" i="9"/>
  <c r="E475" i="9"/>
  <c r="E476" i="9"/>
  <c r="E477" i="9"/>
  <c r="E478" i="9"/>
  <c r="E479" i="9"/>
  <c r="E480" i="9"/>
  <c r="E481" i="9"/>
  <c r="E482" i="9"/>
  <c r="E483" i="9"/>
  <c r="E484" i="9"/>
  <c r="E485" i="9"/>
  <c r="E486" i="9"/>
  <c r="E487" i="9"/>
  <c r="E488" i="9"/>
  <c r="E489" i="9"/>
  <c r="E490" i="9"/>
  <c r="E491" i="9"/>
  <c r="E492" i="9"/>
  <c r="E493" i="9"/>
  <c r="E494" i="9"/>
  <c r="E495" i="9"/>
  <c r="E496" i="9"/>
  <c r="E497" i="9"/>
  <c r="E498" i="9"/>
  <c r="E499" i="9"/>
  <c r="E500" i="9"/>
  <c r="H1" i="11"/>
  <c r="B27" i="4"/>
  <c r="B26" i="4"/>
  <c r="E3" i="12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K3" i="7"/>
  <c r="J3" i="7"/>
  <c r="K4" i="7"/>
  <c r="J4" i="7"/>
  <c r="K5" i="7"/>
  <c r="J5" i="7"/>
  <c r="K6" i="7"/>
  <c r="J6" i="7"/>
  <c r="K7" i="7"/>
  <c r="J7" i="7"/>
  <c r="K8" i="7"/>
  <c r="J8" i="7"/>
  <c r="K9" i="7"/>
  <c r="J9" i="7"/>
  <c r="K10" i="7"/>
  <c r="J10" i="7"/>
  <c r="K11" i="7"/>
  <c r="J11" i="7"/>
  <c r="K12" i="7"/>
  <c r="J12" i="7"/>
  <c r="K13" i="7"/>
  <c r="J13" i="7"/>
  <c r="K14" i="7"/>
  <c r="J14" i="7"/>
  <c r="K15" i="7"/>
  <c r="J15" i="7"/>
  <c r="K16" i="7"/>
  <c r="J16" i="7"/>
  <c r="K17" i="7"/>
  <c r="J17" i="7"/>
  <c r="K18" i="7"/>
  <c r="J18" i="7"/>
  <c r="K19" i="7"/>
  <c r="J19" i="7"/>
  <c r="K20" i="7"/>
  <c r="J20" i="7"/>
  <c r="K21" i="7"/>
  <c r="J21" i="7"/>
  <c r="K22" i="7"/>
  <c r="J22" i="7"/>
  <c r="K23" i="7"/>
  <c r="J23" i="7"/>
  <c r="K24" i="7"/>
  <c r="J24" i="7"/>
  <c r="K25" i="7"/>
  <c r="J25" i="7"/>
  <c r="K26" i="7"/>
  <c r="J26" i="7"/>
  <c r="K27" i="7"/>
  <c r="J27" i="7"/>
  <c r="K28" i="7"/>
  <c r="J28" i="7"/>
  <c r="K29" i="7"/>
  <c r="J29" i="7"/>
  <c r="K30" i="7"/>
  <c r="J30" i="7"/>
  <c r="K31" i="7"/>
  <c r="J31" i="7"/>
  <c r="K32" i="7"/>
  <c r="J32" i="7"/>
  <c r="K33" i="7"/>
  <c r="J33" i="7"/>
  <c r="K34" i="7"/>
  <c r="J34" i="7"/>
  <c r="K35" i="7"/>
  <c r="J35" i="7"/>
  <c r="K36" i="7"/>
  <c r="J36" i="7"/>
  <c r="K37" i="7"/>
  <c r="J37" i="7"/>
  <c r="K38" i="7"/>
  <c r="J38" i="7"/>
  <c r="K39" i="7"/>
  <c r="J39" i="7"/>
  <c r="K40" i="7"/>
  <c r="J40" i="7"/>
  <c r="K41" i="7"/>
  <c r="J41" i="7"/>
  <c r="K42" i="7"/>
  <c r="J42" i="7"/>
  <c r="K43" i="7"/>
  <c r="J43" i="7"/>
  <c r="K44" i="7"/>
  <c r="J44" i="7"/>
  <c r="K45" i="7"/>
  <c r="J45" i="7"/>
  <c r="K46" i="7"/>
  <c r="J46" i="7"/>
  <c r="K47" i="7"/>
  <c r="J47" i="7"/>
  <c r="K48" i="7"/>
  <c r="J48" i="7"/>
  <c r="K49" i="7"/>
  <c r="J49" i="7"/>
  <c r="K50" i="7"/>
  <c r="J50" i="7"/>
  <c r="K51" i="7"/>
  <c r="J51" i="7"/>
  <c r="K52" i="7"/>
  <c r="J52" i="7"/>
  <c r="K53" i="7"/>
  <c r="J53" i="7"/>
  <c r="K54" i="7"/>
  <c r="J54" i="7"/>
  <c r="K55" i="7"/>
  <c r="J55" i="7"/>
  <c r="K56" i="7"/>
  <c r="J56" i="7"/>
  <c r="K57" i="7"/>
  <c r="J57" i="7"/>
  <c r="K58" i="7"/>
  <c r="J58" i="7"/>
  <c r="K59" i="7"/>
  <c r="J59" i="7"/>
  <c r="K60" i="7"/>
  <c r="J60" i="7"/>
  <c r="K61" i="7"/>
  <c r="J61" i="7"/>
  <c r="K62" i="7"/>
  <c r="J62" i="7"/>
  <c r="K63" i="7"/>
  <c r="J63" i="7"/>
  <c r="K64" i="7"/>
  <c r="J64" i="7"/>
  <c r="K65" i="7"/>
  <c r="J65" i="7"/>
  <c r="K66" i="7"/>
  <c r="J66" i="7"/>
  <c r="K67" i="7"/>
  <c r="J67" i="7"/>
  <c r="K68" i="7"/>
  <c r="J68" i="7"/>
  <c r="K69" i="7"/>
  <c r="J69" i="7"/>
  <c r="K70" i="7"/>
  <c r="J70" i="7"/>
  <c r="K71" i="7"/>
  <c r="J71" i="7"/>
  <c r="K72" i="7"/>
  <c r="J72" i="7"/>
  <c r="K73" i="7"/>
  <c r="J73" i="7"/>
  <c r="K74" i="7"/>
  <c r="J74" i="7"/>
  <c r="K75" i="7"/>
  <c r="J75" i="7"/>
  <c r="K76" i="7"/>
  <c r="J76" i="7"/>
  <c r="K77" i="7"/>
  <c r="J77" i="7"/>
  <c r="K78" i="7"/>
  <c r="J78" i="7"/>
  <c r="K79" i="7"/>
  <c r="J79" i="7"/>
  <c r="K80" i="7"/>
  <c r="J80" i="7"/>
  <c r="K81" i="7"/>
  <c r="J81" i="7"/>
  <c r="K82" i="7"/>
  <c r="J82" i="7"/>
  <c r="K83" i="7"/>
  <c r="J83" i="7"/>
  <c r="K84" i="7"/>
  <c r="J84" i="7"/>
  <c r="K85" i="7"/>
  <c r="J85" i="7"/>
  <c r="K86" i="7"/>
  <c r="J86" i="7"/>
  <c r="K87" i="7"/>
  <c r="J87" i="7"/>
  <c r="K88" i="7"/>
  <c r="J88" i="7"/>
  <c r="K89" i="7"/>
  <c r="J89" i="7"/>
  <c r="K90" i="7"/>
  <c r="J90" i="7"/>
  <c r="K91" i="7"/>
  <c r="J91" i="7"/>
  <c r="K92" i="7"/>
  <c r="J92" i="7"/>
  <c r="K93" i="7"/>
  <c r="J93" i="7"/>
  <c r="K94" i="7"/>
  <c r="J94" i="7"/>
  <c r="K95" i="7"/>
  <c r="J95" i="7"/>
  <c r="K96" i="7"/>
  <c r="J96" i="7"/>
  <c r="K97" i="7"/>
  <c r="J97" i="7"/>
  <c r="K98" i="7"/>
  <c r="J98" i="7"/>
  <c r="K99" i="7"/>
  <c r="J99" i="7"/>
  <c r="K100" i="7"/>
  <c r="J100" i="7"/>
  <c r="K101" i="7"/>
  <c r="J101" i="7"/>
  <c r="K102" i="7"/>
  <c r="J102" i="7"/>
  <c r="K103" i="7"/>
  <c r="J103" i="7"/>
  <c r="K104" i="7"/>
  <c r="J104" i="7"/>
  <c r="K105" i="7"/>
  <c r="J105" i="7"/>
  <c r="K106" i="7"/>
  <c r="J106" i="7"/>
  <c r="K107" i="7"/>
  <c r="J107" i="7"/>
  <c r="K108" i="7"/>
  <c r="J108" i="7"/>
  <c r="K109" i="7"/>
  <c r="J109" i="7"/>
  <c r="K110" i="7"/>
  <c r="J110" i="7"/>
  <c r="K111" i="7"/>
  <c r="J111" i="7"/>
  <c r="K112" i="7"/>
  <c r="J112" i="7"/>
  <c r="K113" i="7"/>
  <c r="J113" i="7"/>
  <c r="K114" i="7"/>
  <c r="J114" i="7"/>
  <c r="K115" i="7"/>
  <c r="J115" i="7"/>
  <c r="K116" i="7"/>
  <c r="J116" i="7"/>
  <c r="K117" i="7"/>
  <c r="J117" i="7"/>
  <c r="K118" i="7"/>
  <c r="J118" i="7"/>
  <c r="K119" i="7"/>
  <c r="J119" i="7"/>
  <c r="K120" i="7"/>
  <c r="J120" i="7"/>
  <c r="K121" i="7"/>
  <c r="J121" i="7"/>
  <c r="K122" i="7"/>
  <c r="J122" i="7"/>
  <c r="K123" i="7"/>
  <c r="J123" i="7"/>
  <c r="K124" i="7"/>
  <c r="J124" i="7"/>
  <c r="K125" i="7"/>
  <c r="J125" i="7"/>
  <c r="K126" i="7"/>
  <c r="J126" i="7"/>
  <c r="K127" i="7"/>
  <c r="J127" i="7"/>
  <c r="K128" i="7"/>
  <c r="J128" i="7"/>
  <c r="K129" i="7"/>
  <c r="J129" i="7"/>
  <c r="K130" i="7"/>
  <c r="J130" i="7"/>
  <c r="K131" i="7"/>
  <c r="J131" i="7"/>
  <c r="K132" i="7"/>
  <c r="J132" i="7"/>
  <c r="K133" i="7"/>
  <c r="J133" i="7"/>
  <c r="K134" i="7"/>
  <c r="J134" i="7"/>
  <c r="K135" i="7"/>
  <c r="J135" i="7"/>
  <c r="K136" i="7"/>
  <c r="J136" i="7"/>
  <c r="K137" i="7"/>
  <c r="J137" i="7"/>
  <c r="K138" i="7"/>
  <c r="J138" i="7"/>
  <c r="K139" i="7"/>
  <c r="J139" i="7"/>
  <c r="K140" i="7"/>
  <c r="J140" i="7"/>
  <c r="K141" i="7"/>
  <c r="J141" i="7"/>
  <c r="K142" i="7"/>
  <c r="J142" i="7"/>
  <c r="K143" i="7"/>
  <c r="J143" i="7"/>
  <c r="K144" i="7"/>
  <c r="J144" i="7"/>
  <c r="K145" i="7"/>
  <c r="J145" i="7"/>
  <c r="K146" i="7"/>
  <c r="J146" i="7"/>
  <c r="K147" i="7"/>
  <c r="J147" i="7"/>
  <c r="K148" i="7"/>
  <c r="J148" i="7"/>
  <c r="K149" i="7"/>
  <c r="J149" i="7"/>
  <c r="K150" i="7"/>
  <c r="J150" i="7"/>
  <c r="K151" i="7"/>
  <c r="J151" i="7"/>
  <c r="K152" i="7"/>
  <c r="J152" i="7"/>
  <c r="K153" i="7"/>
  <c r="J153" i="7"/>
  <c r="K154" i="7"/>
  <c r="J154" i="7"/>
  <c r="K155" i="7"/>
  <c r="J155" i="7"/>
  <c r="K156" i="7"/>
  <c r="J156" i="7"/>
  <c r="K157" i="7"/>
  <c r="J157" i="7"/>
  <c r="K158" i="7"/>
  <c r="J158" i="7"/>
  <c r="K159" i="7"/>
  <c r="J159" i="7"/>
  <c r="K160" i="7"/>
  <c r="J160" i="7"/>
  <c r="K161" i="7"/>
  <c r="J161" i="7"/>
  <c r="K162" i="7"/>
  <c r="J162" i="7"/>
  <c r="K163" i="7"/>
  <c r="J163" i="7"/>
  <c r="K164" i="7"/>
  <c r="J164" i="7"/>
  <c r="K165" i="7"/>
  <c r="J165" i="7"/>
  <c r="K166" i="7"/>
  <c r="J166" i="7"/>
  <c r="K167" i="7"/>
  <c r="J167" i="7"/>
  <c r="K168" i="7"/>
  <c r="J168" i="7"/>
  <c r="K169" i="7"/>
  <c r="J169" i="7"/>
  <c r="K170" i="7"/>
  <c r="J170" i="7"/>
  <c r="K171" i="7"/>
  <c r="J171" i="7"/>
  <c r="K172" i="7"/>
  <c r="J172" i="7"/>
  <c r="K173" i="7"/>
  <c r="J173" i="7"/>
  <c r="K174" i="7"/>
  <c r="J174" i="7"/>
  <c r="K175" i="7"/>
  <c r="J175" i="7"/>
  <c r="K176" i="7"/>
  <c r="J176" i="7"/>
  <c r="K177" i="7"/>
  <c r="J177" i="7"/>
  <c r="K178" i="7"/>
  <c r="J178" i="7"/>
  <c r="K179" i="7"/>
  <c r="J179" i="7"/>
  <c r="K180" i="7"/>
  <c r="J180" i="7"/>
  <c r="K181" i="7"/>
  <c r="J181" i="7"/>
  <c r="K182" i="7"/>
  <c r="J182" i="7"/>
  <c r="K183" i="7"/>
  <c r="J183" i="7"/>
  <c r="K184" i="7"/>
  <c r="J184" i="7"/>
  <c r="K185" i="7"/>
  <c r="J185" i="7"/>
  <c r="K186" i="7"/>
  <c r="J186" i="7"/>
  <c r="K187" i="7"/>
  <c r="J187" i="7"/>
  <c r="K188" i="7"/>
  <c r="J188" i="7"/>
  <c r="K189" i="7"/>
  <c r="J189" i="7"/>
  <c r="K190" i="7"/>
  <c r="J190" i="7"/>
  <c r="K191" i="7"/>
  <c r="J191" i="7"/>
  <c r="K192" i="7"/>
  <c r="J192" i="7"/>
  <c r="K193" i="7"/>
  <c r="J193" i="7"/>
  <c r="K194" i="7"/>
  <c r="J194" i="7"/>
  <c r="K195" i="7"/>
  <c r="J195" i="7"/>
  <c r="K196" i="7"/>
  <c r="J196" i="7"/>
  <c r="K197" i="7"/>
  <c r="J197" i="7"/>
  <c r="K198" i="7"/>
  <c r="J198" i="7"/>
  <c r="K199" i="7"/>
  <c r="J199" i="7"/>
  <c r="K200" i="7"/>
  <c r="J200" i="7"/>
  <c r="K201" i="7"/>
  <c r="J201" i="7"/>
  <c r="K202" i="7"/>
  <c r="J202" i="7"/>
  <c r="K203" i="7"/>
  <c r="J203" i="7"/>
  <c r="K204" i="7"/>
  <c r="J204" i="7"/>
  <c r="K205" i="7"/>
  <c r="J205" i="7"/>
  <c r="K206" i="7"/>
  <c r="J206" i="7"/>
  <c r="K207" i="7"/>
  <c r="J207" i="7"/>
  <c r="K208" i="7"/>
  <c r="J208" i="7"/>
  <c r="K209" i="7"/>
  <c r="J209" i="7"/>
  <c r="K210" i="7"/>
  <c r="J210" i="7"/>
  <c r="K211" i="7"/>
  <c r="J211" i="7"/>
  <c r="K212" i="7"/>
  <c r="J212" i="7"/>
  <c r="K213" i="7"/>
  <c r="J213" i="7"/>
  <c r="K214" i="7"/>
  <c r="J214" i="7"/>
  <c r="K215" i="7"/>
  <c r="J215" i="7"/>
  <c r="K216" i="7"/>
  <c r="J216" i="7"/>
  <c r="K217" i="7"/>
  <c r="J217" i="7"/>
  <c r="K218" i="7"/>
  <c r="J218" i="7"/>
  <c r="K219" i="7"/>
  <c r="J219" i="7"/>
  <c r="K220" i="7"/>
  <c r="J220" i="7"/>
  <c r="K221" i="7"/>
  <c r="J221" i="7"/>
  <c r="K222" i="7"/>
  <c r="J222" i="7"/>
  <c r="K223" i="7"/>
  <c r="J223" i="7"/>
  <c r="K224" i="7"/>
  <c r="J224" i="7"/>
  <c r="K225" i="7"/>
  <c r="J225" i="7"/>
  <c r="K226" i="7"/>
  <c r="J226" i="7"/>
  <c r="K227" i="7"/>
  <c r="J227" i="7"/>
  <c r="K228" i="7"/>
  <c r="J228" i="7"/>
  <c r="K229" i="7"/>
  <c r="J229" i="7"/>
  <c r="K230" i="7"/>
  <c r="J230" i="7"/>
  <c r="K231" i="7"/>
  <c r="J231" i="7"/>
  <c r="K232" i="7"/>
  <c r="J232" i="7"/>
  <c r="K233" i="7"/>
  <c r="J233" i="7"/>
  <c r="K234" i="7"/>
  <c r="J234" i="7"/>
  <c r="K235" i="7"/>
  <c r="J235" i="7"/>
  <c r="K236" i="7"/>
  <c r="J236" i="7"/>
  <c r="K237" i="7"/>
  <c r="J237" i="7"/>
  <c r="K238" i="7"/>
  <c r="J238" i="7"/>
  <c r="K239" i="7"/>
  <c r="J239" i="7"/>
  <c r="K240" i="7"/>
  <c r="J240" i="7"/>
  <c r="K241" i="7"/>
  <c r="J241" i="7"/>
  <c r="K242" i="7"/>
  <c r="J242" i="7"/>
  <c r="K243" i="7"/>
  <c r="J243" i="7"/>
  <c r="K244" i="7"/>
  <c r="J244" i="7"/>
  <c r="K245" i="7"/>
  <c r="J245" i="7"/>
  <c r="K246" i="7"/>
  <c r="J246" i="7"/>
  <c r="K247" i="7"/>
  <c r="J247" i="7"/>
  <c r="K248" i="7"/>
  <c r="J248" i="7"/>
  <c r="K249" i="7"/>
  <c r="J249" i="7"/>
  <c r="K250" i="7"/>
  <c r="J250" i="7"/>
  <c r="K251" i="7"/>
  <c r="J251" i="7"/>
  <c r="K252" i="7"/>
  <c r="J252" i="7"/>
  <c r="K253" i="7"/>
  <c r="J253" i="7"/>
  <c r="K254" i="7"/>
  <c r="J254" i="7"/>
  <c r="K255" i="7"/>
  <c r="J255" i="7"/>
  <c r="K256" i="7"/>
  <c r="J256" i="7"/>
  <c r="K257" i="7"/>
  <c r="J257" i="7"/>
  <c r="K258" i="7"/>
  <c r="J258" i="7"/>
  <c r="K259" i="7"/>
  <c r="J259" i="7"/>
  <c r="K260" i="7"/>
  <c r="J260" i="7"/>
  <c r="K261" i="7"/>
  <c r="J261" i="7"/>
  <c r="K262" i="7"/>
  <c r="J262" i="7"/>
  <c r="K263" i="7"/>
  <c r="J263" i="7"/>
  <c r="K264" i="7"/>
  <c r="J264" i="7"/>
  <c r="K265" i="7"/>
  <c r="J265" i="7"/>
  <c r="K266" i="7"/>
  <c r="J266" i="7"/>
  <c r="K267" i="7"/>
  <c r="J267" i="7"/>
  <c r="K268" i="7"/>
  <c r="J268" i="7"/>
  <c r="K269" i="7"/>
  <c r="J269" i="7"/>
  <c r="K270" i="7"/>
  <c r="J270" i="7"/>
  <c r="K271" i="7"/>
  <c r="J271" i="7"/>
  <c r="K272" i="7"/>
  <c r="J272" i="7"/>
  <c r="K273" i="7"/>
  <c r="J273" i="7"/>
  <c r="K274" i="7"/>
  <c r="J274" i="7"/>
  <c r="K275" i="7"/>
  <c r="J275" i="7"/>
  <c r="K276" i="7"/>
  <c r="J276" i="7"/>
  <c r="K277" i="7"/>
  <c r="J277" i="7"/>
  <c r="K278" i="7"/>
  <c r="J278" i="7"/>
  <c r="K279" i="7"/>
  <c r="J279" i="7"/>
  <c r="K280" i="7"/>
  <c r="J280" i="7"/>
  <c r="K281" i="7"/>
  <c r="J281" i="7"/>
  <c r="K282" i="7"/>
  <c r="J282" i="7"/>
  <c r="K283" i="7"/>
  <c r="J283" i="7"/>
  <c r="K284" i="7"/>
  <c r="J284" i="7"/>
  <c r="K285" i="7"/>
  <c r="J285" i="7"/>
  <c r="K286" i="7"/>
  <c r="J286" i="7"/>
  <c r="K287" i="7"/>
  <c r="J287" i="7"/>
  <c r="K288" i="7"/>
  <c r="J288" i="7"/>
  <c r="K289" i="7"/>
  <c r="J289" i="7"/>
  <c r="K290" i="7"/>
  <c r="J290" i="7"/>
  <c r="K291" i="7"/>
  <c r="J291" i="7"/>
  <c r="K292" i="7"/>
  <c r="J292" i="7"/>
  <c r="K293" i="7"/>
  <c r="J293" i="7"/>
  <c r="K294" i="7"/>
  <c r="J294" i="7"/>
  <c r="K295" i="7"/>
  <c r="J295" i="7"/>
  <c r="K296" i="7"/>
  <c r="J296" i="7"/>
  <c r="K297" i="7"/>
  <c r="J297" i="7"/>
  <c r="K298" i="7"/>
  <c r="J298" i="7"/>
  <c r="K299" i="7"/>
  <c r="J299" i="7"/>
  <c r="K300" i="7"/>
  <c r="J300" i="7"/>
  <c r="K301" i="7"/>
  <c r="J301" i="7"/>
  <c r="K302" i="7"/>
  <c r="J302" i="7"/>
  <c r="K303" i="7"/>
  <c r="J303" i="7"/>
  <c r="K304" i="7"/>
  <c r="J304" i="7"/>
  <c r="K305" i="7"/>
  <c r="J305" i="7"/>
  <c r="K306" i="7"/>
  <c r="J306" i="7"/>
  <c r="K307" i="7"/>
  <c r="J307" i="7"/>
  <c r="K308" i="7"/>
  <c r="J308" i="7"/>
  <c r="K309" i="7"/>
  <c r="J309" i="7"/>
  <c r="K310" i="7"/>
  <c r="J310" i="7"/>
  <c r="K311" i="7"/>
  <c r="J311" i="7"/>
  <c r="K312" i="7"/>
  <c r="J312" i="7"/>
  <c r="K313" i="7"/>
  <c r="J313" i="7"/>
  <c r="K314" i="7"/>
  <c r="J314" i="7"/>
  <c r="K315" i="7"/>
  <c r="J315" i="7"/>
  <c r="K316" i="7"/>
  <c r="J316" i="7"/>
  <c r="K317" i="7"/>
  <c r="J317" i="7"/>
  <c r="K318" i="7"/>
  <c r="J318" i="7"/>
  <c r="K319" i="7"/>
  <c r="J319" i="7"/>
  <c r="K320" i="7"/>
  <c r="J320" i="7"/>
  <c r="K321" i="7"/>
  <c r="J321" i="7"/>
  <c r="K322" i="7"/>
  <c r="J322" i="7"/>
  <c r="K323" i="7"/>
  <c r="J323" i="7"/>
  <c r="K324" i="7"/>
  <c r="J324" i="7"/>
  <c r="K325" i="7"/>
  <c r="J325" i="7"/>
  <c r="K326" i="7"/>
  <c r="J326" i="7"/>
  <c r="K327" i="7"/>
  <c r="J327" i="7"/>
  <c r="K328" i="7"/>
  <c r="J328" i="7"/>
  <c r="K329" i="7"/>
  <c r="J329" i="7"/>
  <c r="K330" i="7"/>
  <c r="J330" i="7"/>
  <c r="K331" i="7"/>
  <c r="J331" i="7"/>
  <c r="K332" i="7"/>
  <c r="J332" i="7"/>
  <c r="K333" i="7"/>
  <c r="J333" i="7"/>
  <c r="K334" i="7"/>
  <c r="J334" i="7"/>
  <c r="K335" i="7"/>
  <c r="J335" i="7"/>
  <c r="K336" i="7"/>
  <c r="J336" i="7"/>
  <c r="K337" i="7"/>
  <c r="J337" i="7"/>
  <c r="K338" i="7"/>
  <c r="J338" i="7"/>
  <c r="K339" i="7"/>
  <c r="J339" i="7"/>
  <c r="K340" i="7"/>
  <c r="J340" i="7"/>
  <c r="K341" i="7"/>
  <c r="J341" i="7"/>
  <c r="K342" i="7"/>
  <c r="J342" i="7"/>
  <c r="K343" i="7"/>
  <c r="J343" i="7"/>
  <c r="K344" i="7"/>
  <c r="J344" i="7"/>
  <c r="K345" i="7"/>
  <c r="J345" i="7"/>
  <c r="K346" i="7"/>
  <c r="J346" i="7"/>
  <c r="K347" i="7"/>
  <c r="J347" i="7"/>
  <c r="K348" i="7"/>
  <c r="J348" i="7"/>
  <c r="K349" i="7"/>
  <c r="J349" i="7"/>
  <c r="K350" i="7"/>
  <c r="J350" i="7"/>
  <c r="K351" i="7"/>
  <c r="J351" i="7"/>
  <c r="K352" i="7"/>
  <c r="J352" i="7"/>
  <c r="K353" i="7"/>
  <c r="J353" i="7"/>
  <c r="K354" i="7"/>
  <c r="J354" i="7"/>
  <c r="K355" i="7"/>
  <c r="J355" i="7"/>
  <c r="K356" i="7"/>
  <c r="J356" i="7"/>
  <c r="K357" i="7"/>
  <c r="J357" i="7"/>
  <c r="K358" i="7"/>
  <c r="J358" i="7"/>
  <c r="K359" i="7"/>
  <c r="J359" i="7"/>
  <c r="K360" i="7"/>
  <c r="J360" i="7"/>
  <c r="K361" i="7"/>
  <c r="J361" i="7"/>
  <c r="K362" i="7"/>
  <c r="J362" i="7"/>
  <c r="K363" i="7"/>
  <c r="J363" i="7"/>
  <c r="K364" i="7"/>
  <c r="J364" i="7"/>
  <c r="K365" i="7"/>
  <c r="J365" i="7"/>
  <c r="K366" i="7"/>
  <c r="J366" i="7"/>
  <c r="K367" i="7"/>
  <c r="J367" i="7"/>
  <c r="K368" i="7"/>
  <c r="J368" i="7"/>
  <c r="K369" i="7"/>
  <c r="J369" i="7"/>
  <c r="K370" i="7"/>
  <c r="J370" i="7"/>
  <c r="K371" i="7"/>
  <c r="J371" i="7"/>
  <c r="K372" i="7"/>
  <c r="J372" i="7"/>
  <c r="K373" i="7"/>
  <c r="J373" i="7"/>
  <c r="K374" i="7"/>
  <c r="J374" i="7"/>
  <c r="K375" i="7"/>
  <c r="J375" i="7"/>
  <c r="K376" i="7"/>
  <c r="J376" i="7"/>
  <c r="K377" i="7"/>
  <c r="J377" i="7"/>
  <c r="K378" i="7"/>
  <c r="J378" i="7"/>
  <c r="K379" i="7"/>
  <c r="J379" i="7"/>
  <c r="K380" i="7"/>
  <c r="J380" i="7"/>
  <c r="K381" i="7"/>
  <c r="J381" i="7"/>
  <c r="K382" i="7"/>
  <c r="J382" i="7"/>
  <c r="K383" i="7"/>
  <c r="J383" i="7"/>
  <c r="K384" i="7"/>
  <c r="J384" i="7"/>
  <c r="K385" i="7"/>
  <c r="J385" i="7"/>
  <c r="K386" i="7"/>
  <c r="J386" i="7"/>
  <c r="K387" i="7"/>
  <c r="J387" i="7"/>
  <c r="K388" i="7"/>
  <c r="J388" i="7"/>
  <c r="K389" i="7"/>
  <c r="J389" i="7"/>
  <c r="K390" i="7"/>
  <c r="J390" i="7"/>
  <c r="K391" i="7"/>
  <c r="J391" i="7"/>
  <c r="K392" i="7"/>
  <c r="J392" i="7"/>
  <c r="K393" i="7"/>
  <c r="J393" i="7"/>
  <c r="K394" i="7"/>
  <c r="J394" i="7"/>
  <c r="K395" i="7"/>
  <c r="J395" i="7"/>
  <c r="K396" i="7"/>
  <c r="J396" i="7"/>
  <c r="K397" i="7"/>
  <c r="J397" i="7"/>
  <c r="K398" i="7"/>
  <c r="J398" i="7"/>
  <c r="K399" i="7"/>
  <c r="J399" i="7"/>
  <c r="K400" i="7"/>
  <c r="J400" i="7"/>
  <c r="K401" i="7"/>
  <c r="J401" i="7"/>
  <c r="K402" i="7"/>
  <c r="J402" i="7"/>
  <c r="K403" i="7"/>
  <c r="J403" i="7"/>
  <c r="K404" i="7"/>
  <c r="J404" i="7"/>
  <c r="K405" i="7"/>
  <c r="J405" i="7"/>
  <c r="K406" i="7"/>
  <c r="J406" i="7"/>
  <c r="K407" i="7"/>
  <c r="J407" i="7"/>
  <c r="K408" i="7"/>
  <c r="J408" i="7"/>
  <c r="K409" i="7"/>
  <c r="J409" i="7"/>
  <c r="K410" i="7"/>
  <c r="J410" i="7"/>
  <c r="K411" i="7"/>
  <c r="J411" i="7"/>
  <c r="K412" i="7"/>
  <c r="J412" i="7"/>
  <c r="K413" i="7"/>
  <c r="J413" i="7"/>
  <c r="K414" i="7"/>
  <c r="J414" i="7"/>
  <c r="K415" i="7"/>
  <c r="J415" i="7"/>
  <c r="K416" i="7"/>
  <c r="J416" i="7"/>
  <c r="K417" i="7"/>
  <c r="J417" i="7"/>
  <c r="K418" i="7"/>
  <c r="J418" i="7"/>
  <c r="K419" i="7"/>
  <c r="J419" i="7"/>
  <c r="K420" i="7"/>
  <c r="J420" i="7"/>
  <c r="K421" i="7"/>
  <c r="J421" i="7"/>
  <c r="K422" i="7"/>
  <c r="J422" i="7"/>
  <c r="K423" i="7"/>
  <c r="J423" i="7"/>
  <c r="K424" i="7"/>
  <c r="J424" i="7"/>
  <c r="K425" i="7"/>
  <c r="J425" i="7"/>
  <c r="K426" i="7"/>
  <c r="J426" i="7"/>
  <c r="K427" i="7"/>
  <c r="J427" i="7"/>
  <c r="K428" i="7"/>
  <c r="J428" i="7"/>
  <c r="K429" i="7"/>
  <c r="J429" i="7"/>
  <c r="K430" i="7"/>
  <c r="J430" i="7"/>
  <c r="K431" i="7"/>
  <c r="J431" i="7"/>
  <c r="K432" i="7"/>
  <c r="J432" i="7"/>
  <c r="K433" i="7"/>
  <c r="J433" i="7"/>
  <c r="K434" i="7"/>
  <c r="J434" i="7"/>
  <c r="K435" i="7"/>
  <c r="J435" i="7"/>
  <c r="K436" i="7"/>
  <c r="J436" i="7"/>
  <c r="K437" i="7"/>
  <c r="J437" i="7"/>
  <c r="K438" i="7"/>
  <c r="J438" i="7"/>
  <c r="K439" i="7"/>
  <c r="J439" i="7"/>
  <c r="K440" i="7"/>
  <c r="J440" i="7"/>
  <c r="K441" i="7"/>
  <c r="J441" i="7"/>
  <c r="K442" i="7"/>
  <c r="J442" i="7"/>
  <c r="K443" i="7"/>
  <c r="J443" i="7"/>
  <c r="K444" i="7"/>
  <c r="J444" i="7"/>
  <c r="K445" i="7"/>
  <c r="J445" i="7"/>
  <c r="K446" i="7"/>
  <c r="J446" i="7"/>
  <c r="K447" i="7"/>
  <c r="J447" i="7"/>
  <c r="K448" i="7"/>
  <c r="J448" i="7"/>
  <c r="K449" i="7"/>
  <c r="J449" i="7"/>
  <c r="K450" i="7"/>
  <c r="J450" i="7"/>
  <c r="K451" i="7"/>
  <c r="J451" i="7"/>
  <c r="K452" i="7"/>
  <c r="J452" i="7"/>
  <c r="K453" i="7"/>
  <c r="J453" i="7"/>
  <c r="K454" i="7"/>
  <c r="J454" i="7"/>
  <c r="K455" i="7"/>
  <c r="J455" i="7"/>
  <c r="K456" i="7"/>
  <c r="J456" i="7"/>
  <c r="K457" i="7"/>
  <c r="J457" i="7"/>
  <c r="K458" i="7"/>
  <c r="J458" i="7"/>
  <c r="K459" i="7"/>
  <c r="J459" i="7"/>
  <c r="K460" i="7"/>
  <c r="J460" i="7"/>
  <c r="K461" i="7"/>
  <c r="J461" i="7"/>
  <c r="K462" i="7"/>
  <c r="J462" i="7"/>
  <c r="K463" i="7"/>
  <c r="J463" i="7"/>
  <c r="K464" i="7"/>
  <c r="J464" i="7"/>
  <c r="K465" i="7"/>
  <c r="J465" i="7"/>
  <c r="K466" i="7"/>
  <c r="J466" i="7"/>
  <c r="K467" i="7"/>
  <c r="J467" i="7"/>
  <c r="K468" i="7"/>
  <c r="J468" i="7"/>
  <c r="K469" i="7"/>
  <c r="J469" i="7"/>
  <c r="K470" i="7"/>
  <c r="J470" i="7"/>
  <c r="K471" i="7"/>
  <c r="J471" i="7"/>
  <c r="K472" i="7"/>
  <c r="J472" i="7"/>
  <c r="K473" i="7"/>
  <c r="J473" i="7"/>
  <c r="K474" i="7"/>
  <c r="J474" i="7"/>
  <c r="K475" i="7"/>
  <c r="J475" i="7"/>
  <c r="K476" i="7"/>
  <c r="J476" i="7"/>
  <c r="K477" i="7"/>
  <c r="J477" i="7"/>
  <c r="K478" i="7"/>
  <c r="J478" i="7"/>
  <c r="K479" i="7"/>
  <c r="J479" i="7"/>
  <c r="K480" i="7"/>
  <c r="J480" i="7"/>
  <c r="K481" i="7"/>
  <c r="J481" i="7"/>
  <c r="K482" i="7"/>
  <c r="J482" i="7"/>
  <c r="K483" i="7"/>
  <c r="J483" i="7"/>
  <c r="K484" i="7"/>
  <c r="J484" i="7"/>
  <c r="K485" i="7"/>
  <c r="J485" i="7"/>
  <c r="K486" i="7"/>
  <c r="J486" i="7"/>
  <c r="K487" i="7"/>
  <c r="J487" i="7"/>
  <c r="K488" i="7"/>
  <c r="J488" i="7"/>
  <c r="K489" i="7"/>
  <c r="J489" i="7"/>
  <c r="K490" i="7"/>
  <c r="J490" i="7"/>
  <c r="K491" i="7"/>
  <c r="J491" i="7"/>
  <c r="K492" i="7"/>
  <c r="J492" i="7"/>
  <c r="K493" i="7"/>
  <c r="J493" i="7"/>
  <c r="K494" i="7"/>
  <c r="J494" i="7"/>
  <c r="K495" i="7"/>
  <c r="J495" i="7"/>
  <c r="K496" i="7"/>
  <c r="J496" i="7"/>
  <c r="K497" i="7"/>
  <c r="J497" i="7"/>
  <c r="K498" i="7"/>
  <c r="J498" i="7"/>
  <c r="K499" i="7"/>
  <c r="J499" i="7"/>
  <c r="K500" i="7"/>
  <c r="J500" i="7"/>
  <c r="D7" i="14"/>
  <c r="D6" i="14"/>
  <c r="E5" i="18"/>
  <c r="G12" i="18"/>
  <c r="D10" i="18"/>
  <c r="C10" i="18"/>
  <c r="L5" i="18"/>
  <c r="D4" i="18"/>
  <c r="D8" i="18"/>
  <c r="D6" i="18"/>
  <c r="C3" i="14"/>
  <c r="M2" i="16"/>
  <c r="L4" i="16"/>
  <c r="H4" i="16"/>
  <c r="O2" i="16"/>
  <c r="J4" i="16"/>
  <c r="O1" i="16"/>
  <c r="S11" i="16"/>
  <c r="M4" i="16"/>
  <c r="S13" i="16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K1" i="13"/>
  <c r="L1" i="13"/>
  <c r="M1" i="13"/>
  <c r="N1" i="13"/>
  <c r="I2" i="13"/>
  <c r="B4" i="13"/>
  <c r="C4" i="13"/>
  <c r="D4" i="13"/>
  <c r="N4" i="13"/>
  <c r="E4" i="13"/>
  <c r="B5" i="13"/>
  <c r="C5" i="13"/>
  <c r="D5" i="13"/>
  <c r="N5" i="13"/>
  <c r="E5" i="13"/>
  <c r="B6" i="13"/>
  <c r="C6" i="13"/>
  <c r="D6" i="13"/>
  <c r="N6" i="13"/>
  <c r="E6" i="13"/>
  <c r="B7" i="13"/>
  <c r="C7" i="13"/>
  <c r="D7" i="13"/>
  <c r="N7" i="13"/>
  <c r="E7" i="13"/>
  <c r="B8" i="13"/>
  <c r="C8" i="13"/>
  <c r="D8" i="13"/>
  <c r="N8" i="13"/>
  <c r="E8" i="13"/>
  <c r="B9" i="13"/>
  <c r="C9" i="13"/>
  <c r="D9" i="13"/>
  <c r="N9" i="13"/>
  <c r="E9" i="13"/>
  <c r="B10" i="13"/>
  <c r="C10" i="13"/>
  <c r="D10" i="13"/>
  <c r="N10" i="13"/>
  <c r="E10" i="13"/>
  <c r="B11" i="13"/>
  <c r="C11" i="13"/>
  <c r="D11" i="13"/>
  <c r="N11" i="13"/>
  <c r="E11" i="13"/>
  <c r="B12" i="13"/>
  <c r="C12" i="13"/>
  <c r="D12" i="13"/>
  <c r="N12" i="13"/>
  <c r="E12" i="13"/>
  <c r="B13" i="13"/>
  <c r="C13" i="13"/>
  <c r="D13" i="13"/>
  <c r="N13" i="13"/>
  <c r="E13" i="13"/>
  <c r="B14" i="13"/>
  <c r="C14" i="13"/>
  <c r="D14" i="13"/>
  <c r="N14" i="13"/>
  <c r="E14" i="13"/>
  <c r="B15" i="13"/>
  <c r="C15" i="13"/>
  <c r="D15" i="13"/>
  <c r="N15" i="13"/>
  <c r="E15" i="13"/>
  <c r="B16" i="13"/>
  <c r="C16" i="13"/>
  <c r="D16" i="13"/>
  <c r="N16" i="13"/>
  <c r="E16" i="13"/>
  <c r="B17" i="13"/>
  <c r="C17" i="13"/>
  <c r="D17" i="13"/>
  <c r="N17" i="13"/>
  <c r="E17" i="13"/>
  <c r="B18" i="13"/>
  <c r="C18" i="13"/>
  <c r="D18" i="13"/>
  <c r="N18" i="13"/>
  <c r="E18" i="13"/>
  <c r="B19" i="13"/>
  <c r="C19" i="13"/>
  <c r="D19" i="13"/>
  <c r="N19" i="13"/>
  <c r="E19" i="13"/>
  <c r="B20" i="13"/>
  <c r="C20" i="13"/>
  <c r="D20" i="13"/>
  <c r="N20" i="13"/>
  <c r="E20" i="13"/>
  <c r="B21" i="13"/>
  <c r="C21" i="13"/>
  <c r="D21" i="13"/>
  <c r="N21" i="13"/>
  <c r="E21" i="13"/>
  <c r="B22" i="13"/>
  <c r="C22" i="13"/>
  <c r="D22" i="13"/>
  <c r="N22" i="13"/>
  <c r="E22" i="13"/>
  <c r="B23" i="13"/>
  <c r="C23" i="13"/>
  <c r="D23" i="13"/>
  <c r="N23" i="13"/>
  <c r="E23" i="13"/>
  <c r="B24" i="13"/>
  <c r="C24" i="13"/>
  <c r="D24" i="13"/>
  <c r="N24" i="13"/>
  <c r="E24" i="13"/>
  <c r="B25" i="13"/>
  <c r="C25" i="13"/>
  <c r="D25" i="13"/>
  <c r="N25" i="13"/>
  <c r="E25" i="13"/>
  <c r="B26" i="13"/>
  <c r="C26" i="13"/>
  <c r="D26" i="13"/>
  <c r="N26" i="13"/>
  <c r="E26" i="13"/>
  <c r="B27" i="13"/>
  <c r="C27" i="13"/>
  <c r="D27" i="13"/>
  <c r="N27" i="13"/>
  <c r="E27" i="13"/>
  <c r="B28" i="13"/>
  <c r="C28" i="13"/>
  <c r="D28" i="13"/>
  <c r="N28" i="13"/>
  <c r="E28" i="13"/>
  <c r="B29" i="13"/>
  <c r="C29" i="13"/>
  <c r="D29" i="13"/>
  <c r="N29" i="13"/>
  <c r="E29" i="13"/>
  <c r="B30" i="13"/>
  <c r="C30" i="13"/>
  <c r="D30" i="13"/>
  <c r="N30" i="13"/>
  <c r="E30" i="13"/>
  <c r="B31" i="13"/>
  <c r="C31" i="13"/>
  <c r="D31" i="13"/>
  <c r="N31" i="13"/>
  <c r="E31" i="13"/>
  <c r="B32" i="13"/>
  <c r="C32" i="13"/>
  <c r="D32" i="13"/>
  <c r="N32" i="13"/>
  <c r="E32" i="13"/>
  <c r="B33" i="13"/>
  <c r="C33" i="13"/>
  <c r="D33" i="13"/>
  <c r="N33" i="13"/>
  <c r="E33" i="13"/>
  <c r="B34" i="13"/>
  <c r="C34" i="13"/>
  <c r="D34" i="13"/>
  <c r="N34" i="13"/>
  <c r="E34" i="13"/>
  <c r="B35" i="13"/>
  <c r="C35" i="13"/>
  <c r="D35" i="13"/>
  <c r="N35" i="13"/>
  <c r="E35" i="13"/>
  <c r="B36" i="13"/>
  <c r="C36" i="13"/>
  <c r="D36" i="13"/>
  <c r="N36" i="13"/>
  <c r="E36" i="13"/>
  <c r="B37" i="13"/>
  <c r="C37" i="13"/>
  <c r="D37" i="13"/>
  <c r="N37" i="13"/>
  <c r="E37" i="13"/>
  <c r="B38" i="13"/>
  <c r="C38" i="13"/>
  <c r="D38" i="13"/>
  <c r="N38" i="13"/>
  <c r="E38" i="13"/>
  <c r="B39" i="13"/>
  <c r="C39" i="13"/>
  <c r="D39" i="13"/>
  <c r="N39" i="13"/>
  <c r="E39" i="13"/>
  <c r="B40" i="13"/>
  <c r="C40" i="13"/>
  <c r="D40" i="13"/>
  <c r="N40" i="13"/>
  <c r="E40" i="13"/>
  <c r="B41" i="13"/>
  <c r="C41" i="13"/>
  <c r="D41" i="13"/>
  <c r="N41" i="13"/>
  <c r="E41" i="13"/>
  <c r="B42" i="13"/>
  <c r="C42" i="13"/>
  <c r="D42" i="13"/>
  <c r="N42" i="13"/>
  <c r="E42" i="13"/>
  <c r="B43" i="13"/>
  <c r="C43" i="13"/>
  <c r="D43" i="13"/>
  <c r="N43" i="13"/>
  <c r="E43" i="13"/>
  <c r="B44" i="13"/>
  <c r="C44" i="13"/>
  <c r="D44" i="13"/>
  <c r="N44" i="13"/>
  <c r="E44" i="13"/>
  <c r="B45" i="13"/>
  <c r="C45" i="13"/>
  <c r="D45" i="13"/>
  <c r="N45" i="13"/>
  <c r="E45" i="13"/>
  <c r="B46" i="13"/>
  <c r="C46" i="13"/>
  <c r="D46" i="13"/>
  <c r="N46" i="13"/>
  <c r="E46" i="13"/>
  <c r="B47" i="13"/>
  <c r="C47" i="13"/>
  <c r="D47" i="13"/>
  <c r="N47" i="13"/>
  <c r="E47" i="13"/>
  <c r="B48" i="13"/>
  <c r="C48" i="13"/>
  <c r="D48" i="13"/>
  <c r="N48" i="13"/>
  <c r="E48" i="13"/>
  <c r="B49" i="13"/>
  <c r="C49" i="13"/>
  <c r="D49" i="13"/>
  <c r="N49" i="13"/>
  <c r="E49" i="13"/>
  <c r="B50" i="13"/>
  <c r="C50" i="13"/>
  <c r="D50" i="13"/>
  <c r="N50" i="13"/>
  <c r="E50" i="13"/>
  <c r="B51" i="13"/>
  <c r="C51" i="13"/>
  <c r="D51" i="13"/>
  <c r="N51" i="13"/>
  <c r="E51" i="13"/>
  <c r="B52" i="13"/>
  <c r="C52" i="13"/>
  <c r="D52" i="13"/>
  <c r="N52" i="13"/>
  <c r="E52" i="13"/>
  <c r="B53" i="13"/>
  <c r="C53" i="13"/>
  <c r="D53" i="13"/>
  <c r="N53" i="13"/>
  <c r="E53" i="13"/>
  <c r="B54" i="13"/>
  <c r="C54" i="13"/>
  <c r="D54" i="13"/>
  <c r="N54" i="13"/>
  <c r="E54" i="13"/>
  <c r="B55" i="13"/>
  <c r="C55" i="13"/>
  <c r="D55" i="13"/>
  <c r="N55" i="13"/>
  <c r="E55" i="13"/>
  <c r="B56" i="13"/>
  <c r="C56" i="13"/>
  <c r="D56" i="13"/>
  <c r="N56" i="13"/>
  <c r="E56" i="13"/>
  <c r="B57" i="13"/>
  <c r="C57" i="13"/>
  <c r="D57" i="13"/>
  <c r="N57" i="13"/>
  <c r="E57" i="13"/>
  <c r="B58" i="13"/>
  <c r="C58" i="13"/>
  <c r="D58" i="13"/>
  <c r="N58" i="13"/>
  <c r="E58" i="13"/>
  <c r="B59" i="13"/>
  <c r="C59" i="13"/>
  <c r="D59" i="13"/>
  <c r="N59" i="13"/>
  <c r="E59" i="13"/>
  <c r="B60" i="13"/>
  <c r="C60" i="13"/>
  <c r="D60" i="13"/>
  <c r="N60" i="13"/>
  <c r="E60" i="13"/>
  <c r="B61" i="13"/>
  <c r="C61" i="13"/>
  <c r="D61" i="13"/>
  <c r="N61" i="13"/>
  <c r="E61" i="13"/>
  <c r="B62" i="13"/>
  <c r="C62" i="13"/>
  <c r="D62" i="13"/>
  <c r="N62" i="13"/>
  <c r="E62" i="13"/>
  <c r="B63" i="13"/>
  <c r="C63" i="13"/>
  <c r="D63" i="13"/>
  <c r="N63" i="13"/>
  <c r="E63" i="13"/>
  <c r="B64" i="13"/>
  <c r="C64" i="13"/>
  <c r="D64" i="13"/>
  <c r="N64" i="13"/>
  <c r="E64" i="13"/>
  <c r="B65" i="13"/>
  <c r="C65" i="13"/>
  <c r="D65" i="13"/>
  <c r="N65" i="13"/>
  <c r="E65" i="13"/>
  <c r="B66" i="13"/>
  <c r="C66" i="13"/>
  <c r="D66" i="13"/>
  <c r="N66" i="13"/>
  <c r="E66" i="13"/>
  <c r="B67" i="13"/>
  <c r="C67" i="13"/>
  <c r="D67" i="13"/>
  <c r="N67" i="13"/>
  <c r="E67" i="13"/>
  <c r="B68" i="13"/>
  <c r="C68" i="13"/>
  <c r="D68" i="13"/>
  <c r="N68" i="13"/>
  <c r="E68" i="13"/>
  <c r="B69" i="13"/>
  <c r="C69" i="13"/>
  <c r="D69" i="13"/>
  <c r="N69" i="13"/>
  <c r="E69" i="13"/>
  <c r="B70" i="13"/>
  <c r="C70" i="13"/>
  <c r="D70" i="13"/>
  <c r="N70" i="13"/>
  <c r="E70" i="13"/>
  <c r="B71" i="13"/>
  <c r="C71" i="13"/>
  <c r="D71" i="13"/>
  <c r="N71" i="13"/>
  <c r="E71" i="13"/>
  <c r="B72" i="13"/>
  <c r="C72" i="13"/>
  <c r="D72" i="13"/>
  <c r="N72" i="13"/>
  <c r="E72" i="13"/>
  <c r="B73" i="13"/>
  <c r="C73" i="13"/>
  <c r="D73" i="13"/>
  <c r="N73" i="13"/>
  <c r="E73" i="13"/>
  <c r="B74" i="13"/>
  <c r="C74" i="13"/>
  <c r="D74" i="13"/>
  <c r="N74" i="13"/>
  <c r="E74" i="13"/>
  <c r="B75" i="13"/>
  <c r="C75" i="13"/>
  <c r="D75" i="13"/>
  <c r="N75" i="13"/>
  <c r="E75" i="13"/>
  <c r="B76" i="13"/>
  <c r="C76" i="13"/>
  <c r="D76" i="13"/>
  <c r="N76" i="13"/>
  <c r="E76" i="13"/>
  <c r="B77" i="13"/>
  <c r="C77" i="13"/>
  <c r="D77" i="13"/>
  <c r="N77" i="13"/>
  <c r="E77" i="13"/>
  <c r="B78" i="13"/>
  <c r="C78" i="13"/>
  <c r="D78" i="13"/>
  <c r="N78" i="13"/>
  <c r="E78" i="13"/>
  <c r="B79" i="13"/>
  <c r="C79" i="13"/>
  <c r="D79" i="13"/>
  <c r="N79" i="13"/>
  <c r="E79" i="13"/>
  <c r="B80" i="13"/>
  <c r="C80" i="13"/>
  <c r="D80" i="13"/>
  <c r="N80" i="13"/>
  <c r="E80" i="13"/>
  <c r="B81" i="13"/>
  <c r="C81" i="13"/>
  <c r="D81" i="13"/>
  <c r="N81" i="13"/>
  <c r="E81" i="13"/>
  <c r="B82" i="13"/>
  <c r="C82" i="13"/>
  <c r="D82" i="13"/>
  <c r="N82" i="13"/>
  <c r="E82" i="13"/>
  <c r="B83" i="13"/>
  <c r="C83" i="13"/>
  <c r="D83" i="13"/>
  <c r="N83" i="13"/>
  <c r="E83" i="13"/>
  <c r="B84" i="13"/>
  <c r="C84" i="13"/>
  <c r="D84" i="13"/>
  <c r="N84" i="13"/>
  <c r="E84" i="13"/>
  <c r="B85" i="13"/>
  <c r="C85" i="13"/>
  <c r="D85" i="13"/>
  <c r="N85" i="13"/>
  <c r="E85" i="13"/>
  <c r="B86" i="13"/>
  <c r="C86" i="13"/>
  <c r="D86" i="13"/>
  <c r="N86" i="13"/>
  <c r="E86" i="13"/>
  <c r="B87" i="13"/>
  <c r="C87" i="13"/>
  <c r="D87" i="13"/>
  <c r="N87" i="13"/>
  <c r="E87" i="13"/>
  <c r="B88" i="13"/>
  <c r="C88" i="13"/>
  <c r="D88" i="13"/>
  <c r="N88" i="13"/>
  <c r="E88" i="13"/>
  <c r="B89" i="13"/>
  <c r="C89" i="13"/>
  <c r="D89" i="13"/>
  <c r="N89" i="13"/>
  <c r="E89" i="13"/>
  <c r="B90" i="13"/>
  <c r="C90" i="13"/>
  <c r="D90" i="13"/>
  <c r="N90" i="13"/>
  <c r="E90" i="13"/>
  <c r="B91" i="13"/>
  <c r="C91" i="13"/>
  <c r="D91" i="13"/>
  <c r="N91" i="13"/>
  <c r="E91" i="13"/>
  <c r="B92" i="13"/>
  <c r="C92" i="13"/>
  <c r="D92" i="13"/>
  <c r="N92" i="13"/>
  <c r="E92" i="13"/>
  <c r="B93" i="13"/>
  <c r="C93" i="13"/>
  <c r="D93" i="13"/>
  <c r="N93" i="13"/>
  <c r="E93" i="13"/>
  <c r="B94" i="13"/>
  <c r="C94" i="13"/>
  <c r="D94" i="13"/>
  <c r="N94" i="13"/>
  <c r="E94" i="13"/>
  <c r="B95" i="13"/>
  <c r="C95" i="13"/>
  <c r="D95" i="13"/>
  <c r="N95" i="13"/>
  <c r="E95" i="13"/>
  <c r="B96" i="13"/>
  <c r="C96" i="13"/>
  <c r="D96" i="13"/>
  <c r="N96" i="13"/>
  <c r="E96" i="13"/>
  <c r="B97" i="13"/>
  <c r="C97" i="13"/>
  <c r="D97" i="13"/>
  <c r="N97" i="13"/>
  <c r="E97" i="13"/>
  <c r="B98" i="13"/>
  <c r="C98" i="13"/>
  <c r="D98" i="13"/>
  <c r="N98" i="13"/>
  <c r="E98" i="13"/>
  <c r="B99" i="13"/>
  <c r="C99" i="13"/>
  <c r="D99" i="13"/>
  <c r="N99" i="13"/>
  <c r="E99" i="13"/>
  <c r="B100" i="13"/>
  <c r="C100" i="13"/>
  <c r="D100" i="13"/>
  <c r="N100" i="13"/>
  <c r="E100" i="13"/>
  <c r="B101" i="13"/>
  <c r="C101" i="13"/>
  <c r="D101" i="13"/>
  <c r="N101" i="13"/>
  <c r="E101" i="13"/>
  <c r="B102" i="13"/>
  <c r="C102" i="13"/>
  <c r="D102" i="13"/>
  <c r="N102" i="13"/>
  <c r="E102" i="13"/>
  <c r="B103" i="13"/>
  <c r="C103" i="13"/>
  <c r="D103" i="13"/>
  <c r="N103" i="13"/>
  <c r="E103" i="13"/>
  <c r="B104" i="13"/>
  <c r="C104" i="13"/>
  <c r="D104" i="13"/>
  <c r="N104" i="13"/>
  <c r="E104" i="13"/>
  <c r="B105" i="13"/>
  <c r="C105" i="13"/>
  <c r="D105" i="13"/>
  <c r="N105" i="13"/>
  <c r="E105" i="13"/>
  <c r="B106" i="13"/>
  <c r="C106" i="13"/>
  <c r="D106" i="13"/>
  <c r="N106" i="13"/>
  <c r="E106" i="13"/>
  <c r="B107" i="13"/>
  <c r="C107" i="13"/>
  <c r="D107" i="13"/>
  <c r="N107" i="13"/>
  <c r="E107" i="13"/>
  <c r="B108" i="13"/>
  <c r="C108" i="13"/>
  <c r="D108" i="13"/>
  <c r="N108" i="13"/>
  <c r="E108" i="13"/>
  <c r="B109" i="13"/>
  <c r="C109" i="13"/>
  <c r="D109" i="13"/>
  <c r="N109" i="13"/>
  <c r="E109" i="13"/>
  <c r="B110" i="13"/>
  <c r="C110" i="13"/>
  <c r="D110" i="13"/>
  <c r="N110" i="13"/>
  <c r="E110" i="13"/>
  <c r="B111" i="13"/>
  <c r="C111" i="13"/>
  <c r="D111" i="13"/>
  <c r="N111" i="13"/>
  <c r="E111" i="13"/>
  <c r="B112" i="13"/>
  <c r="C112" i="13"/>
  <c r="D112" i="13"/>
  <c r="N112" i="13"/>
  <c r="E112" i="13"/>
  <c r="B113" i="13"/>
  <c r="C113" i="13"/>
  <c r="D113" i="13"/>
  <c r="N113" i="13"/>
  <c r="E113" i="13"/>
  <c r="B114" i="13"/>
  <c r="C114" i="13"/>
  <c r="D114" i="13"/>
  <c r="N114" i="13"/>
  <c r="E114" i="13"/>
  <c r="B115" i="13"/>
  <c r="C115" i="13"/>
  <c r="D115" i="13"/>
  <c r="N115" i="13"/>
  <c r="E115" i="13"/>
  <c r="B116" i="13"/>
  <c r="C116" i="13"/>
  <c r="D116" i="13"/>
  <c r="N116" i="13"/>
  <c r="E116" i="13"/>
  <c r="B117" i="13"/>
  <c r="C117" i="13"/>
  <c r="D117" i="13"/>
  <c r="N117" i="13"/>
  <c r="E117" i="13"/>
  <c r="B118" i="13"/>
  <c r="C118" i="13"/>
  <c r="D118" i="13"/>
  <c r="N118" i="13"/>
  <c r="E118" i="13"/>
  <c r="B119" i="13"/>
  <c r="C119" i="13"/>
  <c r="D119" i="13"/>
  <c r="N119" i="13"/>
  <c r="E119" i="13"/>
  <c r="B120" i="13"/>
  <c r="C120" i="13"/>
  <c r="D120" i="13"/>
  <c r="N120" i="13"/>
  <c r="E120" i="13"/>
  <c r="B121" i="13"/>
  <c r="C121" i="13"/>
  <c r="D121" i="13"/>
  <c r="N121" i="13"/>
  <c r="E121" i="13"/>
  <c r="B122" i="13"/>
  <c r="C122" i="13"/>
  <c r="D122" i="13"/>
  <c r="N122" i="13"/>
  <c r="E122" i="13"/>
  <c r="B123" i="13"/>
  <c r="C123" i="13"/>
  <c r="D123" i="13"/>
  <c r="N123" i="13"/>
  <c r="E123" i="13"/>
  <c r="B124" i="13"/>
  <c r="C124" i="13"/>
  <c r="D124" i="13"/>
  <c r="N124" i="13"/>
  <c r="E124" i="13"/>
  <c r="B125" i="13"/>
  <c r="C125" i="13"/>
  <c r="D125" i="13"/>
  <c r="N125" i="13"/>
  <c r="E125" i="13"/>
  <c r="B126" i="13"/>
  <c r="C126" i="13"/>
  <c r="D126" i="13"/>
  <c r="N126" i="13"/>
  <c r="E126" i="13"/>
  <c r="B127" i="13"/>
  <c r="C127" i="13"/>
  <c r="D127" i="13"/>
  <c r="N127" i="13"/>
  <c r="E127" i="13"/>
  <c r="B128" i="13"/>
  <c r="C128" i="13"/>
  <c r="D128" i="13"/>
  <c r="N128" i="13"/>
  <c r="E128" i="13"/>
  <c r="B129" i="13"/>
  <c r="C129" i="13"/>
  <c r="D129" i="13"/>
  <c r="N129" i="13"/>
  <c r="E129" i="13"/>
  <c r="B130" i="13"/>
  <c r="C130" i="13"/>
  <c r="D130" i="13"/>
  <c r="N130" i="13"/>
  <c r="E130" i="13"/>
  <c r="B131" i="13"/>
  <c r="C131" i="13"/>
  <c r="D131" i="13"/>
  <c r="N131" i="13"/>
  <c r="E131" i="13"/>
  <c r="B132" i="13"/>
  <c r="C132" i="13"/>
  <c r="D132" i="13"/>
  <c r="N132" i="13"/>
  <c r="E132" i="13"/>
  <c r="B133" i="13"/>
  <c r="C133" i="13"/>
  <c r="D133" i="13"/>
  <c r="N133" i="13"/>
  <c r="E133" i="13"/>
  <c r="B134" i="13"/>
  <c r="C134" i="13"/>
  <c r="D134" i="13"/>
  <c r="N134" i="13"/>
  <c r="E134" i="13"/>
  <c r="B135" i="13"/>
  <c r="C135" i="13"/>
  <c r="D135" i="13"/>
  <c r="N135" i="13"/>
  <c r="E135" i="13"/>
  <c r="B136" i="13"/>
  <c r="C136" i="13"/>
  <c r="D136" i="13"/>
  <c r="N136" i="13"/>
  <c r="E136" i="13"/>
  <c r="B137" i="13"/>
  <c r="C137" i="13"/>
  <c r="D137" i="13"/>
  <c r="N137" i="13"/>
  <c r="E137" i="13"/>
  <c r="B138" i="13"/>
  <c r="C138" i="13"/>
  <c r="D138" i="13"/>
  <c r="N138" i="13"/>
  <c r="E138" i="13"/>
  <c r="B139" i="13"/>
  <c r="C139" i="13"/>
  <c r="D139" i="13"/>
  <c r="N139" i="13"/>
  <c r="E139" i="13"/>
  <c r="B140" i="13"/>
  <c r="C140" i="13"/>
  <c r="D140" i="13"/>
  <c r="N140" i="13"/>
  <c r="E140" i="13"/>
  <c r="B141" i="13"/>
  <c r="C141" i="13"/>
  <c r="D141" i="13"/>
  <c r="N141" i="13"/>
  <c r="E141" i="13"/>
  <c r="B142" i="13"/>
  <c r="C142" i="13"/>
  <c r="D142" i="13"/>
  <c r="N142" i="13"/>
  <c r="E142" i="13"/>
  <c r="B143" i="13"/>
  <c r="C143" i="13"/>
  <c r="D143" i="13"/>
  <c r="N143" i="13"/>
  <c r="E143" i="13"/>
  <c r="B144" i="13"/>
  <c r="C144" i="13"/>
  <c r="D144" i="13"/>
  <c r="N144" i="13"/>
  <c r="E144" i="13"/>
  <c r="B145" i="13"/>
  <c r="C145" i="13"/>
  <c r="D145" i="13"/>
  <c r="N145" i="13"/>
  <c r="E145" i="13"/>
  <c r="B146" i="13"/>
  <c r="C146" i="13"/>
  <c r="D146" i="13"/>
  <c r="N146" i="13"/>
  <c r="E146" i="13"/>
  <c r="B147" i="13"/>
  <c r="C147" i="13"/>
  <c r="D147" i="13"/>
  <c r="N147" i="13"/>
  <c r="E147" i="13"/>
  <c r="B148" i="13"/>
  <c r="C148" i="13"/>
  <c r="D148" i="13"/>
  <c r="N148" i="13"/>
  <c r="E148" i="13"/>
  <c r="B149" i="13"/>
  <c r="C149" i="13"/>
  <c r="D149" i="13"/>
  <c r="N149" i="13"/>
  <c r="E149" i="13"/>
  <c r="B150" i="13"/>
  <c r="C150" i="13"/>
  <c r="D150" i="13"/>
  <c r="N150" i="13"/>
  <c r="E150" i="13"/>
  <c r="B151" i="13"/>
  <c r="C151" i="13"/>
  <c r="D151" i="13"/>
  <c r="N151" i="13"/>
  <c r="E151" i="13"/>
  <c r="B152" i="13"/>
  <c r="C152" i="13"/>
  <c r="D152" i="13"/>
  <c r="N152" i="13"/>
  <c r="E152" i="13"/>
  <c r="B153" i="13"/>
  <c r="C153" i="13"/>
  <c r="D153" i="13"/>
  <c r="N153" i="13"/>
  <c r="E153" i="13"/>
  <c r="B154" i="13"/>
  <c r="C154" i="13"/>
  <c r="D154" i="13"/>
  <c r="N154" i="13"/>
  <c r="E154" i="13"/>
  <c r="B155" i="13"/>
  <c r="C155" i="13"/>
  <c r="D155" i="13"/>
  <c r="N155" i="13"/>
  <c r="E155" i="13"/>
  <c r="B156" i="13"/>
  <c r="C156" i="13"/>
  <c r="D156" i="13"/>
  <c r="N156" i="13"/>
  <c r="E156" i="13"/>
  <c r="B157" i="13"/>
  <c r="C157" i="13"/>
  <c r="D157" i="13"/>
  <c r="N157" i="13"/>
  <c r="E157" i="13"/>
  <c r="B158" i="13"/>
  <c r="C158" i="13"/>
  <c r="D158" i="13"/>
  <c r="N158" i="13"/>
  <c r="E158" i="13"/>
  <c r="B159" i="13"/>
  <c r="C159" i="13"/>
  <c r="D159" i="13"/>
  <c r="N159" i="13"/>
  <c r="E159" i="13"/>
  <c r="B160" i="13"/>
  <c r="C160" i="13"/>
  <c r="D160" i="13"/>
  <c r="N160" i="13"/>
  <c r="E160" i="13"/>
  <c r="B161" i="13"/>
  <c r="C161" i="13"/>
  <c r="D161" i="13"/>
  <c r="N161" i="13"/>
  <c r="E161" i="13"/>
  <c r="B162" i="13"/>
  <c r="C162" i="13"/>
  <c r="D162" i="13"/>
  <c r="N162" i="13"/>
  <c r="E162" i="13"/>
  <c r="B163" i="13"/>
  <c r="C163" i="13"/>
  <c r="D163" i="13"/>
  <c r="N163" i="13"/>
  <c r="E163" i="13"/>
  <c r="B164" i="13"/>
  <c r="C164" i="13"/>
  <c r="D164" i="13"/>
  <c r="N164" i="13"/>
  <c r="E164" i="13"/>
  <c r="B165" i="13"/>
  <c r="C165" i="13"/>
  <c r="D165" i="13"/>
  <c r="N165" i="13"/>
  <c r="E165" i="13"/>
  <c r="B166" i="13"/>
  <c r="C166" i="13"/>
  <c r="D166" i="13"/>
  <c r="N166" i="13"/>
  <c r="E166" i="13"/>
  <c r="B167" i="13"/>
  <c r="C167" i="13"/>
  <c r="D167" i="13"/>
  <c r="N167" i="13"/>
  <c r="E167" i="13"/>
  <c r="B168" i="13"/>
  <c r="C168" i="13"/>
  <c r="D168" i="13"/>
  <c r="N168" i="13"/>
  <c r="E168" i="13"/>
  <c r="B169" i="13"/>
  <c r="C169" i="13"/>
  <c r="D169" i="13"/>
  <c r="N169" i="13"/>
  <c r="E169" i="13"/>
  <c r="B170" i="13"/>
  <c r="C170" i="13"/>
  <c r="D170" i="13"/>
  <c r="N170" i="13"/>
  <c r="E170" i="13"/>
  <c r="B171" i="13"/>
  <c r="C171" i="13"/>
  <c r="D171" i="13"/>
  <c r="N171" i="13"/>
  <c r="E171" i="13"/>
  <c r="B172" i="13"/>
  <c r="C172" i="13"/>
  <c r="D172" i="13"/>
  <c r="N172" i="13"/>
  <c r="E172" i="13"/>
  <c r="B173" i="13"/>
  <c r="C173" i="13"/>
  <c r="D173" i="13"/>
  <c r="N173" i="13"/>
  <c r="E173" i="13"/>
  <c r="B174" i="13"/>
  <c r="C174" i="13"/>
  <c r="D174" i="13"/>
  <c r="N174" i="13"/>
  <c r="E174" i="13"/>
  <c r="B175" i="13"/>
  <c r="C175" i="13"/>
  <c r="D175" i="13"/>
  <c r="N175" i="13"/>
  <c r="E175" i="13"/>
  <c r="B176" i="13"/>
  <c r="C176" i="13"/>
  <c r="D176" i="13"/>
  <c r="N176" i="13"/>
  <c r="E176" i="13"/>
  <c r="B177" i="13"/>
  <c r="C177" i="13"/>
  <c r="D177" i="13"/>
  <c r="N177" i="13"/>
  <c r="E177" i="13"/>
  <c r="B178" i="13"/>
  <c r="C178" i="13"/>
  <c r="D178" i="13"/>
  <c r="N178" i="13"/>
  <c r="E178" i="13"/>
  <c r="B179" i="13"/>
  <c r="C179" i="13"/>
  <c r="D179" i="13"/>
  <c r="N179" i="13"/>
  <c r="E179" i="13"/>
  <c r="B180" i="13"/>
  <c r="C180" i="13"/>
  <c r="D180" i="13"/>
  <c r="N180" i="13"/>
  <c r="E180" i="13"/>
  <c r="B181" i="13"/>
  <c r="C181" i="13"/>
  <c r="D181" i="13"/>
  <c r="N181" i="13"/>
  <c r="E181" i="13"/>
  <c r="B182" i="13"/>
  <c r="C182" i="13"/>
  <c r="D182" i="13"/>
  <c r="N182" i="13"/>
  <c r="E182" i="13"/>
  <c r="B183" i="13"/>
  <c r="C183" i="13"/>
  <c r="D183" i="13"/>
  <c r="N183" i="13"/>
  <c r="E183" i="13"/>
  <c r="B184" i="13"/>
  <c r="C184" i="13"/>
  <c r="D184" i="13"/>
  <c r="N184" i="13"/>
  <c r="E184" i="13"/>
  <c r="B185" i="13"/>
  <c r="C185" i="13"/>
  <c r="D185" i="13"/>
  <c r="N185" i="13"/>
  <c r="E185" i="13"/>
  <c r="B186" i="13"/>
  <c r="C186" i="13"/>
  <c r="D186" i="13"/>
  <c r="N186" i="13"/>
  <c r="E186" i="13"/>
  <c r="B187" i="13"/>
  <c r="C187" i="13"/>
  <c r="D187" i="13"/>
  <c r="N187" i="13"/>
  <c r="E187" i="13"/>
  <c r="B188" i="13"/>
  <c r="C188" i="13"/>
  <c r="D188" i="13"/>
  <c r="N188" i="13"/>
  <c r="E188" i="13"/>
  <c r="B189" i="13"/>
  <c r="C189" i="13"/>
  <c r="D189" i="13"/>
  <c r="N189" i="13"/>
  <c r="E189" i="13"/>
  <c r="B190" i="13"/>
  <c r="C190" i="13"/>
  <c r="D190" i="13"/>
  <c r="N190" i="13"/>
  <c r="E190" i="13"/>
  <c r="B191" i="13"/>
  <c r="C191" i="13"/>
  <c r="D191" i="13"/>
  <c r="N191" i="13"/>
  <c r="E191" i="13"/>
  <c r="B192" i="13"/>
  <c r="C192" i="13"/>
  <c r="D192" i="13"/>
  <c r="N192" i="13"/>
  <c r="E192" i="13"/>
  <c r="B193" i="13"/>
  <c r="C193" i="13"/>
  <c r="D193" i="13"/>
  <c r="N193" i="13"/>
  <c r="E193" i="13"/>
  <c r="B194" i="13"/>
  <c r="C194" i="13"/>
  <c r="D194" i="13"/>
  <c r="N194" i="13"/>
  <c r="E194" i="13"/>
  <c r="B195" i="13"/>
  <c r="C195" i="13"/>
  <c r="D195" i="13"/>
  <c r="N195" i="13"/>
  <c r="E195" i="13"/>
  <c r="B196" i="13"/>
  <c r="C196" i="13"/>
  <c r="D196" i="13"/>
  <c r="N196" i="13"/>
  <c r="E196" i="13"/>
  <c r="B197" i="13"/>
  <c r="C197" i="13"/>
  <c r="D197" i="13"/>
  <c r="N197" i="13"/>
  <c r="E197" i="13"/>
  <c r="B198" i="13"/>
  <c r="C198" i="13"/>
  <c r="D198" i="13"/>
  <c r="N198" i="13"/>
  <c r="E198" i="13"/>
  <c r="B199" i="13"/>
  <c r="C199" i="13"/>
  <c r="D199" i="13"/>
  <c r="N199" i="13"/>
  <c r="E199" i="13"/>
  <c r="B200" i="13"/>
  <c r="C200" i="13"/>
  <c r="D200" i="13"/>
  <c r="N200" i="13"/>
  <c r="E200" i="13"/>
  <c r="B201" i="13"/>
  <c r="C201" i="13"/>
  <c r="D201" i="13"/>
  <c r="N201" i="13"/>
  <c r="E201" i="13"/>
  <c r="B202" i="13"/>
  <c r="C202" i="13"/>
  <c r="D202" i="13"/>
  <c r="N202" i="13"/>
  <c r="E202" i="13"/>
  <c r="B203" i="13"/>
  <c r="C203" i="13"/>
  <c r="D203" i="13"/>
  <c r="N203" i="13"/>
  <c r="E203" i="13"/>
  <c r="B204" i="13"/>
  <c r="C204" i="13"/>
  <c r="D204" i="13"/>
  <c r="N204" i="13"/>
  <c r="E204" i="13"/>
  <c r="B205" i="13"/>
  <c r="C205" i="13"/>
  <c r="D205" i="13"/>
  <c r="N205" i="13"/>
  <c r="E205" i="13"/>
  <c r="B206" i="13"/>
  <c r="C206" i="13"/>
  <c r="D206" i="13"/>
  <c r="N206" i="13"/>
  <c r="E206" i="13"/>
  <c r="B207" i="13"/>
  <c r="C207" i="13"/>
  <c r="D207" i="13"/>
  <c r="N207" i="13"/>
  <c r="E207" i="13"/>
  <c r="B208" i="13"/>
  <c r="C208" i="13"/>
  <c r="D208" i="13"/>
  <c r="N208" i="13"/>
  <c r="E208" i="13"/>
  <c r="B209" i="13"/>
  <c r="C209" i="13"/>
  <c r="D209" i="13"/>
  <c r="N209" i="13"/>
  <c r="E209" i="13"/>
  <c r="B210" i="13"/>
  <c r="C210" i="13"/>
  <c r="D210" i="13"/>
  <c r="N210" i="13"/>
  <c r="E210" i="13"/>
  <c r="B211" i="13"/>
  <c r="C211" i="13"/>
  <c r="D211" i="13"/>
  <c r="N211" i="13"/>
  <c r="E211" i="13"/>
  <c r="B212" i="13"/>
  <c r="C212" i="13"/>
  <c r="D212" i="13"/>
  <c r="N212" i="13"/>
  <c r="E212" i="13"/>
  <c r="B213" i="13"/>
  <c r="C213" i="13"/>
  <c r="D213" i="13"/>
  <c r="N213" i="13"/>
  <c r="E213" i="13"/>
  <c r="B214" i="13"/>
  <c r="C214" i="13"/>
  <c r="D214" i="13"/>
  <c r="N214" i="13"/>
  <c r="E214" i="13"/>
  <c r="B215" i="13"/>
  <c r="C215" i="13"/>
  <c r="D215" i="13"/>
  <c r="N215" i="13"/>
  <c r="E215" i="13"/>
  <c r="B216" i="13"/>
  <c r="C216" i="13"/>
  <c r="D216" i="13"/>
  <c r="N216" i="13"/>
  <c r="E216" i="13"/>
  <c r="B217" i="13"/>
  <c r="C217" i="13"/>
  <c r="D217" i="13"/>
  <c r="N217" i="13"/>
  <c r="E217" i="13"/>
  <c r="B218" i="13"/>
  <c r="C218" i="13"/>
  <c r="D218" i="13"/>
  <c r="N218" i="13"/>
  <c r="E218" i="13"/>
  <c r="B219" i="13"/>
  <c r="C219" i="13"/>
  <c r="D219" i="13"/>
  <c r="N219" i="13"/>
  <c r="E219" i="13"/>
  <c r="B220" i="13"/>
  <c r="C220" i="13"/>
  <c r="D220" i="13"/>
  <c r="N220" i="13"/>
  <c r="E220" i="13"/>
  <c r="B221" i="13"/>
  <c r="C221" i="13"/>
  <c r="D221" i="13"/>
  <c r="N221" i="13"/>
  <c r="E221" i="13"/>
  <c r="B222" i="13"/>
  <c r="C222" i="13"/>
  <c r="D222" i="13"/>
  <c r="N222" i="13"/>
  <c r="E222" i="13"/>
  <c r="B223" i="13"/>
  <c r="C223" i="13"/>
  <c r="D223" i="13"/>
  <c r="N223" i="13"/>
  <c r="E223" i="13"/>
  <c r="B224" i="13"/>
  <c r="C224" i="13"/>
  <c r="D224" i="13"/>
  <c r="N224" i="13"/>
  <c r="E224" i="13"/>
  <c r="B225" i="13"/>
  <c r="C225" i="13"/>
  <c r="D225" i="13"/>
  <c r="N225" i="13"/>
  <c r="E225" i="13"/>
  <c r="B226" i="13"/>
  <c r="C226" i="13"/>
  <c r="D226" i="13"/>
  <c r="N226" i="13"/>
  <c r="E226" i="13"/>
  <c r="B227" i="13"/>
  <c r="C227" i="13"/>
  <c r="D227" i="13"/>
  <c r="N227" i="13"/>
  <c r="E227" i="13"/>
  <c r="B228" i="13"/>
  <c r="C228" i="13"/>
  <c r="D228" i="13"/>
  <c r="N228" i="13"/>
  <c r="E228" i="13"/>
  <c r="B229" i="13"/>
  <c r="C229" i="13"/>
  <c r="D229" i="13"/>
  <c r="N229" i="13"/>
  <c r="E229" i="13"/>
  <c r="B230" i="13"/>
  <c r="C230" i="13"/>
  <c r="D230" i="13"/>
  <c r="N230" i="13"/>
  <c r="E230" i="13"/>
  <c r="B231" i="13"/>
  <c r="C231" i="13"/>
  <c r="D231" i="13"/>
  <c r="N231" i="13"/>
  <c r="E231" i="13"/>
  <c r="B232" i="13"/>
  <c r="C232" i="13"/>
  <c r="D232" i="13"/>
  <c r="N232" i="13"/>
  <c r="E232" i="13"/>
  <c r="B233" i="13"/>
  <c r="C233" i="13"/>
  <c r="D233" i="13"/>
  <c r="N233" i="13"/>
  <c r="E233" i="13"/>
  <c r="B234" i="13"/>
  <c r="C234" i="13"/>
  <c r="D234" i="13"/>
  <c r="N234" i="13"/>
  <c r="E234" i="13"/>
  <c r="B235" i="13"/>
  <c r="C235" i="13"/>
  <c r="D235" i="13"/>
  <c r="N235" i="13"/>
  <c r="E235" i="13"/>
  <c r="B236" i="13"/>
  <c r="C236" i="13"/>
  <c r="D236" i="13"/>
  <c r="N236" i="13"/>
  <c r="E236" i="13"/>
  <c r="B237" i="13"/>
  <c r="C237" i="13"/>
  <c r="D237" i="13"/>
  <c r="N237" i="13"/>
  <c r="E237" i="13"/>
  <c r="B238" i="13"/>
  <c r="C238" i="13"/>
  <c r="D238" i="13"/>
  <c r="N238" i="13"/>
  <c r="E238" i="13"/>
  <c r="B239" i="13"/>
  <c r="C239" i="13"/>
  <c r="D239" i="13"/>
  <c r="N239" i="13"/>
  <c r="E239" i="13"/>
  <c r="B240" i="13"/>
  <c r="C240" i="13"/>
  <c r="D240" i="13"/>
  <c r="N240" i="13"/>
  <c r="E240" i="13"/>
  <c r="B241" i="13"/>
  <c r="C241" i="13"/>
  <c r="D241" i="13"/>
  <c r="N241" i="13"/>
  <c r="E241" i="13"/>
  <c r="B242" i="13"/>
  <c r="C242" i="13"/>
  <c r="D242" i="13"/>
  <c r="N242" i="13"/>
  <c r="E242" i="13"/>
  <c r="B243" i="13"/>
  <c r="C243" i="13"/>
  <c r="D243" i="13"/>
  <c r="N243" i="13"/>
  <c r="E243" i="13"/>
  <c r="B244" i="13"/>
  <c r="C244" i="13"/>
  <c r="D244" i="13"/>
  <c r="N244" i="13"/>
  <c r="E244" i="13"/>
  <c r="B245" i="13"/>
  <c r="C245" i="13"/>
  <c r="D245" i="13"/>
  <c r="N245" i="13"/>
  <c r="E245" i="13"/>
  <c r="B246" i="13"/>
  <c r="C246" i="13"/>
  <c r="D246" i="13"/>
  <c r="N246" i="13"/>
  <c r="E246" i="13"/>
  <c r="B247" i="13"/>
  <c r="C247" i="13"/>
  <c r="D247" i="13"/>
  <c r="N247" i="13"/>
  <c r="E247" i="13"/>
  <c r="B248" i="13"/>
  <c r="C248" i="13"/>
  <c r="D248" i="13"/>
  <c r="N248" i="13"/>
  <c r="E248" i="13"/>
  <c r="B249" i="13"/>
  <c r="C249" i="13"/>
  <c r="D249" i="13"/>
  <c r="N249" i="13"/>
  <c r="E249" i="13"/>
  <c r="B250" i="13"/>
  <c r="C250" i="13"/>
  <c r="D250" i="13"/>
  <c r="N250" i="13"/>
  <c r="E250" i="13"/>
  <c r="B251" i="13"/>
  <c r="C251" i="13"/>
  <c r="D251" i="13"/>
  <c r="N251" i="13"/>
  <c r="E251" i="13"/>
  <c r="B252" i="13"/>
  <c r="C252" i="13"/>
  <c r="D252" i="13"/>
  <c r="N252" i="13"/>
  <c r="E252" i="13"/>
  <c r="B253" i="13"/>
  <c r="C253" i="13"/>
  <c r="D253" i="13"/>
  <c r="N253" i="13"/>
  <c r="E253" i="13"/>
  <c r="B254" i="13"/>
  <c r="C254" i="13"/>
  <c r="D254" i="13"/>
  <c r="N254" i="13"/>
  <c r="E254" i="13"/>
  <c r="B255" i="13"/>
  <c r="C255" i="13"/>
  <c r="D255" i="13"/>
  <c r="N255" i="13"/>
  <c r="E255" i="13"/>
  <c r="B256" i="13"/>
  <c r="C256" i="13"/>
  <c r="D256" i="13"/>
  <c r="N256" i="13"/>
  <c r="E256" i="13"/>
  <c r="B257" i="13"/>
  <c r="C257" i="13"/>
  <c r="D257" i="13"/>
  <c r="N257" i="13"/>
  <c r="E257" i="13"/>
  <c r="B258" i="13"/>
  <c r="C258" i="13"/>
  <c r="D258" i="13"/>
  <c r="N258" i="13"/>
  <c r="E258" i="13"/>
  <c r="B259" i="13"/>
  <c r="C259" i="13"/>
  <c r="D259" i="13"/>
  <c r="N259" i="13"/>
  <c r="E259" i="13"/>
  <c r="B260" i="13"/>
  <c r="C260" i="13"/>
  <c r="D260" i="13"/>
  <c r="N260" i="13"/>
  <c r="E260" i="13"/>
  <c r="B261" i="13"/>
  <c r="C261" i="13"/>
  <c r="D261" i="13"/>
  <c r="N261" i="13"/>
  <c r="E261" i="13"/>
  <c r="B262" i="13"/>
  <c r="C262" i="13"/>
  <c r="D262" i="13"/>
  <c r="N262" i="13"/>
  <c r="E262" i="13"/>
  <c r="B263" i="13"/>
  <c r="C263" i="13"/>
  <c r="D263" i="13"/>
  <c r="N263" i="13"/>
  <c r="E263" i="13"/>
  <c r="B264" i="13"/>
  <c r="C264" i="13"/>
  <c r="D264" i="13"/>
  <c r="N264" i="13"/>
  <c r="E264" i="13"/>
  <c r="B265" i="13"/>
  <c r="C265" i="13"/>
  <c r="D265" i="13"/>
  <c r="N265" i="13"/>
  <c r="E265" i="13"/>
  <c r="B266" i="13"/>
  <c r="C266" i="13"/>
  <c r="D266" i="13"/>
  <c r="N266" i="13"/>
  <c r="E266" i="13"/>
  <c r="B267" i="13"/>
  <c r="C267" i="13"/>
  <c r="D267" i="13"/>
  <c r="N267" i="13"/>
  <c r="E267" i="13"/>
  <c r="B268" i="13"/>
  <c r="C268" i="13"/>
  <c r="D268" i="13"/>
  <c r="N268" i="13"/>
  <c r="E268" i="13"/>
  <c r="B269" i="13"/>
  <c r="C269" i="13"/>
  <c r="D269" i="13"/>
  <c r="N269" i="13"/>
  <c r="E269" i="13"/>
  <c r="B270" i="13"/>
  <c r="C270" i="13"/>
  <c r="D270" i="13"/>
  <c r="N270" i="13"/>
  <c r="E270" i="13"/>
  <c r="B271" i="13"/>
  <c r="C271" i="13"/>
  <c r="D271" i="13"/>
  <c r="N271" i="13"/>
  <c r="E271" i="13"/>
  <c r="B272" i="13"/>
  <c r="C272" i="13"/>
  <c r="D272" i="13"/>
  <c r="N272" i="13"/>
  <c r="E272" i="13"/>
  <c r="B273" i="13"/>
  <c r="C273" i="13"/>
  <c r="D273" i="13"/>
  <c r="N273" i="13"/>
  <c r="E273" i="13"/>
  <c r="B274" i="13"/>
  <c r="C274" i="13"/>
  <c r="D274" i="13"/>
  <c r="N274" i="13"/>
  <c r="E274" i="13"/>
  <c r="B275" i="13"/>
  <c r="C275" i="13"/>
  <c r="D275" i="13"/>
  <c r="N275" i="13"/>
  <c r="E275" i="13"/>
  <c r="B276" i="13"/>
  <c r="C276" i="13"/>
  <c r="D276" i="13"/>
  <c r="N276" i="13"/>
  <c r="E276" i="13"/>
  <c r="B277" i="13"/>
  <c r="C277" i="13"/>
  <c r="D277" i="13"/>
  <c r="N277" i="13"/>
  <c r="E277" i="13"/>
  <c r="B278" i="13"/>
  <c r="C278" i="13"/>
  <c r="D278" i="13"/>
  <c r="N278" i="13"/>
  <c r="E278" i="13"/>
  <c r="B279" i="13"/>
  <c r="C279" i="13"/>
  <c r="D279" i="13"/>
  <c r="N279" i="13"/>
  <c r="E279" i="13"/>
  <c r="B280" i="13"/>
  <c r="C280" i="13"/>
  <c r="D280" i="13"/>
  <c r="N280" i="13"/>
  <c r="E280" i="13"/>
  <c r="B281" i="13"/>
  <c r="C281" i="13"/>
  <c r="D281" i="13"/>
  <c r="N281" i="13"/>
  <c r="E281" i="13"/>
  <c r="B282" i="13"/>
  <c r="C282" i="13"/>
  <c r="D282" i="13"/>
  <c r="N282" i="13"/>
  <c r="E282" i="13"/>
  <c r="B283" i="13"/>
  <c r="C283" i="13"/>
  <c r="D283" i="13"/>
  <c r="N283" i="13"/>
  <c r="E283" i="13"/>
  <c r="B284" i="13"/>
  <c r="C284" i="13"/>
  <c r="D284" i="13"/>
  <c r="N284" i="13"/>
  <c r="E284" i="13"/>
  <c r="B285" i="13"/>
  <c r="C285" i="13"/>
  <c r="D285" i="13"/>
  <c r="N285" i="13"/>
  <c r="E285" i="13"/>
  <c r="B286" i="13"/>
  <c r="C286" i="13"/>
  <c r="D286" i="13"/>
  <c r="N286" i="13"/>
  <c r="E286" i="13"/>
  <c r="B287" i="13"/>
  <c r="C287" i="13"/>
  <c r="D287" i="13"/>
  <c r="N287" i="13"/>
  <c r="E287" i="13"/>
  <c r="B288" i="13"/>
  <c r="C288" i="13"/>
  <c r="D288" i="13"/>
  <c r="N288" i="13"/>
  <c r="E288" i="13"/>
  <c r="B289" i="13"/>
  <c r="C289" i="13"/>
  <c r="D289" i="13"/>
  <c r="N289" i="13"/>
  <c r="E289" i="13"/>
  <c r="B290" i="13"/>
  <c r="C290" i="13"/>
  <c r="D290" i="13"/>
  <c r="N290" i="13"/>
  <c r="E290" i="13"/>
  <c r="B291" i="13"/>
  <c r="C291" i="13"/>
  <c r="D291" i="13"/>
  <c r="N291" i="13"/>
  <c r="E291" i="13"/>
  <c r="B292" i="13"/>
  <c r="C292" i="13"/>
  <c r="D292" i="13"/>
  <c r="N292" i="13"/>
  <c r="E292" i="13"/>
  <c r="B293" i="13"/>
  <c r="C293" i="13"/>
  <c r="D293" i="13"/>
  <c r="N293" i="13"/>
  <c r="E293" i="13"/>
  <c r="B294" i="13"/>
  <c r="C294" i="13"/>
  <c r="D294" i="13"/>
  <c r="N294" i="13"/>
  <c r="E294" i="13"/>
  <c r="B295" i="13"/>
  <c r="C295" i="13"/>
  <c r="D295" i="13"/>
  <c r="N295" i="13"/>
  <c r="E295" i="13"/>
  <c r="B296" i="13"/>
  <c r="C296" i="13"/>
  <c r="D296" i="13"/>
  <c r="N296" i="13"/>
  <c r="E296" i="13"/>
  <c r="B297" i="13"/>
  <c r="C297" i="13"/>
  <c r="D297" i="13"/>
  <c r="N297" i="13"/>
  <c r="E297" i="13"/>
  <c r="B298" i="13"/>
  <c r="C298" i="13"/>
  <c r="D298" i="13"/>
  <c r="N298" i="13"/>
  <c r="E298" i="13"/>
  <c r="B299" i="13"/>
  <c r="C299" i="13"/>
  <c r="D299" i="13"/>
  <c r="N299" i="13"/>
  <c r="E299" i="13"/>
  <c r="B300" i="13"/>
  <c r="C300" i="13"/>
  <c r="D300" i="13"/>
  <c r="N300" i="13"/>
  <c r="E300" i="13"/>
  <c r="N3" i="13"/>
  <c r="E3" i="13"/>
  <c r="C3" i="13"/>
  <c r="D3" i="13"/>
  <c r="B3" i="13"/>
  <c r="J2" i="13"/>
  <c r="B17" i="4"/>
  <c r="S9" i="3"/>
  <c r="M2" i="13"/>
  <c r="C1" i="3"/>
  <c r="R5" i="5" a="1"/>
  <c r="R5" i="5"/>
  <c r="Q7" i="5"/>
  <c r="G1" i="5"/>
  <c r="D3" i="6"/>
  <c r="D2" i="6"/>
  <c r="G2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J27" i="12"/>
  <c r="H27" i="12"/>
  <c r="H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J6" i="12"/>
  <c r="J25" i="12"/>
  <c r="E43" i="12"/>
  <c r="E44" i="12"/>
  <c r="E45" i="12"/>
  <c r="E39" i="12"/>
  <c r="E40" i="12"/>
  <c r="E41" i="12"/>
  <c r="E42" i="12"/>
  <c r="E35" i="12"/>
  <c r="E36" i="12"/>
  <c r="E37" i="12"/>
  <c r="E38" i="12"/>
  <c r="E31" i="12"/>
  <c r="E32" i="12"/>
  <c r="E33" i="12"/>
  <c r="E34" i="12"/>
  <c r="E28" i="12"/>
  <c r="E29" i="12"/>
  <c r="E30" i="12"/>
  <c r="E27" i="12"/>
  <c r="E6" i="12"/>
  <c r="E24" i="12"/>
  <c r="E22" i="12"/>
  <c r="E23" i="12"/>
  <c r="E20" i="12"/>
  <c r="E21" i="12"/>
  <c r="E19" i="12"/>
  <c r="E18" i="12"/>
  <c r="E17" i="12"/>
  <c r="E16" i="12"/>
  <c r="E15" i="12"/>
  <c r="E14" i="12"/>
  <c r="E13" i="12"/>
  <c r="E12" i="12"/>
  <c r="E9" i="12"/>
  <c r="E10" i="12"/>
  <c r="E11" i="12"/>
  <c r="E7" i="12"/>
  <c r="E8" i="12"/>
  <c r="N2" i="10"/>
  <c r="B1" i="11"/>
  <c r="H2" i="11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D596" i="8"/>
  <c r="D597" i="8"/>
  <c r="D598" i="8"/>
  <c r="D599" i="8"/>
  <c r="D600" i="8"/>
  <c r="D601" i="8"/>
  <c r="D602" i="8"/>
  <c r="D603" i="8"/>
  <c r="D604" i="8"/>
  <c r="D605" i="8"/>
  <c r="D606" i="8"/>
  <c r="D607" i="8"/>
  <c r="D608" i="8"/>
  <c r="D609" i="8"/>
  <c r="D610" i="8"/>
  <c r="D611" i="8"/>
  <c r="D612" i="8"/>
  <c r="D613" i="8"/>
  <c r="D614" i="8"/>
  <c r="D615" i="8"/>
  <c r="D616" i="8"/>
  <c r="D617" i="8"/>
  <c r="D618" i="8"/>
  <c r="D619" i="8"/>
  <c r="D620" i="8"/>
  <c r="D621" i="8"/>
  <c r="D622" i="8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D651" i="8"/>
  <c r="D652" i="8"/>
  <c r="D653" i="8"/>
  <c r="D654" i="8"/>
  <c r="D655" i="8"/>
  <c r="D656" i="8"/>
  <c r="D657" i="8"/>
  <c r="D658" i="8"/>
  <c r="D659" i="8"/>
  <c r="D660" i="8"/>
  <c r="D661" i="8"/>
  <c r="D662" i="8"/>
  <c r="D663" i="8"/>
  <c r="D664" i="8"/>
  <c r="D665" i="8"/>
  <c r="D666" i="8"/>
  <c r="D667" i="8"/>
  <c r="D668" i="8"/>
  <c r="D669" i="8"/>
  <c r="D670" i="8"/>
  <c r="D671" i="8"/>
  <c r="D672" i="8"/>
  <c r="D673" i="8"/>
  <c r="D674" i="8"/>
  <c r="D675" i="8"/>
  <c r="D676" i="8"/>
  <c r="D677" i="8"/>
  <c r="D678" i="8"/>
  <c r="D679" i="8"/>
  <c r="D680" i="8"/>
  <c r="D681" i="8"/>
  <c r="D682" i="8"/>
  <c r="D683" i="8"/>
  <c r="D684" i="8"/>
  <c r="D685" i="8"/>
  <c r="D686" i="8"/>
  <c r="D687" i="8"/>
  <c r="D688" i="8"/>
  <c r="D689" i="8"/>
  <c r="D690" i="8"/>
  <c r="D691" i="8"/>
  <c r="D692" i="8"/>
  <c r="D693" i="8"/>
  <c r="D694" i="8"/>
  <c r="D695" i="8"/>
  <c r="D696" i="8"/>
  <c r="D697" i="8"/>
  <c r="D698" i="8"/>
  <c r="D699" i="8"/>
  <c r="D700" i="8"/>
  <c r="D701" i="8"/>
  <c r="D702" i="8"/>
  <c r="D703" i="8"/>
  <c r="D704" i="8"/>
  <c r="D705" i="8"/>
  <c r="D706" i="8"/>
  <c r="D707" i="8"/>
  <c r="D708" i="8"/>
  <c r="D709" i="8"/>
  <c r="D710" i="8"/>
  <c r="D711" i="8"/>
  <c r="D712" i="8"/>
  <c r="D713" i="8"/>
  <c r="D714" i="8"/>
  <c r="D715" i="8"/>
  <c r="D716" i="8"/>
  <c r="D717" i="8"/>
  <c r="D718" i="8"/>
  <c r="D719" i="8"/>
  <c r="D720" i="8"/>
  <c r="D721" i="8"/>
  <c r="D722" i="8"/>
  <c r="D723" i="8"/>
  <c r="D724" i="8"/>
  <c r="D725" i="8"/>
  <c r="D726" i="8"/>
  <c r="D727" i="8"/>
  <c r="D728" i="8"/>
  <c r="D729" i="8"/>
  <c r="D730" i="8"/>
  <c r="D731" i="8"/>
  <c r="D732" i="8"/>
  <c r="D733" i="8"/>
  <c r="D734" i="8"/>
  <c r="D735" i="8"/>
  <c r="D736" i="8"/>
  <c r="D737" i="8"/>
  <c r="D738" i="8"/>
  <c r="D739" i="8"/>
  <c r="D740" i="8"/>
  <c r="D741" i="8"/>
  <c r="D742" i="8"/>
  <c r="D743" i="8"/>
  <c r="D744" i="8"/>
  <c r="D745" i="8"/>
  <c r="D746" i="8"/>
  <c r="D747" i="8"/>
  <c r="D748" i="8"/>
  <c r="D749" i="8"/>
  <c r="D750" i="8"/>
  <c r="D751" i="8"/>
  <c r="D752" i="8"/>
  <c r="D753" i="8"/>
  <c r="D754" i="8"/>
  <c r="D755" i="8"/>
  <c r="D756" i="8"/>
  <c r="D757" i="8"/>
  <c r="D758" i="8"/>
  <c r="D759" i="8"/>
  <c r="D760" i="8"/>
  <c r="D761" i="8"/>
  <c r="D762" i="8"/>
  <c r="D763" i="8"/>
  <c r="D764" i="8"/>
  <c r="D765" i="8"/>
  <c r="D766" i="8"/>
  <c r="D767" i="8"/>
  <c r="D768" i="8"/>
  <c r="D769" i="8"/>
  <c r="D770" i="8"/>
  <c r="D771" i="8"/>
  <c r="D772" i="8"/>
  <c r="D773" i="8"/>
  <c r="D774" i="8"/>
  <c r="D775" i="8"/>
  <c r="D776" i="8"/>
  <c r="D777" i="8"/>
  <c r="D778" i="8"/>
  <c r="D779" i="8"/>
  <c r="D780" i="8"/>
  <c r="D781" i="8"/>
  <c r="D782" i="8"/>
  <c r="D783" i="8"/>
  <c r="D784" i="8"/>
  <c r="D785" i="8"/>
  <c r="D786" i="8"/>
  <c r="D787" i="8"/>
  <c r="D788" i="8"/>
  <c r="D789" i="8"/>
  <c r="D790" i="8"/>
  <c r="D791" i="8"/>
  <c r="D792" i="8"/>
  <c r="D793" i="8"/>
  <c r="D794" i="8"/>
  <c r="D795" i="8"/>
  <c r="D796" i="8"/>
  <c r="D797" i="8"/>
  <c r="D798" i="8"/>
  <c r="D799" i="8"/>
  <c r="D800" i="8"/>
  <c r="D801" i="8"/>
  <c r="D802" i="8"/>
  <c r="D803" i="8"/>
  <c r="D804" i="8"/>
  <c r="D805" i="8"/>
  <c r="D806" i="8"/>
  <c r="D807" i="8"/>
  <c r="D808" i="8"/>
  <c r="D809" i="8"/>
  <c r="D810" i="8"/>
  <c r="D811" i="8"/>
  <c r="D812" i="8"/>
  <c r="D813" i="8"/>
  <c r="D814" i="8"/>
  <c r="D815" i="8"/>
  <c r="D816" i="8"/>
  <c r="D817" i="8"/>
  <c r="D818" i="8"/>
  <c r="D819" i="8"/>
  <c r="D820" i="8"/>
  <c r="D821" i="8"/>
  <c r="D822" i="8"/>
  <c r="D823" i="8"/>
  <c r="D824" i="8"/>
  <c r="D825" i="8"/>
  <c r="D826" i="8"/>
  <c r="D827" i="8"/>
  <c r="D828" i="8"/>
  <c r="D829" i="8"/>
  <c r="D830" i="8"/>
  <c r="D831" i="8"/>
  <c r="D832" i="8"/>
  <c r="D833" i="8"/>
  <c r="D834" i="8"/>
  <c r="D835" i="8"/>
  <c r="D836" i="8"/>
  <c r="D837" i="8"/>
  <c r="D838" i="8"/>
  <c r="D839" i="8"/>
  <c r="D840" i="8"/>
  <c r="D841" i="8"/>
  <c r="D842" i="8"/>
  <c r="D843" i="8"/>
  <c r="D844" i="8"/>
  <c r="D845" i="8"/>
  <c r="D846" i="8"/>
  <c r="D847" i="8"/>
  <c r="D848" i="8"/>
  <c r="D849" i="8"/>
  <c r="D850" i="8"/>
  <c r="D851" i="8"/>
  <c r="D852" i="8"/>
  <c r="D853" i="8"/>
  <c r="D854" i="8"/>
  <c r="D855" i="8"/>
  <c r="D856" i="8"/>
  <c r="D857" i="8"/>
  <c r="D858" i="8"/>
  <c r="D859" i="8"/>
  <c r="D860" i="8"/>
  <c r="D861" i="8"/>
  <c r="D862" i="8"/>
  <c r="D863" i="8"/>
  <c r="D864" i="8"/>
  <c r="D865" i="8"/>
  <c r="D866" i="8"/>
  <c r="D867" i="8"/>
  <c r="D868" i="8"/>
  <c r="D869" i="8"/>
  <c r="D870" i="8"/>
  <c r="D871" i="8"/>
  <c r="D872" i="8"/>
  <c r="D873" i="8"/>
  <c r="D874" i="8"/>
  <c r="D875" i="8"/>
  <c r="D876" i="8"/>
  <c r="D877" i="8"/>
  <c r="D878" i="8"/>
  <c r="D879" i="8"/>
  <c r="D880" i="8"/>
  <c r="D881" i="8"/>
  <c r="D882" i="8"/>
  <c r="D883" i="8"/>
  <c r="D884" i="8"/>
  <c r="D885" i="8"/>
  <c r="D886" i="8"/>
  <c r="D887" i="8"/>
  <c r="D888" i="8"/>
  <c r="D889" i="8"/>
  <c r="D890" i="8"/>
  <c r="D891" i="8"/>
  <c r="D892" i="8"/>
  <c r="D893" i="8"/>
  <c r="D894" i="8"/>
  <c r="D895" i="8"/>
  <c r="D896" i="8"/>
  <c r="D897" i="8"/>
  <c r="D898" i="8"/>
  <c r="D899" i="8"/>
  <c r="D900" i="8"/>
  <c r="D901" i="8"/>
  <c r="D902" i="8"/>
  <c r="D903" i="8"/>
  <c r="D904" i="8"/>
  <c r="D905" i="8"/>
  <c r="D906" i="8"/>
  <c r="D907" i="8"/>
  <c r="D908" i="8"/>
  <c r="D909" i="8"/>
  <c r="D910" i="8"/>
  <c r="D911" i="8"/>
  <c r="D912" i="8"/>
  <c r="D913" i="8"/>
  <c r="D914" i="8"/>
  <c r="D915" i="8"/>
  <c r="D916" i="8"/>
  <c r="D917" i="8"/>
  <c r="D918" i="8"/>
  <c r="D919" i="8"/>
  <c r="D920" i="8"/>
  <c r="D921" i="8"/>
  <c r="D922" i="8"/>
  <c r="D923" i="8"/>
  <c r="D924" i="8"/>
  <c r="D925" i="8"/>
  <c r="D926" i="8"/>
  <c r="D927" i="8"/>
  <c r="D928" i="8"/>
  <c r="D929" i="8"/>
  <c r="D930" i="8"/>
  <c r="D931" i="8"/>
  <c r="D932" i="8"/>
  <c r="D933" i="8"/>
  <c r="D934" i="8"/>
  <c r="D935" i="8"/>
  <c r="D936" i="8"/>
  <c r="D937" i="8"/>
  <c r="D938" i="8"/>
  <c r="D939" i="8"/>
  <c r="D940" i="8"/>
  <c r="D941" i="8"/>
  <c r="D942" i="8"/>
  <c r="D943" i="8"/>
  <c r="D944" i="8"/>
  <c r="D945" i="8"/>
  <c r="D946" i="8"/>
  <c r="D947" i="8"/>
  <c r="D948" i="8"/>
  <c r="D949" i="8"/>
  <c r="D950" i="8"/>
  <c r="D951" i="8"/>
  <c r="D952" i="8"/>
  <c r="D953" i="8"/>
  <c r="D954" i="8"/>
  <c r="D955" i="8"/>
  <c r="D956" i="8"/>
  <c r="D957" i="8"/>
  <c r="D958" i="8"/>
  <c r="D959" i="8"/>
  <c r="D960" i="8"/>
  <c r="D961" i="8"/>
  <c r="D962" i="8"/>
  <c r="D963" i="8"/>
  <c r="D964" i="8"/>
  <c r="D965" i="8"/>
  <c r="D966" i="8"/>
  <c r="D967" i="8"/>
  <c r="D968" i="8"/>
  <c r="D969" i="8"/>
  <c r="D970" i="8"/>
  <c r="D971" i="8"/>
  <c r="D972" i="8"/>
  <c r="D973" i="8"/>
  <c r="D974" i="8"/>
  <c r="D975" i="8"/>
  <c r="D976" i="8"/>
  <c r="D977" i="8"/>
  <c r="D978" i="8"/>
  <c r="D979" i="8"/>
  <c r="D980" i="8"/>
  <c r="D981" i="8"/>
  <c r="D982" i="8"/>
  <c r="D983" i="8"/>
  <c r="D984" i="8"/>
  <c r="D985" i="8"/>
  <c r="D986" i="8"/>
  <c r="D987" i="8"/>
  <c r="D988" i="8"/>
  <c r="D989" i="8"/>
  <c r="D990" i="8"/>
  <c r="D991" i="8"/>
  <c r="D992" i="8"/>
  <c r="D993" i="8"/>
  <c r="D994" i="8"/>
  <c r="D995" i="8"/>
  <c r="D996" i="8"/>
  <c r="D997" i="8"/>
  <c r="D998" i="8"/>
  <c r="D999" i="8"/>
  <c r="D1000" i="8"/>
  <c r="D1001" i="8"/>
  <c r="D1002" i="8"/>
  <c r="D1003" i="8"/>
  <c r="D1004" i="8"/>
  <c r="D1005" i="8"/>
  <c r="D1006" i="8"/>
  <c r="D1007" i="8"/>
  <c r="D1008" i="8"/>
  <c r="D1009" i="8"/>
  <c r="D1010" i="8"/>
  <c r="D1011" i="8"/>
  <c r="D1012" i="8"/>
  <c r="D1013" i="8"/>
  <c r="D1014" i="8"/>
  <c r="D1015" i="8"/>
  <c r="D1016" i="8"/>
  <c r="D1017" i="8"/>
  <c r="D1018" i="8"/>
  <c r="D1019" i="8"/>
  <c r="D1020" i="8"/>
  <c r="D1021" i="8"/>
  <c r="D1022" i="8"/>
  <c r="D1023" i="8"/>
  <c r="D1024" i="8"/>
  <c r="D1025" i="8"/>
  <c r="D1026" i="8"/>
  <c r="D1027" i="8"/>
  <c r="D1028" i="8"/>
  <c r="D1029" i="8"/>
  <c r="D1030" i="8"/>
  <c r="D1031" i="8"/>
  <c r="D1032" i="8"/>
  <c r="D1033" i="8"/>
  <c r="D1034" i="8"/>
  <c r="D1035" i="8"/>
  <c r="D1036" i="8"/>
  <c r="D1037" i="8"/>
  <c r="D1038" i="8"/>
  <c r="D1039" i="8"/>
  <c r="D1040" i="8"/>
  <c r="D1041" i="8"/>
  <c r="D1042" i="8"/>
  <c r="D1043" i="8"/>
  <c r="D1044" i="8"/>
  <c r="D1045" i="8"/>
  <c r="D1046" i="8"/>
  <c r="D1047" i="8"/>
  <c r="D1048" i="8"/>
  <c r="D1049" i="8"/>
  <c r="D1050" i="8"/>
  <c r="D1051" i="8"/>
  <c r="D1052" i="8"/>
  <c r="D1053" i="8"/>
  <c r="D1054" i="8"/>
  <c r="D1055" i="8"/>
  <c r="D1056" i="8"/>
  <c r="D1057" i="8"/>
  <c r="D1058" i="8"/>
  <c r="D1059" i="8"/>
  <c r="D1060" i="8"/>
  <c r="D1061" i="8"/>
  <c r="D1062" i="8"/>
  <c r="D1063" i="8"/>
  <c r="D1064" i="8"/>
  <c r="D1065" i="8"/>
  <c r="D1066" i="8"/>
  <c r="D1067" i="8"/>
  <c r="D1068" i="8"/>
  <c r="D1069" i="8"/>
  <c r="D1070" i="8"/>
  <c r="D1071" i="8"/>
  <c r="D1072" i="8"/>
  <c r="D1073" i="8"/>
  <c r="D1074" i="8"/>
  <c r="D1075" i="8"/>
  <c r="D1076" i="8"/>
  <c r="D1077" i="8"/>
  <c r="D1078" i="8"/>
  <c r="D1079" i="8"/>
  <c r="D1080" i="8"/>
  <c r="D1081" i="8"/>
  <c r="D1082" i="8"/>
  <c r="D1083" i="8"/>
  <c r="D1084" i="8"/>
  <c r="D1085" i="8"/>
  <c r="D1086" i="8"/>
  <c r="D1087" i="8"/>
  <c r="D1088" i="8"/>
  <c r="D1089" i="8"/>
  <c r="D1090" i="8"/>
  <c r="D1091" i="8"/>
  <c r="D1092" i="8"/>
  <c r="D1093" i="8"/>
  <c r="D1094" i="8"/>
  <c r="D1095" i="8"/>
  <c r="D1096" i="8"/>
  <c r="D1097" i="8"/>
  <c r="D1098" i="8"/>
  <c r="D1099" i="8"/>
  <c r="D1100" i="8"/>
  <c r="D1101" i="8"/>
  <c r="D1102" i="8"/>
  <c r="D1103" i="8"/>
  <c r="D1104" i="8"/>
  <c r="D1105" i="8"/>
  <c r="D1106" i="8"/>
  <c r="D1107" i="8"/>
  <c r="D1108" i="8"/>
  <c r="D1109" i="8"/>
  <c r="D1110" i="8"/>
  <c r="D1111" i="8"/>
  <c r="D1112" i="8"/>
  <c r="D1113" i="8"/>
  <c r="D1114" i="8"/>
  <c r="D1115" i="8"/>
  <c r="D1116" i="8"/>
  <c r="D1117" i="8"/>
  <c r="D1118" i="8"/>
  <c r="D1119" i="8"/>
  <c r="D1120" i="8"/>
  <c r="D1121" i="8"/>
  <c r="D1122" i="8"/>
  <c r="D1123" i="8"/>
  <c r="D1124" i="8"/>
  <c r="D1125" i="8"/>
  <c r="D1126" i="8"/>
  <c r="D1127" i="8"/>
  <c r="D1128" i="8"/>
  <c r="D1129" i="8"/>
  <c r="D1130" i="8"/>
  <c r="D1131" i="8"/>
  <c r="D1132" i="8"/>
  <c r="D1133" i="8"/>
  <c r="D1134" i="8"/>
  <c r="D1135" i="8"/>
  <c r="D1136" i="8"/>
  <c r="D1137" i="8"/>
  <c r="D1138" i="8"/>
  <c r="D1139" i="8"/>
  <c r="D1140" i="8"/>
  <c r="D1141" i="8"/>
  <c r="D1142" i="8"/>
  <c r="D1143" i="8"/>
  <c r="D1144" i="8"/>
  <c r="D1145" i="8"/>
  <c r="D1146" i="8"/>
  <c r="D1147" i="8"/>
  <c r="D1148" i="8"/>
  <c r="D1149" i="8"/>
  <c r="D1150" i="8"/>
  <c r="D1151" i="8"/>
  <c r="D1152" i="8"/>
  <c r="D1153" i="8"/>
  <c r="D1154" i="8"/>
  <c r="D1155" i="8"/>
  <c r="D1156" i="8"/>
  <c r="D1157" i="8"/>
  <c r="D1158" i="8"/>
  <c r="D1159" i="8"/>
  <c r="D1160" i="8"/>
  <c r="D1161" i="8"/>
  <c r="D1162" i="8"/>
  <c r="D1163" i="8"/>
  <c r="D1164" i="8"/>
  <c r="D1165" i="8"/>
  <c r="D1166" i="8"/>
  <c r="D1167" i="8"/>
  <c r="D1168" i="8"/>
  <c r="D1169" i="8"/>
  <c r="D1170" i="8"/>
  <c r="D1171" i="8"/>
  <c r="D1172" i="8"/>
  <c r="D1173" i="8"/>
  <c r="D1174" i="8"/>
  <c r="D1175" i="8"/>
  <c r="D1176" i="8"/>
  <c r="D1177" i="8"/>
  <c r="D1178" i="8"/>
  <c r="D1179" i="8"/>
  <c r="D1180" i="8"/>
  <c r="D1181" i="8"/>
  <c r="D1182" i="8"/>
  <c r="D1183" i="8"/>
  <c r="D1184" i="8"/>
  <c r="D1185" i="8"/>
  <c r="D1186" i="8"/>
  <c r="D1187" i="8"/>
  <c r="D1188" i="8"/>
  <c r="D1189" i="8"/>
  <c r="D1190" i="8"/>
  <c r="D1191" i="8"/>
  <c r="D1192" i="8"/>
  <c r="D1193" i="8"/>
  <c r="D1194" i="8"/>
  <c r="D1195" i="8"/>
  <c r="D1196" i="8"/>
  <c r="D1197" i="8"/>
  <c r="D1198" i="8"/>
  <c r="D1199" i="8"/>
  <c r="D1200" i="8"/>
  <c r="D1201" i="8"/>
  <c r="D1202" i="8"/>
  <c r="D1203" i="8"/>
  <c r="D1204" i="8"/>
  <c r="D1205" i="8"/>
  <c r="D1206" i="8"/>
  <c r="D1207" i="8"/>
  <c r="D1208" i="8"/>
  <c r="D1209" i="8"/>
  <c r="D1210" i="8"/>
  <c r="D1211" i="8"/>
  <c r="D1212" i="8"/>
  <c r="D1213" i="8"/>
  <c r="D1214" i="8"/>
  <c r="D1215" i="8"/>
  <c r="D1216" i="8"/>
  <c r="D1217" i="8"/>
  <c r="D1218" i="8"/>
  <c r="D1219" i="8"/>
  <c r="D1220" i="8"/>
  <c r="D1221" i="8"/>
  <c r="D1222" i="8"/>
  <c r="D1223" i="8"/>
  <c r="D1224" i="8"/>
  <c r="D1225" i="8"/>
  <c r="D1226" i="8"/>
  <c r="D1227" i="8"/>
  <c r="D1228" i="8"/>
  <c r="D1229" i="8"/>
  <c r="D1230" i="8"/>
  <c r="D1231" i="8"/>
  <c r="D1232" i="8"/>
  <c r="D1233" i="8"/>
  <c r="D1234" i="8"/>
  <c r="D1235" i="8"/>
  <c r="D1236" i="8"/>
  <c r="D1237" i="8"/>
  <c r="D1238" i="8"/>
  <c r="D1239" i="8"/>
  <c r="D1240" i="8"/>
  <c r="D1241" i="8"/>
  <c r="D1242" i="8"/>
  <c r="D1243" i="8"/>
  <c r="D1244" i="8"/>
  <c r="D1245" i="8"/>
  <c r="D1246" i="8"/>
  <c r="D1247" i="8"/>
  <c r="D1248" i="8"/>
  <c r="D1249" i="8"/>
  <c r="D1250" i="8"/>
  <c r="D1251" i="8"/>
  <c r="D1252" i="8"/>
  <c r="D1253" i="8"/>
  <c r="D1254" i="8"/>
  <c r="D1255" i="8"/>
  <c r="D1256" i="8"/>
  <c r="D1257" i="8"/>
  <c r="D1258" i="8"/>
  <c r="D1259" i="8"/>
  <c r="D1260" i="8"/>
  <c r="D1261" i="8"/>
  <c r="D1262" i="8"/>
  <c r="D1263" i="8"/>
  <c r="D1264" i="8"/>
  <c r="D1265" i="8"/>
  <c r="D1266" i="8"/>
  <c r="D1267" i="8"/>
  <c r="D1268" i="8"/>
  <c r="D1269" i="8"/>
  <c r="D1270" i="8"/>
  <c r="D1271" i="8"/>
  <c r="D1272" i="8"/>
  <c r="D1273" i="8"/>
  <c r="D1274" i="8"/>
  <c r="D1275" i="8"/>
  <c r="D1276" i="8"/>
  <c r="D1277" i="8"/>
  <c r="D1278" i="8"/>
  <c r="D1279" i="8"/>
  <c r="D1280" i="8"/>
  <c r="D1281" i="8"/>
  <c r="D1282" i="8"/>
  <c r="D1283" i="8"/>
  <c r="D1284" i="8"/>
  <c r="D1285" i="8"/>
  <c r="D1286" i="8"/>
  <c r="D1287" i="8"/>
  <c r="D1288" i="8"/>
  <c r="D1289" i="8"/>
  <c r="D1290" i="8"/>
  <c r="D1291" i="8"/>
  <c r="D1292" i="8"/>
  <c r="D1293" i="8"/>
  <c r="D1294" i="8"/>
  <c r="D1295" i="8"/>
  <c r="D1296" i="8"/>
  <c r="D1297" i="8"/>
  <c r="D1298" i="8"/>
  <c r="D1299" i="8"/>
  <c r="D1300" i="8"/>
  <c r="D1301" i="8"/>
  <c r="D1302" i="8"/>
  <c r="D1303" i="8"/>
  <c r="D1304" i="8"/>
  <c r="D1305" i="8"/>
  <c r="D1306" i="8"/>
  <c r="D1307" i="8"/>
  <c r="D1308" i="8"/>
  <c r="D1309" i="8"/>
  <c r="D1310" i="8"/>
  <c r="D1311" i="8"/>
  <c r="D1312" i="8"/>
  <c r="D1313" i="8"/>
  <c r="D1314" i="8"/>
  <c r="D1315" i="8"/>
  <c r="D1316" i="8"/>
  <c r="D1317" i="8"/>
  <c r="D1318" i="8"/>
  <c r="D1319" i="8"/>
  <c r="D1320" i="8"/>
  <c r="D1321" i="8"/>
  <c r="D1322" i="8"/>
  <c r="D1323" i="8"/>
  <c r="D1324" i="8"/>
  <c r="D1325" i="8"/>
  <c r="D1326" i="8"/>
  <c r="D1327" i="8"/>
  <c r="D1328" i="8"/>
  <c r="D1329" i="8"/>
  <c r="D1330" i="8"/>
  <c r="D1331" i="8"/>
  <c r="D1332" i="8"/>
  <c r="D1333" i="8"/>
  <c r="D1334" i="8"/>
  <c r="D1335" i="8"/>
  <c r="D1336" i="8"/>
  <c r="D1337" i="8"/>
  <c r="D1338" i="8"/>
  <c r="D1339" i="8"/>
  <c r="D1340" i="8"/>
  <c r="D1341" i="8"/>
  <c r="D1342" i="8"/>
  <c r="D1343" i="8"/>
  <c r="D1344" i="8"/>
  <c r="D1345" i="8"/>
  <c r="D1346" i="8"/>
  <c r="D1347" i="8"/>
  <c r="D1348" i="8"/>
  <c r="D1349" i="8"/>
  <c r="D1350" i="8"/>
  <c r="D1351" i="8"/>
  <c r="D1352" i="8"/>
  <c r="D1353" i="8"/>
  <c r="D1354" i="8"/>
  <c r="D1355" i="8"/>
  <c r="D1356" i="8"/>
  <c r="D1357" i="8"/>
  <c r="D1358" i="8"/>
  <c r="D1359" i="8"/>
  <c r="D1360" i="8"/>
  <c r="D1361" i="8"/>
  <c r="D1362" i="8"/>
  <c r="D1363" i="8"/>
  <c r="D1364" i="8"/>
  <c r="D1365" i="8"/>
  <c r="D1366" i="8"/>
  <c r="D1367" i="8"/>
  <c r="D1368" i="8"/>
  <c r="D1369" i="8"/>
  <c r="D1370" i="8"/>
  <c r="D1371" i="8"/>
  <c r="D1372" i="8"/>
  <c r="D1373" i="8"/>
  <c r="D1374" i="8"/>
  <c r="D1375" i="8"/>
  <c r="D1376" i="8"/>
  <c r="D1377" i="8"/>
  <c r="D1378" i="8"/>
  <c r="D1379" i="8"/>
  <c r="D1380" i="8"/>
  <c r="D1381" i="8"/>
  <c r="D1382" i="8"/>
  <c r="D1383" i="8"/>
  <c r="D1384" i="8"/>
  <c r="D1385" i="8"/>
  <c r="D1386" i="8"/>
  <c r="D1387" i="8"/>
  <c r="D1388" i="8"/>
  <c r="D1389" i="8"/>
  <c r="D1390" i="8"/>
  <c r="D1391" i="8"/>
  <c r="D1392" i="8"/>
  <c r="D1393" i="8"/>
  <c r="D1394" i="8"/>
  <c r="D1395" i="8"/>
  <c r="D1396" i="8"/>
  <c r="D1397" i="8"/>
  <c r="D1398" i="8"/>
  <c r="D1399" i="8"/>
  <c r="D1400" i="8"/>
  <c r="D1401" i="8"/>
  <c r="D1402" i="8"/>
  <c r="D1403" i="8"/>
  <c r="D1404" i="8"/>
  <c r="D1405" i="8"/>
  <c r="D1406" i="8"/>
  <c r="D1407" i="8"/>
  <c r="D1408" i="8"/>
  <c r="D1409" i="8"/>
  <c r="D1410" i="8"/>
  <c r="D1411" i="8"/>
  <c r="D1412" i="8"/>
  <c r="D1413" i="8"/>
  <c r="D1414" i="8"/>
  <c r="D1415" i="8"/>
  <c r="D1416" i="8"/>
  <c r="D1417" i="8"/>
  <c r="D1418" i="8"/>
  <c r="D1419" i="8"/>
  <c r="D1420" i="8"/>
  <c r="D1421" i="8"/>
  <c r="D1422" i="8"/>
  <c r="D1423" i="8"/>
  <c r="D1424" i="8"/>
  <c r="D1425" i="8"/>
  <c r="D1426" i="8"/>
  <c r="D1427" i="8"/>
  <c r="D1428" i="8"/>
  <c r="D1429" i="8"/>
  <c r="D1430" i="8"/>
  <c r="D1431" i="8"/>
  <c r="D1432" i="8"/>
  <c r="D1433" i="8"/>
  <c r="D1434" i="8"/>
  <c r="D1435" i="8"/>
  <c r="D1436" i="8"/>
  <c r="D1437" i="8"/>
  <c r="D1438" i="8"/>
  <c r="D1439" i="8"/>
  <c r="D1440" i="8"/>
  <c r="D1441" i="8"/>
  <c r="D1442" i="8"/>
  <c r="D1443" i="8"/>
  <c r="D1444" i="8"/>
  <c r="D1445" i="8"/>
  <c r="D1446" i="8"/>
  <c r="D1447" i="8"/>
  <c r="D1448" i="8"/>
  <c r="D1449" i="8"/>
  <c r="D1450" i="8"/>
  <c r="D1451" i="8"/>
  <c r="D1452" i="8"/>
  <c r="D1453" i="8"/>
  <c r="D1454" i="8"/>
  <c r="D1455" i="8"/>
  <c r="D1456" i="8"/>
  <c r="D1457" i="8"/>
  <c r="D1458" i="8"/>
  <c r="D1459" i="8"/>
  <c r="D1460" i="8"/>
  <c r="D1461" i="8"/>
  <c r="D1462" i="8"/>
  <c r="D1463" i="8"/>
  <c r="D1464" i="8"/>
  <c r="D1465" i="8"/>
  <c r="D1466" i="8"/>
  <c r="D1467" i="8"/>
  <c r="D1468" i="8"/>
  <c r="D1469" i="8"/>
  <c r="D1470" i="8"/>
  <c r="D1471" i="8"/>
  <c r="D1472" i="8"/>
  <c r="D1473" i="8"/>
  <c r="D1474" i="8"/>
  <c r="D1475" i="8"/>
  <c r="D1476" i="8"/>
  <c r="D1477" i="8"/>
  <c r="D1478" i="8"/>
  <c r="D1479" i="8"/>
  <c r="D1480" i="8"/>
  <c r="D1481" i="8"/>
  <c r="D1482" i="8"/>
  <c r="D1483" i="8"/>
  <c r="D1484" i="8"/>
  <c r="D1485" i="8"/>
  <c r="D1486" i="8"/>
  <c r="D1487" i="8"/>
  <c r="D1488" i="8"/>
  <c r="D1489" i="8"/>
  <c r="D1490" i="8"/>
  <c r="D1491" i="8"/>
  <c r="D1492" i="8"/>
  <c r="D1493" i="8"/>
  <c r="D1494" i="8"/>
  <c r="D1495" i="8"/>
  <c r="D1496" i="8"/>
  <c r="D1497" i="8"/>
  <c r="D1498" i="8"/>
  <c r="D1499" i="8"/>
  <c r="D1500" i="8"/>
  <c r="D1501" i="8"/>
  <c r="D1502" i="8"/>
  <c r="D1503" i="8"/>
  <c r="D1504" i="8"/>
  <c r="D1505" i="8"/>
  <c r="D1506" i="8"/>
  <c r="D1507" i="8"/>
  <c r="D1508" i="8"/>
  <c r="D1509" i="8"/>
  <c r="D1510" i="8"/>
  <c r="D1511" i="8"/>
  <c r="D1512" i="8"/>
  <c r="D1513" i="8"/>
  <c r="D1514" i="8"/>
  <c r="D1515" i="8"/>
  <c r="D1516" i="8"/>
  <c r="D1517" i="8"/>
  <c r="D1518" i="8"/>
  <c r="D1519" i="8"/>
  <c r="D1520" i="8"/>
  <c r="D1521" i="8"/>
  <c r="D1522" i="8"/>
  <c r="D1523" i="8"/>
  <c r="D1524" i="8"/>
  <c r="D1525" i="8"/>
  <c r="D1526" i="8"/>
  <c r="D1527" i="8"/>
  <c r="D1528" i="8"/>
  <c r="D1529" i="8"/>
  <c r="D1530" i="8"/>
  <c r="D1531" i="8"/>
  <c r="D1532" i="8"/>
  <c r="D1533" i="8"/>
  <c r="D1534" i="8"/>
  <c r="D1535" i="8"/>
  <c r="D1536" i="8"/>
  <c r="D1537" i="8"/>
  <c r="D1538" i="8"/>
  <c r="D1539" i="8"/>
  <c r="D1540" i="8"/>
  <c r="D1541" i="8"/>
  <c r="D1542" i="8"/>
  <c r="D1543" i="8"/>
  <c r="D1544" i="8"/>
  <c r="D1545" i="8"/>
  <c r="D1546" i="8"/>
  <c r="D1547" i="8"/>
  <c r="D1548" i="8"/>
  <c r="D1549" i="8"/>
  <c r="D1550" i="8"/>
  <c r="D1551" i="8"/>
  <c r="D1552" i="8"/>
  <c r="D1553" i="8"/>
  <c r="D1554" i="8"/>
  <c r="D1555" i="8"/>
  <c r="D1556" i="8"/>
  <c r="D1557" i="8"/>
  <c r="D1558" i="8"/>
  <c r="D1559" i="8"/>
  <c r="D1560" i="8"/>
  <c r="D1561" i="8"/>
  <c r="D1562" i="8"/>
  <c r="D1563" i="8"/>
  <c r="D1564" i="8"/>
  <c r="D1565" i="8"/>
  <c r="D1566" i="8"/>
  <c r="D1567" i="8"/>
  <c r="D1568" i="8"/>
  <c r="D1569" i="8"/>
  <c r="D1570" i="8"/>
  <c r="D1571" i="8"/>
  <c r="D1572" i="8"/>
  <c r="D1573" i="8"/>
  <c r="D1574" i="8"/>
  <c r="D1575" i="8"/>
  <c r="D1576" i="8"/>
  <c r="D1577" i="8"/>
  <c r="D1578" i="8"/>
  <c r="D1579" i="8"/>
  <c r="D1580" i="8"/>
  <c r="D1581" i="8"/>
  <c r="D1582" i="8"/>
  <c r="D1583" i="8"/>
  <c r="D1584" i="8"/>
  <c r="D1585" i="8"/>
  <c r="D1586" i="8"/>
  <c r="D1587" i="8"/>
  <c r="D1588" i="8"/>
  <c r="D1589" i="8"/>
  <c r="D1590" i="8"/>
  <c r="D1591" i="8"/>
  <c r="D1592" i="8"/>
  <c r="D1593" i="8"/>
  <c r="D1594" i="8"/>
  <c r="D1595" i="8"/>
  <c r="D1596" i="8"/>
  <c r="D1597" i="8"/>
  <c r="D1598" i="8"/>
  <c r="D1599" i="8"/>
  <c r="D1600" i="8"/>
  <c r="D1601" i="8"/>
  <c r="D1602" i="8"/>
  <c r="D1603" i="8"/>
  <c r="D1604" i="8"/>
  <c r="D1605" i="8"/>
  <c r="D1606" i="8"/>
  <c r="D1607" i="8"/>
  <c r="D1608" i="8"/>
  <c r="D1609" i="8"/>
  <c r="D1610" i="8"/>
  <c r="D1611" i="8"/>
  <c r="D1612" i="8"/>
  <c r="D1613" i="8"/>
  <c r="D1614" i="8"/>
  <c r="D1615" i="8"/>
  <c r="D1616" i="8"/>
  <c r="D1617" i="8"/>
  <c r="D1618" i="8"/>
  <c r="D1619" i="8"/>
  <c r="D1620" i="8"/>
  <c r="D1621" i="8"/>
  <c r="D1622" i="8"/>
  <c r="D1623" i="8"/>
  <c r="D1624" i="8"/>
  <c r="D1625" i="8"/>
  <c r="D1626" i="8"/>
  <c r="D1627" i="8"/>
  <c r="D1628" i="8"/>
  <c r="D1629" i="8"/>
  <c r="D1630" i="8"/>
  <c r="D1631" i="8"/>
  <c r="D1632" i="8"/>
  <c r="D1633" i="8"/>
  <c r="D1634" i="8"/>
  <c r="D1635" i="8"/>
  <c r="D1636" i="8"/>
  <c r="D1637" i="8"/>
  <c r="D1638" i="8"/>
  <c r="D1639" i="8"/>
  <c r="D1640" i="8"/>
  <c r="D1641" i="8"/>
  <c r="D1642" i="8"/>
  <c r="D1643" i="8"/>
  <c r="D1644" i="8"/>
  <c r="D1645" i="8"/>
  <c r="D1646" i="8"/>
  <c r="D1647" i="8"/>
  <c r="D1648" i="8"/>
  <c r="D1649" i="8"/>
  <c r="D1650" i="8"/>
  <c r="D1651" i="8"/>
  <c r="D1652" i="8"/>
  <c r="D1653" i="8"/>
  <c r="D1654" i="8"/>
  <c r="D1655" i="8"/>
  <c r="D1656" i="8"/>
  <c r="D1657" i="8"/>
  <c r="D1658" i="8"/>
  <c r="D1659" i="8"/>
  <c r="D1660" i="8"/>
  <c r="D1661" i="8"/>
  <c r="D1662" i="8"/>
  <c r="D1663" i="8"/>
  <c r="D1664" i="8"/>
  <c r="D1665" i="8"/>
  <c r="D1666" i="8"/>
  <c r="D1667" i="8"/>
  <c r="D1668" i="8"/>
  <c r="D1669" i="8"/>
  <c r="D1670" i="8"/>
  <c r="D1671" i="8"/>
  <c r="D1672" i="8"/>
  <c r="D1673" i="8"/>
  <c r="D1674" i="8"/>
  <c r="D1675" i="8"/>
  <c r="D1676" i="8"/>
  <c r="D1677" i="8"/>
  <c r="D1678" i="8"/>
  <c r="D1679" i="8"/>
  <c r="D1680" i="8"/>
  <c r="D1681" i="8"/>
  <c r="D1682" i="8"/>
  <c r="D1683" i="8"/>
  <c r="D1684" i="8"/>
  <c r="D1685" i="8"/>
  <c r="D1686" i="8"/>
  <c r="D1687" i="8"/>
  <c r="D1688" i="8"/>
  <c r="D1689" i="8"/>
  <c r="D1690" i="8"/>
  <c r="D1691" i="8"/>
  <c r="D1692" i="8"/>
  <c r="D1693" i="8"/>
  <c r="D1694" i="8"/>
  <c r="D1695" i="8"/>
  <c r="D1696" i="8"/>
  <c r="D1697" i="8"/>
  <c r="D1698" i="8"/>
  <c r="D1699" i="8"/>
  <c r="D1700" i="8"/>
  <c r="D1701" i="8"/>
  <c r="D1702" i="8"/>
  <c r="D1703" i="8"/>
  <c r="D1704" i="8"/>
  <c r="D1705" i="8"/>
  <c r="D1706" i="8"/>
  <c r="D1707" i="8"/>
  <c r="D1708" i="8"/>
  <c r="D1709" i="8"/>
  <c r="D1710" i="8"/>
  <c r="D1711" i="8"/>
  <c r="D1712" i="8"/>
  <c r="D1713" i="8"/>
  <c r="D1714" i="8"/>
  <c r="D1715" i="8"/>
  <c r="D1716" i="8"/>
  <c r="D1717" i="8"/>
  <c r="D1718" i="8"/>
  <c r="D1719" i="8"/>
  <c r="D1720" i="8"/>
  <c r="D1721" i="8"/>
  <c r="D1722" i="8"/>
  <c r="D1723" i="8"/>
  <c r="D1724" i="8"/>
  <c r="D1725" i="8"/>
  <c r="D1726" i="8"/>
  <c r="D1727" i="8"/>
  <c r="D1728" i="8"/>
  <c r="D1729" i="8"/>
  <c r="D1730" i="8"/>
  <c r="D1731" i="8"/>
  <c r="D1732" i="8"/>
  <c r="D1733" i="8"/>
  <c r="D1734" i="8"/>
  <c r="D1735" i="8"/>
  <c r="D1736" i="8"/>
  <c r="D1737" i="8"/>
  <c r="D1738" i="8"/>
  <c r="D1739" i="8"/>
  <c r="D1740" i="8"/>
  <c r="D1741" i="8"/>
  <c r="D1742" i="8"/>
  <c r="D1743" i="8"/>
  <c r="D1744" i="8"/>
  <c r="D1745" i="8"/>
  <c r="D1746" i="8"/>
  <c r="D1747" i="8"/>
  <c r="D1748" i="8"/>
  <c r="D1749" i="8"/>
  <c r="D1750" i="8"/>
  <c r="D1751" i="8"/>
  <c r="D1752" i="8"/>
  <c r="D1753" i="8"/>
  <c r="D1754" i="8"/>
  <c r="D1755" i="8"/>
  <c r="D1756" i="8"/>
  <c r="D1757" i="8"/>
  <c r="D1758" i="8"/>
  <c r="D1759" i="8"/>
  <c r="D1760" i="8"/>
  <c r="D1761" i="8"/>
  <c r="D1762" i="8"/>
  <c r="D1763" i="8"/>
  <c r="D1764" i="8"/>
  <c r="D1765" i="8"/>
  <c r="D1766" i="8"/>
  <c r="D1767" i="8"/>
  <c r="D1768" i="8"/>
  <c r="D1769" i="8"/>
  <c r="D1770" i="8"/>
  <c r="D1771" i="8"/>
  <c r="D1772" i="8"/>
  <c r="D1773" i="8"/>
  <c r="D1774" i="8"/>
  <c r="D1775" i="8"/>
  <c r="D1776" i="8"/>
  <c r="D1777" i="8"/>
  <c r="D1778" i="8"/>
  <c r="D1779" i="8"/>
  <c r="D1780" i="8"/>
  <c r="D1781" i="8"/>
  <c r="D1782" i="8"/>
  <c r="D1783" i="8"/>
  <c r="D1784" i="8"/>
  <c r="D1785" i="8"/>
  <c r="D1786" i="8"/>
  <c r="D1787" i="8"/>
  <c r="D1788" i="8"/>
  <c r="D1789" i="8"/>
  <c r="D1790" i="8"/>
  <c r="D1791" i="8"/>
  <c r="D1792" i="8"/>
  <c r="D1793" i="8"/>
  <c r="D1794" i="8"/>
  <c r="D1795" i="8"/>
  <c r="D1796" i="8"/>
  <c r="D1797" i="8"/>
  <c r="D1798" i="8"/>
  <c r="D1799" i="8"/>
  <c r="D1800" i="8"/>
  <c r="D1801" i="8"/>
  <c r="D1802" i="8"/>
  <c r="D1803" i="8"/>
  <c r="D1804" i="8"/>
  <c r="D1805" i="8"/>
  <c r="D1806" i="8"/>
  <c r="D1807" i="8"/>
  <c r="D1808" i="8"/>
  <c r="D1809" i="8"/>
  <c r="D1810" i="8"/>
  <c r="D1811" i="8"/>
  <c r="D1812" i="8"/>
  <c r="D1813" i="8"/>
  <c r="D1814" i="8"/>
  <c r="D1815" i="8"/>
  <c r="D1816" i="8"/>
  <c r="D1817" i="8"/>
  <c r="D1818" i="8"/>
  <c r="D1819" i="8"/>
  <c r="D1820" i="8"/>
  <c r="D1821" i="8"/>
  <c r="D1822" i="8"/>
  <c r="D1823" i="8"/>
  <c r="D1824" i="8"/>
  <c r="D1825" i="8"/>
  <c r="D1826" i="8"/>
  <c r="D1827" i="8"/>
  <c r="D1828" i="8"/>
  <c r="D1829" i="8"/>
  <c r="D1830" i="8"/>
  <c r="D1831" i="8"/>
  <c r="D1832" i="8"/>
  <c r="D1833" i="8"/>
  <c r="D1834" i="8"/>
  <c r="D1835" i="8"/>
  <c r="D1836" i="8"/>
  <c r="D1837" i="8"/>
  <c r="D1838" i="8"/>
  <c r="D1839" i="8"/>
  <c r="D1840" i="8"/>
  <c r="D1841" i="8"/>
  <c r="D1842" i="8"/>
  <c r="D1843" i="8"/>
  <c r="D1844" i="8"/>
  <c r="D1845" i="8"/>
  <c r="D1846" i="8"/>
  <c r="D1847" i="8"/>
  <c r="D1848" i="8"/>
  <c r="D1849" i="8"/>
  <c r="D1850" i="8"/>
  <c r="D1851" i="8"/>
  <c r="D1852" i="8"/>
  <c r="D1853" i="8"/>
  <c r="D1854" i="8"/>
  <c r="D1855" i="8"/>
  <c r="D1856" i="8"/>
  <c r="D1857" i="8"/>
  <c r="D1858" i="8"/>
  <c r="D1859" i="8"/>
  <c r="D1860" i="8"/>
  <c r="D1861" i="8"/>
  <c r="D1862" i="8"/>
  <c r="D1863" i="8"/>
  <c r="D1864" i="8"/>
  <c r="D1865" i="8"/>
  <c r="D1866" i="8"/>
  <c r="D1867" i="8"/>
  <c r="D1868" i="8"/>
  <c r="D1869" i="8"/>
  <c r="D1870" i="8"/>
  <c r="D1871" i="8"/>
  <c r="D1872" i="8"/>
  <c r="D1873" i="8"/>
  <c r="D1874" i="8"/>
  <c r="D1875" i="8"/>
  <c r="D1876" i="8"/>
  <c r="D1877" i="8"/>
  <c r="D1878" i="8"/>
  <c r="D1879" i="8"/>
  <c r="D1880" i="8"/>
  <c r="D1881" i="8"/>
  <c r="D1882" i="8"/>
  <c r="D1883" i="8"/>
  <c r="D1884" i="8"/>
  <c r="D1885" i="8"/>
  <c r="D1886" i="8"/>
  <c r="D1887" i="8"/>
  <c r="D1888" i="8"/>
  <c r="D1889" i="8"/>
  <c r="D1890" i="8"/>
  <c r="D1891" i="8"/>
  <c r="D1892" i="8"/>
  <c r="D1893" i="8"/>
  <c r="D1894" i="8"/>
  <c r="D1895" i="8"/>
  <c r="D1896" i="8"/>
  <c r="D1897" i="8"/>
  <c r="D1898" i="8"/>
  <c r="D1899" i="8"/>
  <c r="D1900" i="8"/>
  <c r="D1901" i="8"/>
  <c r="D1902" i="8"/>
  <c r="D1903" i="8"/>
  <c r="D1904" i="8"/>
  <c r="D1905" i="8"/>
  <c r="D1906" i="8"/>
  <c r="D1907" i="8"/>
  <c r="D1908" i="8"/>
  <c r="D1909" i="8"/>
  <c r="D1910" i="8"/>
  <c r="D1911" i="8"/>
  <c r="D1912" i="8"/>
  <c r="D1913" i="8"/>
  <c r="D1914" i="8"/>
  <c r="D1915" i="8"/>
  <c r="D1916" i="8"/>
  <c r="D1917" i="8"/>
  <c r="D1918" i="8"/>
  <c r="D1919" i="8"/>
  <c r="D1920" i="8"/>
  <c r="D1921" i="8"/>
  <c r="D1922" i="8"/>
  <c r="D1923" i="8"/>
  <c r="D1924" i="8"/>
  <c r="D1925" i="8"/>
  <c r="D1926" i="8"/>
  <c r="D1927" i="8"/>
  <c r="D1928" i="8"/>
  <c r="D1929" i="8"/>
  <c r="D1930" i="8"/>
  <c r="D1931" i="8"/>
  <c r="D1932" i="8"/>
  <c r="D1933" i="8"/>
  <c r="D1934" i="8"/>
  <c r="D1935" i="8"/>
  <c r="D1936" i="8"/>
  <c r="D1937" i="8"/>
  <c r="D1938" i="8"/>
  <c r="D1939" i="8"/>
  <c r="D1940" i="8"/>
  <c r="D1941" i="8"/>
  <c r="D1942" i="8"/>
  <c r="D1943" i="8"/>
  <c r="D1944" i="8"/>
  <c r="D1945" i="8"/>
  <c r="D1946" i="8"/>
  <c r="D1947" i="8"/>
  <c r="D1948" i="8"/>
  <c r="D1949" i="8"/>
  <c r="D1950" i="8"/>
  <c r="D1951" i="8"/>
  <c r="D1952" i="8"/>
  <c r="D1953" i="8"/>
  <c r="D1954" i="8"/>
  <c r="D1955" i="8"/>
  <c r="D1956" i="8"/>
  <c r="D1957" i="8"/>
  <c r="D1958" i="8"/>
  <c r="D1959" i="8"/>
  <c r="D1960" i="8"/>
  <c r="D1961" i="8"/>
  <c r="D1962" i="8"/>
  <c r="D1963" i="8"/>
  <c r="D1964" i="8"/>
  <c r="D1965" i="8"/>
  <c r="D1966" i="8"/>
  <c r="D1967" i="8"/>
  <c r="D1968" i="8"/>
  <c r="D1969" i="8"/>
  <c r="D1970" i="8"/>
  <c r="D1971" i="8"/>
  <c r="D1972" i="8"/>
  <c r="D1973" i="8"/>
  <c r="D1974" i="8"/>
  <c r="D1975" i="8"/>
  <c r="D1976" i="8"/>
  <c r="D1977" i="8"/>
  <c r="D1978" i="8"/>
  <c r="D1979" i="8"/>
  <c r="D1980" i="8"/>
  <c r="D1981" i="8"/>
  <c r="D1982" i="8"/>
  <c r="D1983" i="8"/>
  <c r="D1984" i="8"/>
  <c r="D1985" i="8"/>
  <c r="D1986" i="8"/>
  <c r="D1987" i="8"/>
  <c r="D1988" i="8"/>
  <c r="D1989" i="8"/>
  <c r="D1990" i="8"/>
  <c r="D1991" i="8"/>
  <c r="D1992" i="8"/>
  <c r="D1993" i="8"/>
  <c r="D1994" i="8"/>
  <c r="D1995" i="8"/>
  <c r="D1996" i="8"/>
  <c r="D1997" i="8"/>
  <c r="D1998" i="8"/>
  <c r="D1999" i="8"/>
  <c r="D2000" i="8"/>
  <c r="D2001" i="8"/>
  <c r="D2002" i="8"/>
  <c r="D2003" i="8"/>
  <c r="D2004" i="8"/>
  <c r="D2005" i="8"/>
  <c r="D2006" i="8"/>
  <c r="D2007" i="8"/>
  <c r="D2008" i="8"/>
  <c r="D2009" i="8"/>
  <c r="D2010" i="8"/>
  <c r="D2011" i="8"/>
  <c r="D2012" i="8"/>
  <c r="D2013" i="8"/>
  <c r="D2014" i="8"/>
  <c r="D2015" i="8"/>
  <c r="D2016" i="8"/>
  <c r="D2017" i="8"/>
  <c r="D2018" i="8"/>
  <c r="D2019" i="8"/>
  <c r="D2020" i="8"/>
  <c r="D2021" i="8"/>
  <c r="D2022" i="8"/>
  <c r="D2023" i="8"/>
  <c r="D2024" i="8"/>
  <c r="D2025" i="8"/>
  <c r="D2026" i="8"/>
  <c r="D2027" i="8"/>
  <c r="D2028" i="8"/>
  <c r="D2029" i="8"/>
  <c r="D2030" i="8"/>
  <c r="D2031" i="8"/>
  <c r="D2032" i="8"/>
  <c r="D2033" i="8"/>
  <c r="D2034" i="8"/>
  <c r="D2035" i="8"/>
  <c r="D2036" i="8"/>
  <c r="D2037" i="8"/>
  <c r="D2038" i="8"/>
  <c r="D2039" i="8"/>
  <c r="D2040" i="8"/>
  <c r="D2041" i="8"/>
  <c r="D2042" i="8"/>
  <c r="D2043" i="8"/>
  <c r="D2044" i="8"/>
  <c r="D2045" i="8"/>
  <c r="D2046" i="8"/>
  <c r="D2047" i="8"/>
  <c r="D2048" i="8"/>
  <c r="D2049" i="8"/>
  <c r="D2050" i="8"/>
  <c r="D2051" i="8"/>
  <c r="D2052" i="8"/>
  <c r="D2053" i="8"/>
  <c r="D2054" i="8"/>
  <c r="D2055" i="8"/>
  <c r="D2056" i="8"/>
  <c r="D2057" i="8"/>
  <c r="D2058" i="8"/>
  <c r="D2059" i="8"/>
  <c r="D2060" i="8"/>
  <c r="D2061" i="8"/>
  <c r="D2062" i="8"/>
  <c r="D2063" i="8"/>
  <c r="D2064" i="8"/>
  <c r="D2065" i="8"/>
  <c r="D2066" i="8"/>
  <c r="D2067" i="8"/>
  <c r="D2068" i="8"/>
  <c r="D2069" i="8"/>
  <c r="D2070" i="8"/>
  <c r="D2071" i="8"/>
  <c r="D2072" i="8"/>
  <c r="D2073" i="8"/>
  <c r="D2074" i="8"/>
  <c r="D2075" i="8"/>
  <c r="D2076" i="8"/>
  <c r="D2077" i="8"/>
  <c r="D2078" i="8"/>
  <c r="D2079" i="8"/>
  <c r="D2080" i="8"/>
  <c r="D2081" i="8"/>
  <c r="D2082" i="8"/>
  <c r="D2083" i="8"/>
  <c r="D2084" i="8"/>
  <c r="D2085" i="8"/>
  <c r="D2086" i="8"/>
  <c r="D2087" i="8"/>
  <c r="D2088" i="8"/>
  <c r="D2089" i="8"/>
  <c r="D2090" i="8"/>
  <c r="D2091" i="8"/>
  <c r="D2092" i="8"/>
  <c r="D2093" i="8"/>
  <c r="D2094" i="8"/>
  <c r="D2095" i="8"/>
  <c r="D2096" i="8"/>
  <c r="D2097" i="8"/>
  <c r="D2098" i="8"/>
  <c r="D2099" i="8"/>
  <c r="D2100" i="8"/>
  <c r="D2101" i="8"/>
  <c r="D2102" i="8"/>
  <c r="D2103" i="8"/>
  <c r="D2104" i="8"/>
  <c r="D2105" i="8"/>
  <c r="D2106" i="8"/>
  <c r="D2107" i="8"/>
  <c r="D2108" i="8"/>
  <c r="D2109" i="8"/>
  <c r="D2110" i="8"/>
  <c r="D2111" i="8"/>
  <c r="D2112" i="8"/>
  <c r="D2113" i="8"/>
  <c r="D2114" i="8"/>
  <c r="D2115" i="8"/>
  <c r="D2116" i="8"/>
  <c r="D2117" i="8"/>
  <c r="D2118" i="8"/>
  <c r="D2119" i="8"/>
  <c r="D2120" i="8"/>
  <c r="D2121" i="8"/>
  <c r="D2122" i="8"/>
  <c r="D2123" i="8"/>
  <c r="D2124" i="8"/>
  <c r="D2125" i="8"/>
  <c r="D2126" i="8"/>
  <c r="D2127" i="8"/>
  <c r="D2128" i="8"/>
  <c r="D2129" i="8"/>
  <c r="D2130" i="8"/>
  <c r="D2131" i="8"/>
  <c r="D2132" i="8"/>
  <c r="D2133" i="8"/>
  <c r="D2134" i="8"/>
  <c r="D2135" i="8"/>
  <c r="D2136" i="8"/>
  <c r="D2137" i="8"/>
  <c r="D2138" i="8"/>
  <c r="D2139" i="8"/>
  <c r="D2140" i="8"/>
  <c r="D2141" i="8"/>
  <c r="D2142" i="8"/>
  <c r="D2143" i="8"/>
  <c r="D2144" i="8"/>
  <c r="D2145" i="8"/>
  <c r="D2146" i="8"/>
  <c r="D2147" i="8"/>
  <c r="D2148" i="8"/>
  <c r="D2149" i="8"/>
  <c r="D2150" i="8"/>
  <c r="D2151" i="8"/>
  <c r="D2152" i="8"/>
  <c r="D2153" i="8"/>
  <c r="D2154" i="8"/>
  <c r="D2155" i="8"/>
  <c r="D2156" i="8"/>
  <c r="D2157" i="8"/>
  <c r="D2158" i="8"/>
  <c r="D2159" i="8"/>
  <c r="D2160" i="8"/>
  <c r="D2161" i="8"/>
  <c r="D2162" i="8"/>
  <c r="D2163" i="8"/>
  <c r="D2164" i="8"/>
  <c r="D2165" i="8"/>
  <c r="D2166" i="8"/>
  <c r="D2167" i="8"/>
  <c r="D2168" i="8"/>
  <c r="D2169" i="8"/>
  <c r="D2170" i="8"/>
  <c r="D2171" i="8"/>
  <c r="D2172" i="8"/>
  <c r="D2173" i="8"/>
  <c r="D2174" i="8"/>
  <c r="D2175" i="8"/>
  <c r="D2176" i="8"/>
  <c r="D2177" i="8"/>
  <c r="D2178" i="8"/>
  <c r="D2179" i="8"/>
  <c r="D2180" i="8"/>
  <c r="D2181" i="8"/>
  <c r="D2182" i="8"/>
  <c r="D2183" i="8"/>
  <c r="D2184" i="8"/>
  <c r="D2185" i="8"/>
  <c r="D2186" i="8"/>
  <c r="D2187" i="8"/>
  <c r="D2188" i="8"/>
  <c r="D2189" i="8"/>
  <c r="D2190" i="8"/>
  <c r="D2191" i="8"/>
  <c r="D2192" i="8"/>
  <c r="D2193" i="8"/>
  <c r="D2194" i="8"/>
  <c r="D2195" i="8"/>
  <c r="D2196" i="8"/>
  <c r="D2197" i="8"/>
  <c r="D2198" i="8"/>
  <c r="D2199" i="8"/>
  <c r="D2200" i="8"/>
  <c r="D2201" i="8"/>
  <c r="D2202" i="8"/>
  <c r="D2203" i="8"/>
  <c r="D2204" i="8"/>
  <c r="D2205" i="8"/>
  <c r="D2206" i="8"/>
  <c r="D2207" i="8"/>
  <c r="D2208" i="8"/>
  <c r="D2209" i="8"/>
  <c r="D2210" i="8"/>
  <c r="D2211" i="8"/>
  <c r="D2212" i="8"/>
  <c r="D2213" i="8"/>
  <c r="D2214" i="8"/>
  <c r="D2215" i="8"/>
  <c r="D2216" i="8"/>
  <c r="D2217" i="8"/>
  <c r="D2218" i="8"/>
  <c r="D2219" i="8"/>
  <c r="D2220" i="8"/>
  <c r="D2221" i="8"/>
  <c r="D2222" i="8"/>
  <c r="D2223" i="8"/>
  <c r="D2224" i="8"/>
  <c r="D2225" i="8"/>
  <c r="D2226" i="8"/>
  <c r="D2227" i="8"/>
  <c r="D2228" i="8"/>
  <c r="D2229" i="8"/>
  <c r="D2230" i="8"/>
  <c r="D2231" i="8"/>
  <c r="D2232" i="8"/>
  <c r="D2233" i="8"/>
  <c r="D2234" i="8"/>
  <c r="D2235" i="8"/>
  <c r="D2236" i="8"/>
  <c r="D2237" i="8"/>
  <c r="D2238" i="8"/>
  <c r="D2239" i="8"/>
  <c r="D2240" i="8"/>
  <c r="D2241" i="8"/>
  <c r="D2242" i="8"/>
  <c r="D2243" i="8"/>
  <c r="D2244" i="8"/>
  <c r="D2245" i="8"/>
  <c r="D2246" i="8"/>
  <c r="D2247" i="8"/>
  <c r="D2248" i="8"/>
  <c r="D2249" i="8"/>
  <c r="D2250" i="8"/>
  <c r="D2251" i="8"/>
  <c r="D2252" i="8"/>
  <c r="D2253" i="8"/>
  <c r="D2254" i="8"/>
  <c r="D2255" i="8"/>
  <c r="D2256" i="8"/>
  <c r="D2257" i="8"/>
  <c r="D2258" i="8"/>
  <c r="D2259" i="8"/>
  <c r="D2260" i="8"/>
  <c r="D2261" i="8"/>
  <c r="D2262" i="8"/>
  <c r="D2263" i="8"/>
  <c r="D2264" i="8"/>
  <c r="D2265" i="8"/>
  <c r="D2266" i="8"/>
  <c r="D2267" i="8"/>
  <c r="D2268" i="8"/>
  <c r="D2269" i="8"/>
  <c r="D2270" i="8"/>
  <c r="D2271" i="8"/>
  <c r="D2272" i="8"/>
  <c r="D2273" i="8"/>
  <c r="D2274" i="8"/>
  <c r="D2275" i="8"/>
  <c r="D2276" i="8"/>
  <c r="D2277" i="8"/>
  <c r="D2278" i="8"/>
  <c r="D2279" i="8"/>
  <c r="D2280" i="8"/>
  <c r="D2281" i="8"/>
  <c r="D2282" i="8"/>
  <c r="D2283" i="8"/>
  <c r="D2284" i="8"/>
  <c r="D2285" i="8"/>
  <c r="D2286" i="8"/>
  <c r="D2287" i="8"/>
  <c r="D2288" i="8"/>
  <c r="D2289" i="8"/>
  <c r="D2290" i="8"/>
  <c r="D2291" i="8"/>
  <c r="D2292" i="8"/>
  <c r="D2293" i="8"/>
  <c r="D2294" i="8"/>
  <c r="D2295" i="8"/>
  <c r="D2296" i="8"/>
  <c r="D2297" i="8"/>
  <c r="D2298" i="8"/>
  <c r="D2299" i="8"/>
  <c r="D2300" i="8"/>
  <c r="D2301" i="8"/>
  <c r="D2302" i="8"/>
  <c r="D2303" i="8"/>
  <c r="D2304" i="8"/>
  <c r="D2305" i="8"/>
  <c r="D2306" i="8"/>
  <c r="D2307" i="8"/>
  <c r="D2308" i="8"/>
  <c r="D2309" i="8"/>
  <c r="D2310" i="8"/>
  <c r="D2311" i="8"/>
  <c r="D2312" i="8"/>
  <c r="D2313" i="8"/>
  <c r="D2314" i="8"/>
  <c r="D2315" i="8"/>
  <c r="D2316" i="8"/>
  <c r="D2317" i="8"/>
  <c r="D2318" i="8"/>
  <c r="D2319" i="8"/>
  <c r="D2320" i="8"/>
  <c r="D2321" i="8"/>
  <c r="D2322" i="8"/>
  <c r="D2323" i="8"/>
  <c r="D2324" i="8"/>
  <c r="D2325" i="8"/>
  <c r="D2326" i="8"/>
  <c r="D2327" i="8"/>
  <c r="D2328" i="8"/>
  <c r="D2329" i="8"/>
  <c r="D2330" i="8"/>
  <c r="D2331" i="8"/>
  <c r="D2332" i="8"/>
  <c r="D2333" i="8"/>
  <c r="D2334" i="8"/>
  <c r="D2335" i="8"/>
  <c r="D2336" i="8"/>
  <c r="D2337" i="8"/>
  <c r="D2338" i="8"/>
  <c r="D2339" i="8"/>
  <c r="D2340" i="8"/>
  <c r="D2341" i="8"/>
  <c r="D2342" i="8"/>
  <c r="D2343" i="8"/>
  <c r="D2344" i="8"/>
  <c r="D2345" i="8"/>
  <c r="D2346" i="8"/>
  <c r="D2347" i="8"/>
  <c r="D2348" i="8"/>
  <c r="D2349" i="8"/>
  <c r="D2350" i="8"/>
  <c r="D2351" i="8"/>
  <c r="D2352" i="8"/>
  <c r="D2353" i="8"/>
  <c r="D2354" i="8"/>
  <c r="D2355" i="8"/>
  <c r="D2356" i="8"/>
  <c r="D2357" i="8"/>
  <c r="D2358" i="8"/>
  <c r="D2359" i="8"/>
  <c r="D2360" i="8"/>
  <c r="D2361" i="8"/>
  <c r="D2362" i="8"/>
  <c r="D2363" i="8"/>
  <c r="D2364" i="8"/>
  <c r="D2365" i="8"/>
  <c r="D2366" i="8"/>
  <c r="D2367" i="8"/>
  <c r="D2368" i="8"/>
  <c r="D2369" i="8"/>
  <c r="D2370" i="8"/>
  <c r="D2371" i="8"/>
  <c r="D2372" i="8"/>
  <c r="D2373" i="8"/>
  <c r="D2374" i="8"/>
  <c r="D2375" i="8"/>
  <c r="D2376" i="8"/>
  <c r="D2377" i="8"/>
  <c r="D2378" i="8"/>
  <c r="D2379" i="8"/>
  <c r="D2380" i="8"/>
  <c r="D2381" i="8"/>
  <c r="D2382" i="8"/>
  <c r="D2383" i="8"/>
  <c r="D2384" i="8"/>
  <c r="D2385" i="8"/>
  <c r="D2386" i="8"/>
  <c r="D2387" i="8"/>
  <c r="D2388" i="8"/>
  <c r="D2389" i="8"/>
  <c r="D2390" i="8"/>
  <c r="D2391" i="8"/>
  <c r="D2392" i="8"/>
  <c r="D2393" i="8"/>
  <c r="D2394" i="8"/>
  <c r="D2395" i="8"/>
  <c r="D2396" i="8"/>
  <c r="D2397" i="8"/>
  <c r="D2398" i="8"/>
  <c r="D2399" i="8"/>
  <c r="D2400" i="8"/>
  <c r="D2401" i="8"/>
  <c r="D2402" i="8"/>
  <c r="D2403" i="8"/>
  <c r="D2404" i="8"/>
  <c r="D2405" i="8"/>
  <c r="D2406" i="8"/>
  <c r="D2407" i="8"/>
  <c r="D2408" i="8"/>
  <c r="D2409" i="8"/>
  <c r="D2410" i="8"/>
  <c r="D2411" i="8"/>
  <c r="D2412" i="8"/>
  <c r="D2413" i="8"/>
  <c r="D2414" i="8"/>
  <c r="D2415" i="8"/>
  <c r="D2416" i="8"/>
  <c r="D2417" i="8"/>
  <c r="D2418" i="8"/>
  <c r="D2419" i="8"/>
  <c r="D2420" i="8"/>
  <c r="D2421" i="8"/>
  <c r="D2422" i="8"/>
  <c r="D2423" i="8"/>
  <c r="D2424" i="8"/>
  <c r="D2425" i="8"/>
  <c r="D2426" i="8"/>
  <c r="D2427" i="8"/>
  <c r="D2428" i="8"/>
  <c r="D2429" i="8"/>
  <c r="D2430" i="8"/>
  <c r="D2431" i="8"/>
  <c r="D2432" i="8"/>
  <c r="D2433" i="8"/>
  <c r="D2434" i="8"/>
  <c r="D2435" i="8"/>
  <c r="D2436" i="8"/>
  <c r="D2437" i="8"/>
  <c r="D2438" i="8"/>
  <c r="D2439" i="8"/>
  <c r="D2440" i="8"/>
  <c r="D2441" i="8"/>
  <c r="D2442" i="8"/>
  <c r="D2443" i="8"/>
  <c r="D2444" i="8"/>
  <c r="D2445" i="8"/>
  <c r="D2446" i="8"/>
  <c r="D2447" i="8"/>
  <c r="D2448" i="8"/>
  <c r="D2449" i="8"/>
  <c r="D2450" i="8"/>
  <c r="D2451" i="8"/>
  <c r="D2452" i="8"/>
  <c r="D2453" i="8"/>
  <c r="D2454" i="8"/>
  <c r="D2455" i="8"/>
  <c r="D2456" i="8"/>
  <c r="D2457" i="8"/>
  <c r="D2458" i="8"/>
  <c r="D2459" i="8"/>
  <c r="D2460" i="8"/>
  <c r="D2461" i="8"/>
  <c r="D2462" i="8"/>
  <c r="D2463" i="8"/>
  <c r="D2464" i="8"/>
  <c r="D2465" i="8"/>
  <c r="D2466" i="8"/>
  <c r="D2467" i="8"/>
  <c r="D2468" i="8"/>
  <c r="D2469" i="8"/>
  <c r="D2470" i="8"/>
  <c r="D2471" i="8"/>
  <c r="D2472" i="8"/>
  <c r="D2473" i="8"/>
  <c r="D2474" i="8"/>
  <c r="D2475" i="8"/>
  <c r="D2476" i="8"/>
  <c r="D2477" i="8"/>
  <c r="D2478" i="8"/>
  <c r="D2479" i="8"/>
  <c r="D2480" i="8"/>
  <c r="D2481" i="8"/>
  <c r="D2482" i="8"/>
  <c r="D2483" i="8"/>
  <c r="D2484" i="8"/>
  <c r="D2485" i="8"/>
  <c r="D2486" i="8"/>
  <c r="D2487" i="8"/>
  <c r="D2488" i="8"/>
  <c r="D2489" i="8"/>
  <c r="D2490" i="8"/>
  <c r="D2491" i="8"/>
  <c r="D2492" i="8"/>
  <c r="D2493" i="8"/>
  <c r="D2494" i="8"/>
  <c r="D2495" i="8"/>
  <c r="D2496" i="8"/>
  <c r="D2497" i="8"/>
  <c r="D2498" i="8"/>
  <c r="D2499" i="8"/>
  <c r="D2500" i="8"/>
  <c r="D2501" i="8"/>
  <c r="D2502" i="8"/>
  <c r="D2503" i="8"/>
  <c r="D2504" i="8"/>
  <c r="D2505" i="8"/>
  <c r="D2506" i="8"/>
  <c r="D2507" i="8"/>
  <c r="D2508" i="8"/>
  <c r="D2509" i="8"/>
  <c r="D2510" i="8"/>
  <c r="D2511" i="8"/>
  <c r="D2512" i="8"/>
  <c r="D2513" i="8"/>
  <c r="D2514" i="8"/>
  <c r="D2515" i="8"/>
  <c r="D2516" i="8"/>
  <c r="D2517" i="8"/>
  <c r="D2518" i="8"/>
  <c r="D2519" i="8"/>
  <c r="D2520" i="8"/>
  <c r="D2521" i="8"/>
  <c r="D2522" i="8"/>
  <c r="D2523" i="8"/>
  <c r="D2524" i="8"/>
  <c r="D2525" i="8"/>
  <c r="D2526" i="8"/>
  <c r="D2527" i="8"/>
  <c r="D2528" i="8"/>
  <c r="D2529" i="8"/>
  <c r="D2530" i="8"/>
  <c r="D2531" i="8"/>
  <c r="D2532" i="8"/>
  <c r="D2533" i="8"/>
  <c r="D2534" i="8"/>
  <c r="D2535" i="8"/>
  <c r="D2536" i="8"/>
  <c r="D2537" i="8"/>
  <c r="D2538" i="8"/>
  <c r="D2539" i="8"/>
  <c r="D2540" i="8"/>
  <c r="D2541" i="8"/>
  <c r="D2542" i="8"/>
  <c r="D2543" i="8"/>
  <c r="D2544" i="8"/>
  <c r="D2545" i="8"/>
  <c r="D2546" i="8"/>
  <c r="D2547" i="8"/>
  <c r="D2548" i="8"/>
  <c r="D2549" i="8"/>
  <c r="D2550" i="8"/>
  <c r="D2551" i="8"/>
  <c r="D2552" i="8"/>
  <c r="D2553" i="8"/>
  <c r="D2554" i="8"/>
  <c r="D2555" i="8"/>
  <c r="D2556" i="8"/>
  <c r="D2557" i="8"/>
  <c r="D2558" i="8"/>
  <c r="D2559" i="8"/>
  <c r="D2560" i="8"/>
  <c r="D2561" i="8"/>
  <c r="D2562" i="8"/>
  <c r="D2563" i="8"/>
  <c r="D2564" i="8"/>
  <c r="D2565" i="8"/>
  <c r="D2566" i="8"/>
  <c r="D2567" i="8"/>
  <c r="D2568" i="8"/>
  <c r="D2569" i="8"/>
  <c r="D2570" i="8"/>
  <c r="D2571" i="8"/>
  <c r="D2572" i="8"/>
  <c r="D2573" i="8"/>
  <c r="D2574" i="8"/>
  <c r="D2575" i="8"/>
  <c r="D2576" i="8"/>
  <c r="D2577" i="8"/>
  <c r="D2578" i="8"/>
  <c r="D2579" i="8"/>
  <c r="D2580" i="8"/>
  <c r="D2581" i="8"/>
  <c r="D2582" i="8"/>
  <c r="D2583" i="8"/>
  <c r="D2584" i="8"/>
  <c r="D2585" i="8"/>
  <c r="D2586" i="8"/>
  <c r="D2587" i="8"/>
  <c r="D2588" i="8"/>
  <c r="D2589" i="8"/>
  <c r="D2590" i="8"/>
  <c r="D2591" i="8"/>
  <c r="D2592" i="8"/>
  <c r="D2593" i="8"/>
  <c r="D2594" i="8"/>
  <c r="D2595" i="8"/>
  <c r="D2596" i="8"/>
  <c r="D2597" i="8"/>
  <c r="D2598" i="8"/>
  <c r="D2599" i="8"/>
  <c r="D2600" i="8"/>
  <c r="D2601" i="8"/>
  <c r="D2602" i="8"/>
  <c r="D2603" i="8"/>
  <c r="D2604" i="8"/>
  <c r="D2605" i="8"/>
  <c r="D2606" i="8"/>
  <c r="D2607" i="8"/>
  <c r="D2608" i="8"/>
  <c r="D2609" i="8"/>
  <c r="D2610" i="8"/>
  <c r="D2611" i="8"/>
  <c r="D2612" i="8"/>
  <c r="D2613" i="8"/>
  <c r="D2614" i="8"/>
  <c r="D2615" i="8"/>
  <c r="D2616" i="8"/>
  <c r="D2617" i="8"/>
  <c r="D2618" i="8"/>
  <c r="D2619" i="8"/>
  <c r="D2620" i="8"/>
  <c r="D2621" i="8"/>
  <c r="D2622" i="8"/>
  <c r="D2623" i="8"/>
  <c r="D2624" i="8"/>
  <c r="D2625" i="8"/>
  <c r="D2626" i="8"/>
  <c r="D2627" i="8"/>
  <c r="D2628" i="8"/>
  <c r="D2629" i="8"/>
  <c r="D2630" i="8"/>
  <c r="D2631" i="8"/>
  <c r="D2632" i="8"/>
  <c r="D2633" i="8"/>
  <c r="D2634" i="8"/>
  <c r="D2635" i="8"/>
  <c r="D2636" i="8"/>
  <c r="D2637" i="8"/>
  <c r="D2638" i="8"/>
  <c r="D2639" i="8"/>
  <c r="D2640" i="8"/>
  <c r="D2641" i="8"/>
  <c r="D2642" i="8"/>
  <c r="D2643" i="8"/>
  <c r="D2644" i="8"/>
  <c r="D2645" i="8"/>
  <c r="D2646" i="8"/>
  <c r="D2647" i="8"/>
  <c r="D2648" i="8"/>
  <c r="D2649" i="8"/>
  <c r="D2650" i="8"/>
  <c r="D2651" i="8"/>
  <c r="D2652" i="8"/>
  <c r="D2653" i="8"/>
  <c r="D2654" i="8"/>
  <c r="D2655" i="8"/>
  <c r="D2656" i="8"/>
  <c r="D2657" i="8"/>
  <c r="D2658" i="8"/>
  <c r="D2659" i="8"/>
  <c r="D2660" i="8"/>
  <c r="D2661" i="8"/>
  <c r="D2662" i="8"/>
  <c r="D2663" i="8"/>
  <c r="D2664" i="8"/>
  <c r="D2665" i="8"/>
  <c r="D2666" i="8"/>
  <c r="D2667" i="8"/>
  <c r="D2668" i="8"/>
  <c r="D2669" i="8"/>
  <c r="D2670" i="8"/>
  <c r="D2671" i="8"/>
  <c r="D2672" i="8"/>
  <c r="D2673" i="8"/>
  <c r="D2674" i="8"/>
  <c r="D2675" i="8"/>
  <c r="D2676" i="8"/>
  <c r="D2677" i="8"/>
  <c r="D2678" i="8"/>
  <c r="D2679" i="8"/>
  <c r="D2680" i="8"/>
  <c r="D2681" i="8"/>
  <c r="D2682" i="8"/>
  <c r="D2683" i="8"/>
  <c r="D2684" i="8"/>
  <c r="D2685" i="8"/>
  <c r="D2686" i="8"/>
  <c r="D2687" i="8"/>
  <c r="D2688" i="8"/>
  <c r="D2689" i="8"/>
  <c r="D2690" i="8"/>
  <c r="D2691" i="8"/>
  <c r="D2692" i="8"/>
  <c r="D2693" i="8"/>
  <c r="D2694" i="8"/>
  <c r="D2695" i="8"/>
  <c r="D2696" i="8"/>
  <c r="D2697" i="8"/>
  <c r="D2698" i="8"/>
  <c r="D2699" i="8"/>
  <c r="D2700" i="8"/>
  <c r="D2701" i="8"/>
  <c r="D2702" i="8"/>
  <c r="D2703" i="8"/>
  <c r="D2704" i="8"/>
  <c r="D2705" i="8"/>
  <c r="D2706" i="8"/>
  <c r="D2707" i="8"/>
  <c r="D2708" i="8"/>
  <c r="D2709" i="8"/>
  <c r="D2710" i="8"/>
  <c r="D2711" i="8"/>
  <c r="D2712" i="8"/>
  <c r="D2713" i="8"/>
  <c r="D2714" i="8"/>
  <c r="D2715" i="8"/>
  <c r="D2716" i="8"/>
  <c r="D2717" i="8"/>
  <c r="D2718" i="8"/>
  <c r="D2719" i="8"/>
  <c r="D2720" i="8"/>
  <c r="D2721" i="8"/>
  <c r="D2722" i="8"/>
  <c r="D2723" i="8"/>
  <c r="D2724" i="8"/>
  <c r="D2725" i="8"/>
  <c r="D2726" i="8"/>
  <c r="D2727" i="8"/>
  <c r="D2728" i="8"/>
  <c r="D2729" i="8"/>
  <c r="D2730" i="8"/>
  <c r="D2731" i="8"/>
  <c r="D2732" i="8"/>
  <c r="D2733" i="8"/>
  <c r="D2734" i="8"/>
  <c r="D2735" i="8"/>
  <c r="D2736" i="8"/>
  <c r="D2737" i="8"/>
  <c r="D2738" i="8"/>
  <c r="D2739" i="8"/>
  <c r="D2740" i="8"/>
  <c r="D2741" i="8"/>
  <c r="D2742" i="8"/>
  <c r="D2743" i="8"/>
  <c r="D2744" i="8"/>
  <c r="D2745" i="8"/>
  <c r="D2746" i="8"/>
  <c r="D2747" i="8"/>
  <c r="D2748" i="8"/>
  <c r="D2749" i="8"/>
  <c r="D2750" i="8"/>
  <c r="D2751" i="8"/>
  <c r="D2752" i="8"/>
  <c r="D2753" i="8"/>
  <c r="D2754" i="8"/>
  <c r="D2755" i="8"/>
  <c r="D2756" i="8"/>
  <c r="D2757" i="8"/>
  <c r="D2758" i="8"/>
  <c r="D2759" i="8"/>
  <c r="D2760" i="8"/>
  <c r="D2761" i="8"/>
  <c r="D2762" i="8"/>
  <c r="D2763" i="8"/>
  <c r="D2764" i="8"/>
  <c r="D2765" i="8"/>
  <c r="D2766" i="8"/>
  <c r="D2767" i="8"/>
  <c r="D2768" i="8"/>
  <c r="D2769" i="8"/>
  <c r="D2770" i="8"/>
  <c r="D2771" i="8"/>
  <c r="D2772" i="8"/>
  <c r="D2773" i="8"/>
  <c r="D2774" i="8"/>
  <c r="D2775" i="8"/>
  <c r="D2776" i="8"/>
  <c r="D2777" i="8"/>
  <c r="D2778" i="8"/>
  <c r="D2779" i="8"/>
  <c r="D2780" i="8"/>
  <c r="D2781" i="8"/>
  <c r="D2782" i="8"/>
  <c r="D2783" i="8"/>
  <c r="D2784" i="8"/>
  <c r="D2785" i="8"/>
  <c r="D2786" i="8"/>
  <c r="D2787" i="8"/>
  <c r="D2788" i="8"/>
  <c r="D2789" i="8"/>
  <c r="D2790" i="8"/>
  <c r="D2791" i="8"/>
  <c r="D2792" i="8"/>
  <c r="D2793" i="8"/>
  <c r="D2794" i="8"/>
  <c r="D2795" i="8"/>
  <c r="D2796" i="8"/>
  <c r="D2797" i="8"/>
  <c r="D2798" i="8"/>
  <c r="D2799" i="8"/>
  <c r="D2800" i="8"/>
  <c r="D2801" i="8"/>
  <c r="D2802" i="8"/>
  <c r="D2803" i="8"/>
  <c r="D2804" i="8"/>
  <c r="D2805" i="8"/>
  <c r="D2806" i="8"/>
  <c r="D2807" i="8"/>
  <c r="D2808" i="8"/>
  <c r="D2809" i="8"/>
  <c r="D2810" i="8"/>
  <c r="D2811" i="8"/>
  <c r="D2812" i="8"/>
  <c r="D2813" i="8"/>
  <c r="D2814" i="8"/>
  <c r="D2815" i="8"/>
  <c r="D2816" i="8"/>
  <c r="D2817" i="8"/>
  <c r="D2818" i="8"/>
  <c r="D2819" i="8"/>
  <c r="D2820" i="8"/>
  <c r="D2821" i="8"/>
  <c r="D2822" i="8"/>
  <c r="D2823" i="8"/>
  <c r="D2824" i="8"/>
  <c r="D2825" i="8"/>
  <c r="D2826" i="8"/>
  <c r="D2827" i="8"/>
  <c r="D2828" i="8"/>
  <c r="D2829" i="8"/>
  <c r="D2830" i="8"/>
  <c r="D2831" i="8"/>
  <c r="D2832" i="8"/>
  <c r="D2833" i="8"/>
  <c r="D2834" i="8"/>
  <c r="D2835" i="8"/>
  <c r="D2836" i="8"/>
  <c r="D2837" i="8"/>
  <c r="D2838" i="8"/>
  <c r="D2839" i="8"/>
  <c r="D2840" i="8"/>
  <c r="D2841" i="8"/>
  <c r="D2842" i="8"/>
  <c r="D2843" i="8"/>
  <c r="D2844" i="8"/>
  <c r="D2845" i="8"/>
  <c r="D2846" i="8"/>
  <c r="D2847" i="8"/>
  <c r="D2848" i="8"/>
  <c r="D2849" i="8"/>
  <c r="D2850" i="8"/>
  <c r="D2851" i="8"/>
  <c r="D2852" i="8"/>
  <c r="D2853" i="8"/>
  <c r="D2854" i="8"/>
  <c r="D2855" i="8"/>
  <c r="D2856" i="8"/>
  <c r="D2857" i="8"/>
  <c r="D2858" i="8"/>
  <c r="D2859" i="8"/>
  <c r="D2860" i="8"/>
  <c r="D2861" i="8"/>
  <c r="D2862" i="8"/>
  <c r="D2863" i="8"/>
  <c r="D2864" i="8"/>
  <c r="D2865" i="8"/>
  <c r="D2866" i="8"/>
  <c r="D2867" i="8"/>
  <c r="D2868" i="8"/>
  <c r="D2869" i="8"/>
  <c r="D2870" i="8"/>
  <c r="D2871" i="8"/>
  <c r="D2872" i="8"/>
  <c r="D2873" i="8"/>
  <c r="D2874" i="8"/>
  <c r="D2875" i="8"/>
  <c r="D2876" i="8"/>
  <c r="D2877" i="8"/>
  <c r="D2878" i="8"/>
  <c r="D2879" i="8"/>
  <c r="D2880" i="8"/>
  <c r="D2881" i="8"/>
  <c r="D2882" i="8"/>
  <c r="D2883" i="8"/>
  <c r="D2884" i="8"/>
  <c r="D2885" i="8"/>
  <c r="D2886" i="8"/>
  <c r="D2887" i="8"/>
  <c r="D2888" i="8"/>
  <c r="D2889" i="8"/>
  <c r="D2890" i="8"/>
  <c r="D2891" i="8"/>
  <c r="D2892" i="8"/>
  <c r="D2893" i="8"/>
  <c r="D2894" i="8"/>
  <c r="D2895" i="8"/>
  <c r="D2896" i="8"/>
  <c r="D2897" i="8"/>
  <c r="D2898" i="8"/>
  <c r="D2899" i="8"/>
  <c r="D2900" i="8"/>
  <c r="D2901" i="8"/>
  <c r="D2902" i="8"/>
  <c r="D2903" i="8"/>
  <c r="D2904" i="8"/>
  <c r="D2905" i="8"/>
  <c r="D2906" i="8"/>
  <c r="D2907" i="8"/>
  <c r="D2908" i="8"/>
  <c r="D2909" i="8"/>
  <c r="D2910" i="8"/>
  <c r="D2911" i="8"/>
  <c r="D2912" i="8"/>
  <c r="D2913" i="8"/>
  <c r="D2914" i="8"/>
  <c r="D2915" i="8"/>
  <c r="D2916" i="8"/>
  <c r="D2917" i="8"/>
  <c r="D2918" i="8"/>
  <c r="D2919" i="8"/>
  <c r="D2920" i="8"/>
  <c r="D2921" i="8"/>
  <c r="D2922" i="8"/>
  <c r="D2923" i="8"/>
  <c r="D2924" i="8"/>
  <c r="D2925" i="8"/>
  <c r="D2926" i="8"/>
  <c r="D2927" i="8"/>
  <c r="D2928" i="8"/>
  <c r="D2929" i="8"/>
  <c r="D2930" i="8"/>
  <c r="D2931" i="8"/>
  <c r="D2932" i="8"/>
  <c r="D2933" i="8"/>
  <c r="D2934" i="8"/>
  <c r="D2935" i="8"/>
  <c r="D2936" i="8"/>
  <c r="D2937" i="8"/>
  <c r="D2938" i="8"/>
  <c r="D2939" i="8"/>
  <c r="D2940" i="8"/>
  <c r="D2941" i="8"/>
  <c r="D2942" i="8"/>
  <c r="D2943" i="8"/>
  <c r="D2944" i="8"/>
  <c r="D2945" i="8"/>
  <c r="D2946" i="8"/>
  <c r="D2947" i="8"/>
  <c r="D2948" i="8"/>
  <c r="D2949" i="8"/>
  <c r="D2950" i="8"/>
  <c r="D2951" i="8"/>
  <c r="D2952" i="8"/>
  <c r="D2953" i="8"/>
  <c r="D2954" i="8"/>
  <c r="D2955" i="8"/>
  <c r="D2956" i="8"/>
  <c r="D2957" i="8"/>
  <c r="D2958" i="8"/>
  <c r="D2959" i="8"/>
  <c r="D2960" i="8"/>
  <c r="D2961" i="8"/>
  <c r="D2962" i="8"/>
  <c r="D2963" i="8"/>
  <c r="D2964" i="8"/>
  <c r="D2965" i="8"/>
  <c r="D2966" i="8"/>
  <c r="D2967" i="8"/>
  <c r="D2968" i="8"/>
  <c r="D2969" i="8"/>
  <c r="D2970" i="8"/>
  <c r="D2971" i="8"/>
  <c r="D2972" i="8"/>
  <c r="D2973" i="8"/>
  <c r="D2974" i="8"/>
  <c r="D2975" i="8"/>
  <c r="D2976" i="8"/>
  <c r="D2977" i="8"/>
  <c r="D2978" i="8"/>
  <c r="D2979" i="8"/>
  <c r="D2980" i="8"/>
  <c r="D2981" i="8"/>
  <c r="D2982" i="8"/>
  <c r="D2983" i="8"/>
  <c r="D2984" i="8"/>
  <c r="D2985" i="8"/>
  <c r="D2986" i="8"/>
  <c r="D2987" i="8"/>
  <c r="D2988" i="8"/>
  <c r="D2989" i="8"/>
  <c r="D2990" i="8"/>
  <c r="D2991" i="8"/>
  <c r="D2992" i="8"/>
  <c r="D2993" i="8"/>
  <c r="D2994" i="8"/>
  <c r="D2995" i="8"/>
  <c r="D2996" i="8"/>
  <c r="D2997" i="8"/>
  <c r="D2998" i="8"/>
  <c r="D2999" i="8"/>
  <c r="D3000" i="8"/>
  <c r="D3001" i="8"/>
  <c r="D3002" i="8"/>
  <c r="D3003" i="8"/>
  <c r="D3004" i="8"/>
  <c r="D3005" i="8"/>
  <c r="D3006" i="8"/>
  <c r="D3007" i="8"/>
  <c r="D3008" i="8"/>
  <c r="D3009" i="8"/>
  <c r="D3010" i="8"/>
  <c r="D3011" i="8"/>
  <c r="D3012" i="8"/>
  <c r="D3013" i="8"/>
  <c r="D3014" i="8"/>
  <c r="D3015" i="8"/>
  <c r="D3016" i="8"/>
  <c r="D3017" i="8"/>
  <c r="D3018" i="8"/>
  <c r="D3019" i="8"/>
  <c r="D3020" i="8"/>
  <c r="D3021" i="8"/>
  <c r="D3022" i="8"/>
  <c r="D3023" i="8"/>
  <c r="D3024" i="8"/>
  <c r="D3025" i="8"/>
  <c r="D3026" i="8"/>
  <c r="D3027" i="8"/>
  <c r="D3028" i="8"/>
  <c r="D3029" i="8"/>
  <c r="D3030" i="8"/>
  <c r="D3031" i="8"/>
  <c r="D3032" i="8"/>
  <c r="D3033" i="8"/>
  <c r="D3034" i="8"/>
  <c r="D3035" i="8"/>
  <c r="D3036" i="8"/>
  <c r="D3037" i="8"/>
  <c r="D3038" i="8"/>
  <c r="D3039" i="8"/>
  <c r="D3040" i="8"/>
  <c r="D3041" i="8"/>
  <c r="D3042" i="8"/>
  <c r="D3043" i="8"/>
  <c r="D3044" i="8"/>
  <c r="D3045" i="8"/>
  <c r="D3046" i="8"/>
  <c r="D3047" i="8"/>
  <c r="D3048" i="8"/>
  <c r="D3049" i="8"/>
  <c r="D3050" i="8"/>
  <c r="D3051" i="8"/>
  <c r="D3052" i="8"/>
  <c r="D3053" i="8"/>
  <c r="D3054" i="8"/>
  <c r="D3055" i="8"/>
  <c r="D3056" i="8"/>
  <c r="D3057" i="8"/>
  <c r="D3058" i="8"/>
  <c r="D3059" i="8"/>
  <c r="D3060" i="8"/>
  <c r="D3061" i="8"/>
  <c r="D3062" i="8"/>
  <c r="D3063" i="8"/>
  <c r="D3064" i="8"/>
  <c r="D3065" i="8"/>
  <c r="D3066" i="8"/>
  <c r="D3067" i="8"/>
  <c r="D3068" i="8"/>
  <c r="D3069" i="8"/>
  <c r="D3070" i="8"/>
  <c r="D3071" i="8"/>
  <c r="D3072" i="8"/>
  <c r="D3073" i="8"/>
  <c r="D3074" i="8"/>
  <c r="D3075" i="8"/>
  <c r="D3076" i="8"/>
  <c r="D3077" i="8"/>
  <c r="D3078" i="8"/>
  <c r="D3079" i="8"/>
  <c r="D3080" i="8"/>
  <c r="D3081" i="8"/>
  <c r="D3082" i="8"/>
  <c r="D3083" i="8"/>
  <c r="D3084" i="8"/>
  <c r="D3085" i="8"/>
  <c r="D3086" i="8"/>
  <c r="D3087" i="8"/>
  <c r="D3088" i="8"/>
  <c r="D3089" i="8"/>
  <c r="D3090" i="8"/>
  <c r="D3091" i="8"/>
  <c r="D3092" i="8"/>
  <c r="D3093" i="8"/>
  <c r="D3094" i="8"/>
  <c r="D3095" i="8"/>
  <c r="D3096" i="8"/>
  <c r="D3097" i="8"/>
  <c r="D3098" i="8"/>
  <c r="D3099" i="8"/>
  <c r="D3100" i="8"/>
  <c r="D3101" i="8"/>
  <c r="D3102" i="8"/>
  <c r="D3103" i="8"/>
  <c r="D3104" i="8"/>
  <c r="D3105" i="8"/>
  <c r="D3106" i="8"/>
  <c r="D3107" i="8"/>
  <c r="D3108" i="8"/>
  <c r="D3109" i="8"/>
  <c r="D3110" i="8"/>
  <c r="D3111" i="8"/>
  <c r="D3112" i="8"/>
  <c r="D3113" i="8"/>
  <c r="D3114" i="8"/>
  <c r="D3115" i="8"/>
  <c r="D3116" i="8"/>
  <c r="D3117" i="8"/>
  <c r="D3118" i="8"/>
  <c r="D3119" i="8"/>
  <c r="D3120" i="8"/>
  <c r="D3121" i="8"/>
  <c r="D3122" i="8"/>
  <c r="D3123" i="8"/>
  <c r="D3124" i="8"/>
  <c r="D3125" i="8"/>
  <c r="D3126" i="8"/>
  <c r="D3127" i="8"/>
  <c r="D3128" i="8"/>
  <c r="D3129" i="8"/>
  <c r="D3130" i="8"/>
  <c r="D3131" i="8"/>
  <c r="D3132" i="8"/>
  <c r="D3133" i="8"/>
  <c r="D3134" i="8"/>
  <c r="D3135" i="8"/>
  <c r="D3136" i="8"/>
  <c r="D3137" i="8"/>
  <c r="D3138" i="8"/>
  <c r="D3139" i="8"/>
  <c r="D3140" i="8"/>
  <c r="D3141" i="8"/>
  <c r="D3142" i="8"/>
  <c r="D3143" i="8"/>
  <c r="D3144" i="8"/>
  <c r="D3145" i="8"/>
  <c r="D3146" i="8"/>
  <c r="D3147" i="8"/>
  <c r="D3148" i="8"/>
  <c r="D3149" i="8"/>
  <c r="D3150" i="8"/>
  <c r="D3151" i="8"/>
  <c r="D3152" i="8"/>
  <c r="D3153" i="8"/>
  <c r="D3154" i="8"/>
  <c r="D3155" i="8"/>
  <c r="D3156" i="8"/>
  <c r="D3157" i="8"/>
  <c r="D3158" i="8"/>
  <c r="D3159" i="8"/>
  <c r="D3160" i="8"/>
  <c r="D3161" i="8"/>
  <c r="D3162" i="8"/>
  <c r="D3163" i="8"/>
  <c r="D3164" i="8"/>
  <c r="D3165" i="8"/>
  <c r="D3166" i="8"/>
  <c r="D3167" i="8"/>
  <c r="D3168" i="8"/>
  <c r="D3169" i="8"/>
  <c r="D3170" i="8"/>
  <c r="D3171" i="8"/>
  <c r="D3172" i="8"/>
  <c r="D3173" i="8"/>
  <c r="D3174" i="8"/>
  <c r="D3175" i="8"/>
  <c r="D3176" i="8"/>
  <c r="D3177" i="8"/>
  <c r="D3178" i="8"/>
  <c r="D3179" i="8"/>
  <c r="D3180" i="8"/>
  <c r="D3181" i="8"/>
  <c r="D3182" i="8"/>
  <c r="D3183" i="8"/>
  <c r="D3184" i="8"/>
  <c r="D3185" i="8"/>
  <c r="D3186" i="8"/>
  <c r="D3187" i="8"/>
  <c r="D3188" i="8"/>
  <c r="D3189" i="8"/>
  <c r="D3190" i="8"/>
  <c r="D3191" i="8"/>
  <c r="D3192" i="8"/>
  <c r="D3193" i="8"/>
  <c r="D3194" i="8"/>
  <c r="D3195" i="8"/>
  <c r="D3196" i="8"/>
  <c r="D3197" i="8"/>
  <c r="D3198" i="8"/>
  <c r="D3199" i="8"/>
  <c r="D3200" i="8"/>
  <c r="D3201" i="8"/>
  <c r="D3202" i="8"/>
  <c r="D3203" i="8"/>
  <c r="D3204" i="8"/>
  <c r="D3205" i="8"/>
  <c r="D3206" i="8"/>
  <c r="D3207" i="8"/>
  <c r="D3208" i="8"/>
  <c r="D3209" i="8"/>
  <c r="D3210" i="8"/>
  <c r="D3211" i="8"/>
  <c r="D3212" i="8"/>
  <c r="D3213" i="8"/>
  <c r="D3214" i="8"/>
  <c r="D3215" i="8"/>
  <c r="D3216" i="8"/>
  <c r="D3217" i="8"/>
  <c r="D3218" i="8"/>
  <c r="D3219" i="8"/>
  <c r="D3220" i="8"/>
  <c r="D3221" i="8"/>
  <c r="D3222" i="8"/>
  <c r="D3223" i="8"/>
  <c r="D3224" i="8"/>
  <c r="D3225" i="8"/>
  <c r="D3226" i="8"/>
  <c r="D3227" i="8"/>
  <c r="D3228" i="8"/>
  <c r="D3229" i="8"/>
  <c r="D3230" i="8"/>
  <c r="D3231" i="8"/>
  <c r="D3232" i="8"/>
  <c r="D3233" i="8"/>
  <c r="D3234" i="8"/>
  <c r="D3235" i="8"/>
  <c r="D3236" i="8"/>
  <c r="D3237" i="8"/>
  <c r="D3238" i="8"/>
  <c r="D3239" i="8"/>
  <c r="D3240" i="8"/>
  <c r="D3241" i="8"/>
  <c r="D3242" i="8"/>
  <c r="D3243" i="8"/>
  <c r="D3244" i="8"/>
  <c r="D3245" i="8"/>
  <c r="D3246" i="8"/>
  <c r="D3247" i="8"/>
  <c r="D3248" i="8"/>
  <c r="D3249" i="8"/>
  <c r="D3250" i="8"/>
  <c r="D3251" i="8"/>
  <c r="D3252" i="8"/>
  <c r="D3253" i="8"/>
  <c r="D3254" i="8"/>
  <c r="D3255" i="8"/>
  <c r="D3256" i="8"/>
  <c r="D3257" i="8"/>
  <c r="D3258" i="8"/>
  <c r="D3259" i="8"/>
  <c r="D3260" i="8"/>
  <c r="D3261" i="8"/>
  <c r="D3262" i="8"/>
  <c r="D3263" i="8"/>
  <c r="D3264" i="8"/>
  <c r="D3265" i="8"/>
  <c r="D3266" i="8"/>
  <c r="D3267" i="8"/>
  <c r="D3268" i="8"/>
  <c r="D3269" i="8"/>
  <c r="D3270" i="8"/>
  <c r="D3271" i="8"/>
  <c r="D3272" i="8"/>
  <c r="D3273" i="8"/>
  <c r="D3274" i="8"/>
  <c r="D3275" i="8"/>
  <c r="D3276" i="8"/>
  <c r="D3277" i="8"/>
  <c r="D3278" i="8"/>
  <c r="D3279" i="8"/>
  <c r="D3280" i="8"/>
  <c r="D3281" i="8"/>
  <c r="D3282" i="8"/>
  <c r="D3283" i="8"/>
  <c r="D3284" i="8"/>
  <c r="D3285" i="8"/>
  <c r="D3286" i="8"/>
  <c r="D3287" i="8"/>
  <c r="D3288" i="8"/>
  <c r="D3289" i="8"/>
  <c r="D3290" i="8"/>
  <c r="D3291" i="8"/>
  <c r="D3292" i="8"/>
  <c r="D3293" i="8"/>
  <c r="D3294" i="8"/>
  <c r="D3295" i="8"/>
  <c r="D3296" i="8"/>
  <c r="D3297" i="8"/>
  <c r="D3298" i="8"/>
  <c r="D3299" i="8"/>
  <c r="D3300" i="8"/>
  <c r="D3301" i="8"/>
  <c r="D3302" i="8"/>
  <c r="D3303" i="8"/>
  <c r="D3304" i="8"/>
  <c r="D3305" i="8"/>
  <c r="D3306" i="8"/>
  <c r="D3307" i="8"/>
  <c r="D3308" i="8"/>
  <c r="D3309" i="8"/>
  <c r="D3310" i="8"/>
  <c r="D3311" i="8"/>
  <c r="D3312" i="8"/>
  <c r="D3313" i="8"/>
  <c r="D3314" i="8"/>
  <c r="D3315" i="8"/>
  <c r="D3316" i="8"/>
  <c r="D3317" i="8"/>
  <c r="D3318" i="8"/>
  <c r="D3319" i="8"/>
  <c r="D3320" i="8"/>
  <c r="D3321" i="8"/>
  <c r="D3322" i="8"/>
  <c r="D3323" i="8"/>
  <c r="D3324" i="8"/>
  <c r="D3325" i="8"/>
  <c r="D3326" i="8"/>
  <c r="D3327" i="8"/>
  <c r="D3328" i="8"/>
  <c r="D3329" i="8"/>
  <c r="D3330" i="8"/>
  <c r="D3331" i="8"/>
  <c r="D3332" i="8"/>
  <c r="D3333" i="8"/>
  <c r="D3334" i="8"/>
  <c r="D3335" i="8"/>
  <c r="D3336" i="8"/>
  <c r="D3337" i="8"/>
  <c r="D3338" i="8"/>
  <c r="D3339" i="8"/>
  <c r="D3340" i="8"/>
  <c r="D3341" i="8"/>
  <c r="D3342" i="8"/>
  <c r="D3343" i="8"/>
  <c r="D3344" i="8"/>
  <c r="D3345" i="8"/>
  <c r="D3346" i="8"/>
  <c r="D3347" i="8"/>
  <c r="D3348" i="8"/>
  <c r="D3349" i="8"/>
  <c r="D3350" i="8"/>
  <c r="D3351" i="8"/>
  <c r="D3352" i="8"/>
  <c r="D3353" i="8"/>
  <c r="D3354" i="8"/>
  <c r="D3355" i="8"/>
  <c r="D3356" i="8"/>
  <c r="D3357" i="8"/>
  <c r="D3358" i="8"/>
  <c r="D3359" i="8"/>
  <c r="D3360" i="8"/>
  <c r="D3361" i="8"/>
  <c r="D3362" i="8"/>
  <c r="D3363" i="8"/>
  <c r="D3364" i="8"/>
  <c r="D3365" i="8"/>
  <c r="D3366" i="8"/>
  <c r="D3367" i="8"/>
  <c r="D3368" i="8"/>
  <c r="D3369" i="8"/>
  <c r="D3370" i="8"/>
  <c r="D3371" i="8"/>
  <c r="D3372" i="8"/>
  <c r="D3373" i="8"/>
  <c r="D3374" i="8"/>
  <c r="D3375" i="8"/>
  <c r="D3376" i="8"/>
  <c r="D3377" i="8"/>
  <c r="D3378" i="8"/>
  <c r="D3379" i="8"/>
  <c r="D3380" i="8"/>
  <c r="D3381" i="8"/>
  <c r="D3382" i="8"/>
  <c r="D3383" i="8"/>
  <c r="D3384" i="8"/>
  <c r="D3385" i="8"/>
  <c r="D3386" i="8"/>
  <c r="D3387" i="8"/>
  <c r="D3388" i="8"/>
  <c r="D3389" i="8"/>
  <c r="D3390" i="8"/>
  <c r="D3391" i="8"/>
  <c r="D3392" i="8"/>
  <c r="D3393" i="8"/>
  <c r="D3394" i="8"/>
  <c r="D3395" i="8"/>
  <c r="D3396" i="8"/>
  <c r="D3397" i="8"/>
  <c r="D3398" i="8"/>
  <c r="D3399" i="8"/>
  <c r="D3400" i="8"/>
  <c r="D3401" i="8"/>
  <c r="D3402" i="8"/>
  <c r="D3403" i="8"/>
  <c r="D3404" i="8"/>
  <c r="D3405" i="8"/>
  <c r="D3406" i="8"/>
  <c r="D3407" i="8"/>
  <c r="D3408" i="8"/>
  <c r="D3409" i="8"/>
  <c r="D3410" i="8"/>
  <c r="D3411" i="8"/>
  <c r="D3412" i="8"/>
  <c r="D3413" i="8"/>
  <c r="D3414" i="8"/>
  <c r="D3415" i="8"/>
  <c r="D3416" i="8"/>
  <c r="D3417" i="8"/>
  <c r="D3418" i="8"/>
  <c r="D3419" i="8"/>
  <c r="D3420" i="8"/>
  <c r="D3421" i="8"/>
  <c r="D3422" i="8"/>
  <c r="D3423" i="8"/>
  <c r="D3424" i="8"/>
  <c r="D3425" i="8"/>
  <c r="D3426" i="8"/>
  <c r="D3427" i="8"/>
  <c r="D3428" i="8"/>
  <c r="D3429" i="8"/>
  <c r="D3430" i="8"/>
  <c r="D3431" i="8"/>
  <c r="D3432" i="8"/>
  <c r="D3433" i="8"/>
  <c r="D3434" i="8"/>
  <c r="D3435" i="8"/>
  <c r="D3436" i="8"/>
  <c r="D3437" i="8"/>
  <c r="D3438" i="8"/>
  <c r="D3439" i="8"/>
  <c r="D3440" i="8"/>
  <c r="D3441" i="8"/>
  <c r="D3442" i="8"/>
  <c r="D3443" i="8"/>
  <c r="D3444" i="8"/>
  <c r="D3445" i="8"/>
  <c r="D3446" i="8"/>
  <c r="D3447" i="8"/>
  <c r="D3448" i="8"/>
  <c r="D3449" i="8"/>
  <c r="D3450" i="8"/>
  <c r="D3451" i="8"/>
  <c r="D3452" i="8"/>
  <c r="D3453" i="8"/>
  <c r="D3454" i="8"/>
  <c r="D3455" i="8"/>
  <c r="D3456" i="8"/>
  <c r="D3457" i="8"/>
  <c r="D3458" i="8"/>
  <c r="D3459" i="8"/>
  <c r="D3460" i="8"/>
  <c r="D3461" i="8"/>
  <c r="D3462" i="8"/>
  <c r="D3463" i="8"/>
  <c r="D3464" i="8"/>
  <c r="D3465" i="8"/>
  <c r="D3466" i="8"/>
  <c r="D3467" i="8"/>
  <c r="D3468" i="8"/>
  <c r="D3469" i="8"/>
  <c r="D3470" i="8"/>
  <c r="D3471" i="8"/>
  <c r="D3472" i="8"/>
  <c r="D3473" i="8"/>
  <c r="D3474" i="8"/>
  <c r="D3475" i="8"/>
  <c r="D3476" i="8"/>
  <c r="D3477" i="8"/>
  <c r="D3478" i="8"/>
  <c r="D3479" i="8"/>
  <c r="D3480" i="8"/>
  <c r="D3481" i="8"/>
  <c r="D3482" i="8"/>
  <c r="D3483" i="8"/>
  <c r="D3484" i="8"/>
  <c r="D3485" i="8"/>
  <c r="D3486" i="8"/>
  <c r="D3487" i="8"/>
  <c r="D3488" i="8"/>
  <c r="D3489" i="8"/>
  <c r="D3490" i="8"/>
  <c r="D3491" i="8"/>
  <c r="D3492" i="8"/>
  <c r="D3493" i="8"/>
  <c r="D3494" i="8"/>
  <c r="D3495" i="8"/>
  <c r="D3496" i="8"/>
  <c r="D3497" i="8"/>
  <c r="D3498" i="8"/>
  <c r="D3499" i="8"/>
  <c r="D3500" i="8"/>
  <c r="D3501" i="8"/>
  <c r="D3502" i="8"/>
  <c r="D3503" i="8"/>
  <c r="D3504" i="8"/>
  <c r="D3505" i="8"/>
  <c r="D3506" i="8"/>
  <c r="D3507" i="8"/>
  <c r="D3508" i="8"/>
  <c r="D3509" i="8"/>
  <c r="D3510" i="8"/>
  <c r="D3511" i="8"/>
  <c r="D3512" i="8"/>
  <c r="D3513" i="8"/>
  <c r="D3514" i="8"/>
  <c r="D3515" i="8"/>
  <c r="D3516" i="8"/>
  <c r="D3517" i="8"/>
  <c r="D3518" i="8"/>
  <c r="D3519" i="8"/>
  <c r="D3520" i="8"/>
  <c r="D3521" i="8"/>
  <c r="D3522" i="8"/>
  <c r="D3523" i="8"/>
  <c r="D3524" i="8"/>
  <c r="D3525" i="8"/>
  <c r="D3526" i="8"/>
  <c r="D3527" i="8"/>
  <c r="D3528" i="8"/>
  <c r="D3529" i="8"/>
  <c r="D3530" i="8"/>
  <c r="D3531" i="8"/>
  <c r="D3532" i="8"/>
  <c r="D3533" i="8"/>
  <c r="D3534" i="8"/>
  <c r="D3535" i="8"/>
  <c r="D3536" i="8"/>
  <c r="D3537" i="8"/>
  <c r="D3538" i="8"/>
  <c r="D3539" i="8"/>
  <c r="D3540" i="8"/>
  <c r="D3541" i="8"/>
  <c r="D3542" i="8"/>
  <c r="D3543" i="8"/>
  <c r="D3544" i="8"/>
  <c r="D3545" i="8"/>
  <c r="D3546" i="8"/>
  <c r="D3547" i="8"/>
  <c r="D3548" i="8"/>
  <c r="D3549" i="8"/>
  <c r="D3550" i="8"/>
  <c r="D3551" i="8"/>
  <c r="D3552" i="8"/>
  <c r="D3553" i="8"/>
  <c r="D3554" i="8"/>
  <c r="D3555" i="8"/>
  <c r="D3556" i="8"/>
  <c r="D3557" i="8"/>
  <c r="D3558" i="8"/>
  <c r="D3559" i="8"/>
  <c r="D3560" i="8"/>
  <c r="D3561" i="8"/>
  <c r="D3562" i="8"/>
  <c r="D3563" i="8"/>
  <c r="D3564" i="8"/>
  <c r="D3565" i="8"/>
  <c r="D3566" i="8"/>
  <c r="D3567" i="8"/>
  <c r="D3568" i="8"/>
  <c r="D3569" i="8"/>
  <c r="D3570" i="8"/>
  <c r="D3571" i="8"/>
  <c r="D3572" i="8"/>
  <c r="D3573" i="8"/>
  <c r="D3574" i="8"/>
  <c r="D3575" i="8"/>
  <c r="D3576" i="8"/>
  <c r="D3577" i="8"/>
  <c r="D3578" i="8"/>
  <c r="D3579" i="8"/>
  <c r="D3580" i="8"/>
  <c r="D3581" i="8"/>
  <c r="D3582" i="8"/>
  <c r="D3583" i="8"/>
  <c r="D3584" i="8"/>
  <c r="D3585" i="8"/>
  <c r="D3586" i="8"/>
  <c r="D3587" i="8"/>
  <c r="D3588" i="8"/>
  <c r="D3589" i="8"/>
  <c r="D3590" i="8"/>
  <c r="D3591" i="8"/>
  <c r="D3592" i="8"/>
  <c r="D3593" i="8"/>
  <c r="D3594" i="8"/>
  <c r="D3595" i="8"/>
  <c r="D3596" i="8"/>
  <c r="D3597" i="8"/>
  <c r="D3598" i="8"/>
  <c r="D3599" i="8"/>
  <c r="D3600" i="8"/>
  <c r="D3601" i="8"/>
  <c r="D3602" i="8"/>
  <c r="D3603" i="8"/>
  <c r="D3604" i="8"/>
  <c r="D3605" i="8"/>
  <c r="D3606" i="8"/>
  <c r="D3607" i="8"/>
  <c r="D3608" i="8"/>
  <c r="D3609" i="8"/>
  <c r="D3610" i="8"/>
  <c r="D3611" i="8"/>
  <c r="D3612" i="8"/>
  <c r="D3613" i="8"/>
  <c r="D3614" i="8"/>
  <c r="D3615" i="8"/>
  <c r="D3616" i="8"/>
  <c r="D3617" i="8"/>
  <c r="D3618" i="8"/>
  <c r="D3619" i="8"/>
  <c r="D3620" i="8"/>
  <c r="D3621" i="8"/>
  <c r="D3622" i="8"/>
  <c r="D3623" i="8"/>
  <c r="D3624" i="8"/>
  <c r="D3625" i="8"/>
  <c r="D3626" i="8"/>
  <c r="D3627" i="8"/>
  <c r="D3628" i="8"/>
  <c r="D3629" i="8"/>
  <c r="D3630" i="8"/>
  <c r="D3631" i="8"/>
  <c r="D3632" i="8"/>
  <c r="D3633" i="8"/>
  <c r="D3634" i="8"/>
  <c r="D3635" i="8"/>
  <c r="D3636" i="8"/>
  <c r="D3637" i="8"/>
  <c r="D3638" i="8"/>
  <c r="D3639" i="8"/>
  <c r="D3640" i="8"/>
  <c r="D3641" i="8"/>
  <c r="D3642" i="8"/>
  <c r="D3643" i="8"/>
  <c r="D3644" i="8"/>
  <c r="D3645" i="8"/>
  <c r="D3646" i="8"/>
  <c r="D3647" i="8"/>
  <c r="D3648" i="8"/>
  <c r="D3649" i="8"/>
  <c r="D3650" i="8"/>
  <c r="D3651" i="8"/>
  <c r="D3652" i="8"/>
  <c r="D3653" i="8"/>
  <c r="D3654" i="8"/>
  <c r="D3655" i="8"/>
  <c r="D3656" i="8"/>
  <c r="D3657" i="8"/>
  <c r="D3658" i="8"/>
  <c r="D3659" i="8"/>
  <c r="D3660" i="8"/>
  <c r="D3661" i="8"/>
  <c r="D3662" i="8"/>
  <c r="D3663" i="8"/>
  <c r="D3664" i="8"/>
  <c r="D3665" i="8"/>
  <c r="D3666" i="8"/>
  <c r="D3667" i="8"/>
  <c r="D3668" i="8"/>
  <c r="D3669" i="8"/>
  <c r="D3670" i="8"/>
  <c r="D3671" i="8"/>
  <c r="D3672" i="8"/>
  <c r="D3673" i="8"/>
  <c r="D3674" i="8"/>
  <c r="D3675" i="8"/>
  <c r="D3676" i="8"/>
  <c r="D3677" i="8"/>
  <c r="D3678" i="8"/>
  <c r="D3679" i="8"/>
  <c r="D3680" i="8"/>
  <c r="D3681" i="8"/>
  <c r="D3682" i="8"/>
  <c r="D3683" i="8"/>
  <c r="D3684" i="8"/>
  <c r="D3685" i="8"/>
  <c r="D3686" i="8"/>
  <c r="D3687" i="8"/>
  <c r="D3688" i="8"/>
  <c r="D3689" i="8"/>
  <c r="D3690" i="8"/>
  <c r="D3691" i="8"/>
  <c r="D3692" i="8"/>
  <c r="D3693" i="8"/>
  <c r="D3694" i="8"/>
  <c r="D3695" i="8"/>
  <c r="D3696" i="8"/>
  <c r="D3697" i="8"/>
  <c r="D3698" i="8"/>
  <c r="D3699" i="8"/>
  <c r="D3700" i="8"/>
  <c r="D3701" i="8"/>
  <c r="D3702" i="8"/>
  <c r="D3703" i="8"/>
  <c r="D3704" i="8"/>
  <c r="D3705" i="8"/>
  <c r="D3706" i="8"/>
  <c r="D3707" i="8"/>
  <c r="D3708" i="8"/>
  <c r="D3709" i="8"/>
  <c r="D3710" i="8"/>
  <c r="D3711" i="8"/>
  <c r="D3712" i="8"/>
  <c r="D3713" i="8"/>
  <c r="D3714" i="8"/>
  <c r="D3715" i="8"/>
  <c r="D3716" i="8"/>
  <c r="D3717" i="8"/>
  <c r="D3718" i="8"/>
  <c r="D3719" i="8"/>
  <c r="D3720" i="8"/>
  <c r="D3721" i="8"/>
  <c r="D3722" i="8"/>
  <c r="D3723" i="8"/>
  <c r="D3724" i="8"/>
  <c r="D3725" i="8"/>
  <c r="D3726" i="8"/>
  <c r="D3727" i="8"/>
  <c r="D3728" i="8"/>
  <c r="D3729" i="8"/>
  <c r="D3730" i="8"/>
  <c r="D3731" i="8"/>
  <c r="D3732" i="8"/>
  <c r="D3733" i="8"/>
  <c r="D3734" i="8"/>
  <c r="D3735" i="8"/>
  <c r="D3736" i="8"/>
  <c r="D3737" i="8"/>
  <c r="D3738" i="8"/>
  <c r="D3739" i="8"/>
  <c r="D3740" i="8"/>
  <c r="D3741" i="8"/>
  <c r="D3742" i="8"/>
  <c r="D3743" i="8"/>
  <c r="D3744" i="8"/>
  <c r="D3745" i="8"/>
  <c r="D3746" i="8"/>
  <c r="D3747" i="8"/>
  <c r="D3748" i="8"/>
  <c r="D3749" i="8"/>
  <c r="D3750" i="8"/>
  <c r="D3751" i="8"/>
  <c r="D3752" i="8"/>
  <c r="D3753" i="8"/>
  <c r="D3754" i="8"/>
  <c r="D3755" i="8"/>
  <c r="D3756" i="8"/>
  <c r="D3757" i="8"/>
  <c r="D3758" i="8"/>
  <c r="D3759" i="8"/>
  <c r="D3760" i="8"/>
  <c r="D3761" i="8"/>
  <c r="D3762" i="8"/>
  <c r="D3763" i="8"/>
  <c r="D3764" i="8"/>
  <c r="D3765" i="8"/>
  <c r="D3766" i="8"/>
  <c r="D3767" i="8"/>
  <c r="D3768" i="8"/>
  <c r="D3769" i="8"/>
  <c r="D3770" i="8"/>
  <c r="D3771" i="8"/>
  <c r="D3772" i="8"/>
  <c r="D3773" i="8"/>
  <c r="D3774" i="8"/>
  <c r="D3775" i="8"/>
  <c r="D3776" i="8"/>
  <c r="D3777" i="8"/>
  <c r="D3778" i="8"/>
  <c r="D3779" i="8"/>
  <c r="D3780" i="8"/>
  <c r="D3781" i="8"/>
  <c r="D3782" i="8"/>
  <c r="D3783" i="8"/>
  <c r="D3784" i="8"/>
  <c r="D3785" i="8"/>
  <c r="D3786" i="8"/>
  <c r="D3787" i="8"/>
  <c r="D3788" i="8"/>
  <c r="D3789" i="8"/>
  <c r="D3790" i="8"/>
  <c r="D3791" i="8"/>
  <c r="D3792" i="8"/>
  <c r="D3793" i="8"/>
  <c r="D3794" i="8"/>
  <c r="D3795" i="8"/>
  <c r="D3796" i="8"/>
  <c r="D3797" i="8"/>
  <c r="D3798" i="8"/>
  <c r="D3799" i="8"/>
  <c r="D3800" i="8"/>
  <c r="D3801" i="8"/>
  <c r="D3802" i="8"/>
  <c r="D3803" i="8"/>
  <c r="D3804" i="8"/>
  <c r="D3805" i="8"/>
  <c r="D3806" i="8"/>
  <c r="D3807" i="8"/>
  <c r="D3808" i="8"/>
  <c r="D3809" i="8"/>
  <c r="D3810" i="8"/>
  <c r="D3811" i="8"/>
  <c r="D3812" i="8"/>
  <c r="D3813" i="8"/>
  <c r="D3814" i="8"/>
  <c r="D3815" i="8"/>
  <c r="D3816" i="8"/>
  <c r="D3817" i="8"/>
  <c r="D3818" i="8"/>
  <c r="D3819" i="8"/>
  <c r="D3820" i="8"/>
  <c r="D3821" i="8"/>
  <c r="D3822" i="8"/>
  <c r="D3823" i="8"/>
  <c r="D3824" i="8"/>
  <c r="D3825" i="8"/>
  <c r="D3826" i="8"/>
  <c r="D3827" i="8"/>
  <c r="D3828" i="8"/>
  <c r="D3829" i="8"/>
  <c r="D3830" i="8"/>
  <c r="D3831" i="8"/>
  <c r="D3832" i="8"/>
  <c r="D3833" i="8"/>
  <c r="D3834" i="8"/>
  <c r="D3835" i="8"/>
  <c r="D3836" i="8"/>
  <c r="D3837" i="8"/>
  <c r="D3838" i="8"/>
  <c r="D3839" i="8"/>
  <c r="D3840" i="8"/>
  <c r="D3841" i="8"/>
  <c r="D3842" i="8"/>
  <c r="D3843" i="8"/>
  <c r="D3844" i="8"/>
  <c r="D3845" i="8"/>
  <c r="D3846" i="8"/>
  <c r="D3847" i="8"/>
  <c r="D3848" i="8"/>
  <c r="D3849" i="8"/>
  <c r="D3850" i="8"/>
  <c r="D3851" i="8"/>
  <c r="D3852" i="8"/>
  <c r="D3853" i="8"/>
  <c r="D3854" i="8"/>
  <c r="D3855" i="8"/>
  <c r="D3856" i="8"/>
  <c r="D3857" i="8"/>
  <c r="D3858" i="8"/>
  <c r="D3859" i="8"/>
  <c r="D3860" i="8"/>
  <c r="D3861" i="8"/>
  <c r="D3862" i="8"/>
  <c r="D3863" i="8"/>
  <c r="D3864" i="8"/>
  <c r="D3865" i="8"/>
  <c r="D3866" i="8"/>
  <c r="D3867" i="8"/>
  <c r="D3868" i="8"/>
  <c r="D3869" i="8"/>
  <c r="D3870" i="8"/>
  <c r="D3871" i="8"/>
  <c r="D3872" i="8"/>
  <c r="D3873" i="8"/>
  <c r="D3874" i="8"/>
  <c r="D3875" i="8"/>
  <c r="D3876" i="8"/>
  <c r="D3877" i="8"/>
  <c r="D3878" i="8"/>
  <c r="D3879" i="8"/>
  <c r="D3880" i="8"/>
  <c r="D3881" i="8"/>
  <c r="D3882" i="8"/>
  <c r="D3883" i="8"/>
  <c r="D3884" i="8"/>
  <c r="D3885" i="8"/>
  <c r="D3886" i="8"/>
  <c r="D3887" i="8"/>
  <c r="D3888" i="8"/>
  <c r="D3889" i="8"/>
  <c r="D3890" i="8"/>
  <c r="D3891" i="8"/>
  <c r="D3892" i="8"/>
  <c r="D3893" i="8"/>
  <c r="D3894" i="8"/>
  <c r="D3895" i="8"/>
  <c r="D3896" i="8"/>
  <c r="D3897" i="8"/>
  <c r="D3898" i="8"/>
  <c r="D3899" i="8"/>
  <c r="D3900" i="8"/>
  <c r="D3901" i="8"/>
  <c r="D3902" i="8"/>
  <c r="D3903" i="8"/>
  <c r="D3904" i="8"/>
  <c r="D3905" i="8"/>
  <c r="D3906" i="8"/>
  <c r="D3907" i="8"/>
  <c r="D3908" i="8"/>
  <c r="D3909" i="8"/>
  <c r="D3910" i="8"/>
  <c r="D3911" i="8"/>
  <c r="D3912" i="8"/>
  <c r="D3913" i="8"/>
  <c r="D3914" i="8"/>
  <c r="D3915" i="8"/>
  <c r="D3916" i="8"/>
  <c r="D3917" i="8"/>
  <c r="D3918" i="8"/>
  <c r="D3919" i="8"/>
  <c r="D3920" i="8"/>
  <c r="D3921" i="8"/>
  <c r="D3922" i="8"/>
  <c r="D3923" i="8"/>
  <c r="D3924" i="8"/>
  <c r="D3925" i="8"/>
  <c r="D3926" i="8"/>
  <c r="D3927" i="8"/>
  <c r="D3928" i="8"/>
  <c r="D3929" i="8"/>
  <c r="D3930" i="8"/>
  <c r="D3931" i="8"/>
  <c r="D3932" i="8"/>
  <c r="D3933" i="8"/>
  <c r="D3934" i="8"/>
  <c r="D3935" i="8"/>
  <c r="D3936" i="8"/>
  <c r="D3937" i="8"/>
  <c r="D3938" i="8"/>
  <c r="D3939" i="8"/>
  <c r="D3940" i="8"/>
  <c r="D3941" i="8"/>
  <c r="D3942" i="8"/>
  <c r="D3943" i="8"/>
  <c r="D3944" i="8"/>
  <c r="D3945" i="8"/>
  <c r="D3946" i="8"/>
  <c r="D3947" i="8"/>
  <c r="D3948" i="8"/>
  <c r="D3949" i="8"/>
  <c r="D3950" i="8"/>
  <c r="D3951" i="8"/>
  <c r="D3952" i="8"/>
  <c r="D3953" i="8"/>
  <c r="D3954" i="8"/>
  <c r="D3955" i="8"/>
  <c r="D3956" i="8"/>
  <c r="D3957" i="8"/>
  <c r="D3958" i="8"/>
  <c r="D3959" i="8"/>
  <c r="D3960" i="8"/>
  <c r="D3961" i="8"/>
  <c r="D3962" i="8"/>
  <c r="D3963" i="8"/>
  <c r="D3964" i="8"/>
  <c r="D3965" i="8"/>
  <c r="D3966" i="8"/>
  <c r="D3967" i="8"/>
  <c r="D3968" i="8"/>
  <c r="D3969" i="8"/>
  <c r="D3970" i="8"/>
  <c r="D3971" i="8"/>
  <c r="D3972" i="8"/>
  <c r="D3973" i="8"/>
  <c r="D3974" i="8"/>
  <c r="D3975" i="8"/>
  <c r="D3976" i="8"/>
  <c r="D3977" i="8"/>
  <c r="D3978" i="8"/>
  <c r="D3979" i="8"/>
  <c r="D3980" i="8"/>
  <c r="D3981" i="8"/>
  <c r="D3982" i="8"/>
  <c r="D3983" i="8"/>
  <c r="D3984" i="8"/>
  <c r="D3985" i="8"/>
  <c r="D3986" i="8"/>
  <c r="D3987" i="8"/>
  <c r="D3988" i="8"/>
  <c r="D3989" i="8"/>
  <c r="D3990" i="8"/>
  <c r="D3991" i="8"/>
  <c r="D3992" i="8"/>
  <c r="D3993" i="8"/>
  <c r="D3994" i="8"/>
  <c r="D3995" i="8"/>
  <c r="D3996" i="8"/>
  <c r="D3997" i="8"/>
  <c r="D3998" i="8"/>
  <c r="D3999" i="8"/>
  <c r="D4000" i="8"/>
  <c r="D3" i="9"/>
  <c r="E2" i="11"/>
  <c r="D4" i="9"/>
  <c r="D5" i="9"/>
  <c r="D10" i="9"/>
  <c r="D16" i="9"/>
  <c r="D22" i="9"/>
  <c r="D28" i="9"/>
  <c r="D34" i="9"/>
  <c r="D40" i="9"/>
  <c r="D46" i="9"/>
  <c r="D52" i="9"/>
  <c r="D58" i="9"/>
  <c r="D64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11" i="10"/>
  <c r="N11" i="10"/>
  <c r="D12" i="10"/>
  <c r="N12" i="10"/>
  <c r="D16" i="10"/>
  <c r="M16" i="10"/>
  <c r="M11" i="10"/>
  <c r="L11" i="10"/>
  <c r="L12" i="10"/>
  <c r="L3" i="10"/>
  <c r="S7" i="3"/>
  <c r="A2" i="3"/>
  <c r="A3" i="3"/>
  <c r="B2" i="3"/>
  <c r="C2" i="3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B334" i="9"/>
  <c r="B335" i="9"/>
  <c r="B336" i="9"/>
  <c r="B337" i="9"/>
  <c r="B338" i="9"/>
  <c r="B339" i="9"/>
  <c r="B340" i="9"/>
  <c r="B341" i="9"/>
  <c r="B342" i="9"/>
  <c r="B343" i="9"/>
  <c r="B344" i="9"/>
  <c r="B345" i="9"/>
  <c r="B346" i="9"/>
  <c r="B347" i="9"/>
  <c r="B348" i="9"/>
  <c r="B349" i="9"/>
  <c r="B350" i="9"/>
  <c r="B351" i="9"/>
  <c r="B352" i="9"/>
  <c r="B353" i="9"/>
  <c r="B354" i="9"/>
  <c r="B355" i="9"/>
  <c r="B356" i="9"/>
  <c r="B357" i="9"/>
  <c r="B358" i="9"/>
  <c r="B359" i="9"/>
  <c r="B360" i="9"/>
  <c r="B361" i="9"/>
  <c r="B362" i="9"/>
  <c r="B363" i="9"/>
  <c r="B364" i="9"/>
  <c r="B365" i="9"/>
  <c r="B366" i="9"/>
  <c r="B367" i="9"/>
  <c r="B368" i="9"/>
  <c r="B369" i="9"/>
  <c r="B370" i="9"/>
  <c r="B371" i="9"/>
  <c r="B372" i="9"/>
  <c r="B373" i="9"/>
  <c r="B374" i="9"/>
  <c r="B375" i="9"/>
  <c r="B376" i="9"/>
  <c r="B377" i="9"/>
  <c r="B378" i="9"/>
  <c r="B379" i="9"/>
  <c r="B380" i="9"/>
  <c r="B381" i="9"/>
  <c r="B382" i="9"/>
  <c r="B383" i="9"/>
  <c r="B384" i="9"/>
  <c r="B385" i="9"/>
  <c r="B386" i="9"/>
  <c r="B387" i="9"/>
  <c r="B388" i="9"/>
  <c r="B389" i="9"/>
  <c r="B390" i="9"/>
  <c r="B391" i="9"/>
  <c r="B392" i="9"/>
  <c r="B393" i="9"/>
  <c r="B394" i="9"/>
  <c r="B395" i="9"/>
  <c r="B396" i="9"/>
  <c r="B397" i="9"/>
  <c r="B398" i="9"/>
  <c r="B399" i="9"/>
  <c r="B400" i="9"/>
  <c r="B401" i="9"/>
  <c r="B402" i="9"/>
  <c r="B403" i="9"/>
  <c r="B404" i="9"/>
  <c r="B405" i="9"/>
  <c r="B406" i="9"/>
  <c r="B407" i="9"/>
  <c r="B408" i="9"/>
  <c r="B409" i="9"/>
  <c r="B410" i="9"/>
  <c r="B411" i="9"/>
  <c r="B412" i="9"/>
  <c r="B413" i="9"/>
  <c r="B414" i="9"/>
  <c r="B415" i="9"/>
  <c r="B416" i="9"/>
  <c r="B417" i="9"/>
  <c r="B418" i="9"/>
  <c r="B419" i="9"/>
  <c r="B420" i="9"/>
  <c r="B421" i="9"/>
  <c r="B422" i="9"/>
  <c r="B423" i="9"/>
  <c r="B424" i="9"/>
  <c r="B425" i="9"/>
  <c r="B426" i="9"/>
  <c r="B427" i="9"/>
  <c r="B428" i="9"/>
  <c r="B429" i="9"/>
  <c r="B430" i="9"/>
  <c r="B431" i="9"/>
  <c r="B432" i="9"/>
  <c r="B433" i="9"/>
  <c r="B434" i="9"/>
  <c r="B435" i="9"/>
  <c r="B436" i="9"/>
  <c r="B437" i="9"/>
  <c r="B438" i="9"/>
  <c r="B439" i="9"/>
  <c r="B440" i="9"/>
  <c r="B441" i="9"/>
  <c r="B442" i="9"/>
  <c r="B443" i="9"/>
  <c r="B444" i="9"/>
  <c r="B445" i="9"/>
  <c r="B446" i="9"/>
  <c r="B447" i="9"/>
  <c r="B448" i="9"/>
  <c r="B449" i="9"/>
  <c r="B450" i="9"/>
  <c r="B451" i="9"/>
  <c r="B452" i="9"/>
  <c r="B453" i="9"/>
  <c r="B454" i="9"/>
  <c r="B455" i="9"/>
  <c r="B456" i="9"/>
  <c r="B457" i="9"/>
  <c r="B458" i="9"/>
  <c r="B459" i="9"/>
  <c r="B460" i="9"/>
  <c r="B461" i="9"/>
  <c r="B462" i="9"/>
  <c r="B463" i="9"/>
  <c r="B464" i="9"/>
  <c r="B465" i="9"/>
  <c r="B466" i="9"/>
  <c r="B467" i="9"/>
  <c r="B468" i="9"/>
  <c r="B469" i="9"/>
  <c r="B470" i="9"/>
  <c r="B471" i="9"/>
  <c r="B472" i="9"/>
  <c r="B473" i="9"/>
  <c r="B474" i="9"/>
  <c r="B475" i="9"/>
  <c r="B476" i="9"/>
  <c r="B477" i="9"/>
  <c r="B478" i="9"/>
  <c r="B479" i="9"/>
  <c r="B480" i="9"/>
  <c r="B481" i="9"/>
  <c r="B482" i="9"/>
  <c r="B483" i="9"/>
  <c r="B484" i="9"/>
  <c r="B485" i="9"/>
  <c r="B486" i="9"/>
  <c r="B487" i="9"/>
  <c r="B488" i="9"/>
  <c r="B489" i="9"/>
  <c r="B490" i="9"/>
  <c r="B491" i="9"/>
  <c r="B492" i="9"/>
  <c r="B493" i="9"/>
  <c r="B494" i="9"/>
  <c r="B495" i="9"/>
  <c r="B496" i="9"/>
  <c r="B497" i="9"/>
  <c r="B498" i="9"/>
  <c r="B499" i="9"/>
  <c r="B500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45" i="9"/>
  <c r="S46" i="9"/>
  <c r="S47" i="9"/>
  <c r="S48" i="9"/>
  <c r="S49" i="9"/>
  <c r="S50" i="9"/>
  <c r="S51" i="9"/>
  <c r="S52" i="9"/>
  <c r="S53" i="9"/>
  <c r="S54" i="9"/>
  <c r="S55" i="9"/>
  <c r="S56" i="9"/>
  <c r="S57" i="9"/>
  <c r="S58" i="9"/>
  <c r="S59" i="9"/>
  <c r="S60" i="9"/>
  <c r="S61" i="9"/>
  <c r="S62" i="9"/>
  <c r="S63" i="9"/>
  <c r="S64" i="9"/>
  <c r="S65" i="9"/>
  <c r="S66" i="9"/>
  <c r="S67" i="9"/>
  <c r="S68" i="9"/>
  <c r="S69" i="9"/>
  <c r="S70" i="9"/>
  <c r="S71" i="9"/>
  <c r="S72" i="9"/>
  <c r="S73" i="9"/>
  <c r="S74" i="9"/>
  <c r="S75" i="9"/>
  <c r="S76" i="9"/>
  <c r="S77" i="9"/>
  <c r="S78" i="9"/>
  <c r="S79" i="9"/>
  <c r="S80" i="9"/>
  <c r="S81" i="9"/>
  <c r="S82" i="9"/>
  <c r="S83" i="9"/>
  <c r="S84" i="9"/>
  <c r="S85" i="9"/>
  <c r="S86" i="9"/>
  <c r="S87" i="9"/>
  <c r="S88" i="9"/>
  <c r="S89" i="9"/>
  <c r="S90" i="9"/>
  <c r="S91" i="9"/>
  <c r="S92" i="9"/>
  <c r="S93" i="9"/>
  <c r="S94" i="9"/>
  <c r="S95" i="9"/>
  <c r="S96" i="9"/>
  <c r="S97" i="9"/>
  <c r="S98" i="9"/>
  <c r="S99" i="9"/>
  <c r="S100" i="9"/>
  <c r="S101" i="9"/>
  <c r="S102" i="9"/>
  <c r="S103" i="9"/>
  <c r="S104" i="9"/>
  <c r="S105" i="9"/>
  <c r="S106" i="9"/>
  <c r="S107" i="9"/>
  <c r="S108" i="9"/>
  <c r="S109" i="9"/>
  <c r="S110" i="9"/>
  <c r="S111" i="9"/>
  <c r="S112" i="9"/>
  <c r="S113" i="9"/>
  <c r="S114" i="9"/>
  <c r="S115" i="9"/>
  <c r="S116" i="9"/>
  <c r="S117" i="9"/>
  <c r="S118" i="9"/>
  <c r="S119" i="9"/>
  <c r="S120" i="9"/>
  <c r="S121" i="9"/>
  <c r="S122" i="9"/>
  <c r="S123" i="9"/>
  <c r="S124" i="9"/>
  <c r="S125" i="9"/>
  <c r="S126" i="9"/>
  <c r="S127" i="9"/>
  <c r="S128" i="9"/>
  <c r="S129" i="9"/>
  <c r="S130" i="9"/>
  <c r="S131" i="9"/>
  <c r="S132" i="9"/>
  <c r="S133" i="9"/>
  <c r="S134" i="9"/>
  <c r="S135" i="9"/>
  <c r="S136" i="9"/>
  <c r="S137" i="9"/>
  <c r="S138" i="9"/>
  <c r="S139" i="9"/>
  <c r="S140" i="9"/>
  <c r="S141" i="9"/>
  <c r="S142" i="9"/>
  <c r="S143" i="9"/>
  <c r="S144" i="9"/>
  <c r="S145" i="9"/>
  <c r="S146" i="9"/>
  <c r="S147" i="9"/>
  <c r="S148" i="9"/>
  <c r="S149" i="9"/>
  <c r="S150" i="9"/>
  <c r="S151" i="9"/>
  <c r="S152" i="9"/>
  <c r="S153" i="9"/>
  <c r="S154" i="9"/>
  <c r="S155" i="9"/>
  <c r="S156" i="9"/>
  <c r="S157" i="9"/>
  <c r="S158" i="9"/>
  <c r="S159" i="9"/>
  <c r="S160" i="9"/>
  <c r="S161" i="9"/>
  <c r="S162" i="9"/>
  <c r="S163" i="9"/>
  <c r="S164" i="9"/>
  <c r="S165" i="9"/>
  <c r="S166" i="9"/>
  <c r="S167" i="9"/>
  <c r="S168" i="9"/>
  <c r="S169" i="9"/>
  <c r="S170" i="9"/>
  <c r="S171" i="9"/>
  <c r="S172" i="9"/>
  <c r="S173" i="9"/>
  <c r="S174" i="9"/>
  <c r="S175" i="9"/>
  <c r="S176" i="9"/>
  <c r="S177" i="9"/>
  <c r="S178" i="9"/>
  <c r="S179" i="9"/>
  <c r="S180" i="9"/>
  <c r="S181" i="9"/>
  <c r="S182" i="9"/>
  <c r="S183" i="9"/>
  <c r="S184" i="9"/>
  <c r="S185" i="9"/>
  <c r="S186" i="9"/>
  <c r="S187" i="9"/>
  <c r="S188" i="9"/>
  <c r="S189" i="9"/>
  <c r="S190" i="9"/>
  <c r="S191" i="9"/>
  <c r="S192" i="9"/>
  <c r="S193" i="9"/>
  <c r="S194" i="9"/>
  <c r="S195" i="9"/>
  <c r="S196" i="9"/>
  <c r="S197" i="9"/>
  <c r="S198" i="9"/>
  <c r="S199" i="9"/>
  <c r="S200" i="9"/>
  <c r="S201" i="9"/>
  <c r="S202" i="9"/>
  <c r="S203" i="9"/>
  <c r="S204" i="9"/>
  <c r="S205" i="9"/>
  <c r="S206" i="9"/>
  <c r="S207" i="9"/>
  <c r="S208" i="9"/>
  <c r="S209" i="9"/>
  <c r="S210" i="9"/>
  <c r="S211" i="9"/>
  <c r="S212" i="9"/>
  <c r="S213" i="9"/>
  <c r="S214" i="9"/>
  <c r="S215" i="9"/>
  <c r="S216" i="9"/>
  <c r="S217" i="9"/>
  <c r="S218" i="9"/>
  <c r="S219" i="9"/>
  <c r="S220" i="9"/>
  <c r="S221" i="9"/>
  <c r="S222" i="9"/>
  <c r="S223" i="9"/>
  <c r="S224" i="9"/>
  <c r="S225" i="9"/>
  <c r="S226" i="9"/>
  <c r="S227" i="9"/>
  <c r="S228" i="9"/>
  <c r="S229" i="9"/>
  <c r="S230" i="9"/>
  <c r="S231" i="9"/>
  <c r="S232" i="9"/>
  <c r="S233" i="9"/>
  <c r="S234" i="9"/>
  <c r="S235" i="9"/>
  <c r="S236" i="9"/>
  <c r="S237" i="9"/>
  <c r="S238" i="9"/>
  <c r="S239" i="9"/>
  <c r="S240" i="9"/>
  <c r="S241" i="9"/>
  <c r="S242" i="9"/>
  <c r="S243" i="9"/>
  <c r="S244" i="9"/>
  <c r="S245" i="9"/>
  <c r="S246" i="9"/>
  <c r="S247" i="9"/>
  <c r="S248" i="9"/>
  <c r="S249" i="9"/>
  <c r="S250" i="9"/>
  <c r="S251" i="9"/>
  <c r="S252" i="9"/>
  <c r="S253" i="9"/>
  <c r="S254" i="9"/>
  <c r="S255" i="9"/>
  <c r="S256" i="9"/>
  <c r="S257" i="9"/>
  <c r="S258" i="9"/>
  <c r="S259" i="9"/>
  <c r="S260" i="9"/>
  <c r="S261" i="9"/>
  <c r="S262" i="9"/>
  <c r="S263" i="9"/>
  <c r="S264" i="9"/>
  <c r="S265" i="9"/>
  <c r="S266" i="9"/>
  <c r="S267" i="9"/>
  <c r="S268" i="9"/>
  <c r="S269" i="9"/>
  <c r="S270" i="9"/>
  <c r="S271" i="9"/>
  <c r="S272" i="9"/>
  <c r="S273" i="9"/>
  <c r="S274" i="9"/>
  <c r="S275" i="9"/>
  <c r="S276" i="9"/>
  <c r="S277" i="9"/>
  <c r="S278" i="9"/>
  <c r="S279" i="9"/>
  <c r="S280" i="9"/>
  <c r="S281" i="9"/>
  <c r="S282" i="9"/>
  <c r="S283" i="9"/>
  <c r="S284" i="9"/>
  <c r="S285" i="9"/>
  <c r="S286" i="9"/>
  <c r="S287" i="9"/>
  <c r="S288" i="9"/>
  <c r="S289" i="9"/>
  <c r="S290" i="9"/>
  <c r="S291" i="9"/>
  <c r="S292" i="9"/>
  <c r="S293" i="9"/>
  <c r="S294" i="9"/>
  <c r="S295" i="9"/>
  <c r="S296" i="9"/>
  <c r="S297" i="9"/>
  <c r="S298" i="9"/>
  <c r="S299" i="9"/>
  <c r="S300" i="9"/>
  <c r="S301" i="9"/>
  <c r="S302" i="9"/>
  <c r="S303" i="9"/>
  <c r="S304" i="9"/>
  <c r="S305" i="9"/>
  <c r="S306" i="9"/>
  <c r="S307" i="9"/>
  <c r="S308" i="9"/>
  <c r="S309" i="9"/>
  <c r="S310" i="9"/>
  <c r="S311" i="9"/>
  <c r="S312" i="9"/>
  <c r="S313" i="9"/>
  <c r="S314" i="9"/>
  <c r="S315" i="9"/>
  <c r="S316" i="9"/>
  <c r="S317" i="9"/>
  <c r="S318" i="9"/>
  <c r="S319" i="9"/>
  <c r="S320" i="9"/>
  <c r="S321" i="9"/>
  <c r="S322" i="9"/>
  <c r="S323" i="9"/>
  <c r="S324" i="9"/>
  <c r="S325" i="9"/>
  <c r="S326" i="9"/>
  <c r="S327" i="9"/>
  <c r="S328" i="9"/>
  <c r="S329" i="9"/>
  <c r="S330" i="9"/>
  <c r="S331" i="9"/>
  <c r="S332" i="9"/>
  <c r="S333" i="9"/>
  <c r="S334" i="9"/>
  <c r="S335" i="9"/>
  <c r="S336" i="9"/>
  <c r="S337" i="9"/>
  <c r="S338" i="9"/>
  <c r="S339" i="9"/>
  <c r="S340" i="9"/>
  <c r="S341" i="9"/>
  <c r="S342" i="9"/>
  <c r="S343" i="9"/>
  <c r="S344" i="9"/>
  <c r="S345" i="9"/>
  <c r="S346" i="9"/>
  <c r="S347" i="9"/>
  <c r="S348" i="9"/>
  <c r="S349" i="9"/>
  <c r="S350" i="9"/>
  <c r="S351" i="9"/>
  <c r="S352" i="9"/>
  <c r="S353" i="9"/>
  <c r="S354" i="9"/>
  <c r="S355" i="9"/>
  <c r="S356" i="9"/>
  <c r="S357" i="9"/>
  <c r="S358" i="9"/>
  <c r="S359" i="9"/>
  <c r="S360" i="9"/>
  <c r="S361" i="9"/>
  <c r="S362" i="9"/>
  <c r="S363" i="9"/>
  <c r="S364" i="9"/>
  <c r="S365" i="9"/>
  <c r="S366" i="9"/>
  <c r="S367" i="9"/>
  <c r="S368" i="9"/>
  <c r="S369" i="9"/>
  <c r="S370" i="9"/>
  <c r="S371" i="9"/>
  <c r="S372" i="9"/>
  <c r="S373" i="9"/>
  <c r="S374" i="9"/>
  <c r="S375" i="9"/>
  <c r="S376" i="9"/>
  <c r="S377" i="9"/>
  <c r="S378" i="9"/>
  <c r="S379" i="9"/>
  <c r="S380" i="9"/>
  <c r="S381" i="9"/>
  <c r="S382" i="9"/>
  <c r="S383" i="9"/>
  <c r="S384" i="9"/>
  <c r="S385" i="9"/>
  <c r="S386" i="9"/>
  <c r="S387" i="9"/>
  <c r="S388" i="9"/>
  <c r="S389" i="9"/>
  <c r="S390" i="9"/>
  <c r="S391" i="9"/>
  <c r="S392" i="9"/>
  <c r="S393" i="9"/>
  <c r="S394" i="9"/>
  <c r="S395" i="9"/>
  <c r="S396" i="9"/>
  <c r="S397" i="9"/>
  <c r="S398" i="9"/>
  <c r="S399" i="9"/>
  <c r="S400" i="9"/>
  <c r="S401" i="9"/>
  <c r="S402" i="9"/>
  <c r="S403" i="9"/>
  <c r="S404" i="9"/>
  <c r="S405" i="9"/>
  <c r="S406" i="9"/>
  <c r="S407" i="9"/>
  <c r="S408" i="9"/>
  <c r="S409" i="9"/>
  <c r="S410" i="9"/>
  <c r="S411" i="9"/>
  <c r="S412" i="9"/>
  <c r="S413" i="9"/>
  <c r="S414" i="9"/>
  <c r="S415" i="9"/>
  <c r="S416" i="9"/>
  <c r="S417" i="9"/>
  <c r="S418" i="9"/>
  <c r="S419" i="9"/>
  <c r="S420" i="9"/>
  <c r="S421" i="9"/>
  <c r="S422" i="9"/>
  <c r="S423" i="9"/>
  <c r="S424" i="9"/>
  <c r="S425" i="9"/>
  <c r="S426" i="9"/>
  <c r="S427" i="9"/>
  <c r="S428" i="9"/>
  <c r="S429" i="9"/>
  <c r="S430" i="9"/>
  <c r="S431" i="9"/>
  <c r="S432" i="9"/>
  <c r="S433" i="9"/>
  <c r="S434" i="9"/>
  <c r="S435" i="9"/>
  <c r="S436" i="9"/>
  <c r="S437" i="9"/>
  <c r="S438" i="9"/>
  <c r="S439" i="9"/>
  <c r="S440" i="9"/>
  <c r="S441" i="9"/>
  <c r="S442" i="9"/>
  <c r="S443" i="9"/>
  <c r="S444" i="9"/>
  <c r="S445" i="9"/>
  <c r="S446" i="9"/>
  <c r="S447" i="9"/>
  <c r="S448" i="9"/>
  <c r="S449" i="9"/>
  <c r="S450" i="9"/>
  <c r="S451" i="9"/>
  <c r="S452" i="9"/>
  <c r="S453" i="9"/>
  <c r="S454" i="9"/>
  <c r="S455" i="9"/>
  <c r="S456" i="9"/>
  <c r="S457" i="9"/>
  <c r="S458" i="9"/>
  <c r="S459" i="9"/>
  <c r="S460" i="9"/>
  <c r="S461" i="9"/>
  <c r="S462" i="9"/>
  <c r="S463" i="9"/>
  <c r="S464" i="9"/>
  <c r="S465" i="9"/>
  <c r="S466" i="9"/>
  <c r="S467" i="9"/>
  <c r="S468" i="9"/>
  <c r="S469" i="9"/>
  <c r="S470" i="9"/>
  <c r="S471" i="9"/>
  <c r="S472" i="9"/>
  <c r="S473" i="9"/>
  <c r="S474" i="9"/>
  <c r="S475" i="9"/>
  <c r="S476" i="9"/>
  <c r="S477" i="9"/>
  <c r="S478" i="9"/>
  <c r="S479" i="9"/>
  <c r="S480" i="9"/>
  <c r="S481" i="9"/>
  <c r="S482" i="9"/>
  <c r="S483" i="9"/>
  <c r="S484" i="9"/>
  <c r="S485" i="9"/>
  <c r="S486" i="9"/>
  <c r="S487" i="9"/>
  <c r="S488" i="9"/>
  <c r="S489" i="9"/>
  <c r="S490" i="9"/>
  <c r="S491" i="9"/>
  <c r="S492" i="9"/>
  <c r="S493" i="9"/>
  <c r="S494" i="9"/>
  <c r="S495" i="9"/>
  <c r="S496" i="9"/>
  <c r="S497" i="9"/>
  <c r="S498" i="9"/>
  <c r="S499" i="9"/>
  <c r="S500" i="9"/>
  <c r="S3" i="9"/>
  <c r="W19" i="7"/>
  <c r="W3" i="7"/>
  <c r="W4" i="7"/>
  <c r="W5" i="7"/>
  <c r="W6" i="7"/>
  <c r="W7" i="7"/>
  <c r="W2" i="7"/>
  <c r="W8" i="7"/>
  <c r="W9" i="7"/>
  <c r="W10" i="7"/>
  <c r="W11" i="7"/>
  <c r="W12" i="7"/>
  <c r="W13" i="7"/>
  <c r="W14" i="7"/>
  <c r="W15" i="7"/>
  <c r="W16" i="7"/>
  <c r="W17" i="7"/>
  <c r="W18" i="7"/>
  <c r="W20" i="7"/>
  <c r="W21" i="7"/>
  <c r="W22" i="7"/>
  <c r="W23" i="7"/>
  <c r="W24" i="7"/>
  <c r="W25" i="7"/>
  <c r="W26" i="7"/>
  <c r="W27" i="7"/>
  <c r="W28" i="7"/>
  <c r="W29" i="7"/>
  <c r="W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W50" i="7"/>
  <c r="W51" i="7"/>
  <c r="W52" i="7"/>
  <c r="W53" i="7"/>
  <c r="W54" i="7"/>
  <c r="W55" i="7"/>
  <c r="W56" i="7"/>
  <c r="W57" i="7"/>
  <c r="W58" i="7"/>
  <c r="W59" i="7"/>
  <c r="W60" i="7"/>
  <c r="W61" i="7"/>
  <c r="W62" i="7"/>
  <c r="W63" i="7"/>
  <c r="W64" i="7"/>
  <c r="W65" i="7"/>
  <c r="W66" i="7"/>
  <c r="W67" i="7"/>
  <c r="W68" i="7"/>
  <c r="W69" i="7"/>
  <c r="W70" i="7"/>
  <c r="W71" i="7"/>
  <c r="W72" i="7"/>
  <c r="W73" i="7"/>
  <c r="W74" i="7"/>
  <c r="W75" i="7"/>
  <c r="W76" i="7"/>
  <c r="W77" i="7"/>
  <c r="W78" i="7"/>
  <c r="W79" i="7"/>
  <c r="W80" i="7"/>
  <c r="W81" i="7"/>
  <c r="W82" i="7"/>
  <c r="W83" i="7"/>
  <c r="W84" i="7"/>
  <c r="W85" i="7"/>
  <c r="W86" i="7"/>
  <c r="W87" i="7"/>
  <c r="W88" i="7"/>
  <c r="W89" i="7"/>
  <c r="W90" i="7"/>
  <c r="W91" i="7"/>
  <c r="W92" i="7"/>
  <c r="W93" i="7"/>
  <c r="W94" i="7"/>
  <c r="W95" i="7"/>
  <c r="W96" i="7"/>
  <c r="W97" i="7"/>
  <c r="W98" i="7"/>
  <c r="W99" i="7"/>
  <c r="W100" i="7"/>
  <c r="W101" i="7"/>
  <c r="W102" i="7"/>
  <c r="W103" i="7"/>
  <c r="W104" i="7"/>
  <c r="W105" i="7"/>
  <c r="W106" i="7"/>
  <c r="W107" i="7"/>
  <c r="W108" i="7"/>
  <c r="W109" i="7"/>
  <c r="W110" i="7"/>
  <c r="W111" i="7"/>
  <c r="W112" i="7"/>
  <c r="W113" i="7"/>
  <c r="W114" i="7"/>
  <c r="W115" i="7"/>
  <c r="W116" i="7"/>
  <c r="W117" i="7"/>
  <c r="W118" i="7"/>
  <c r="W119" i="7"/>
  <c r="W120" i="7"/>
  <c r="W121" i="7"/>
  <c r="W122" i="7"/>
  <c r="W123" i="7"/>
  <c r="W124" i="7"/>
  <c r="W125" i="7"/>
  <c r="W126" i="7"/>
  <c r="W127" i="7"/>
  <c r="W128" i="7"/>
  <c r="W129" i="7"/>
  <c r="W130" i="7"/>
  <c r="W131" i="7"/>
  <c r="W132" i="7"/>
  <c r="W133" i="7"/>
  <c r="W134" i="7"/>
  <c r="W135" i="7"/>
  <c r="W136" i="7"/>
  <c r="W137" i="7"/>
  <c r="W138" i="7"/>
  <c r="W139" i="7"/>
  <c r="W140" i="7"/>
  <c r="W141" i="7"/>
  <c r="W142" i="7"/>
  <c r="W143" i="7"/>
  <c r="W144" i="7"/>
  <c r="W145" i="7"/>
  <c r="W146" i="7"/>
  <c r="W147" i="7"/>
  <c r="W148" i="7"/>
  <c r="W149" i="7"/>
  <c r="W150" i="7"/>
  <c r="W151" i="7"/>
  <c r="W152" i="7"/>
  <c r="W153" i="7"/>
  <c r="W154" i="7"/>
  <c r="W155" i="7"/>
  <c r="W156" i="7"/>
  <c r="W157" i="7"/>
  <c r="W158" i="7"/>
  <c r="W159" i="7"/>
  <c r="W160" i="7"/>
  <c r="W161" i="7"/>
  <c r="W162" i="7"/>
  <c r="W163" i="7"/>
  <c r="W164" i="7"/>
  <c r="W165" i="7"/>
  <c r="W166" i="7"/>
  <c r="W167" i="7"/>
  <c r="W168" i="7"/>
  <c r="W169" i="7"/>
  <c r="W170" i="7"/>
  <c r="W171" i="7"/>
  <c r="W172" i="7"/>
  <c r="W173" i="7"/>
  <c r="W174" i="7"/>
  <c r="W175" i="7"/>
  <c r="W176" i="7"/>
  <c r="W177" i="7"/>
  <c r="W178" i="7"/>
  <c r="W179" i="7"/>
  <c r="W180" i="7"/>
  <c r="W181" i="7"/>
  <c r="W182" i="7"/>
  <c r="W183" i="7"/>
  <c r="W184" i="7"/>
  <c r="W185" i="7"/>
  <c r="W186" i="7"/>
  <c r="W187" i="7"/>
  <c r="W188" i="7"/>
  <c r="W189" i="7"/>
  <c r="W190" i="7"/>
  <c r="W191" i="7"/>
  <c r="W192" i="7"/>
  <c r="W193" i="7"/>
  <c r="W194" i="7"/>
  <c r="W195" i="7"/>
  <c r="W196" i="7"/>
  <c r="W197" i="7"/>
  <c r="W198" i="7"/>
  <c r="W199" i="7"/>
  <c r="W200" i="7"/>
  <c r="W201" i="7"/>
  <c r="W202" i="7"/>
  <c r="W203" i="7"/>
  <c r="W204" i="7"/>
  <c r="W205" i="7"/>
  <c r="W206" i="7"/>
  <c r="W207" i="7"/>
  <c r="W208" i="7"/>
  <c r="W209" i="7"/>
  <c r="W210" i="7"/>
  <c r="W211" i="7"/>
  <c r="W212" i="7"/>
  <c r="W213" i="7"/>
  <c r="W214" i="7"/>
  <c r="W215" i="7"/>
  <c r="W216" i="7"/>
  <c r="W217" i="7"/>
  <c r="W218" i="7"/>
  <c r="W219" i="7"/>
  <c r="W220" i="7"/>
  <c r="W221" i="7"/>
  <c r="W222" i="7"/>
  <c r="W223" i="7"/>
  <c r="W224" i="7"/>
  <c r="W225" i="7"/>
  <c r="W226" i="7"/>
  <c r="W227" i="7"/>
  <c r="W228" i="7"/>
  <c r="W229" i="7"/>
  <c r="W230" i="7"/>
  <c r="W231" i="7"/>
  <c r="W232" i="7"/>
  <c r="W233" i="7"/>
  <c r="W234" i="7"/>
  <c r="W235" i="7"/>
  <c r="W236" i="7"/>
  <c r="W237" i="7"/>
  <c r="W238" i="7"/>
  <c r="W239" i="7"/>
  <c r="W240" i="7"/>
  <c r="W241" i="7"/>
  <c r="W242" i="7"/>
  <c r="W243" i="7"/>
  <c r="W244" i="7"/>
  <c r="W245" i="7"/>
  <c r="W246" i="7"/>
  <c r="W247" i="7"/>
  <c r="W248" i="7"/>
  <c r="W249" i="7"/>
  <c r="W250" i="7"/>
  <c r="W251" i="7"/>
  <c r="W252" i="7"/>
  <c r="W253" i="7"/>
  <c r="W254" i="7"/>
  <c r="W255" i="7"/>
  <c r="W256" i="7"/>
  <c r="W257" i="7"/>
  <c r="W258" i="7"/>
  <c r="W259" i="7"/>
  <c r="W260" i="7"/>
  <c r="W261" i="7"/>
  <c r="W262" i="7"/>
  <c r="W263" i="7"/>
  <c r="W264" i="7"/>
  <c r="W265" i="7"/>
  <c r="W266" i="7"/>
  <c r="W267" i="7"/>
  <c r="W268" i="7"/>
  <c r="W269" i="7"/>
  <c r="W270" i="7"/>
  <c r="W271" i="7"/>
  <c r="W272" i="7"/>
  <c r="W273" i="7"/>
  <c r="W274" i="7"/>
  <c r="W275" i="7"/>
  <c r="W276" i="7"/>
  <c r="W277" i="7"/>
  <c r="W278" i="7"/>
  <c r="W279" i="7"/>
  <c r="W280" i="7"/>
  <c r="W281" i="7"/>
  <c r="W282" i="7"/>
  <c r="W283" i="7"/>
  <c r="W284" i="7"/>
  <c r="W285" i="7"/>
  <c r="W286" i="7"/>
  <c r="W287" i="7"/>
  <c r="W288" i="7"/>
  <c r="W289" i="7"/>
  <c r="W290" i="7"/>
  <c r="W291" i="7"/>
  <c r="W292" i="7"/>
  <c r="W293" i="7"/>
  <c r="W294" i="7"/>
  <c r="W295" i="7"/>
  <c r="W296" i="7"/>
  <c r="W297" i="7"/>
  <c r="W298" i="7"/>
  <c r="W299" i="7"/>
  <c r="W300" i="7"/>
  <c r="W301" i="7"/>
  <c r="W302" i="7"/>
  <c r="W303" i="7"/>
  <c r="W304" i="7"/>
  <c r="W305" i="7"/>
  <c r="W306" i="7"/>
  <c r="W307" i="7"/>
  <c r="W308" i="7"/>
  <c r="W309" i="7"/>
  <c r="W310" i="7"/>
  <c r="W311" i="7"/>
  <c r="W312" i="7"/>
  <c r="W313" i="7"/>
  <c r="W314" i="7"/>
  <c r="W315" i="7"/>
  <c r="W316" i="7"/>
  <c r="W317" i="7"/>
  <c r="W318" i="7"/>
  <c r="W319" i="7"/>
  <c r="W320" i="7"/>
  <c r="W321" i="7"/>
  <c r="W322" i="7"/>
  <c r="W323" i="7"/>
  <c r="W324" i="7"/>
  <c r="W325" i="7"/>
  <c r="W326" i="7"/>
  <c r="W327" i="7"/>
  <c r="W328" i="7"/>
  <c r="W329" i="7"/>
  <c r="W330" i="7"/>
  <c r="W331" i="7"/>
  <c r="W332" i="7"/>
  <c r="W333" i="7"/>
  <c r="W334" i="7"/>
  <c r="W335" i="7"/>
  <c r="W336" i="7"/>
  <c r="W337" i="7"/>
  <c r="W338" i="7"/>
  <c r="W339" i="7"/>
  <c r="W340" i="7"/>
  <c r="W341" i="7"/>
  <c r="W342" i="7"/>
  <c r="W343" i="7"/>
  <c r="W344" i="7"/>
  <c r="W345" i="7"/>
  <c r="W346" i="7"/>
  <c r="W347" i="7"/>
  <c r="W348" i="7"/>
  <c r="W349" i="7"/>
  <c r="W350" i="7"/>
  <c r="W351" i="7"/>
  <c r="W352" i="7"/>
  <c r="W353" i="7"/>
  <c r="W354" i="7"/>
  <c r="W355" i="7"/>
  <c r="W356" i="7"/>
  <c r="W357" i="7"/>
  <c r="W358" i="7"/>
  <c r="W359" i="7"/>
  <c r="W360" i="7"/>
  <c r="W361" i="7"/>
  <c r="W362" i="7"/>
  <c r="W363" i="7"/>
  <c r="W364" i="7"/>
  <c r="W365" i="7"/>
  <c r="W366" i="7"/>
  <c r="W367" i="7"/>
  <c r="W368" i="7"/>
  <c r="W369" i="7"/>
  <c r="W370" i="7"/>
  <c r="W371" i="7"/>
  <c r="W372" i="7"/>
  <c r="W373" i="7"/>
  <c r="W374" i="7"/>
  <c r="W375" i="7"/>
  <c r="W376" i="7"/>
  <c r="W377" i="7"/>
  <c r="W378" i="7"/>
  <c r="W379" i="7"/>
  <c r="W380" i="7"/>
  <c r="W381" i="7"/>
  <c r="W382" i="7"/>
  <c r="W383" i="7"/>
  <c r="W384" i="7"/>
  <c r="W385" i="7"/>
  <c r="W386" i="7"/>
  <c r="W387" i="7"/>
  <c r="W388" i="7"/>
  <c r="W389" i="7"/>
  <c r="W390" i="7"/>
  <c r="W391" i="7"/>
  <c r="W392" i="7"/>
  <c r="W393" i="7"/>
  <c r="W394" i="7"/>
  <c r="W395" i="7"/>
  <c r="W396" i="7"/>
  <c r="W397" i="7"/>
  <c r="W398" i="7"/>
  <c r="W399" i="7"/>
  <c r="W400" i="7"/>
  <c r="W401" i="7"/>
  <c r="W402" i="7"/>
  <c r="W403" i="7"/>
  <c r="W404" i="7"/>
  <c r="W405" i="7"/>
  <c r="W406" i="7"/>
  <c r="W407" i="7"/>
  <c r="W408" i="7"/>
  <c r="W409" i="7"/>
  <c r="W410" i="7"/>
  <c r="W411" i="7"/>
  <c r="W412" i="7"/>
  <c r="W413" i="7"/>
  <c r="W414" i="7"/>
  <c r="W415" i="7"/>
  <c r="W416" i="7"/>
  <c r="W417" i="7"/>
  <c r="W418" i="7"/>
  <c r="W419" i="7"/>
  <c r="W420" i="7"/>
  <c r="W421" i="7"/>
  <c r="W422" i="7"/>
  <c r="W423" i="7"/>
  <c r="W424" i="7"/>
  <c r="W425" i="7"/>
  <c r="W426" i="7"/>
  <c r="W427" i="7"/>
  <c r="W428" i="7"/>
  <c r="W429" i="7"/>
  <c r="W430" i="7"/>
  <c r="W431" i="7"/>
  <c r="W432" i="7"/>
  <c r="W433" i="7"/>
  <c r="W434" i="7"/>
  <c r="W435" i="7"/>
  <c r="W436" i="7"/>
  <c r="W437" i="7"/>
  <c r="W438" i="7"/>
  <c r="W439" i="7"/>
  <c r="W440" i="7"/>
  <c r="W441" i="7"/>
  <c r="W442" i="7"/>
  <c r="W443" i="7"/>
  <c r="W444" i="7"/>
  <c r="W445" i="7"/>
  <c r="W446" i="7"/>
  <c r="W447" i="7"/>
  <c r="W448" i="7"/>
  <c r="W449" i="7"/>
  <c r="W450" i="7"/>
  <c r="W451" i="7"/>
  <c r="W452" i="7"/>
  <c r="W453" i="7"/>
  <c r="W454" i="7"/>
  <c r="W455" i="7"/>
  <c r="W456" i="7"/>
  <c r="W457" i="7"/>
  <c r="W458" i="7"/>
  <c r="W459" i="7"/>
  <c r="W460" i="7"/>
  <c r="W461" i="7"/>
  <c r="W462" i="7"/>
  <c r="W463" i="7"/>
  <c r="W464" i="7"/>
  <c r="W465" i="7"/>
  <c r="W466" i="7"/>
  <c r="W467" i="7"/>
  <c r="W468" i="7"/>
  <c r="W469" i="7"/>
  <c r="W470" i="7"/>
  <c r="W471" i="7"/>
  <c r="W472" i="7"/>
  <c r="W473" i="7"/>
  <c r="W474" i="7"/>
  <c r="W475" i="7"/>
  <c r="W476" i="7"/>
  <c r="W477" i="7"/>
  <c r="W478" i="7"/>
  <c r="W479" i="7"/>
  <c r="W480" i="7"/>
  <c r="W481" i="7"/>
  <c r="W482" i="7"/>
  <c r="W483" i="7"/>
  <c r="W484" i="7"/>
  <c r="W485" i="7"/>
  <c r="W486" i="7"/>
  <c r="W487" i="7"/>
  <c r="W488" i="7"/>
  <c r="W489" i="7"/>
  <c r="W490" i="7"/>
  <c r="W491" i="7"/>
  <c r="W492" i="7"/>
  <c r="W493" i="7"/>
  <c r="W494" i="7"/>
  <c r="W495" i="7"/>
  <c r="W496" i="7"/>
  <c r="W497" i="7"/>
  <c r="W498" i="7"/>
  <c r="W499" i="7"/>
  <c r="W500" i="7"/>
  <c r="S500" i="7"/>
  <c r="S499" i="7"/>
  <c r="S498" i="7"/>
  <c r="S497" i="7"/>
  <c r="S496" i="7"/>
  <c r="S495" i="7"/>
  <c r="S494" i="7"/>
  <c r="S493" i="7"/>
  <c r="S492" i="7"/>
  <c r="S491" i="7"/>
  <c r="S490" i="7"/>
  <c r="S489" i="7"/>
  <c r="S488" i="7"/>
  <c r="S487" i="7"/>
  <c r="S486" i="7"/>
  <c r="S485" i="7"/>
  <c r="S484" i="7"/>
  <c r="S483" i="7"/>
  <c r="S482" i="7"/>
  <c r="S481" i="7"/>
  <c r="S480" i="7"/>
  <c r="S479" i="7"/>
  <c r="S478" i="7"/>
  <c r="S477" i="7"/>
  <c r="S476" i="7"/>
  <c r="S475" i="7"/>
  <c r="S474" i="7"/>
  <c r="S473" i="7"/>
  <c r="S472" i="7"/>
  <c r="S471" i="7"/>
  <c r="S470" i="7"/>
  <c r="S469" i="7"/>
  <c r="S468" i="7"/>
  <c r="S467" i="7"/>
  <c r="S466" i="7"/>
  <c r="S465" i="7"/>
  <c r="S464" i="7"/>
  <c r="S463" i="7"/>
  <c r="S462" i="7"/>
  <c r="S461" i="7"/>
  <c r="S460" i="7"/>
  <c r="S459" i="7"/>
  <c r="S458" i="7"/>
  <c r="S457" i="7"/>
  <c r="S456" i="7"/>
  <c r="S455" i="7"/>
  <c r="S454" i="7"/>
  <c r="S453" i="7"/>
  <c r="S452" i="7"/>
  <c r="S451" i="7"/>
  <c r="S450" i="7"/>
  <c r="S449" i="7"/>
  <c r="S448" i="7"/>
  <c r="S447" i="7"/>
  <c r="S446" i="7"/>
  <c r="S445" i="7"/>
  <c r="S444" i="7"/>
  <c r="S443" i="7"/>
  <c r="S442" i="7"/>
  <c r="S441" i="7"/>
  <c r="S440" i="7"/>
  <c r="S439" i="7"/>
  <c r="S438" i="7"/>
  <c r="S437" i="7"/>
  <c r="S436" i="7"/>
  <c r="S435" i="7"/>
  <c r="S434" i="7"/>
  <c r="S433" i="7"/>
  <c r="S432" i="7"/>
  <c r="S431" i="7"/>
  <c r="S430" i="7"/>
  <c r="S429" i="7"/>
  <c r="S428" i="7"/>
  <c r="S427" i="7"/>
  <c r="S426" i="7"/>
  <c r="S425" i="7"/>
  <c r="S424" i="7"/>
  <c r="S423" i="7"/>
  <c r="S422" i="7"/>
  <c r="S421" i="7"/>
  <c r="S420" i="7"/>
  <c r="S419" i="7"/>
  <c r="S418" i="7"/>
  <c r="S417" i="7"/>
  <c r="S416" i="7"/>
  <c r="S415" i="7"/>
  <c r="S414" i="7"/>
  <c r="S413" i="7"/>
  <c r="S412" i="7"/>
  <c r="S411" i="7"/>
  <c r="S410" i="7"/>
  <c r="S409" i="7"/>
  <c r="S408" i="7"/>
  <c r="S407" i="7"/>
  <c r="S406" i="7"/>
  <c r="S405" i="7"/>
  <c r="S404" i="7"/>
  <c r="S403" i="7"/>
  <c r="S402" i="7"/>
  <c r="S401" i="7"/>
  <c r="S400" i="7"/>
  <c r="S399" i="7"/>
  <c r="S398" i="7"/>
  <c r="S397" i="7"/>
  <c r="S396" i="7"/>
  <c r="S395" i="7"/>
  <c r="S394" i="7"/>
  <c r="S393" i="7"/>
  <c r="S392" i="7"/>
  <c r="S391" i="7"/>
  <c r="S390" i="7"/>
  <c r="S389" i="7"/>
  <c r="S388" i="7"/>
  <c r="S387" i="7"/>
  <c r="S386" i="7"/>
  <c r="S385" i="7"/>
  <c r="S384" i="7"/>
  <c r="S383" i="7"/>
  <c r="S382" i="7"/>
  <c r="S381" i="7"/>
  <c r="S380" i="7"/>
  <c r="S379" i="7"/>
  <c r="S378" i="7"/>
  <c r="S377" i="7"/>
  <c r="S376" i="7"/>
  <c r="S375" i="7"/>
  <c r="S374" i="7"/>
  <c r="S373" i="7"/>
  <c r="S372" i="7"/>
  <c r="S371" i="7"/>
  <c r="S370" i="7"/>
  <c r="S369" i="7"/>
  <c r="S368" i="7"/>
  <c r="S367" i="7"/>
  <c r="S366" i="7"/>
  <c r="S365" i="7"/>
  <c r="S364" i="7"/>
  <c r="S363" i="7"/>
  <c r="S362" i="7"/>
  <c r="S361" i="7"/>
  <c r="S360" i="7"/>
  <c r="S359" i="7"/>
  <c r="S358" i="7"/>
  <c r="S357" i="7"/>
  <c r="S356" i="7"/>
  <c r="S355" i="7"/>
  <c r="S354" i="7"/>
  <c r="S353" i="7"/>
  <c r="S352" i="7"/>
  <c r="S351" i="7"/>
  <c r="S350" i="7"/>
  <c r="S349" i="7"/>
  <c r="S348" i="7"/>
  <c r="S347" i="7"/>
  <c r="S346" i="7"/>
  <c r="S345" i="7"/>
  <c r="S344" i="7"/>
  <c r="S343" i="7"/>
  <c r="S342" i="7"/>
  <c r="S341" i="7"/>
  <c r="S340" i="7"/>
  <c r="S339" i="7"/>
  <c r="S338" i="7"/>
  <c r="S337" i="7"/>
  <c r="S336" i="7"/>
  <c r="S335" i="7"/>
  <c r="S334" i="7"/>
  <c r="S333" i="7"/>
  <c r="S332" i="7"/>
  <c r="S331" i="7"/>
  <c r="S330" i="7"/>
  <c r="S329" i="7"/>
  <c r="S328" i="7"/>
  <c r="S327" i="7"/>
  <c r="S326" i="7"/>
  <c r="S325" i="7"/>
  <c r="S324" i="7"/>
  <c r="S323" i="7"/>
  <c r="S322" i="7"/>
  <c r="S321" i="7"/>
  <c r="S320" i="7"/>
  <c r="S319" i="7"/>
  <c r="S318" i="7"/>
  <c r="S317" i="7"/>
  <c r="S316" i="7"/>
  <c r="S315" i="7"/>
  <c r="S314" i="7"/>
  <c r="S313" i="7"/>
  <c r="S312" i="7"/>
  <c r="S311" i="7"/>
  <c r="S310" i="7"/>
  <c r="S309" i="7"/>
  <c r="S308" i="7"/>
  <c r="S307" i="7"/>
  <c r="S306" i="7"/>
  <c r="S305" i="7"/>
  <c r="S304" i="7"/>
  <c r="S303" i="7"/>
  <c r="S302" i="7"/>
  <c r="S301" i="7"/>
  <c r="S300" i="7"/>
  <c r="S299" i="7"/>
  <c r="S298" i="7"/>
  <c r="S297" i="7"/>
  <c r="S296" i="7"/>
  <c r="S295" i="7"/>
  <c r="S294" i="7"/>
  <c r="S293" i="7"/>
  <c r="S292" i="7"/>
  <c r="S291" i="7"/>
  <c r="S290" i="7"/>
  <c r="S289" i="7"/>
  <c r="S288" i="7"/>
  <c r="S287" i="7"/>
  <c r="S286" i="7"/>
  <c r="S285" i="7"/>
  <c r="S284" i="7"/>
  <c r="S283" i="7"/>
  <c r="S282" i="7"/>
  <c r="S281" i="7"/>
  <c r="S280" i="7"/>
  <c r="S279" i="7"/>
  <c r="S278" i="7"/>
  <c r="S277" i="7"/>
  <c r="S276" i="7"/>
  <c r="S275" i="7"/>
  <c r="S274" i="7"/>
  <c r="S273" i="7"/>
  <c r="S272" i="7"/>
  <c r="S271" i="7"/>
  <c r="S270" i="7"/>
  <c r="S269" i="7"/>
  <c r="S268" i="7"/>
  <c r="S267" i="7"/>
  <c r="S266" i="7"/>
  <c r="S265" i="7"/>
  <c r="S264" i="7"/>
  <c r="S263" i="7"/>
  <c r="S262" i="7"/>
  <c r="S261" i="7"/>
  <c r="S260" i="7"/>
  <c r="S259" i="7"/>
  <c r="S258" i="7"/>
  <c r="S257" i="7"/>
  <c r="S256" i="7"/>
  <c r="S255" i="7"/>
  <c r="S254" i="7"/>
  <c r="S253" i="7"/>
  <c r="S252" i="7"/>
  <c r="S251" i="7"/>
  <c r="S250" i="7"/>
  <c r="S249" i="7"/>
  <c r="S248" i="7"/>
  <c r="S247" i="7"/>
  <c r="S246" i="7"/>
  <c r="S245" i="7"/>
  <c r="S244" i="7"/>
  <c r="S243" i="7"/>
  <c r="S242" i="7"/>
  <c r="S241" i="7"/>
  <c r="S240" i="7"/>
  <c r="S239" i="7"/>
  <c r="S238" i="7"/>
  <c r="S237" i="7"/>
  <c r="S236" i="7"/>
  <c r="S235" i="7"/>
  <c r="S234" i="7"/>
  <c r="S233" i="7"/>
  <c r="S232" i="7"/>
  <c r="S231" i="7"/>
  <c r="S230" i="7"/>
  <c r="S229" i="7"/>
  <c r="S228" i="7"/>
  <c r="S227" i="7"/>
  <c r="S226" i="7"/>
  <c r="S225" i="7"/>
  <c r="S224" i="7"/>
  <c r="S223" i="7"/>
  <c r="S222" i="7"/>
  <c r="S221" i="7"/>
  <c r="S220" i="7"/>
  <c r="S219" i="7"/>
  <c r="S218" i="7"/>
  <c r="S217" i="7"/>
  <c r="S216" i="7"/>
  <c r="S215" i="7"/>
  <c r="S214" i="7"/>
  <c r="S213" i="7"/>
  <c r="S212" i="7"/>
  <c r="S211" i="7"/>
  <c r="S210" i="7"/>
  <c r="S209" i="7"/>
  <c r="S208" i="7"/>
  <c r="S207" i="7"/>
  <c r="S206" i="7"/>
  <c r="S205" i="7"/>
  <c r="S204" i="7"/>
  <c r="S203" i="7"/>
  <c r="S202" i="7"/>
  <c r="S201" i="7"/>
  <c r="S200" i="7"/>
  <c r="S199" i="7"/>
  <c r="S198" i="7"/>
  <c r="S197" i="7"/>
  <c r="S196" i="7"/>
  <c r="S195" i="7"/>
  <c r="S194" i="7"/>
  <c r="S193" i="7"/>
  <c r="S192" i="7"/>
  <c r="S191" i="7"/>
  <c r="S190" i="7"/>
  <c r="S189" i="7"/>
  <c r="S188" i="7"/>
  <c r="S187" i="7"/>
  <c r="S186" i="7"/>
  <c r="S185" i="7"/>
  <c r="S184" i="7"/>
  <c r="S183" i="7"/>
  <c r="S182" i="7"/>
  <c r="S181" i="7"/>
  <c r="S180" i="7"/>
  <c r="S179" i="7"/>
  <c r="S178" i="7"/>
  <c r="S177" i="7"/>
  <c r="S176" i="7"/>
  <c r="S175" i="7"/>
  <c r="S174" i="7"/>
  <c r="S173" i="7"/>
  <c r="S172" i="7"/>
  <c r="S171" i="7"/>
  <c r="S170" i="7"/>
  <c r="S169" i="7"/>
  <c r="S168" i="7"/>
  <c r="S167" i="7"/>
  <c r="S166" i="7"/>
  <c r="S165" i="7"/>
  <c r="S164" i="7"/>
  <c r="S163" i="7"/>
  <c r="S162" i="7"/>
  <c r="S161" i="7"/>
  <c r="S160" i="7"/>
  <c r="S159" i="7"/>
  <c r="S158" i="7"/>
  <c r="S157" i="7"/>
  <c r="S156" i="7"/>
  <c r="S155" i="7"/>
  <c r="S154" i="7"/>
  <c r="S153" i="7"/>
  <c r="S152" i="7"/>
  <c r="S151" i="7"/>
  <c r="S150" i="7"/>
  <c r="S149" i="7"/>
  <c r="S148" i="7"/>
  <c r="S147" i="7"/>
  <c r="S146" i="7"/>
  <c r="S145" i="7"/>
  <c r="S144" i="7"/>
  <c r="S143" i="7"/>
  <c r="S142" i="7"/>
  <c r="S141" i="7"/>
  <c r="S140" i="7"/>
  <c r="S139" i="7"/>
  <c r="S138" i="7"/>
  <c r="S137" i="7"/>
  <c r="S136" i="7"/>
  <c r="S135" i="7"/>
  <c r="S134" i="7"/>
  <c r="S133" i="7"/>
  <c r="S132" i="7"/>
  <c r="S131" i="7"/>
  <c r="S130" i="7"/>
  <c r="S129" i="7"/>
  <c r="S128" i="7"/>
  <c r="S127" i="7"/>
  <c r="S126" i="7"/>
  <c r="S125" i="7"/>
  <c r="S124" i="7"/>
  <c r="S123" i="7"/>
  <c r="S122" i="7"/>
  <c r="S121" i="7"/>
  <c r="S120" i="7"/>
  <c r="S119" i="7"/>
  <c r="S118" i="7"/>
  <c r="S117" i="7"/>
  <c r="S116" i="7"/>
  <c r="S115" i="7"/>
  <c r="S114" i="7"/>
  <c r="S113" i="7"/>
  <c r="S112" i="7"/>
  <c r="S111" i="7"/>
  <c r="S110" i="7"/>
  <c r="S109" i="7"/>
  <c r="S108" i="7"/>
  <c r="S107" i="7"/>
  <c r="S106" i="7"/>
  <c r="S105" i="7"/>
  <c r="S104" i="7"/>
  <c r="S103" i="7"/>
  <c r="S102" i="7"/>
  <c r="S101" i="7"/>
  <c r="S100" i="7"/>
  <c r="S99" i="7"/>
  <c r="S98" i="7"/>
  <c r="S97" i="7"/>
  <c r="S96" i="7"/>
  <c r="S95" i="7"/>
  <c r="S94" i="7"/>
  <c r="S93" i="7"/>
  <c r="S92" i="7"/>
  <c r="S91" i="7"/>
  <c r="S90" i="7"/>
  <c r="S89" i="7"/>
  <c r="S88" i="7"/>
  <c r="S87" i="7"/>
  <c r="S86" i="7"/>
  <c r="S85" i="7"/>
  <c r="S84" i="7"/>
  <c r="S83" i="7"/>
  <c r="S82" i="7"/>
  <c r="S81" i="7"/>
  <c r="S80" i="7"/>
  <c r="S79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S63" i="7"/>
  <c r="S62" i="7"/>
  <c r="S61" i="7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T9" i="7"/>
  <c r="U9" i="7"/>
  <c r="S6" i="7"/>
  <c r="T14" i="7"/>
  <c r="U14" i="7"/>
  <c r="S5" i="7"/>
  <c r="S4" i="7"/>
  <c r="T7" i="7"/>
  <c r="U7" i="7"/>
  <c r="S3" i="7"/>
  <c r="T8" i="7"/>
  <c r="U8" i="7"/>
  <c r="T12" i="7"/>
  <c r="U12" i="7"/>
  <c r="T16" i="7"/>
  <c r="U16" i="7"/>
  <c r="T23" i="7"/>
  <c r="U23" i="7"/>
  <c r="T30" i="7"/>
  <c r="U30" i="7"/>
  <c r="T34" i="7"/>
  <c r="U34" i="7"/>
  <c r="T41" i="7"/>
  <c r="U41" i="7"/>
  <c r="T48" i="7"/>
  <c r="U48" i="7"/>
  <c r="T52" i="7"/>
  <c r="U52" i="7"/>
  <c r="T59" i="7"/>
  <c r="U59" i="7"/>
  <c r="T66" i="7"/>
  <c r="U66" i="7"/>
  <c r="T70" i="7"/>
  <c r="U70" i="7"/>
  <c r="T71" i="7"/>
  <c r="U71" i="7"/>
  <c r="T72" i="7"/>
  <c r="U72" i="7"/>
  <c r="T73" i="7"/>
  <c r="U73" i="7"/>
  <c r="T74" i="7"/>
  <c r="U74" i="7"/>
  <c r="T75" i="7"/>
  <c r="U75" i="7"/>
  <c r="T76" i="7"/>
  <c r="U76" i="7"/>
  <c r="T77" i="7"/>
  <c r="U77" i="7"/>
  <c r="T78" i="7"/>
  <c r="U78" i="7"/>
  <c r="T79" i="7"/>
  <c r="U79" i="7"/>
  <c r="T80" i="7"/>
  <c r="U80" i="7"/>
  <c r="T81" i="7"/>
  <c r="U81" i="7"/>
  <c r="T82" i="7"/>
  <c r="U82" i="7"/>
  <c r="T83" i="7"/>
  <c r="U83" i="7"/>
  <c r="T84" i="7"/>
  <c r="U84" i="7"/>
  <c r="T85" i="7"/>
  <c r="U85" i="7"/>
  <c r="T86" i="7"/>
  <c r="U86" i="7"/>
  <c r="T87" i="7"/>
  <c r="U87" i="7"/>
  <c r="T88" i="7"/>
  <c r="U88" i="7"/>
  <c r="T89" i="7"/>
  <c r="U89" i="7"/>
  <c r="T90" i="7"/>
  <c r="U90" i="7"/>
  <c r="T91" i="7"/>
  <c r="U91" i="7"/>
  <c r="T92" i="7"/>
  <c r="U92" i="7"/>
  <c r="T93" i="7"/>
  <c r="U93" i="7"/>
  <c r="T94" i="7"/>
  <c r="U94" i="7"/>
  <c r="T95" i="7"/>
  <c r="U95" i="7"/>
  <c r="T96" i="7"/>
  <c r="U96" i="7"/>
  <c r="T97" i="7"/>
  <c r="U97" i="7"/>
  <c r="T98" i="7"/>
  <c r="U98" i="7"/>
  <c r="T99" i="7"/>
  <c r="U99" i="7"/>
  <c r="T100" i="7"/>
  <c r="U100" i="7"/>
  <c r="T101" i="7"/>
  <c r="U101" i="7"/>
  <c r="T102" i="7"/>
  <c r="U102" i="7"/>
  <c r="T103" i="7"/>
  <c r="U103" i="7"/>
  <c r="T104" i="7"/>
  <c r="U104" i="7"/>
  <c r="T105" i="7"/>
  <c r="U105" i="7"/>
  <c r="T106" i="7"/>
  <c r="U106" i="7"/>
  <c r="T107" i="7"/>
  <c r="U107" i="7"/>
  <c r="T108" i="7"/>
  <c r="U108" i="7"/>
  <c r="T109" i="7"/>
  <c r="U109" i="7"/>
  <c r="T110" i="7"/>
  <c r="U110" i="7"/>
  <c r="T111" i="7"/>
  <c r="U111" i="7"/>
  <c r="T112" i="7"/>
  <c r="U112" i="7"/>
  <c r="T113" i="7"/>
  <c r="U113" i="7"/>
  <c r="T114" i="7"/>
  <c r="U114" i="7"/>
  <c r="T115" i="7"/>
  <c r="U115" i="7"/>
  <c r="T116" i="7"/>
  <c r="U116" i="7"/>
  <c r="T117" i="7"/>
  <c r="U117" i="7"/>
  <c r="T118" i="7"/>
  <c r="U118" i="7"/>
  <c r="T119" i="7"/>
  <c r="U119" i="7"/>
  <c r="T120" i="7"/>
  <c r="U120" i="7"/>
  <c r="T121" i="7"/>
  <c r="U121" i="7"/>
  <c r="T122" i="7"/>
  <c r="U122" i="7"/>
  <c r="T123" i="7"/>
  <c r="U123" i="7"/>
  <c r="T124" i="7"/>
  <c r="U124" i="7"/>
  <c r="T125" i="7"/>
  <c r="U125" i="7"/>
  <c r="T126" i="7"/>
  <c r="U126" i="7"/>
  <c r="T127" i="7"/>
  <c r="U127" i="7"/>
  <c r="T128" i="7"/>
  <c r="U128" i="7"/>
  <c r="T129" i="7"/>
  <c r="U129" i="7"/>
  <c r="T130" i="7"/>
  <c r="U130" i="7"/>
  <c r="T131" i="7"/>
  <c r="U131" i="7"/>
  <c r="T132" i="7"/>
  <c r="U132" i="7"/>
  <c r="T133" i="7"/>
  <c r="U133" i="7"/>
  <c r="T134" i="7"/>
  <c r="U134" i="7"/>
  <c r="T135" i="7"/>
  <c r="U135" i="7"/>
  <c r="T136" i="7"/>
  <c r="U136" i="7"/>
  <c r="T137" i="7"/>
  <c r="U137" i="7"/>
  <c r="T138" i="7"/>
  <c r="U138" i="7"/>
  <c r="T139" i="7"/>
  <c r="U139" i="7"/>
  <c r="T140" i="7"/>
  <c r="U140" i="7"/>
  <c r="T141" i="7"/>
  <c r="U141" i="7"/>
  <c r="T142" i="7"/>
  <c r="U142" i="7"/>
  <c r="T143" i="7"/>
  <c r="U143" i="7"/>
  <c r="T144" i="7"/>
  <c r="U144" i="7"/>
  <c r="T145" i="7"/>
  <c r="U145" i="7"/>
  <c r="T146" i="7"/>
  <c r="U146" i="7"/>
  <c r="T147" i="7"/>
  <c r="U147" i="7"/>
  <c r="T148" i="7"/>
  <c r="U148" i="7"/>
  <c r="T149" i="7"/>
  <c r="U149" i="7"/>
  <c r="T150" i="7"/>
  <c r="U150" i="7"/>
  <c r="T151" i="7"/>
  <c r="U151" i="7"/>
  <c r="T152" i="7"/>
  <c r="U152" i="7"/>
  <c r="T153" i="7"/>
  <c r="U153" i="7"/>
  <c r="T154" i="7"/>
  <c r="U154" i="7"/>
  <c r="T155" i="7"/>
  <c r="U155" i="7"/>
  <c r="T156" i="7"/>
  <c r="U156" i="7"/>
  <c r="T157" i="7"/>
  <c r="U157" i="7"/>
  <c r="T158" i="7"/>
  <c r="U158" i="7"/>
  <c r="T159" i="7"/>
  <c r="U159" i="7"/>
  <c r="T160" i="7"/>
  <c r="U160" i="7"/>
  <c r="T161" i="7"/>
  <c r="U161" i="7"/>
  <c r="T162" i="7"/>
  <c r="U162" i="7"/>
  <c r="T163" i="7"/>
  <c r="U163" i="7"/>
  <c r="T164" i="7"/>
  <c r="U164" i="7"/>
  <c r="T165" i="7"/>
  <c r="U165" i="7"/>
  <c r="T166" i="7"/>
  <c r="U166" i="7"/>
  <c r="T167" i="7"/>
  <c r="U167" i="7"/>
  <c r="T168" i="7"/>
  <c r="U168" i="7"/>
  <c r="T169" i="7"/>
  <c r="U169" i="7"/>
  <c r="T170" i="7"/>
  <c r="U170" i="7"/>
  <c r="T171" i="7"/>
  <c r="U171" i="7"/>
  <c r="T172" i="7"/>
  <c r="U172" i="7"/>
  <c r="T173" i="7"/>
  <c r="U173" i="7"/>
  <c r="T174" i="7"/>
  <c r="U174" i="7"/>
  <c r="T175" i="7"/>
  <c r="U175" i="7"/>
  <c r="T176" i="7"/>
  <c r="U176" i="7"/>
  <c r="T177" i="7"/>
  <c r="U177" i="7"/>
  <c r="T178" i="7"/>
  <c r="U178" i="7"/>
  <c r="T179" i="7"/>
  <c r="U179" i="7"/>
  <c r="T180" i="7"/>
  <c r="U180" i="7"/>
  <c r="T181" i="7"/>
  <c r="U181" i="7"/>
  <c r="T182" i="7"/>
  <c r="U182" i="7"/>
  <c r="T183" i="7"/>
  <c r="U183" i="7"/>
  <c r="T184" i="7"/>
  <c r="U184" i="7"/>
  <c r="T185" i="7"/>
  <c r="U185" i="7"/>
  <c r="T186" i="7"/>
  <c r="U186" i="7"/>
  <c r="T187" i="7"/>
  <c r="U187" i="7"/>
  <c r="T188" i="7"/>
  <c r="U188" i="7"/>
  <c r="T189" i="7"/>
  <c r="U189" i="7"/>
  <c r="T190" i="7"/>
  <c r="U190" i="7"/>
  <c r="T191" i="7"/>
  <c r="U191" i="7"/>
  <c r="T192" i="7"/>
  <c r="U192" i="7"/>
  <c r="T193" i="7"/>
  <c r="U193" i="7"/>
  <c r="T194" i="7"/>
  <c r="U194" i="7"/>
  <c r="T195" i="7"/>
  <c r="U195" i="7"/>
  <c r="T196" i="7"/>
  <c r="U196" i="7"/>
  <c r="T197" i="7"/>
  <c r="U197" i="7"/>
  <c r="T198" i="7"/>
  <c r="U198" i="7"/>
  <c r="T199" i="7"/>
  <c r="U199" i="7"/>
  <c r="T200" i="7"/>
  <c r="U200" i="7"/>
  <c r="T201" i="7"/>
  <c r="U201" i="7"/>
  <c r="T202" i="7"/>
  <c r="U202" i="7"/>
  <c r="T203" i="7"/>
  <c r="U203" i="7"/>
  <c r="T204" i="7"/>
  <c r="U204" i="7"/>
  <c r="T205" i="7"/>
  <c r="U205" i="7"/>
  <c r="T206" i="7"/>
  <c r="U206" i="7"/>
  <c r="T207" i="7"/>
  <c r="U207" i="7"/>
  <c r="T208" i="7"/>
  <c r="U208" i="7"/>
  <c r="T209" i="7"/>
  <c r="U209" i="7"/>
  <c r="T210" i="7"/>
  <c r="U210" i="7"/>
  <c r="T211" i="7"/>
  <c r="U211" i="7"/>
  <c r="T212" i="7"/>
  <c r="U212" i="7"/>
  <c r="T213" i="7"/>
  <c r="U213" i="7"/>
  <c r="T214" i="7"/>
  <c r="U214" i="7"/>
  <c r="T215" i="7"/>
  <c r="U215" i="7"/>
  <c r="T216" i="7"/>
  <c r="U216" i="7"/>
  <c r="T217" i="7"/>
  <c r="U217" i="7"/>
  <c r="T218" i="7"/>
  <c r="U218" i="7"/>
  <c r="T219" i="7"/>
  <c r="U219" i="7"/>
  <c r="T220" i="7"/>
  <c r="U220" i="7"/>
  <c r="T221" i="7"/>
  <c r="U221" i="7"/>
  <c r="T222" i="7"/>
  <c r="U222" i="7"/>
  <c r="T223" i="7"/>
  <c r="U223" i="7"/>
  <c r="T224" i="7"/>
  <c r="U224" i="7"/>
  <c r="T225" i="7"/>
  <c r="U225" i="7"/>
  <c r="T226" i="7"/>
  <c r="U226" i="7"/>
  <c r="T227" i="7"/>
  <c r="U227" i="7"/>
  <c r="T228" i="7"/>
  <c r="U228" i="7"/>
  <c r="T229" i="7"/>
  <c r="U229" i="7"/>
  <c r="T230" i="7"/>
  <c r="U230" i="7"/>
  <c r="T231" i="7"/>
  <c r="U231" i="7"/>
  <c r="T232" i="7"/>
  <c r="U232" i="7"/>
  <c r="T233" i="7"/>
  <c r="U233" i="7"/>
  <c r="T234" i="7"/>
  <c r="U234" i="7"/>
  <c r="T235" i="7"/>
  <c r="U235" i="7"/>
  <c r="T236" i="7"/>
  <c r="U236" i="7"/>
  <c r="T237" i="7"/>
  <c r="U237" i="7"/>
  <c r="T238" i="7"/>
  <c r="U238" i="7"/>
  <c r="T239" i="7"/>
  <c r="U239" i="7"/>
  <c r="T240" i="7"/>
  <c r="U240" i="7"/>
  <c r="T241" i="7"/>
  <c r="U241" i="7"/>
  <c r="T242" i="7"/>
  <c r="U242" i="7"/>
  <c r="T243" i="7"/>
  <c r="U243" i="7"/>
  <c r="T244" i="7"/>
  <c r="U244" i="7"/>
  <c r="T245" i="7"/>
  <c r="U245" i="7"/>
  <c r="T246" i="7"/>
  <c r="U246" i="7"/>
  <c r="T247" i="7"/>
  <c r="U247" i="7"/>
  <c r="T248" i="7"/>
  <c r="U248" i="7"/>
  <c r="T249" i="7"/>
  <c r="U249" i="7"/>
  <c r="T250" i="7"/>
  <c r="U250" i="7"/>
  <c r="T251" i="7"/>
  <c r="U251" i="7"/>
  <c r="T252" i="7"/>
  <c r="U252" i="7"/>
  <c r="T253" i="7"/>
  <c r="U253" i="7"/>
  <c r="T254" i="7"/>
  <c r="U254" i="7"/>
  <c r="T255" i="7"/>
  <c r="U255" i="7"/>
  <c r="T256" i="7"/>
  <c r="U256" i="7"/>
  <c r="T257" i="7"/>
  <c r="U257" i="7"/>
  <c r="T258" i="7"/>
  <c r="U258" i="7"/>
  <c r="T259" i="7"/>
  <c r="U259" i="7"/>
  <c r="T260" i="7"/>
  <c r="U260" i="7"/>
  <c r="T261" i="7"/>
  <c r="U261" i="7"/>
  <c r="T262" i="7"/>
  <c r="U262" i="7"/>
  <c r="T263" i="7"/>
  <c r="U263" i="7"/>
  <c r="T264" i="7"/>
  <c r="U264" i="7"/>
  <c r="T265" i="7"/>
  <c r="U265" i="7"/>
  <c r="U266" i="7"/>
  <c r="U267" i="7"/>
  <c r="U268" i="7"/>
  <c r="U269" i="7"/>
  <c r="U270" i="7"/>
  <c r="U271" i="7"/>
  <c r="U272" i="7"/>
  <c r="U273" i="7"/>
  <c r="U274" i="7"/>
  <c r="U275" i="7"/>
  <c r="U276" i="7"/>
  <c r="U277" i="7"/>
  <c r="U278" i="7"/>
  <c r="U279" i="7"/>
  <c r="U280" i="7"/>
  <c r="U281" i="7"/>
  <c r="U282" i="7"/>
  <c r="U283" i="7"/>
  <c r="U284" i="7"/>
  <c r="U285" i="7"/>
  <c r="U286" i="7"/>
  <c r="U287" i="7"/>
  <c r="U288" i="7"/>
  <c r="U289" i="7"/>
  <c r="U290" i="7"/>
  <c r="U291" i="7"/>
  <c r="U292" i="7"/>
  <c r="U293" i="7"/>
  <c r="U294" i="7"/>
  <c r="U295" i="7"/>
  <c r="U296" i="7"/>
  <c r="U297" i="7"/>
  <c r="U298" i="7"/>
  <c r="U299" i="7"/>
  <c r="U300" i="7"/>
  <c r="U301" i="7"/>
  <c r="U302" i="7"/>
  <c r="U303" i="7"/>
  <c r="U304" i="7"/>
  <c r="U305" i="7"/>
  <c r="U306" i="7"/>
  <c r="U307" i="7"/>
  <c r="U308" i="7"/>
  <c r="U309" i="7"/>
  <c r="U310" i="7"/>
  <c r="U311" i="7"/>
  <c r="U312" i="7"/>
  <c r="U313" i="7"/>
  <c r="U314" i="7"/>
  <c r="U315" i="7"/>
  <c r="U316" i="7"/>
  <c r="U317" i="7"/>
  <c r="U318" i="7"/>
  <c r="U319" i="7"/>
  <c r="U320" i="7"/>
  <c r="U321" i="7"/>
  <c r="U322" i="7"/>
  <c r="U323" i="7"/>
  <c r="U324" i="7"/>
  <c r="U325" i="7"/>
  <c r="U326" i="7"/>
  <c r="U327" i="7"/>
  <c r="U328" i="7"/>
  <c r="U329" i="7"/>
  <c r="U330" i="7"/>
  <c r="U331" i="7"/>
  <c r="U332" i="7"/>
  <c r="U333" i="7"/>
  <c r="U334" i="7"/>
  <c r="U335" i="7"/>
  <c r="U336" i="7"/>
  <c r="U337" i="7"/>
  <c r="U338" i="7"/>
  <c r="U339" i="7"/>
  <c r="U340" i="7"/>
  <c r="U341" i="7"/>
  <c r="U342" i="7"/>
  <c r="U343" i="7"/>
  <c r="U344" i="7"/>
  <c r="U345" i="7"/>
  <c r="U346" i="7"/>
  <c r="U347" i="7"/>
  <c r="U348" i="7"/>
  <c r="U349" i="7"/>
  <c r="U350" i="7"/>
  <c r="U351" i="7"/>
  <c r="U352" i="7"/>
  <c r="U353" i="7"/>
  <c r="U354" i="7"/>
  <c r="U355" i="7"/>
  <c r="U356" i="7"/>
  <c r="U357" i="7"/>
  <c r="U358" i="7"/>
  <c r="U359" i="7"/>
  <c r="U360" i="7"/>
  <c r="U361" i="7"/>
  <c r="U362" i="7"/>
  <c r="U363" i="7"/>
  <c r="U364" i="7"/>
  <c r="U365" i="7"/>
  <c r="U366" i="7"/>
  <c r="U367" i="7"/>
  <c r="U368" i="7"/>
  <c r="U369" i="7"/>
  <c r="U370" i="7"/>
  <c r="U371" i="7"/>
  <c r="U372" i="7"/>
  <c r="U373" i="7"/>
  <c r="U374" i="7"/>
  <c r="U375" i="7"/>
  <c r="U376" i="7"/>
  <c r="U377" i="7"/>
  <c r="U378" i="7"/>
  <c r="U379" i="7"/>
  <c r="U380" i="7"/>
  <c r="U381" i="7"/>
  <c r="U382" i="7"/>
  <c r="U383" i="7"/>
  <c r="U384" i="7"/>
  <c r="U385" i="7"/>
  <c r="U386" i="7"/>
  <c r="U387" i="7"/>
  <c r="U388" i="7"/>
  <c r="U389" i="7"/>
  <c r="U390" i="7"/>
  <c r="U391" i="7"/>
  <c r="U392" i="7"/>
  <c r="U393" i="7"/>
  <c r="U394" i="7"/>
  <c r="U395" i="7"/>
  <c r="U396" i="7"/>
  <c r="U397" i="7"/>
  <c r="U398" i="7"/>
  <c r="U399" i="7"/>
  <c r="U400" i="7"/>
  <c r="U401" i="7"/>
  <c r="U402" i="7"/>
  <c r="U403" i="7"/>
  <c r="U404" i="7"/>
  <c r="U405" i="7"/>
  <c r="U406" i="7"/>
  <c r="U407" i="7"/>
  <c r="U408" i="7"/>
  <c r="U409" i="7"/>
  <c r="U410" i="7"/>
  <c r="U411" i="7"/>
  <c r="U412" i="7"/>
  <c r="U413" i="7"/>
  <c r="U414" i="7"/>
  <c r="U415" i="7"/>
  <c r="U416" i="7"/>
  <c r="U417" i="7"/>
  <c r="U418" i="7"/>
  <c r="U419" i="7"/>
  <c r="U420" i="7"/>
  <c r="U421" i="7"/>
  <c r="U422" i="7"/>
  <c r="U423" i="7"/>
  <c r="U424" i="7"/>
  <c r="U425" i="7"/>
  <c r="U426" i="7"/>
  <c r="U427" i="7"/>
  <c r="U428" i="7"/>
  <c r="U429" i="7"/>
  <c r="U430" i="7"/>
  <c r="U431" i="7"/>
  <c r="U432" i="7"/>
  <c r="U433" i="7"/>
  <c r="U434" i="7"/>
  <c r="U435" i="7"/>
  <c r="U436" i="7"/>
  <c r="U437" i="7"/>
  <c r="U438" i="7"/>
  <c r="U439" i="7"/>
  <c r="U440" i="7"/>
  <c r="U441" i="7"/>
  <c r="U442" i="7"/>
  <c r="U443" i="7"/>
  <c r="U444" i="7"/>
  <c r="U445" i="7"/>
  <c r="U446" i="7"/>
  <c r="U447" i="7"/>
  <c r="U448" i="7"/>
  <c r="U449" i="7"/>
  <c r="U450" i="7"/>
  <c r="U451" i="7"/>
  <c r="U452" i="7"/>
  <c r="U453" i="7"/>
  <c r="U454" i="7"/>
  <c r="U455" i="7"/>
  <c r="U456" i="7"/>
  <c r="U457" i="7"/>
  <c r="U458" i="7"/>
  <c r="U459" i="7"/>
  <c r="U460" i="7"/>
  <c r="U461" i="7"/>
  <c r="U462" i="7"/>
  <c r="U463" i="7"/>
  <c r="U464" i="7"/>
  <c r="U465" i="7"/>
  <c r="U466" i="7"/>
  <c r="U467" i="7"/>
  <c r="U468" i="7"/>
  <c r="U469" i="7"/>
  <c r="U470" i="7"/>
  <c r="U471" i="7"/>
  <c r="U472" i="7"/>
  <c r="U473" i="7"/>
  <c r="U474" i="7"/>
  <c r="U475" i="7"/>
  <c r="U476" i="7"/>
  <c r="U477" i="7"/>
  <c r="U478" i="7"/>
  <c r="U479" i="7"/>
  <c r="U480" i="7"/>
  <c r="U481" i="7"/>
  <c r="U482" i="7"/>
  <c r="U483" i="7"/>
  <c r="U484" i="7"/>
  <c r="U485" i="7"/>
  <c r="U486" i="7"/>
  <c r="U487" i="7"/>
  <c r="U488" i="7"/>
  <c r="U489" i="7"/>
  <c r="U490" i="7"/>
  <c r="U491" i="7"/>
  <c r="U492" i="7"/>
  <c r="U493" i="7"/>
  <c r="U494" i="7"/>
  <c r="U495" i="7"/>
  <c r="U496" i="7"/>
  <c r="U497" i="7"/>
  <c r="U498" i="7"/>
  <c r="U499" i="7"/>
  <c r="U500" i="7"/>
  <c r="T6" i="7"/>
  <c r="U6" i="7"/>
  <c r="A3" i="5"/>
  <c r="N2" i="5"/>
  <c r="G4" i="3"/>
  <c r="L3" i="3"/>
  <c r="T266" i="7"/>
  <c r="T267" i="7"/>
  <c r="T268" i="7"/>
  <c r="T269" i="7"/>
  <c r="T270" i="7"/>
  <c r="T271" i="7"/>
  <c r="T272" i="7"/>
  <c r="T273" i="7"/>
  <c r="T274" i="7"/>
  <c r="T275" i="7"/>
  <c r="T276" i="7"/>
  <c r="T277" i="7"/>
  <c r="T278" i="7"/>
  <c r="T279" i="7"/>
  <c r="T280" i="7"/>
  <c r="T281" i="7"/>
  <c r="T282" i="7"/>
  <c r="T283" i="7"/>
  <c r="T284" i="7"/>
  <c r="T285" i="7"/>
  <c r="T286" i="7"/>
  <c r="T287" i="7"/>
  <c r="T288" i="7"/>
  <c r="T289" i="7"/>
  <c r="T290" i="7"/>
  <c r="T291" i="7"/>
  <c r="T292" i="7"/>
  <c r="T293" i="7"/>
  <c r="T294" i="7"/>
  <c r="T295" i="7"/>
  <c r="T296" i="7"/>
  <c r="T297" i="7"/>
  <c r="T298" i="7"/>
  <c r="T299" i="7"/>
  <c r="T300" i="7"/>
  <c r="T301" i="7"/>
  <c r="T302" i="7"/>
  <c r="T303" i="7"/>
  <c r="T304" i="7"/>
  <c r="T305" i="7"/>
  <c r="T306" i="7"/>
  <c r="T307" i="7"/>
  <c r="T308" i="7"/>
  <c r="T309" i="7"/>
  <c r="T310" i="7"/>
  <c r="T311" i="7"/>
  <c r="T312" i="7"/>
  <c r="T313" i="7"/>
  <c r="T314" i="7"/>
  <c r="T315" i="7"/>
  <c r="T316" i="7"/>
  <c r="T317" i="7"/>
  <c r="T318" i="7"/>
  <c r="T319" i="7"/>
  <c r="T320" i="7"/>
  <c r="T321" i="7"/>
  <c r="T322" i="7"/>
  <c r="T323" i="7"/>
  <c r="T324" i="7"/>
  <c r="T325" i="7"/>
  <c r="T326" i="7"/>
  <c r="T327" i="7"/>
  <c r="T328" i="7"/>
  <c r="T329" i="7"/>
  <c r="T330" i="7"/>
  <c r="T331" i="7"/>
  <c r="T332" i="7"/>
  <c r="T333" i="7"/>
  <c r="T334" i="7"/>
  <c r="T335" i="7"/>
  <c r="T336" i="7"/>
  <c r="T337" i="7"/>
  <c r="T338" i="7"/>
  <c r="T339" i="7"/>
  <c r="T340" i="7"/>
  <c r="T341" i="7"/>
  <c r="T342" i="7"/>
  <c r="T343" i="7"/>
  <c r="T344" i="7"/>
  <c r="T345" i="7"/>
  <c r="T346" i="7"/>
  <c r="T347" i="7"/>
  <c r="T348" i="7"/>
  <c r="T349" i="7"/>
  <c r="T350" i="7"/>
  <c r="T351" i="7"/>
  <c r="T352" i="7"/>
  <c r="T353" i="7"/>
  <c r="T354" i="7"/>
  <c r="T355" i="7"/>
  <c r="T356" i="7"/>
  <c r="T357" i="7"/>
  <c r="T358" i="7"/>
  <c r="T359" i="7"/>
  <c r="T360" i="7"/>
  <c r="T361" i="7"/>
  <c r="T362" i="7"/>
  <c r="T363" i="7"/>
  <c r="T364" i="7"/>
  <c r="T365" i="7"/>
  <c r="T366" i="7"/>
  <c r="T367" i="7"/>
  <c r="T368" i="7"/>
  <c r="T369" i="7"/>
  <c r="T370" i="7"/>
  <c r="T371" i="7"/>
  <c r="T372" i="7"/>
  <c r="T373" i="7"/>
  <c r="T374" i="7"/>
  <c r="T375" i="7"/>
  <c r="T376" i="7"/>
  <c r="T377" i="7"/>
  <c r="T378" i="7"/>
  <c r="T379" i="7"/>
  <c r="T380" i="7"/>
  <c r="T381" i="7"/>
  <c r="T382" i="7"/>
  <c r="T383" i="7"/>
  <c r="T384" i="7"/>
  <c r="T385" i="7"/>
  <c r="T386" i="7"/>
  <c r="T387" i="7"/>
  <c r="T388" i="7"/>
  <c r="T389" i="7"/>
  <c r="T390" i="7"/>
  <c r="T391" i="7"/>
  <c r="T392" i="7"/>
  <c r="T393" i="7"/>
  <c r="T394" i="7"/>
  <c r="T395" i="7"/>
  <c r="T396" i="7"/>
  <c r="T397" i="7"/>
  <c r="T398" i="7"/>
  <c r="T399" i="7"/>
  <c r="T400" i="7"/>
  <c r="T401" i="7"/>
  <c r="T402" i="7"/>
  <c r="T403" i="7"/>
  <c r="T404" i="7"/>
  <c r="T405" i="7"/>
  <c r="T406" i="7"/>
  <c r="T407" i="7"/>
  <c r="T408" i="7"/>
  <c r="T409" i="7"/>
  <c r="T410" i="7"/>
  <c r="T411" i="7"/>
  <c r="T412" i="7"/>
  <c r="T413" i="7"/>
  <c r="T414" i="7"/>
  <c r="T415" i="7"/>
  <c r="T416" i="7"/>
  <c r="T417" i="7"/>
  <c r="T418" i="7"/>
  <c r="T419" i="7"/>
  <c r="T420" i="7"/>
  <c r="T421" i="7"/>
  <c r="T422" i="7"/>
  <c r="T423" i="7"/>
  <c r="T424" i="7"/>
  <c r="T425" i="7"/>
  <c r="T426" i="7"/>
  <c r="T427" i="7"/>
  <c r="T428" i="7"/>
  <c r="T429" i="7"/>
  <c r="T430" i="7"/>
  <c r="T431" i="7"/>
  <c r="T432" i="7"/>
  <c r="T433" i="7"/>
  <c r="T434" i="7"/>
  <c r="T435" i="7"/>
  <c r="T436" i="7"/>
  <c r="T437" i="7"/>
  <c r="T438" i="7"/>
  <c r="T439" i="7"/>
  <c r="T440" i="7"/>
  <c r="T441" i="7"/>
  <c r="T442" i="7"/>
  <c r="T443" i="7"/>
  <c r="T444" i="7"/>
  <c r="T445" i="7"/>
  <c r="T446" i="7"/>
  <c r="T447" i="7"/>
  <c r="T448" i="7"/>
  <c r="T449" i="7"/>
  <c r="T450" i="7"/>
  <c r="T451" i="7"/>
  <c r="T452" i="7"/>
  <c r="T453" i="7"/>
  <c r="T454" i="7"/>
  <c r="T455" i="7"/>
  <c r="T456" i="7"/>
  <c r="T457" i="7"/>
  <c r="T458" i="7"/>
  <c r="T459" i="7"/>
  <c r="T460" i="7"/>
  <c r="T461" i="7"/>
  <c r="T462" i="7"/>
  <c r="T463" i="7"/>
  <c r="T464" i="7"/>
  <c r="T465" i="7"/>
  <c r="T466" i="7"/>
  <c r="T467" i="7"/>
  <c r="T468" i="7"/>
  <c r="T469" i="7"/>
  <c r="T470" i="7"/>
  <c r="T471" i="7"/>
  <c r="T472" i="7"/>
  <c r="T473" i="7"/>
  <c r="T474" i="7"/>
  <c r="T475" i="7"/>
  <c r="T476" i="7"/>
  <c r="T477" i="7"/>
  <c r="T478" i="7"/>
  <c r="T479" i="7"/>
  <c r="T480" i="7"/>
  <c r="T481" i="7"/>
  <c r="T482" i="7"/>
  <c r="T483" i="7"/>
  <c r="T484" i="7"/>
  <c r="T485" i="7"/>
  <c r="T486" i="7"/>
  <c r="T487" i="7"/>
  <c r="T488" i="7"/>
  <c r="T489" i="7"/>
  <c r="T490" i="7"/>
  <c r="T491" i="7"/>
  <c r="T492" i="7"/>
  <c r="T493" i="7"/>
  <c r="T494" i="7"/>
  <c r="T495" i="7"/>
  <c r="T496" i="7"/>
  <c r="T497" i="7"/>
  <c r="T498" i="7"/>
  <c r="T499" i="7"/>
  <c r="T500" i="7"/>
  <c r="J46" i="12"/>
  <c r="J47" i="12"/>
  <c r="T69" i="7"/>
  <c r="U69" i="7"/>
  <c r="T62" i="7"/>
  <c r="U62" i="7"/>
  <c r="T55" i="7"/>
  <c r="U55" i="7"/>
  <c r="T51" i="7"/>
  <c r="U51" i="7"/>
  <c r="T44" i="7"/>
  <c r="U44" i="7"/>
  <c r="T37" i="7"/>
  <c r="U37" i="7"/>
  <c r="T33" i="7"/>
  <c r="U33" i="7"/>
  <c r="T26" i="7"/>
  <c r="U26" i="7"/>
  <c r="T19" i="7"/>
  <c r="U19" i="7"/>
  <c r="T15" i="7"/>
  <c r="U15" i="7"/>
  <c r="T65" i="7"/>
  <c r="U65" i="7"/>
  <c r="T58" i="7"/>
  <c r="U58" i="7"/>
  <c r="T54" i="7"/>
  <c r="U54" i="7"/>
  <c r="T47" i="7"/>
  <c r="U47" i="7"/>
  <c r="T40" i="7"/>
  <c r="U40" i="7"/>
  <c r="T36" i="7"/>
  <c r="U36" i="7"/>
  <c r="T29" i="7"/>
  <c r="U29" i="7"/>
  <c r="T22" i="7"/>
  <c r="U22" i="7"/>
  <c r="T18" i="7"/>
  <c r="U18" i="7"/>
  <c r="T11" i="7"/>
  <c r="U11" i="7"/>
  <c r="T5" i="7"/>
  <c r="U5" i="7"/>
  <c r="T3" i="7"/>
  <c r="U3" i="7"/>
  <c r="T4" i="7"/>
  <c r="U4" i="7"/>
  <c r="T57" i="7"/>
  <c r="U57" i="7"/>
  <c r="T39" i="7"/>
  <c r="U39" i="7"/>
  <c r="T21" i="7"/>
  <c r="U21" i="7"/>
  <c r="H46" i="12"/>
  <c r="T68" i="7"/>
  <c r="U68" i="7"/>
  <c r="T61" i="7"/>
  <c r="U61" i="7"/>
  <c r="T50" i="7"/>
  <c r="U50" i="7"/>
  <c r="T43" i="7"/>
  <c r="U43" i="7"/>
  <c r="T32" i="7"/>
  <c r="U32" i="7"/>
  <c r="T25" i="7"/>
  <c r="U25" i="7"/>
  <c r="T64" i="7"/>
  <c r="U64" i="7"/>
  <c r="T60" i="7"/>
  <c r="U60" i="7"/>
  <c r="T53" i="7"/>
  <c r="U53" i="7"/>
  <c r="T46" i="7"/>
  <c r="U46" i="7"/>
  <c r="T42" i="7"/>
  <c r="U42" i="7"/>
  <c r="T35" i="7"/>
  <c r="U35" i="7"/>
  <c r="T28" i="7"/>
  <c r="U28" i="7"/>
  <c r="T24" i="7"/>
  <c r="U24" i="7"/>
  <c r="T17" i="7"/>
  <c r="U17" i="7"/>
  <c r="T10" i="7"/>
  <c r="U10" i="7"/>
  <c r="C3" i="3"/>
  <c r="A4" i="3"/>
  <c r="B3" i="3"/>
  <c r="H25" i="12"/>
  <c r="T67" i="7"/>
  <c r="U67" i="7"/>
  <c r="T63" i="7"/>
  <c r="U63" i="7"/>
  <c r="T56" i="7"/>
  <c r="U56" i="7"/>
  <c r="T49" i="7"/>
  <c r="U49" i="7"/>
  <c r="T45" i="7"/>
  <c r="U45" i="7"/>
  <c r="T38" i="7"/>
  <c r="U38" i="7"/>
  <c r="T31" i="7"/>
  <c r="U31" i="7"/>
  <c r="T27" i="7"/>
  <c r="U27" i="7"/>
  <c r="T20" i="7"/>
  <c r="U20" i="7"/>
  <c r="T13" i="7"/>
  <c r="U13" i="7"/>
  <c r="L16" i="10"/>
  <c r="M12" i="10"/>
  <c r="N16" i="10"/>
  <c r="C1" i="16"/>
  <c r="K4" i="16"/>
  <c r="I4" i="16"/>
  <c r="G4" i="16"/>
  <c r="C2" i="16"/>
  <c r="K609" i="4"/>
  <c r="K573" i="4"/>
  <c r="K537" i="4"/>
  <c r="K501" i="4"/>
  <c r="K464" i="4"/>
  <c r="K421" i="4"/>
  <c r="K378" i="4"/>
  <c r="K334" i="4"/>
  <c r="K291" i="4"/>
  <c r="K248" i="4"/>
  <c r="K205" i="4"/>
  <c r="K162" i="4"/>
  <c r="K118" i="4"/>
  <c r="K75" i="4"/>
  <c r="K32" i="4"/>
  <c r="K713" i="4"/>
  <c r="K695" i="4"/>
  <c r="K669" i="4"/>
  <c r="K633" i="4"/>
  <c r="K597" i="4"/>
  <c r="K561" i="4"/>
  <c r="K525" i="4"/>
  <c r="K489" i="4"/>
  <c r="K450" i="4"/>
  <c r="K406" i="4"/>
  <c r="K363" i="4"/>
  <c r="K320" i="4"/>
  <c r="K277" i="4"/>
  <c r="K234" i="4"/>
  <c r="K190" i="4"/>
  <c r="K147" i="4"/>
  <c r="K104" i="4"/>
  <c r="K61" i="4"/>
  <c r="K18" i="4"/>
  <c r="E4" i="9"/>
  <c r="K555" i="4"/>
  <c r="K519" i="4"/>
  <c r="K483" i="4"/>
  <c r="K442" i="4"/>
  <c r="K399" i="4"/>
  <c r="K356" i="4"/>
  <c r="K313" i="4"/>
  <c r="K270" i="4"/>
  <c r="K226" i="4"/>
  <c r="K183" i="4"/>
  <c r="K140" i="4"/>
  <c r="K97" i="4"/>
  <c r="K54" i="4"/>
  <c r="K5" i="4"/>
  <c r="K11" i="4"/>
  <c r="K17" i="4"/>
  <c r="K23" i="4"/>
  <c r="K29" i="4"/>
  <c r="K35" i="4"/>
  <c r="K41" i="4"/>
  <c r="K47" i="4"/>
  <c r="K53" i="4"/>
  <c r="K59" i="4"/>
  <c r="K65" i="4"/>
  <c r="K71" i="4"/>
  <c r="K77" i="4"/>
  <c r="K83" i="4"/>
  <c r="K89" i="4"/>
  <c r="K95" i="4"/>
  <c r="K101" i="4"/>
  <c r="K107" i="4"/>
  <c r="K113" i="4"/>
  <c r="K119" i="4"/>
  <c r="K125" i="4"/>
  <c r="K131" i="4"/>
  <c r="K137" i="4"/>
  <c r="K143" i="4"/>
  <c r="K149" i="4"/>
  <c r="K155" i="4"/>
  <c r="K161" i="4"/>
  <c r="K167" i="4"/>
  <c r="K173" i="4"/>
  <c r="K179" i="4"/>
  <c r="K185" i="4"/>
  <c r="K191" i="4"/>
  <c r="K197" i="4"/>
  <c r="K203" i="4"/>
  <c r="K209" i="4"/>
  <c r="K215" i="4"/>
  <c r="K221" i="4"/>
  <c r="K227" i="4"/>
  <c r="K233" i="4"/>
  <c r="K239" i="4"/>
  <c r="K245" i="4"/>
  <c r="K251" i="4"/>
  <c r="K257" i="4"/>
  <c r="K263" i="4"/>
  <c r="K269" i="4"/>
  <c r="K275" i="4"/>
  <c r="K281" i="4"/>
  <c r="K287" i="4"/>
  <c r="K293" i="4"/>
  <c r="K299" i="4"/>
  <c r="K305" i="4"/>
  <c r="K311" i="4"/>
  <c r="K317" i="4"/>
  <c r="K323" i="4"/>
  <c r="K329" i="4"/>
  <c r="K335" i="4"/>
  <c r="K341" i="4"/>
  <c r="K347" i="4"/>
  <c r="K353" i="4"/>
  <c r="K359" i="4"/>
  <c r="K365" i="4"/>
  <c r="K371" i="4"/>
  <c r="K377" i="4"/>
  <c r="K383" i="4"/>
  <c r="K389" i="4"/>
  <c r="K395" i="4"/>
  <c r="K401" i="4"/>
  <c r="K407" i="4"/>
  <c r="K413" i="4"/>
  <c r="K419" i="4"/>
  <c r="K425" i="4"/>
  <c r="K431" i="4"/>
  <c r="K437" i="4"/>
  <c r="K443" i="4"/>
  <c r="K449" i="4"/>
  <c r="K455" i="4"/>
  <c r="K461" i="4"/>
  <c r="K467" i="4"/>
  <c r="K4" i="4"/>
  <c r="K12" i="4"/>
  <c r="K19" i="4"/>
  <c r="K26" i="4"/>
  <c r="K33" i="4"/>
  <c r="K40" i="4"/>
  <c r="K48" i="4"/>
  <c r="K55" i="4"/>
  <c r="K62" i="4"/>
  <c r="K69" i="4"/>
  <c r="K76" i="4"/>
  <c r="K84" i="4"/>
  <c r="K91" i="4"/>
  <c r="K98" i="4"/>
  <c r="K105" i="4"/>
  <c r="K112" i="4"/>
  <c r="K120" i="4"/>
  <c r="K127" i="4"/>
  <c r="K134" i="4"/>
  <c r="K141" i="4"/>
  <c r="K148" i="4"/>
  <c r="K156" i="4"/>
  <c r="K163" i="4"/>
  <c r="K170" i="4"/>
  <c r="K177" i="4"/>
  <c r="K184" i="4"/>
  <c r="K192" i="4"/>
  <c r="K199" i="4"/>
  <c r="K206" i="4"/>
  <c r="K213" i="4"/>
  <c r="K220" i="4"/>
  <c r="K228" i="4"/>
  <c r="K235" i="4"/>
  <c r="K242" i="4"/>
  <c r="K249" i="4"/>
  <c r="K256" i="4"/>
  <c r="K264" i="4"/>
  <c r="K271" i="4"/>
  <c r="K278" i="4"/>
  <c r="K285" i="4"/>
  <c r="K292" i="4"/>
  <c r="K300" i="4"/>
  <c r="K307" i="4"/>
  <c r="K314" i="4"/>
  <c r="K321" i="4"/>
  <c r="K328" i="4"/>
  <c r="K336" i="4"/>
  <c r="K343" i="4"/>
  <c r="K350" i="4"/>
  <c r="K357" i="4"/>
  <c r="K364" i="4"/>
  <c r="K372" i="4"/>
  <c r="K379" i="4"/>
  <c r="K386" i="4"/>
  <c r="K393" i="4"/>
  <c r="K400" i="4"/>
  <c r="K408" i="4"/>
  <c r="K415" i="4"/>
  <c r="K422" i="4"/>
  <c r="K429" i="4"/>
  <c r="K436" i="4"/>
  <c r="K444" i="4"/>
  <c r="K451" i="4"/>
  <c r="K458" i="4"/>
  <c r="K465" i="4"/>
  <c r="K472" i="4"/>
  <c r="K478" i="4"/>
  <c r="K484" i="4"/>
  <c r="K490" i="4"/>
  <c r="K496" i="4"/>
  <c r="K502" i="4"/>
  <c r="K508" i="4"/>
  <c r="K514" i="4"/>
  <c r="K520" i="4"/>
  <c r="K526" i="4"/>
  <c r="K532" i="4"/>
  <c r="K538" i="4"/>
  <c r="K544" i="4"/>
  <c r="K550" i="4"/>
  <c r="K556" i="4"/>
  <c r="K562" i="4"/>
  <c r="K568" i="4"/>
  <c r="K574" i="4"/>
  <c r="K580" i="4"/>
  <c r="K586" i="4"/>
  <c r="K592" i="4"/>
  <c r="K598" i="4"/>
  <c r="K604" i="4"/>
  <c r="K610" i="4"/>
  <c r="K616" i="4"/>
  <c r="K622" i="4"/>
  <c r="K628" i="4"/>
  <c r="K634" i="4"/>
  <c r="K640" i="4"/>
  <c r="K646" i="4"/>
  <c r="K652" i="4"/>
  <c r="K658" i="4"/>
  <c r="K664" i="4"/>
  <c r="K670" i="4"/>
  <c r="K676" i="4"/>
  <c r="K682" i="4"/>
  <c r="K6" i="4"/>
  <c r="K13" i="4"/>
  <c r="K20" i="4"/>
  <c r="K27" i="4"/>
  <c r="K34" i="4"/>
  <c r="K42" i="4"/>
  <c r="K49" i="4"/>
  <c r="K56" i="4"/>
  <c r="K63" i="4"/>
  <c r="K70" i="4"/>
  <c r="K78" i="4"/>
  <c r="K85" i="4"/>
  <c r="K92" i="4"/>
  <c r="K99" i="4"/>
  <c r="K106" i="4"/>
  <c r="K114" i="4"/>
  <c r="K121" i="4"/>
  <c r="K128" i="4"/>
  <c r="K135" i="4"/>
  <c r="K142" i="4"/>
  <c r="K150" i="4"/>
  <c r="K157" i="4"/>
  <c r="K164" i="4"/>
  <c r="K171" i="4"/>
  <c r="K178" i="4"/>
  <c r="K186" i="4"/>
  <c r="K193" i="4"/>
  <c r="K200" i="4"/>
  <c r="K207" i="4"/>
  <c r="K214" i="4"/>
  <c r="K222" i="4"/>
  <c r="K229" i="4"/>
  <c r="K236" i="4"/>
  <c r="K243" i="4"/>
  <c r="K250" i="4"/>
  <c r="K258" i="4"/>
  <c r="K265" i="4"/>
  <c r="K272" i="4"/>
  <c r="K279" i="4"/>
  <c r="K286" i="4"/>
  <c r="K294" i="4"/>
  <c r="K301" i="4"/>
  <c r="K308" i="4"/>
  <c r="K315" i="4"/>
  <c r="K322" i="4"/>
  <c r="K330" i="4"/>
  <c r="K337" i="4"/>
  <c r="K344" i="4"/>
  <c r="K351" i="4"/>
  <c r="K358" i="4"/>
  <c r="K366" i="4"/>
  <c r="K373" i="4"/>
  <c r="K380" i="4"/>
  <c r="K387" i="4"/>
  <c r="K394" i="4"/>
  <c r="K402" i="4"/>
  <c r="K409" i="4"/>
  <c r="K416" i="4"/>
  <c r="K423" i="4"/>
  <c r="K430" i="4"/>
  <c r="K438" i="4"/>
  <c r="K445" i="4"/>
  <c r="K452" i="4"/>
  <c r="K459" i="4"/>
  <c r="K466" i="4"/>
  <c r="K473" i="4"/>
  <c r="K479" i="4"/>
  <c r="K485" i="4"/>
  <c r="K491" i="4"/>
  <c r="K497" i="4"/>
  <c r="K503" i="4"/>
  <c r="K509" i="4"/>
  <c r="K515" i="4"/>
  <c r="K521" i="4"/>
  <c r="K527" i="4"/>
  <c r="K533" i="4"/>
  <c r="K539" i="4"/>
  <c r="K545" i="4"/>
  <c r="K551" i="4"/>
  <c r="K557" i="4"/>
  <c r="K563" i="4"/>
  <c r="K569" i="4"/>
  <c r="K575" i="4"/>
  <c r="K581" i="4"/>
  <c r="K587" i="4"/>
  <c r="K593" i="4"/>
  <c r="K599" i="4"/>
  <c r="K605" i="4"/>
  <c r="K611" i="4"/>
  <c r="K617" i="4"/>
  <c r="K623" i="4"/>
  <c r="K629" i="4"/>
  <c r="K635" i="4"/>
  <c r="K641" i="4"/>
  <c r="K647" i="4"/>
  <c r="K653" i="4"/>
  <c r="K659" i="4"/>
  <c r="K665" i="4"/>
  <c r="K671" i="4"/>
  <c r="K677" i="4"/>
  <c r="K7" i="4"/>
  <c r="K14" i="4"/>
  <c r="K21" i="4"/>
  <c r="K28" i="4"/>
  <c r="K36" i="4"/>
  <c r="K43" i="4"/>
  <c r="K50" i="4"/>
  <c r="K57" i="4"/>
  <c r="K64" i="4"/>
  <c r="K72" i="4"/>
  <c r="K79" i="4"/>
  <c r="K86" i="4"/>
  <c r="K93" i="4"/>
  <c r="K100" i="4"/>
  <c r="K108" i="4"/>
  <c r="K115" i="4"/>
  <c r="K122" i="4"/>
  <c r="K129" i="4"/>
  <c r="K136" i="4"/>
  <c r="K144" i="4"/>
  <c r="K151" i="4"/>
  <c r="K158" i="4"/>
  <c r="K165" i="4"/>
  <c r="K172" i="4"/>
  <c r="K180" i="4"/>
  <c r="K187" i="4"/>
  <c r="K194" i="4"/>
  <c r="K201" i="4"/>
  <c r="K208" i="4"/>
  <c r="K216" i="4"/>
  <c r="K223" i="4"/>
  <c r="K230" i="4"/>
  <c r="K237" i="4"/>
  <c r="K244" i="4"/>
  <c r="K252" i="4"/>
  <c r="K259" i="4"/>
  <c r="K266" i="4"/>
  <c r="K273" i="4"/>
  <c r="K280" i="4"/>
  <c r="K288" i="4"/>
  <c r="K295" i="4"/>
  <c r="K302" i="4"/>
  <c r="K309" i="4"/>
  <c r="K316" i="4"/>
  <c r="K324" i="4"/>
  <c r="K331" i="4"/>
  <c r="K338" i="4"/>
  <c r="K345" i="4"/>
  <c r="K352" i="4"/>
  <c r="K360" i="4"/>
  <c r="K367" i="4"/>
  <c r="K374" i="4"/>
  <c r="K381" i="4"/>
  <c r="K388" i="4"/>
  <c r="K396" i="4"/>
  <c r="K403" i="4"/>
  <c r="K410" i="4"/>
  <c r="K417" i="4"/>
  <c r="K424" i="4"/>
  <c r="K432" i="4"/>
  <c r="K439" i="4"/>
  <c r="K446" i="4"/>
  <c r="K453" i="4"/>
  <c r="K460" i="4"/>
  <c r="K468" i="4"/>
  <c r="K474" i="4"/>
  <c r="K480" i="4"/>
  <c r="K486" i="4"/>
  <c r="K492" i="4"/>
  <c r="K498" i="4"/>
  <c r="K504" i="4"/>
  <c r="K510" i="4"/>
  <c r="K516" i="4"/>
  <c r="K522" i="4"/>
  <c r="K528" i="4"/>
  <c r="K534" i="4"/>
  <c r="K540" i="4"/>
  <c r="K546" i="4"/>
  <c r="K552" i="4"/>
  <c r="K558" i="4"/>
  <c r="K564" i="4"/>
  <c r="K570" i="4"/>
  <c r="K576" i="4"/>
  <c r="K582" i="4"/>
  <c r="K588" i="4"/>
  <c r="K594" i="4"/>
  <c r="K600" i="4"/>
  <c r="K606" i="4"/>
  <c r="K612" i="4"/>
  <c r="K618" i="4"/>
  <c r="K624" i="4"/>
  <c r="K630" i="4"/>
  <c r="K636" i="4"/>
  <c r="K642" i="4"/>
  <c r="K648" i="4"/>
  <c r="K654" i="4"/>
  <c r="K660" i="4"/>
  <c r="K666" i="4"/>
  <c r="K672" i="4"/>
  <c r="K678" i="4"/>
  <c r="K684" i="4"/>
  <c r="K15" i="4"/>
  <c r="K30" i="4"/>
  <c r="K44" i="4"/>
  <c r="K58" i="4"/>
  <c r="K73" i="4"/>
  <c r="K87" i="4"/>
  <c r="K102" i="4"/>
  <c r="K116" i="4"/>
  <c r="K130" i="4"/>
  <c r="K145" i="4"/>
  <c r="K159" i="4"/>
  <c r="K174" i="4"/>
  <c r="K188" i="4"/>
  <c r="K202" i="4"/>
  <c r="K217" i="4"/>
  <c r="K231" i="4"/>
  <c r="K246" i="4"/>
  <c r="K260" i="4"/>
  <c r="K274" i="4"/>
  <c r="K289" i="4"/>
  <c r="K303" i="4"/>
  <c r="K318" i="4"/>
  <c r="K332" i="4"/>
  <c r="K346" i="4"/>
  <c r="K361" i="4"/>
  <c r="K375" i="4"/>
  <c r="K390" i="4"/>
  <c r="K404" i="4"/>
  <c r="K418" i="4"/>
  <c r="K433" i="4"/>
  <c r="K447" i="4"/>
  <c r="K462" i="4"/>
  <c r="K475" i="4"/>
  <c r="K487" i="4"/>
  <c r="K499" i="4"/>
  <c r="K511" i="4"/>
  <c r="K523" i="4"/>
  <c r="K535" i="4"/>
  <c r="K547" i="4"/>
  <c r="K559" i="4"/>
  <c r="K571" i="4"/>
  <c r="K583" i="4"/>
  <c r="K595" i="4"/>
  <c r="K607" i="4"/>
  <c r="K619" i="4"/>
  <c r="K631" i="4"/>
  <c r="K643" i="4"/>
  <c r="K655" i="4"/>
  <c r="K667" i="4"/>
  <c r="K679" i="4"/>
  <c r="K687" i="4"/>
  <c r="K693" i="4"/>
  <c r="K699" i="4"/>
  <c r="K705" i="4"/>
  <c r="K711" i="4"/>
  <c r="K717" i="4"/>
  <c r="K723" i="4"/>
  <c r="K729" i="4"/>
  <c r="K735" i="4"/>
  <c r="K741" i="4"/>
  <c r="K747" i="4"/>
  <c r="K753" i="4"/>
  <c r="K759" i="4"/>
  <c r="K765" i="4"/>
  <c r="K771" i="4"/>
  <c r="K777" i="4"/>
  <c r="K783" i="4"/>
  <c r="K789" i="4"/>
  <c r="K795" i="4"/>
  <c r="K801" i="4"/>
  <c r="K807" i="4"/>
  <c r="K813" i="4"/>
  <c r="K819" i="4"/>
  <c r="K825" i="4"/>
  <c r="K831" i="4"/>
  <c r="K837" i="4"/>
  <c r="K843" i="4"/>
  <c r="K849" i="4"/>
  <c r="K855" i="4"/>
  <c r="K861" i="4"/>
  <c r="K867" i="4"/>
  <c r="K873" i="4"/>
  <c r="K879" i="4"/>
  <c r="K885" i="4"/>
  <c r="K891" i="4"/>
  <c r="K897" i="4"/>
  <c r="K903" i="4"/>
  <c r="K909" i="4"/>
  <c r="K915" i="4"/>
  <c r="K921" i="4"/>
  <c r="K927" i="4"/>
  <c r="K933" i="4"/>
  <c r="K939" i="4"/>
  <c r="K945" i="4"/>
  <c r="K951" i="4"/>
  <c r="K957" i="4"/>
  <c r="K963" i="4"/>
  <c r="K969" i="4"/>
  <c r="K975" i="4"/>
  <c r="K981" i="4"/>
  <c r="K987" i="4"/>
  <c r="K993" i="4"/>
  <c r="K999" i="4"/>
  <c r="K1005" i="4"/>
  <c r="K1011" i="4"/>
  <c r="K1017" i="4"/>
  <c r="K1023" i="4"/>
  <c r="K1029" i="4"/>
  <c r="K1035" i="4"/>
  <c r="K1041" i="4"/>
  <c r="K1047" i="4"/>
  <c r="K1053" i="4"/>
  <c r="K1059" i="4"/>
  <c r="K1065" i="4"/>
  <c r="K1071" i="4"/>
  <c r="K1077" i="4"/>
  <c r="K1083" i="4"/>
  <c r="K1089" i="4"/>
  <c r="K1095" i="4"/>
  <c r="K1101" i="4"/>
  <c r="K1107" i="4"/>
  <c r="K1113" i="4"/>
  <c r="K1119" i="4"/>
  <c r="K1125" i="4"/>
  <c r="K1131" i="4"/>
  <c r="K1137" i="4"/>
  <c r="K1143" i="4"/>
  <c r="K1149" i="4"/>
  <c r="K1155" i="4"/>
  <c r="K1161" i="4"/>
  <c r="K1167" i="4"/>
  <c r="K1173" i="4"/>
  <c r="K1179" i="4"/>
  <c r="K1185" i="4"/>
  <c r="K1191" i="4"/>
  <c r="K1197" i="4"/>
  <c r="K1203" i="4"/>
  <c r="K1209" i="4"/>
  <c r="K1215" i="4"/>
  <c r="K1221" i="4"/>
  <c r="K1227" i="4"/>
  <c r="K1233" i="4"/>
  <c r="K1239" i="4"/>
  <c r="K1245" i="4"/>
  <c r="K1251" i="4"/>
  <c r="K1257" i="4"/>
  <c r="K1263" i="4"/>
  <c r="K1269" i="4"/>
  <c r="K1275" i="4"/>
  <c r="K1281" i="4"/>
  <c r="K1287" i="4"/>
  <c r="K1293" i="4"/>
  <c r="K1299" i="4"/>
  <c r="K16" i="4"/>
  <c r="K31" i="4"/>
  <c r="K45" i="4"/>
  <c r="K60" i="4"/>
  <c r="K74" i="4"/>
  <c r="K88" i="4"/>
  <c r="K103" i="4"/>
  <c r="K117" i="4"/>
  <c r="K132" i="4"/>
  <c r="K146" i="4"/>
  <c r="K160" i="4"/>
  <c r="K175" i="4"/>
  <c r="K189" i="4"/>
  <c r="K204" i="4"/>
  <c r="K218" i="4"/>
  <c r="K232" i="4"/>
  <c r="K247" i="4"/>
  <c r="K261" i="4"/>
  <c r="K276" i="4"/>
  <c r="K290" i="4"/>
  <c r="K304" i="4"/>
  <c r="K319" i="4"/>
  <c r="K333" i="4"/>
  <c r="K348" i="4"/>
  <c r="K362" i="4"/>
  <c r="K376" i="4"/>
  <c r="K391" i="4"/>
  <c r="K405" i="4"/>
  <c r="K420" i="4"/>
  <c r="K434" i="4"/>
  <c r="K448" i="4"/>
  <c r="K463" i="4"/>
  <c r="K476" i="4"/>
  <c r="K488" i="4"/>
  <c r="K500" i="4"/>
  <c r="K512" i="4"/>
  <c r="K524" i="4"/>
  <c r="K536" i="4"/>
  <c r="K548" i="4"/>
  <c r="K560" i="4"/>
  <c r="K572" i="4"/>
  <c r="K584" i="4"/>
  <c r="K596" i="4"/>
  <c r="K608" i="4"/>
  <c r="K620" i="4"/>
  <c r="K632" i="4"/>
  <c r="K644" i="4"/>
  <c r="K656" i="4"/>
  <c r="K668" i="4"/>
  <c r="K680" i="4"/>
  <c r="K688" i="4"/>
  <c r="K694" i="4"/>
  <c r="K700" i="4"/>
  <c r="K706" i="4"/>
  <c r="K712" i="4"/>
  <c r="K718" i="4"/>
  <c r="K724" i="4"/>
  <c r="K730" i="4"/>
  <c r="K736" i="4"/>
  <c r="K742" i="4"/>
  <c r="K748" i="4"/>
  <c r="K754" i="4"/>
  <c r="K760" i="4"/>
  <c r="K766" i="4"/>
  <c r="K772" i="4"/>
  <c r="K778" i="4"/>
  <c r="K784" i="4"/>
  <c r="K790" i="4"/>
  <c r="K796" i="4"/>
  <c r="K802" i="4"/>
  <c r="K808" i="4"/>
  <c r="K814" i="4"/>
  <c r="K820" i="4"/>
  <c r="K826" i="4"/>
  <c r="K832" i="4"/>
  <c r="K838" i="4"/>
  <c r="K844" i="4"/>
  <c r="K850" i="4"/>
  <c r="K856" i="4"/>
  <c r="K862" i="4"/>
  <c r="K868" i="4"/>
  <c r="K874" i="4"/>
  <c r="K880" i="4"/>
  <c r="K886" i="4"/>
  <c r="K892" i="4"/>
  <c r="K898" i="4"/>
  <c r="K904" i="4"/>
  <c r="K910" i="4"/>
  <c r="K916" i="4"/>
  <c r="K922" i="4"/>
  <c r="K928" i="4"/>
  <c r="K934" i="4"/>
  <c r="K940" i="4"/>
  <c r="K946" i="4"/>
  <c r="K952" i="4"/>
  <c r="K958" i="4"/>
  <c r="K964" i="4"/>
  <c r="K970" i="4"/>
  <c r="K976" i="4"/>
  <c r="K982" i="4"/>
  <c r="K988" i="4"/>
  <c r="K994" i="4"/>
  <c r="K1000" i="4"/>
  <c r="K1006" i="4"/>
  <c r="K1012" i="4"/>
  <c r="K1018" i="4"/>
  <c r="K1024" i="4"/>
  <c r="K1030" i="4"/>
  <c r="K1036" i="4"/>
  <c r="K1042" i="4"/>
  <c r="K1048" i="4"/>
  <c r="K1054" i="4"/>
  <c r="K1060" i="4"/>
  <c r="K1066" i="4"/>
  <c r="K1072" i="4"/>
  <c r="K1078" i="4"/>
  <c r="K1084" i="4"/>
  <c r="K1090" i="4"/>
  <c r="K1096" i="4"/>
  <c r="K1102" i="4"/>
  <c r="K1108" i="4"/>
  <c r="K1114" i="4"/>
  <c r="K1120" i="4"/>
  <c r="K1126" i="4"/>
  <c r="K1132" i="4"/>
  <c r="K1138" i="4"/>
  <c r="K1144" i="4"/>
  <c r="K1150" i="4"/>
  <c r="K1156" i="4"/>
  <c r="K1162" i="4"/>
  <c r="K1168" i="4"/>
  <c r="K1174" i="4"/>
  <c r="K1180" i="4"/>
  <c r="K1186" i="4"/>
  <c r="K1192" i="4"/>
  <c r="K1198" i="4"/>
  <c r="K1204" i="4"/>
  <c r="K1210" i="4"/>
  <c r="K1216" i="4"/>
  <c r="K1222" i="4"/>
  <c r="K1228" i="4"/>
  <c r="K1234" i="4"/>
  <c r="K1240" i="4"/>
  <c r="K1246" i="4"/>
  <c r="K1252" i="4"/>
  <c r="K1258" i="4"/>
  <c r="K1264" i="4"/>
  <c r="K1270" i="4"/>
  <c r="K1276" i="4"/>
  <c r="K1282" i="4"/>
  <c r="K1288" i="4"/>
  <c r="K1294" i="4"/>
  <c r="K8" i="4"/>
  <c r="K22" i="4"/>
  <c r="K37" i="4"/>
  <c r="K51" i="4"/>
  <c r="K66" i="4"/>
  <c r="K80" i="4"/>
  <c r="K94" i="4"/>
  <c r="K109" i="4"/>
  <c r="K123" i="4"/>
  <c r="K138" i="4"/>
  <c r="K152" i="4"/>
  <c r="K166" i="4"/>
  <c r="K181" i="4"/>
  <c r="K195" i="4"/>
  <c r="K210" i="4"/>
  <c r="K224" i="4"/>
  <c r="K238" i="4"/>
  <c r="K253" i="4"/>
  <c r="K267" i="4"/>
  <c r="K282" i="4"/>
  <c r="K296" i="4"/>
  <c r="K310" i="4"/>
  <c r="K325" i="4"/>
  <c r="K339" i="4"/>
  <c r="K354" i="4"/>
  <c r="K368" i="4"/>
  <c r="K382" i="4"/>
  <c r="K397" i="4"/>
  <c r="K411" i="4"/>
  <c r="K426" i="4"/>
  <c r="K440" i="4"/>
  <c r="K454" i="4"/>
  <c r="K469" i="4"/>
  <c r="K481" i="4"/>
  <c r="K493" i="4"/>
  <c r="K505" i="4"/>
  <c r="K517" i="4"/>
  <c r="K529" i="4"/>
  <c r="K541" i="4"/>
  <c r="K553" i="4"/>
  <c r="K565" i="4"/>
  <c r="K577" i="4"/>
  <c r="K589" i="4"/>
  <c r="K601" i="4"/>
  <c r="K613" i="4"/>
  <c r="K625" i="4"/>
  <c r="K637" i="4"/>
  <c r="K649" i="4"/>
  <c r="K661" i="4"/>
  <c r="K673" i="4"/>
  <c r="K683" i="4"/>
  <c r="K690" i="4"/>
  <c r="K696" i="4"/>
  <c r="K702" i="4"/>
  <c r="K708" i="4"/>
  <c r="K714" i="4"/>
  <c r="K720" i="4"/>
  <c r="K726" i="4"/>
  <c r="K732" i="4"/>
  <c r="K738" i="4"/>
  <c r="K744" i="4"/>
  <c r="K750" i="4"/>
  <c r="K756" i="4"/>
  <c r="K762" i="4"/>
  <c r="K768" i="4"/>
  <c r="K774" i="4"/>
  <c r="K780" i="4"/>
  <c r="K786" i="4"/>
  <c r="K792" i="4"/>
  <c r="K798" i="4"/>
  <c r="K804" i="4"/>
  <c r="K810" i="4"/>
  <c r="K816" i="4"/>
  <c r="K822" i="4"/>
  <c r="K828" i="4"/>
  <c r="K834" i="4"/>
  <c r="K840" i="4"/>
  <c r="K846" i="4"/>
  <c r="K852" i="4"/>
  <c r="K858" i="4"/>
  <c r="K864" i="4"/>
  <c r="K870" i="4"/>
  <c r="K876" i="4"/>
  <c r="K882" i="4"/>
  <c r="K888" i="4"/>
  <c r="K894" i="4"/>
  <c r="K900" i="4"/>
  <c r="K906" i="4"/>
  <c r="K912" i="4"/>
  <c r="K918" i="4"/>
  <c r="K924" i="4"/>
  <c r="K930" i="4"/>
  <c r="K936" i="4"/>
  <c r="K942" i="4"/>
  <c r="K948" i="4"/>
  <c r="K954" i="4"/>
  <c r="K960" i="4"/>
  <c r="K966" i="4"/>
  <c r="K972" i="4"/>
  <c r="K978" i="4"/>
  <c r="K984" i="4"/>
  <c r="K990" i="4"/>
  <c r="K996" i="4"/>
  <c r="K1002" i="4"/>
  <c r="K1008" i="4"/>
  <c r="K1014" i="4"/>
  <c r="K1020" i="4"/>
  <c r="K1026" i="4"/>
  <c r="K1032" i="4"/>
  <c r="K1038" i="4"/>
  <c r="K1044" i="4"/>
  <c r="K1050" i="4"/>
  <c r="K1056" i="4"/>
  <c r="K1062" i="4"/>
  <c r="K1068" i="4"/>
  <c r="K1074" i="4"/>
  <c r="K1080" i="4"/>
  <c r="K1086" i="4"/>
  <c r="K1092" i="4"/>
  <c r="K1098" i="4"/>
  <c r="K1104" i="4"/>
  <c r="K1110" i="4"/>
  <c r="K1116" i="4"/>
  <c r="K1122" i="4"/>
  <c r="K1128" i="4"/>
  <c r="K1134" i="4"/>
  <c r="K1140" i="4"/>
  <c r="K1146" i="4"/>
  <c r="K1152" i="4"/>
  <c r="K1158" i="4"/>
  <c r="K1164" i="4"/>
  <c r="K1170" i="4"/>
  <c r="K1176" i="4"/>
  <c r="K1182" i="4"/>
  <c r="K1188" i="4"/>
  <c r="K1194" i="4"/>
  <c r="K1200" i="4"/>
  <c r="K1206" i="4"/>
  <c r="K1212" i="4"/>
  <c r="K1218" i="4"/>
  <c r="K1224" i="4"/>
  <c r="K1230" i="4"/>
  <c r="K1236" i="4"/>
  <c r="K1242" i="4"/>
  <c r="K1248" i="4"/>
  <c r="K1254" i="4"/>
  <c r="K1260" i="4"/>
  <c r="K1266" i="4"/>
  <c r="K1272" i="4"/>
  <c r="K1278" i="4"/>
  <c r="K1284" i="4"/>
  <c r="K1290" i="4"/>
  <c r="K1296" i="4"/>
  <c r="K1302" i="4"/>
  <c r="K1308" i="4"/>
  <c r="K1314" i="4"/>
  <c r="K9" i="4"/>
  <c r="K24" i="4"/>
  <c r="K38" i="4"/>
  <c r="K52" i="4"/>
  <c r="K67" i="4"/>
  <c r="K81" i="4"/>
  <c r="K96" i="4"/>
  <c r="K110" i="4"/>
  <c r="K124" i="4"/>
  <c r="K139" i="4"/>
  <c r="K153" i="4"/>
  <c r="K168" i="4"/>
  <c r="K182" i="4"/>
  <c r="K196" i="4"/>
  <c r="K211" i="4"/>
  <c r="K225" i="4"/>
  <c r="K240" i="4"/>
  <c r="K254" i="4"/>
  <c r="K268" i="4"/>
  <c r="K283" i="4"/>
  <c r="K297" i="4"/>
  <c r="K312" i="4"/>
  <c r="K326" i="4"/>
  <c r="K340" i="4"/>
  <c r="K355" i="4"/>
  <c r="K369" i="4"/>
  <c r="K384" i="4"/>
  <c r="K398" i="4"/>
  <c r="K412" i="4"/>
  <c r="K427" i="4"/>
  <c r="K441" i="4"/>
  <c r="K456" i="4"/>
  <c r="K470" i="4"/>
  <c r="K482" i="4"/>
  <c r="K494" i="4"/>
  <c r="K506" i="4"/>
  <c r="K518" i="4"/>
  <c r="K530" i="4"/>
  <c r="K542" i="4"/>
  <c r="K554" i="4"/>
  <c r="K566" i="4"/>
  <c r="K578" i="4"/>
  <c r="K590" i="4"/>
  <c r="K602" i="4"/>
  <c r="K614" i="4"/>
  <c r="K626" i="4"/>
  <c r="K638" i="4"/>
  <c r="K650" i="4"/>
  <c r="K662" i="4"/>
  <c r="K674" i="4"/>
  <c r="K685" i="4"/>
  <c r="K691" i="4"/>
  <c r="K697" i="4"/>
  <c r="K703" i="4"/>
  <c r="K709" i="4"/>
  <c r="K715" i="4"/>
  <c r="K721" i="4"/>
  <c r="K727" i="4"/>
  <c r="K733" i="4"/>
  <c r="K739" i="4"/>
  <c r="K745" i="4"/>
  <c r="K751" i="4"/>
  <c r="K757" i="4"/>
  <c r="K763" i="4"/>
  <c r="K769" i="4"/>
  <c r="K775" i="4"/>
  <c r="K781" i="4"/>
  <c r="K787" i="4"/>
  <c r="K793" i="4"/>
  <c r="K799" i="4"/>
  <c r="K805" i="4"/>
  <c r="K811" i="4"/>
  <c r="K817" i="4"/>
  <c r="K823" i="4"/>
  <c r="K829" i="4"/>
  <c r="K835" i="4"/>
  <c r="K841" i="4"/>
  <c r="K847" i="4"/>
  <c r="K853" i="4"/>
  <c r="K859" i="4"/>
  <c r="K865" i="4"/>
  <c r="K871" i="4"/>
  <c r="K877" i="4"/>
  <c r="K883" i="4"/>
  <c r="K889" i="4"/>
  <c r="K895" i="4"/>
  <c r="K901" i="4"/>
  <c r="K907" i="4"/>
  <c r="K913" i="4"/>
  <c r="K919" i="4"/>
  <c r="K925" i="4"/>
  <c r="K931" i="4"/>
  <c r="K937" i="4"/>
  <c r="K943" i="4"/>
  <c r="K949" i="4"/>
  <c r="K955" i="4"/>
  <c r="K961" i="4"/>
  <c r="K967" i="4"/>
  <c r="K973" i="4"/>
  <c r="K979" i="4"/>
  <c r="K985" i="4"/>
  <c r="K991" i="4"/>
  <c r="K997" i="4"/>
  <c r="K1003" i="4"/>
  <c r="K1009" i="4"/>
  <c r="K1015" i="4"/>
  <c r="K1021" i="4"/>
  <c r="K1027" i="4"/>
  <c r="K1033" i="4"/>
  <c r="K1039" i="4"/>
  <c r="K1045" i="4"/>
  <c r="K1051" i="4"/>
  <c r="K1057" i="4"/>
  <c r="K1063" i="4"/>
  <c r="K1069" i="4"/>
  <c r="K1075" i="4"/>
  <c r="K1081" i="4"/>
  <c r="K1087" i="4"/>
  <c r="K1093" i="4"/>
  <c r="K1099" i="4"/>
  <c r="K1105" i="4"/>
  <c r="K1111" i="4"/>
  <c r="K1117" i="4"/>
  <c r="K1123" i="4"/>
  <c r="K1129" i="4"/>
  <c r="K1135" i="4"/>
  <c r="K1141" i="4"/>
  <c r="K1147" i="4"/>
  <c r="K1153" i="4"/>
  <c r="K1159" i="4"/>
  <c r="K1165" i="4"/>
  <c r="K1171" i="4"/>
  <c r="K1177" i="4"/>
  <c r="K1183" i="4"/>
  <c r="K1189" i="4"/>
  <c r="K1195" i="4"/>
  <c r="K1201" i="4"/>
  <c r="K1207" i="4"/>
  <c r="K1213" i="4"/>
  <c r="K1219" i="4"/>
  <c r="K1225" i="4"/>
  <c r="K1231" i="4"/>
  <c r="K1237" i="4"/>
  <c r="K1243" i="4"/>
  <c r="K1249" i="4"/>
  <c r="K1255" i="4"/>
  <c r="K1261" i="4"/>
  <c r="K1267" i="4"/>
  <c r="K1273" i="4"/>
  <c r="K1279" i="4"/>
  <c r="K1285" i="4"/>
  <c r="K1291" i="4"/>
  <c r="K1297" i="4"/>
  <c r="K1303" i="4"/>
  <c r="I5" i="4"/>
  <c r="I9" i="4"/>
  <c r="H9" i="4"/>
  <c r="J69" i="9"/>
  <c r="J63" i="9"/>
  <c r="J57" i="9"/>
  <c r="J51" i="9"/>
  <c r="J45" i="9"/>
  <c r="J39" i="9"/>
  <c r="J33" i="9"/>
  <c r="J27" i="9"/>
  <c r="J21" i="9"/>
  <c r="J15" i="9"/>
  <c r="J9" i="9"/>
  <c r="J68" i="9"/>
  <c r="J62" i="9"/>
  <c r="J56" i="9"/>
  <c r="J50" i="9"/>
  <c r="J44" i="9"/>
  <c r="J38" i="9"/>
  <c r="J32" i="9"/>
  <c r="J26" i="9"/>
  <c r="J20" i="9"/>
  <c r="J14" i="9"/>
  <c r="J8" i="9"/>
  <c r="J67" i="9"/>
  <c r="J61" i="9"/>
  <c r="J55" i="9"/>
  <c r="J49" i="9"/>
  <c r="J43" i="9"/>
  <c r="J37" i="9"/>
  <c r="J31" i="9"/>
  <c r="J25" i="9"/>
  <c r="J19" i="9"/>
  <c r="J13" i="9"/>
  <c r="J7" i="9"/>
  <c r="J66" i="9"/>
  <c r="J60" i="9"/>
  <c r="J54" i="9"/>
  <c r="J48" i="9"/>
  <c r="J42" i="9"/>
  <c r="J36" i="9"/>
  <c r="J30" i="9"/>
  <c r="J24" i="9"/>
  <c r="J18" i="9"/>
  <c r="J12" i="9"/>
  <c r="J6" i="9"/>
  <c r="L2" i="13"/>
  <c r="J65" i="9"/>
  <c r="J59" i="9"/>
  <c r="J53" i="9"/>
  <c r="J47" i="9"/>
  <c r="J41" i="9"/>
  <c r="J35" i="9"/>
  <c r="J29" i="9"/>
  <c r="J23" i="9"/>
  <c r="J17" i="9"/>
  <c r="J11" i="9"/>
  <c r="E11" i="9"/>
  <c r="D11" i="9"/>
  <c r="E47" i="9"/>
  <c r="D47" i="9"/>
  <c r="E18" i="9"/>
  <c r="D18" i="9"/>
  <c r="E54" i="9"/>
  <c r="D54" i="9"/>
  <c r="E25" i="9"/>
  <c r="D25" i="9"/>
  <c r="E61" i="9"/>
  <c r="D61" i="9"/>
  <c r="D32" i="9"/>
  <c r="E32" i="9"/>
  <c r="D68" i="9"/>
  <c r="E68" i="9"/>
  <c r="E39" i="9"/>
  <c r="D39" i="9"/>
  <c r="S4" i="3"/>
  <c r="I10" i="4"/>
  <c r="H10" i="4"/>
  <c r="B2" i="5"/>
  <c r="J2" i="5"/>
  <c r="V2" i="16"/>
  <c r="B5" i="16"/>
  <c r="B6" i="16"/>
  <c r="E17" i="9"/>
  <c r="D17" i="9"/>
  <c r="E53" i="9"/>
  <c r="D53" i="9"/>
  <c r="E24" i="9"/>
  <c r="D24" i="9"/>
  <c r="E60" i="9"/>
  <c r="D60" i="9"/>
  <c r="E31" i="9"/>
  <c r="D31" i="9"/>
  <c r="E67" i="9"/>
  <c r="D67" i="9"/>
  <c r="D38" i="9"/>
  <c r="E38" i="9"/>
  <c r="E9" i="9"/>
  <c r="D9" i="9"/>
  <c r="E45" i="9"/>
  <c r="D45" i="9"/>
  <c r="H5" i="4"/>
  <c r="O7" i="16"/>
  <c r="O10" i="16"/>
  <c r="O13" i="16"/>
  <c r="O16" i="16"/>
  <c r="O19" i="16"/>
  <c r="O22" i="16"/>
  <c r="O25" i="16"/>
  <c r="O28" i="16"/>
  <c r="O31" i="16"/>
  <c r="O34" i="16"/>
  <c r="O37" i="16"/>
  <c r="O40" i="16"/>
  <c r="O43" i="16"/>
  <c r="O46" i="16"/>
  <c r="O49" i="16"/>
  <c r="O52" i="16"/>
  <c r="O55" i="16"/>
  <c r="O58" i="16"/>
  <c r="O61" i="16"/>
  <c r="O64" i="16"/>
  <c r="O67" i="16"/>
  <c r="O70" i="16"/>
  <c r="O73" i="16"/>
  <c r="O76" i="16"/>
  <c r="O79" i="16"/>
  <c r="O82" i="16"/>
  <c r="O85" i="16"/>
  <c r="O88" i="16"/>
  <c r="O91" i="16"/>
  <c r="O94" i="16"/>
  <c r="O97" i="16"/>
  <c r="O100" i="16"/>
  <c r="N9" i="16"/>
  <c r="N15" i="16"/>
  <c r="N21" i="16"/>
  <c r="N27" i="16"/>
  <c r="N33" i="16"/>
  <c r="N39" i="16"/>
  <c r="N45" i="16"/>
  <c r="N51" i="16"/>
  <c r="N57" i="16"/>
  <c r="N63" i="16"/>
  <c r="N69" i="16"/>
  <c r="N75" i="16"/>
  <c r="N81" i="16"/>
  <c r="N87" i="16"/>
  <c r="N93" i="16"/>
  <c r="N99" i="16"/>
  <c r="O5" i="16"/>
  <c r="O8" i="16"/>
  <c r="O11" i="16"/>
  <c r="O14" i="16"/>
  <c r="O17" i="16"/>
  <c r="O20" i="16"/>
  <c r="O23" i="16"/>
  <c r="O26" i="16"/>
  <c r="O29" i="16"/>
  <c r="O32" i="16"/>
  <c r="O35" i="16"/>
  <c r="O38" i="16"/>
  <c r="O41" i="16"/>
  <c r="O44" i="16"/>
  <c r="O47" i="16"/>
  <c r="O50" i="16"/>
  <c r="O53" i="16"/>
  <c r="O56" i="16"/>
  <c r="O59" i="16"/>
  <c r="O62" i="16"/>
  <c r="O65" i="16"/>
  <c r="O68" i="16"/>
  <c r="O71" i="16"/>
  <c r="O74" i="16"/>
  <c r="O77" i="16"/>
  <c r="O80" i="16"/>
  <c r="O83" i="16"/>
  <c r="O86" i="16"/>
  <c r="O89" i="16"/>
  <c r="O92" i="16"/>
  <c r="O95" i="16"/>
  <c r="O98" i="16"/>
  <c r="N5" i="16"/>
  <c r="N11" i="16"/>
  <c r="N17" i="16"/>
  <c r="N23" i="16"/>
  <c r="N29" i="16"/>
  <c r="N35" i="16"/>
  <c r="N41" i="16"/>
  <c r="N47" i="16"/>
  <c r="N53" i="16"/>
  <c r="N59" i="16"/>
  <c r="N65" i="16"/>
  <c r="N71" i="16"/>
  <c r="N77" i="16"/>
  <c r="N83" i="16"/>
  <c r="N89" i="16"/>
  <c r="N95" i="16"/>
  <c r="N6" i="16"/>
  <c r="N14" i="16"/>
  <c r="N24" i="16"/>
  <c r="N32" i="16"/>
  <c r="N42" i="16"/>
  <c r="N50" i="16"/>
  <c r="N60" i="16"/>
  <c r="N68" i="16"/>
  <c r="N78" i="16"/>
  <c r="N86" i="16"/>
  <c r="N96" i="16"/>
  <c r="O12" i="16"/>
  <c r="O21" i="16"/>
  <c r="O30" i="16"/>
  <c r="O39" i="16"/>
  <c r="O48" i="16"/>
  <c r="O57" i="16"/>
  <c r="O66" i="16"/>
  <c r="O75" i="16"/>
  <c r="O84" i="16"/>
  <c r="O93" i="16"/>
  <c r="N7" i="16"/>
  <c r="N16" i="16"/>
  <c r="N25" i="16"/>
  <c r="N34" i="16"/>
  <c r="N43" i="16"/>
  <c r="N52" i="16"/>
  <c r="N61" i="16"/>
  <c r="N70" i="16"/>
  <c r="N79" i="16"/>
  <c r="N88" i="16"/>
  <c r="N97" i="16"/>
  <c r="N8" i="16"/>
  <c r="N18" i="16"/>
  <c r="N26" i="16"/>
  <c r="N36" i="16"/>
  <c r="N44" i="16"/>
  <c r="N54" i="16"/>
  <c r="N62" i="16"/>
  <c r="N72" i="16"/>
  <c r="N80" i="16"/>
  <c r="N90" i="16"/>
  <c r="N98" i="16"/>
  <c r="O9" i="16"/>
  <c r="O18" i="16"/>
  <c r="O27" i="16"/>
  <c r="O36" i="16"/>
  <c r="O45" i="16"/>
  <c r="O54" i="16"/>
  <c r="O63" i="16"/>
  <c r="O72" i="16"/>
  <c r="O81" i="16"/>
  <c r="O90" i="16"/>
  <c r="O99" i="16"/>
  <c r="N10" i="16"/>
  <c r="N19" i="16"/>
  <c r="N28" i="16"/>
  <c r="N37" i="16"/>
  <c r="N46" i="16"/>
  <c r="N55" i="16"/>
  <c r="N64" i="16"/>
  <c r="N73" i="16"/>
  <c r="N82" i="16"/>
  <c r="N91" i="16"/>
  <c r="N100" i="16"/>
  <c r="N12" i="16"/>
  <c r="N20" i="16"/>
  <c r="N30" i="16"/>
  <c r="N38" i="16"/>
  <c r="N48" i="16"/>
  <c r="N56" i="16"/>
  <c r="N66" i="16"/>
  <c r="N74" i="16"/>
  <c r="N84" i="16"/>
  <c r="N92" i="16"/>
  <c r="N22" i="16"/>
  <c r="N76" i="16"/>
  <c r="O6" i="16"/>
  <c r="O33" i="16"/>
  <c r="O60" i="16"/>
  <c r="O87" i="16"/>
  <c r="N31" i="16"/>
  <c r="N85" i="16"/>
  <c r="N40" i="16"/>
  <c r="N94" i="16"/>
  <c r="O15" i="16"/>
  <c r="O42" i="16"/>
  <c r="O69" i="16"/>
  <c r="O96" i="16"/>
  <c r="N49" i="16"/>
  <c r="N58" i="16"/>
  <c r="O24" i="16"/>
  <c r="O51" i="16"/>
  <c r="O78" i="16"/>
  <c r="N13" i="16"/>
  <c r="N67" i="16"/>
  <c r="C4" i="3"/>
  <c r="B4" i="3"/>
  <c r="E23" i="9"/>
  <c r="D23" i="9"/>
  <c r="E59" i="9"/>
  <c r="D59" i="9"/>
  <c r="E30" i="9"/>
  <c r="D30" i="9"/>
  <c r="E66" i="9"/>
  <c r="D66" i="9"/>
  <c r="E37" i="9"/>
  <c r="D37" i="9"/>
  <c r="E8" i="9"/>
  <c r="D8" i="9"/>
  <c r="E44" i="9"/>
  <c r="D44" i="9"/>
  <c r="E15" i="9"/>
  <c r="D15" i="9"/>
  <c r="E51" i="9"/>
  <c r="D51" i="9"/>
  <c r="E29" i="9"/>
  <c r="D29" i="9"/>
  <c r="E65" i="9"/>
  <c r="D65" i="9"/>
  <c r="E36" i="9"/>
  <c r="D36" i="9"/>
  <c r="E7" i="9"/>
  <c r="D7" i="9"/>
  <c r="E43" i="9"/>
  <c r="D43" i="9"/>
  <c r="D14" i="9"/>
  <c r="E14" i="9"/>
  <c r="D50" i="9"/>
  <c r="E50" i="9"/>
  <c r="E21" i="9"/>
  <c r="D21" i="9"/>
  <c r="E57" i="9"/>
  <c r="D57" i="9"/>
  <c r="E35" i="9"/>
  <c r="D35" i="9"/>
  <c r="E6" i="9"/>
  <c r="T3" i="3"/>
  <c r="K3" i="9"/>
  <c r="D6" i="9"/>
  <c r="S5" i="3"/>
  <c r="E42" i="9"/>
  <c r="D42" i="9"/>
  <c r="E13" i="9"/>
  <c r="D13" i="9"/>
  <c r="E49" i="9"/>
  <c r="D49" i="9"/>
  <c r="D20" i="9"/>
  <c r="E20" i="9"/>
  <c r="D56" i="9"/>
  <c r="E56" i="9"/>
  <c r="E27" i="9"/>
  <c r="D27" i="9"/>
  <c r="E63" i="9"/>
  <c r="D63" i="9"/>
  <c r="A5" i="3"/>
  <c r="U2" i="7"/>
  <c r="E41" i="9"/>
  <c r="D41" i="9"/>
  <c r="E12" i="9"/>
  <c r="D12" i="9"/>
  <c r="E48" i="9"/>
  <c r="D48" i="9"/>
  <c r="E19" i="9"/>
  <c r="D19" i="9"/>
  <c r="E55" i="9"/>
  <c r="D55" i="9"/>
  <c r="E26" i="9"/>
  <c r="D26" i="9"/>
  <c r="E62" i="9"/>
  <c r="D62" i="9"/>
  <c r="E33" i="9"/>
  <c r="D33" i="9"/>
  <c r="E69" i="9"/>
  <c r="D69" i="9"/>
  <c r="I8" i="4"/>
  <c r="A6" i="3"/>
  <c r="A7" i="3"/>
  <c r="K2" i="13"/>
  <c r="H47" i="12"/>
  <c r="K7" i="3"/>
  <c r="B7" i="3"/>
  <c r="L7" i="3"/>
  <c r="C7" i="3"/>
  <c r="J6" i="3"/>
  <c r="U3" i="9"/>
  <c r="K4" i="9"/>
  <c r="U4" i="9"/>
  <c r="N4" i="16"/>
  <c r="B6" i="3"/>
  <c r="C6" i="3"/>
  <c r="H8" i="4"/>
  <c r="I12" i="4"/>
  <c r="H12" i="4"/>
  <c r="I13" i="4"/>
  <c r="H13" i="4"/>
  <c r="I11" i="4"/>
  <c r="B2" i="11"/>
  <c r="B5" i="3"/>
  <c r="C5" i="3"/>
  <c r="A8" i="3"/>
  <c r="H6" i="16"/>
  <c r="K6" i="16"/>
  <c r="G6" i="16"/>
  <c r="I6" i="16"/>
  <c r="L6" i="16"/>
  <c r="M6" i="16"/>
  <c r="B8" i="16"/>
  <c r="C1" i="5"/>
  <c r="B3" i="5"/>
  <c r="N1" i="5"/>
  <c r="A4" i="5"/>
  <c r="A5" i="5"/>
  <c r="B9" i="16"/>
  <c r="B7" i="16"/>
  <c r="B21" i="4"/>
  <c r="I3" i="3"/>
  <c r="A5" i="10"/>
  <c r="O4" i="16"/>
  <c r="B10" i="16"/>
  <c r="K5" i="16"/>
  <c r="L5" i="16"/>
  <c r="G5" i="16"/>
  <c r="I5" i="16"/>
  <c r="M5" i="16"/>
  <c r="H5" i="16"/>
  <c r="N5" i="5"/>
  <c r="G5" i="5"/>
  <c r="L5" i="5"/>
  <c r="I5" i="5"/>
  <c r="C21" i="4"/>
  <c r="Q5" i="3"/>
  <c r="J2" i="3"/>
  <c r="A6" i="5"/>
  <c r="L8" i="3"/>
  <c r="B8" i="3"/>
  <c r="C8" i="3"/>
  <c r="K8" i="3"/>
  <c r="H11" i="4"/>
  <c r="I16" i="4"/>
  <c r="H16" i="4"/>
  <c r="B11" i="16"/>
  <c r="H7" i="16"/>
  <c r="K7" i="16"/>
  <c r="G7" i="16"/>
  <c r="I7" i="16"/>
  <c r="L7" i="16"/>
  <c r="M7" i="16"/>
  <c r="I19" i="4"/>
  <c r="H19" i="4"/>
  <c r="I15" i="4"/>
  <c r="H15" i="4"/>
  <c r="I14" i="4"/>
  <c r="A9" i="3"/>
  <c r="H9" i="16"/>
  <c r="K9" i="16"/>
  <c r="G9" i="16"/>
  <c r="I9" i="16"/>
  <c r="L9" i="16"/>
  <c r="M9" i="16"/>
  <c r="G4" i="5"/>
  <c r="I4" i="5"/>
  <c r="N4" i="5"/>
  <c r="L4" i="5"/>
  <c r="A7" i="5"/>
  <c r="H8" i="16"/>
  <c r="K8" i="16"/>
  <c r="L8" i="16"/>
  <c r="M8" i="16"/>
  <c r="G8" i="16"/>
  <c r="I8" i="16"/>
  <c r="H36" i="11"/>
  <c r="E5" i="11"/>
  <c r="I18" i="4"/>
  <c r="H18" i="4"/>
  <c r="H10" i="16"/>
  <c r="K10" i="16"/>
  <c r="G10" i="16"/>
  <c r="I10" i="16"/>
  <c r="L10" i="16"/>
  <c r="M10" i="16"/>
  <c r="B5" i="10"/>
  <c r="C5" i="10"/>
  <c r="D5" i="10"/>
  <c r="A6" i="10"/>
  <c r="B6" i="10"/>
  <c r="C6" i="10"/>
  <c r="D6" i="10"/>
  <c r="K6" i="3"/>
  <c r="L6" i="3"/>
  <c r="Q6" i="3"/>
  <c r="V4" i="16"/>
  <c r="K5" i="9"/>
  <c r="Q7" i="3"/>
  <c r="N7" i="3"/>
  <c r="I7" i="3"/>
  <c r="H7" i="3"/>
  <c r="G7" i="3"/>
  <c r="J7" i="3"/>
  <c r="M7" i="3"/>
  <c r="N6" i="3"/>
  <c r="M6" i="3"/>
  <c r="E6" i="11"/>
  <c r="I5" i="11"/>
  <c r="K5" i="11"/>
  <c r="H5" i="11"/>
  <c r="J5" i="11"/>
  <c r="G5" i="11"/>
  <c r="F5" i="11"/>
  <c r="L5" i="11"/>
  <c r="C9" i="3"/>
  <c r="B9" i="3"/>
  <c r="K9" i="3"/>
  <c r="L9" i="3"/>
  <c r="A10" i="3"/>
  <c r="A8" i="5"/>
  <c r="U5" i="9"/>
  <c r="K6" i="9"/>
  <c r="U6" i="9"/>
  <c r="K7" i="9"/>
  <c r="U7" i="9"/>
  <c r="L7" i="5"/>
  <c r="G7" i="5"/>
  <c r="I7" i="5"/>
  <c r="N7" i="5"/>
  <c r="A9" i="5"/>
  <c r="A7" i="10"/>
  <c r="I17" i="4"/>
  <c r="N6" i="10"/>
  <c r="E6" i="10"/>
  <c r="M6" i="10"/>
  <c r="L6" i="10"/>
  <c r="I20" i="4"/>
  <c r="H20" i="4"/>
  <c r="H11" i="16"/>
  <c r="K11" i="16"/>
  <c r="L11" i="16"/>
  <c r="M11" i="16"/>
  <c r="G11" i="16"/>
  <c r="I11" i="16"/>
  <c r="B12" i="16"/>
  <c r="I22" i="4"/>
  <c r="H22" i="4"/>
  <c r="N5" i="10"/>
  <c r="E5" i="10"/>
  <c r="L5" i="10"/>
  <c r="M5" i="10"/>
  <c r="H14" i="4"/>
  <c r="L6" i="5"/>
  <c r="I6" i="5"/>
  <c r="N6" i="5"/>
  <c r="G6" i="5"/>
  <c r="Q8" i="3"/>
  <c r="N8" i="3"/>
  <c r="H8" i="3"/>
  <c r="J8" i="3"/>
  <c r="G8" i="3"/>
  <c r="M8" i="3"/>
  <c r="I8" i="3"/>
  <c r="L8" i="5"/>
  <c r="G8" i="5"/>
  <c r="I8" i="5"/>
  <c r="N8" i="5"/>
  <c r="E7" i="11"/>
  <c r="H6" i="11"/>
  <c r="M6" i="11"/>
  <c r="G6" i="11"/>
  <c r="F6" i="11"/>
  <c r="I6" i="11"/>
  <c r="K6" i="11"/>
  <c r="L6" i="11"/>
  <c r="J6" i="11"/>
  <c r="Q5" i="10"/>
  <c r="O5" i="10"/>
  <c r="P5" i="10"/>
  <c r="H17" i="4"/>
  <c r="I21" i="4"/>
  <c r="I23" i="4"/>
  <c r="H23" i="4"/>
  <c r="A10" i="5"/>
  <c r="B13" i="16"/>
  <c r="Q9" i="3"/>
  <c r="N9" i="3"/>
  <c r="M9" i="3"/>
  <c r="H9" i="3"/>
  <c r="J9" i="3"/>
  <c r="G9" i="3"/>
  <c r="I9" i="3"/>
  <c r="B7" i="10"/>
  <c r="C7" i="10"/>
  <c r="D7" i="10"/>
  <c r="I26" i="4"/>
  <c r="H26" i="4"/>
  <c r="K8" i="9"/>
  <c r="M5" i="11"/>
  <c r="L9" i="5"/>
  <c r="G9" i="5"/>
  <c r="I9" i="5"/>
  <c r="N9" i="5"/>
  <c r="A8" i="10"/>
  <c r="C10" i="3"/>
  <c r="K10" i="3"/>
  <c r="L10" i="3"/>
  <c r="B10" i="3"/>
  <c r="A11" i="3"/>
  <c r="H12" i="16"/>
  <c r="K12" i="16"/>
  <c r="G12" i="16"/>
  <c r="I12" i="16"/>
  <c r="L12" i="16"/>
  <c r="M12" i="16"/>
  <c r="B14" i="16"/>
  <c r="I25" i="4"/>
  <c r="H25" i="4"/>
  <c r="Q6" i="10"/>
  <c r="P6" i="10"/>
  <c r="O6" i="10"/>
  <c r="B8" i="10"/>
  <c r="C8" i="10"/>
  <c r="D8" i="10"/>
  <c r="H13" i="16"/>
  <c r="K13" i="16"/>
  <c r="G13" i="16"/>
  <c r="I13" i="16"/>
  <c r="L13" i="16"/>
  <c r="M13" i="16"/>
  <c r="B15" i="16"/>
  <c r="N10" i="5"/>
  <c r="L10" i="5"/>
  <c r="B11" i="3"/>
  <c r="K11" i="3"/>
  <c r="L11" i="3"/>
  <c r="C11" i="3"/>
  <c r="A13" i="3"/>
  <c r="A12" i="3"/>
  <c r="I28" i="4"/>
  <c r="H28" i="4"/>
  <c r="K9" i="9"/>
  <c r="F7" i="11"/>
  <c r="G7" i="11"/>
  <c r="J7" i="11"/>
  <c r="I7" i="11"/>
  <c r="K7" i="11"/>
  <c r="L7" i="11"/>
  <c r="H7" i="11"/>
  <c r="E8" i="11"/>
  <c r="H14" i="16"/>
  <c r="K14" i="16"/>
  <c r="L14" i="16"/>
  <c r="M14" i="16"/>
  <c r="G14" i="16"/>
  <c r="I14" i="16"/>
  <c r="Q10" i="3"/>
  <c r="N10" i="3"/>
  <c r="I10" i="3"/>
  <c r="H10" i="3"/>
  <c r="J10" i="3"/>
  <c r="M10" i="3"/>
  <c r="G10" i="3"/>
  <c r="N7" i="10"/>
  <c r="E7" i="10"/>
  <c r="M7" i="10"/>
  <c r="L7" i="10"/>
  <c r="H21" i="4"/>
  <c r="I24" i="4"/>
  <c r="I29" i="4"/>
  <c r="U8" i="9"/>
  <c r="A9" i="10"/>
  <c r="M7" i="11"/>
  <c r="A10" i="10"/>
  <c r="B10" i="10"/>
  <c r="C10" i="10"/>
  <c r="D10" i="10"/>
  <c r="C13" i="3"/>
  <c r="K13" i="3"/>
  <c r="L13" i="3"/>
  <c r="B13" i="3"/>
  <c r="A14" i="3"/>
  <c r="H15" i="16"/>
  <c r="K15" i="16"/>
  <c r="G15" i="16"/>
  <c r="I15" i="16"/>
  <c r="L15" i="16"/>
  <c r="M15" i="16"/>
  <c r="B16" i="16"/>
  <c r="U9" i="9"/>
  <c r="B9" i="10"/>
  <c r="C9" i="10"/>
  <c r="D9" i="10"/>
  <c r="P7" i="10"/>
  <c r="O7" i="10"/>
  <c r="Q7" i="10"/>
  <c r="K10" i="9"/>
  <c r="M8" i="10"/>
  <c r="L8" i="10"/>
  <c r="N8" i="10"/>
  <c r="E8" i="10"/>
  <c r="A11" i="10"/>
  <c r="B11" i="10"/>
  <c r="H24" i="4"/>
  <c r="I27" i="4"/>
  <c r="I31" i="4"/>
  <c r="B12" i="3"/>
  <c r="C12" i="3"/>
  <c r="L12" i="3"/>
  <c r="K12" i="3"/>
  <c r="Q11" i="3"/>
  <c r="N11" i="3"/>
  <c r="I11" i="3"/>
  <c r="H11" i="3"/>
  <c r="M11" i="3"/>
  <c r="J11" i="3"/>
  <c r="G11" i="3"/>
  <c r="H29" i="4"/>
  <c r="I32" i="4"/>
  <c r="F8" i="11"/>
  <c r="J8" i="11"/>
  <c r="K8" i="11"/>
  <c r="H8" i="11"/>
  <c r="M8" i="11"/>
  <c r="G8" i="11"/>
  <c r="L8" i="11"/>
  <c r="E9" i="11"/>
  <c r="I8" i="11"/>
  <c r="H31" i="4"/>
  <c r="A12" i="10"/>
  <c r="H16" i="16"/>
  <c r="K16" i="16"/>
  <c r="G16" i="16"/>
  <c r="I16" i="16"/>
  <c r="L16" i="16"/>
  <c r="M16" i="16"/>
  <c r="L10" i="10"/>
  <c r="E10" i="10"/>
  <c r="M10" i="10"/>
  <c r="N10" i="10"/>
  <c r="K14" i="3"/>
  <c r="C14" i="3"/>
  <c r="L14" i="3"/>
  <c r="B14" i="3"/>
  <c r="A15" i="3"/>
  <c r="J9" i="11"/>
  <c r="H9" i="11"/>
  <c r="M9" i="11"/>
  <c r="K9" i="11"/>
  <c r="G9" i="11"/>
  <c r="F9" i="11"/>
  <c r="L9" i="11"/>
  <c r="I9" i="11"/>
  <c r="E10" i="11"/>
  <c r="Q12" i="3"/>
  <c r="N12" i="3"/>
  <c r="J12" i="3"/>
  <c r="M12" i="3"/>
  <c r="G12" i="3"/>
  <c r="I12" i="3"/>
  <c r="H12" i="3"/>
  <c r="C11" i="10"/>
  <c r="E11" i="10"/>
  <c r="Q8" i="10"/>
  <c r="O8" i="10"/>
  <c r="P8" i="10"/>
  <c r="Q13" i="3"/>
  <c r="N13" i="3"/>
  <c r="M13" i="3"/>
  <c r="G13" i="3"/>
  <c r="I13" i="3"/>
  <c r="J13" i="3"/>
  <c r="H13" i="3"/>
  <c r="H27" i="4"/>
  <c r="I30" i="4"/>
  <c r="B17" i="16"/>
  <c r="H32" i="4"/>
  <c r="U10" i="9"/>
  <c r="K11" i="9"/>
  <c r="M9" i="10"/>
  <c r="L9" i="10"/>
  <c r="N9" i="10"/>
  <c r="E9" i="10"/>
  <c r="H30" i="4"/>
  <c r="I33" i="4"/>
  <c r="P11" i="10"/>
  <c r="O11" i="10"/>
  <c r="Q11" i="10"/>
  <c r="H17" i="16"/>
  <c r="K17" i="16"/>
  <c r="L17" i="16"/>
  <c r="M17" i="16"/>
  <c r="G17" i="16"/>
  <c r="I17" i="16"/>
  <c r="B18" i="16"/>
  <c r="I35" i="4"/>
  <c r="K10" i="11"/>
  <c r="L10" i="11"/>
  <c r="F10" i="11"/>
  <c r="J10" i="11"/>
  <c r="E11" i="11"/>
  <c r="H10" i="11"/>
  <c r="G10" i="11"/>
  <c r="I10" i="11"/>
  <c r="U11" i="9"/>
  <c r="K12" i="9"/>
  <c r="B12" i="10"/>
  <c r="A13" i="10"/>
  <c r="I34" i="4"/>
  <c r="O9" i="10"/>
  <c r="Q9" i="10"/>
  <c r="P9" i="10"/>
  <c r="C15" i="3"/>
  <c r="K15" i="3"/>
  <c r="L15" i="3"/>
  <c r="B15" i="3"/>
  <c r="A16" i="3"/>
  <c r="Q14" i="3"/>
  <c r="N14" i="3"/>
  <c r="J14" i="3"/>
  <c r="H14" i="3"/>
  <c r="M14" i="3"/>
  <c r="G14" i="3"/>
  <c r="I14" i="3"/>
  <c r="Q10" i="10"/>
  <c r="P10" i="10"/>
  <c r="O10" i="10"/>
  <c r="M10" i="11"/>
  <c r="Q15" i="3"/>
  <c r="N15" i="3"/>
  <c r="M15" i="3"/>
  <c r="J15" i="3"/>
  <c r="H15" i="3"/>
  <c r="G15" i="3"/>
  <c r="I15" i="3"/>
  <c r="U12" i="9"/>
  <c r="K13" i="9"/>
  <c r="H33" i="4"/>
  <c r="I36" i="4"/>
  <c r="C16" i="3"/>
  <c r="B16" i="3"/>
  <c r="K16" i="3"/>
  <c r="L16" i="3"/>
  <c r="A17" i="3"/>
  <c r="L11" i="11"/>
  <c r="I11" i="11"/>
  <c r="E12" i="11"/>
  <c r="F11" i="11"/>
  <c r="G11" i="11"/>
  <c r="J11" i="11"/>
  <c r="H11" i="11"/>
  <c r="M11" i="11"/>
  <c r="K11" i="11"/>
  <c r="H34" i="4"/>
  <c r="I37" i="4"/>
  <c r="C12" i="10"/>
  <c r="E12" i="10"/>
  <c r="H18" i="16"/>
  <c r="K18" i="16"/>
  <c r="G18" i="16"/>
  <c r="I18" i="16"/>
  <c r="L18" i="16"/>
  <c r="M18" i="16"/>
  <c r="B19" i="16"/>
  <c r="H35" i="4"/>
  <c r="I38" i="4"/>
  <c r="B13" i="10"/>
  <c r="C13" i="10"/>
  <c r="D13" i="10"/>
  <c r="A14" i="10"/>
  <c r="E13" i="10"/>
  <c r="L13" i="10"/>
  <c r="N13" i="10"/>
  <c r="M13" i="10"/>
  <c r="Q12" i="10"/>
  <c r="P12" i="10"/>
  <c r="O12" i="10"/>
  <c r="U13" i="9"/>
  <c r="K14" i="9"/>
  <c r="H19" i="16"/>
  <c r="K19" i="16"/>
  <c r="G19" i="16"/>
  <c r="I19" i="16"/>
  <c r="L19" i="16"/>
  <c r="M19" i="16"/>
  <c r="B20" i="16"/>
  <c r="L17" i="3"/>
  <c r="B17" i="3"/>
  <c r="K17" i="3"/>
  <c r="C17" i="3"/>
  <c r="A18" i="3"/>
  <c r="H38" i="4"/>
  <c r="I41" i="4"/>
  <c r="E13" i="11"/>
  <c r="H12" i="11"/>
  <c r="G12" i="11"/>
  <c r="I12" i="11"/>
  <c r="F12" i="11"/>
  <c r="J12" i="11"/>
  <c r="K12" i="11"/>
  <c r="L12" i="11"/>
  <c r="Q16" i="3"/>
  <c r="N16" i="3"/>
  <c r="J16" i="3"/>
  <c r="H16" i="3"/>
  <c r="M16" i="3"/>
  <c r="I16" i="3"/>
  <c r="G16" i="3"/>
  <c r="H37" i="4"/>
  <c r="I40" i="4"/>
  <c r="B14" i="10"/>
  <c r="C14" i="10"/>
  <c r="D14" i="10"/>
  <c r="A15" i="10"/>
  <c r="H36" i="4"/>
  <c r="I39" i="4"/>
  <c r="Q17" i="3"/>
  <c r="N17" i="3"/>
  <c r="I17" i="3"/>
  <c r="J17" i="3"/>
  <c r="H17" i="3"/>
  <c r="G17" i="3"/>
  <c r="M17" i="3"/>
  <c r="L14" i="10"/>
  <c r="M14" i="10"/>
  <c r="N14" i="10"/>
  <c r="E14" i="10"/>
  <c r="H41" i="4"/>
  <c r="I44" i="4"/>
  <c r="H20" i="16"/>
  <c r="K20" i="16"/>
  <c r="L20" i="16"/>
  <c r="M20" i="16"/>
  <c r="G20" i="16"/>
  <c r="I20" i="16"/>
  <c r="B21" i="16"/>
  <c r="U14" i="9"/>
  <c r="K15" i="9"/>
  <c r="B15" i="10"/>
  <c r="C15" i="10"/>
  <c r="D15" i="10"/>
  <c r="A16" i="10"/>
  <c r="F13" i="11"/>
  <c r="G13" i="11"/>
  <c r="L13" i="11"/>
  <c r="I13" i="11"/>
  <c r="H13" i="11"/>
  <c r="E14" i="11"/>
  <c r="J13" i="11"/>
  <c r="K13" i="11"/>
  <c r="H40" i="4"/>
  <c r="I43" i="4"/>
  <c r="B18" i="3"/>
  <c r="K18" i="3"/>
  <c r="L18" i="3"/>
  <c r="C18" i="3"/>
  <c r="A19" i="3"/>
  <c r="H39" i="4"/>
  <c r="I42" i="4"/>
  <c r="M12" i="11"/>
  <c r="Q13" i="10"/>
  <c r="P13" i="10"/>
  <c r="O13" i="10"/>
  <c r="B16" i="10"/>
  <c r="A17" i="10"/>
  <c r="H44" i="4"/>
  <c r="I47" i="4"/>
  <c r="F14" i="11"/>
  <c r="J14" i="11"/>
  <c r="I14" i="11"/>
  <c r="K14" i="11"/>
  <c r="H14" i="11"/>
  <c r="L14" i="11"/>
  <c r="E15" i="11"/>
  <c r="G14" i="11"/>
  <c r="H42" i="4"/>
  <c r="I45" i="4"/>
  <c r="Q18" i="3"/>
  <c r="N18" i="3"/>
  <c r="J18" i="3"/>
  <c r="I18" i="3"/>
  <c r="G18" i="3"/>
  <c r="H18" i="3"/>
  <c r="M18" i="3"/>
  <c r="M13" i="11"/>
  <c r="L15" i="10"/>
  <c r="E15" i="10"/>
  <c r="N15" i="10"/>
  <c r="M15" i="10"/>
  <c r="Q14" i="10"/>
  <c r="O14" i="10"/>
  <c r="P14" i="10"/>
  <c r="H43" i="4"/>
  <c r="I46" i="4"/>
  <c r="U15" i="9"/>
  <c r="K16" i="9"/>
  <c r="B19" i="3"/>
  <c r="K19" i="3"/>
  <c r="L19" i="3"/>
  <c r="C19" i="3"/>
  <c r="A20" i="3"/>
  <c r="H21" i="16"/>
  <c r="K21" i="16"/>
  <c r="G21" i="16"/>
  <c r="I21" i="16"/>
  <c r="L21" i="16"/>
  <c r="M21" i="16"/>
  <c r="B22" i="16"/>
  <c r="H22" i="16"/>
  <c r="K22" i="16"/>
  <c r="G22" i="16"/>
  <c r="I22" i="16"/>
  <c r="L22" i="16"/>
  <c r="M22" i="16"/>
  <c r="B23" i="16"/>
  <c r="O15" i="10"/>
  <c r="Q15" i="10"/>
  <c r="P15" i="10"/>
  <c r="J15" i="11"/>
  <c r="H15" i="11"/>
  <c r="K15" i="11"/>
  <c r="L15" i="11"/>
  <c r="E16" i="11"/>
  <c r="I15" i="11"/>
  <c r="F15" i="11"/>
  <c r="G15" i="11"/>
  <c r="H47" i="4"/>
  <c r="I50" i="4"/>
  <c r="H46" i="4"/>
  <c r="I49" i="4"/>
  <c r="Q19" i="3"/>
  <c r="N19" i="3"/>
  <c r="M19" i="3"/>
  <c r="I19" i="3"/>
  <c r="G19" i="3"/>
  <c r="H19" i="3"/>
  <c r="J19" i="3"/>
  <c r="M14" i="11"/>
  <c r="B17" i="10"/>
  <c r="C17" i="10"/>
  <c r="D17" i="10"/>
  <c r="A18" i="10"/>
  <c r="U16" i="9"/>
  <c r="K17" i="9"/>
  <c r="H45" i="4"/>
  <c r="I48" i="4"/>
  <c r="C20" i="3"/>
  <c r="K20" i="3"/>
  <c r="B20" i="3"/>
  <c r="L20" i="3"/>
  <c r="A21" i="3"/>
  <c r="C16" i="10"/>
  <c r="E16" i="10"/>
  <c r="B18" i="10"/>
  <c r="C18" i="10"/>
  <c r="D18" i="10"/>
  <c r="A19" i="10"/>
  <c r="N17" i="10"/>
  <c r="M17" i="10"/>
  <c r="E17" i="10"/>
  <c r="L17" i="10"/>
  <c r="H48" i="4"/>
  <c r="I51" i="4"/>
  <c r="H23" i="16"/>
  <c r="K23" i="16"/>
  <c r="L23" i="16"/>
  <c r="M23" i="16"/>
  <c r="G23" i="16"/>
  <c r="I23" i="16"/>
  <c r="B24" i="16"/>
  <c r="Q16" i="10"/>
  <c r="O16" i="10"/>
  <c r="P16" i="10"/>
  <c r="M15" i="11"/>
  <c r="H49" i="4"/>
  <c r="I52" i="4"/>
  <c r="C21" i="3"/>
  <c r="K21" i="3"/>
  <c r="L21" i="3"/>
  <c r="B21" i="3"/>
  <c r="A22" i="3"/>
  <c r="K16" i="11"/>
  <c r="L16" i="11"/>
  <c r="G16" i="11"/>
  <c r="F16" i="11"/>
  <c r="J16" i="11"/>
  <c r="I16" i="11"/>
  <c r="E17" i="11"/>
  <c r="H16" i="11"/>
  <c r="U17" i="9"/>
  <c r="K18" i="9"/>
  <c r="Q20" i="3"/>
  <c r="N20" i="3"/>
  <c r="H20" i="3"/>
  <c r="M20" i="3"/>
  <c r="I20" i="3"/>
  <c r="G20" i="3"/>
  <c r="J20" i="3"/>
  <c r="H50" i="4"/>
  <c r="I53" i="4"/>
  <c r="C22" i="3"/>
  <c r="L22" i="3"/>
  <c r="B22" i="3"/>
  <c r="K22" i="3"/>
  <c r="A23" i="3"/>
  <c r="Q21" i="3"/>
  <c r="N21" i="3"/>
  <c r="M21" i="3"/>
  <c r="J21" i="3"/>
  <c r="H21" i="3"/>
  <c r="I21" i="3"/>
  <c r="G21" i="3"/>
  <c r="P17" i="10"/>
  <c r="O17" i="10"/>
  <c r="Q17" i="10"/>
  <c r="U18" i="9"/>
  <c r="K19" i="9"/>
  <c r="M16" i="11"/>
  <c r="H51" i="4"/>
  <c r="I54" i="4"/>
  <c r="L17" i="11"/>
  <c r="I17" i="11"/>
  <c r="E18" i="11"/>
  <c r="J17" i="11"/>
  <c r="H17" i="11"/>
  <c r="K17" i="11"/>
  <c r="G17" i="11"/>
  <c r="F17" i="11"/>
  <c r="H52" i="4"/>
  <c r="I55" i="4"/>
  <c r="H24" i="16"/>
  <c r="K24" i="16"/>
  <c r="G24" i="16"/>
  <c r="I24" i="16"/>
  <c r="L24" i="16"/>
  <c r="M24" i="16"/>
  <c r="B25" i="16"/>
  <c r="B19" i="10"/>
  <c r="C19" i="10"/>
  <c r="D19" i="10"/>
  <c r="A20" i="10"/>
  <c r="H53" i="4"/>
  <c r="I56" i="4"/>
  <c r="M18" i="10"/>
  <c r="N18" i="10"/>
  <c r="L18" i="10"/>
  <c r="E18" i="10"/>
  <c r="M19" i="10"/>
  <c r="L19" i="10"/>
  <c r="E19" i="10"/>
  <c r="N19" i="10"/>
  <c r="H25" i="16"/>
  <c r="K25" i="16"/>
  <c r="G25" i="16"/>
  <c r="I25" i="16"/>
  <c r="L25" i="16"/>
  <c r="M25" i="16"/>
  <c r="B26" i="16"/>
  <c r="H55" i="4"/>
  <c r="I58" i="4"/>
  <c r="B23" i="3"/>
  <c r="K23" i="3"/>
  <c r="C23" i="3"/>
  <c r="L23" i="3"/>
  <c r="A24" i="3"/>
  <c r="U19" i="9"/>
  <c r="K20" i="9"/>
  <c r="Q18" i="10"/>
  <c r="P18" i="10"/>
  <c r="O18" i="10"/>
  <c r="H54" i="4"/>
  <c r="I57" i="4"/>
  <c r="M17" i="11"/>
  <c r="H56" i="4"/>
  <c r="I59" i="4"/>
  <c r="E19" i="11"/>
  <c r="H18" i="11"/>
  <c r="M18" i="11"/>
  <c r="G18" i="11"/>
  <c r="I18" i="11"/>
  <c r="F18" i="11"/>
  <c r="J18" i="11"/>
  <c r="K18" i="11"/>
  <c r="L18" i="11"/>
  <c r="Q22" i="3"/>
  <c r="N22" i="3"/>
  <c r="J22" i="3"/>
  <c r="M22" i="3"/>
  <c r="H22" i="3"/>
  <c r="I22" i="3"/>
  <c r="G22" i="3"/>
  <c r="B20" i="10"/>
  <c r="C20" i="10"/>
  <c r="D20" i="10"/>
  <c r="A21" i="10"/>
  <c r="F19" i="11"/>
  <c r="G19" i="11"/>
  <c r="J19" i="11"/>
  <c r="K19" i="11"/>
  <c r="L19" i="11"/>
  <c r="H19" i="11"/>
  <c r="M19" i="11"/>
  <c r="E20" i="11"/>
  <c r="I19" i="11"/>
  <c r="H26" i="16"/>
  <c r="K26" i="16"/>
  <c r="L26" i="16"/>
  <c r="M26" i="16"/>
  <c r="G26" i="16"/>
  <c r="I26" i="16"/>
  <c r="B27" i="16"/>
  <c r="B24" i="3"/>
  <c r="C24" i="3"/>
  <c r="K24" i="3"/>
  <c r="L24" i="3"/>
  <c r="A25" i="3"/>
  <c r="H59" i="4"/>
  <c r="I62" i="4"/>
  <c r="B21" i="10"/>
  <c r="C21" i="10"/>
  <c r="D21" i="10"/>
  <c r="A22" i="10"/>
  <c r="P19" i="10"/>
  <c r="Q19" i="10"/>
  <c r="O19" i="10"/>
  <c r="U20" i="9"/>
  <c r="K21" i="9"/>
  <c r="Q23" i="3"/>
  <c r="N23" i="3"/>
  <c r="I23" i="3"/>
  <c r="J23" i="3"/>
  <c r="M23" i="3"/>
  <c r="H23" i="3"/>
  <c r="G23" i="3"/>
  <c r="L20" i="10"/>
  <c r="E20" i="10"/>
  <c r="M20" i="10"/>
  <c r="N20" i="10"/>
  <c r="H57" i="4"/>
  <c r="I60" i="4"/>
  <c r="H58" i="4"/>
  <c r="I61" i="4"/>
  <c r="U21" i="9"/>
  <c r="K22" i="9"/>
  <c r="M21" i="10"/>
  <c r="L21" i="10"/>
  <c r="E21" i="10"/>
  <c r="N21" i="10"/>
  <c r="H62" i="4"/>
  <c r="I65" i="4"/>
  <c r="J24" i="3"/>
  <c r="G24" i="3"/>
  <c r="Q24" i="3"/>
  <c r="N24" i="3"/>
  <c r="M24" i="3"/>
  <c r="H24" i="3"/>
  <c r="I24" i="3"/>
  <c r="B22" i="10"/>
  <c r="C22" i="10"/>
  <c r="D22" i="10"/>
  <c r="A23" i="10"/>
  <c r="H27" i="16"/>
  <c r="K27" i="16"/>
  <c r="G27" i="16"/>
  <c r="I27" i="16"/>
  <c r="L27" i="16"/>
  <c r="M27" i="16"/>
  <c r="B28" i="16"/>
  <c r="H60" i="4"/>
  <c r="I63" i="4"/>
  <c r="K25" i="3"/>
  <c r="L25" i="3"/>
  <c r="B25" i="3"/>
  <c r="C25" i="3"/>
  <c r="A26" i="3"/>
  <c r="H61" i="4"/>
  <c r="I64" i="4"/>
  <c r="Q20" i="10"/>
  <c r="O20" i="10"/>
  <c r="P20" i="10"/>
  <c r="F20" i="11"/>
  <c r="J20" i="11"/>
  <c r="E21" i="11"/>
  <c r="G20" i="11"/>
  <c r="K20" i="11"/>
  <c r="H20" i="11"/>
  <c r="I20" i="11"/>
  <c r="L20" i="11"/>
  <c r="L26" i="3"/>
  <c r="B26" i="3"/>
  <c r="K26" i="3"/>
  <c r="C26" i="3"/>
  <c r="A27" i="3"/>
  <c r="M20" i="11"/>
  <c r="H28" i="16"/>
  <c r="K28" i="16"/>
  <c r="L28" i="16"/>
  <c r="M28" i="16"/>
  <c r="G28" i="16"/>
  <c r="I28" i="16"/>
  <c r="B29" i="16"/>
  <c r="O21" i="10"/>
  <c r="Q21" i="10"/>
  <c r="P21" i="10"/>
  <c r="B23" i="10"/>
  <c r="C23" i="10"/>
  <c r="D23" i="10"/>
  <c r="A24" i="10"/>
  <c r="Q25" i="3"/>
  <c r="N25" i="3"/>
  <c r="I25" i="3"/>
  <c r="G25" i="3"/>
  <c r="J25" i="3"/>
  <c r="M25" i="3"/>
  <c r="H25" i="3"/>
  <c r="M22" i="10"/>
  <c r="L22" i="10"/>
  <c r="E22" i="10"/>
  <c r="N22" i="10"/>
  <c r="U22" i="9"/>
  <c r="K23" i="9"/>
  <c r="J21" i="11"/>
  <c r="H21" i="11"/>
  <c r="K21" i="11"/>
  <c r="I21" i="11"/>
  <c r="F21" i="11"/>
  <c r="L21" i="11"/>
  <c r="E22" i="11"/>
  <c r="G21" i="11"/>
  <c r="H64" i="4"/>
  <c r="I67" i="4"/>
  <c r="H65" i="4"/>
  <c r="I68" i="4"/>
  <c r="H63" i="4"/>
  <c r="I66" i="4"/>
  <c r="N23" i="10"/>
  <c r="M23" i="10"/>
  <c r="L23" i="10"/>
  <c r="E23" i="10"/>
  <c r="C27" i="3"/>
  <c r="B27" i="3"/>
  <c r="K27" i="3"/>
  <c r="L27" i="3"/>
  <c r="A28" i="3"/>
  <c r="H68" i="4"/>
  <c r="I71" i="4"/>
  <c r="H67" i="4"/>
  <c r="I70" i="4"/>
  <c r="B24" i="10"/>
  <c r="C24" i="10"/>
  <c r="D24" i="10"/>
  <c r="A25" i="10"/>
  <c r="Q22" i="10"/>
  <c r="P22" i="10"/>
  <c r="O22" i="10"/>
  <c r="M21" i="11"/>
  <c r="Q26" i="3"/>
  <c r="N26" i="3"/>
  <c r="M26" i="3"/>
  <c r="H26" i="3"/>
  <c r="I26" i="3"/>
  <c r="G26" i="3"/>
  <c r="J26" i="3"/>
  <c r="U23" i="9"/>
  <c r="K24" i="9"/>
  <c r="H66" i="4"/>
  <c r="I69" i="4"/>
  <c r="K22" i="11"/>
  <c r="L22" i="11"/>
  <c r="E23" i="11"/>
  <c r="H22" i="11"/>
  <c r="I22" i="11"/>
  <c r="F22" i="11"/>
  <c r="G22" i="11"/>
  <c r="J22" i="11"/>
  <c r="H29" i="16"/>
  <c r="K29" i="16"/>
  <c r="G29" i="16"/>
  <c r="I29" i="16"/>
  <c r="L29" i="16"/>
  <c r="M29" i="16"/>
  <c r="B30" i="16"/>
  <c r="Q27" i="3"/>
  <c r="N27" i="3"/>
  <c r="M27" i="3"/>
  <c r="H27" i="3"/>
  <c r="I27" i="3"/>
  <c r="G27" i="3"/>
  <c r="J27" i="3"/>
  <c r="H69" i="4"/>
  <c r="I72" i="4"/>
  <c r="H71" i="4"/>
  <c r="I74" i="4"/>
  <c r="Q23" i="10"/>
  <c r="P23" i="10"/>
  <c r="O23" i="10"/>
  <c r="B25" i="10"/>
  <c r="C25" i="10"/>
  <c r="D25" i="10"/>
  <c r="A26" i="10"/>
  <c r="C28" i="3"/>
  <c r="K28" i="3"/>
  <c r="L28" i="3"/>
  <c r="B28" i="3"/>
  <c r="A29" i="3"/>
  <c r="U24" i="9"/>
  <c r="K25" i="9"/>
  <c r="H30" i="16"/>
  <c r="K30" i="16"/>
  <c r="G30" i="16"/>
  <c r="I30" i="16"/>
  <c r="L30" i="16"/>
  <c r="M30" i="16"/>
  <c r="B31" i="16"/>
  <c r="L23" i="11"/>
  <c r="I23" i="11"/>
  <c r="E24" i="11"/>
  <c r="F23" i="11"/>
  <c r="J23" i="11"/>
  <c r="H23" i="11"/>
  <c r="K23" i="11"/>
  <c r="G23" i="11"/>
  <c r="N24" i="10"/>
  <c r="E24" i="10"/>
  <c r="M24" i="10"/>
  <c r="L24" i="10"/>
  <c r="M22" i="11"/>
  <c r="H70" i="4"/>
  <c r="I73" i="4"/>
  <c r="M23" i="11"/>
  <c r="H31" i="16"/>
  <c r="K31" i="16"/>
  <c r="L31" i="16"/>
  <c r="M31" i="16"/>
  <c r="G31" i="16"/>
  <c r="I31" i="16"/>
  <c r="B32" i="16"/>
  <c r="U25" i="9"/>
  <c r="K26" i="9"/>
  <c r="H74" i="4"/>
  <c r="I77" i="4"/>
  <c r="B26" i="10"/>
  <c r="C26" i="10"/>
  <c r="D26" i="10"/>
  <c r="A27" i="10"/>
  <c r="H73" i="4"/>
  <c r="I76" i="4"/>
  <c r="E25" i="11"/>
  <c r="H24" i="11"/>
  <c r="M24" i="11"/>
  <c r="G24" i="11"/>
  <c r="I24" i="11"/>
  <c r="K24" i="11"/>
  <c r="L24" i="11"/>
  <c r="F24" i="11"/>
  <c r="J24" i="11"/>
  <c r="M25" i="10"/>
  <c r="N25" i="10"/>
  <c r="E25" i="10"/>
  <c r="L25" i="10"/>
  <c r="H72" i="4"/>
  <c r="I75" i="4"/>
  <c r="Q24" i="10"/>
  <c r="P24" i="10"/>
  <c r="O24" i="10"/>
  <c r="B29" i="3"/>
  <c r="K29" i="3"/>
  <c r="L29" i="3"/>
  <c r="C29" i="3"/>
  <c r="A30" i="3"/>
  <c r="Q28" i="3"/>
  <c r="N28" i="3"/>
  <c r="J28" i="3"/>
  <c r="M28" i="3"/>
  <c r="H28" i="3"/>
  <c r="I28" i="3"/>
  <c r="G28" i="3"/>
  <c r="H75" i="4"/>
  <c r="I78" i="4"/>
  <c r="H77" i="4"/>
  <c r="I80" i="4"/>
  <c r="F25" i="11"/>
  <c r="G25" i="11"/>
  <c r="J25" i="11"/>
  <c r="I25" i="11"/>
  <c r="K25" i="11"/>
  <c r="L25" i="11"/>
  <c r="H25" i="11"/>
  <c r="E26" i="11"/>
  <c r="U26" i="9"/>
  <c r="K27" i="9"/>
  <c r="H76" i="4"/>
  <c r="I79" i="4"/>
  <c r="P25" i="10"/>
  <c r="O25" i="10"/>
  <c r="Q25" i="10"/>
  <c r="B27" i="10"/>
  <c r="C27" i="10"/>
  <c r="D27" i="10"/>
  <c r="A28" i="10"/>
  <c r="H32" i="16"/>
  <c r="K32" i="16"/>
  <c r="G32" i="16"/>
  <c r="I32" i="16"/>
  <c r="L32" i="16"/>
  <c r="M32" i="16"/>
  <c r="B33" i="16"/>
  <c r="Q29" i="3"/>
  <c r="N29" i="3"/>
  <c r="I29" i="3"/>
  <c r="J29" i="3"/>
  <c r="M29" i="3"/>
  <c r="H29" i="3"/>
  <c r="G29" i="3"/>
  <c r="B30" i="3"/>
  <c r="K30" i="3"/>
  <c r="L30" i="3"/>
  <c r="C30" i="3"/>
  <c r="A31" i="3"/>
  <c r="L26" i="10"/>
  <c r="E26" i="10"/>
  <c r="M26" i="10"/>
  <c r="N26" i="10"/>
  <c r="F26" i="11"/>
  <c r="J26" i="11"/>
  <c r="K26" i="11"/>
  <c r="H26" i="11"/>
  <c r="G26" i="11"/>
  <c r="L26" i="11"/>
  <c r="E27" i="11"/>
  <c r="I26" i="11"/>
  <c r="Q26" i="10"/>
  <c r="P26" i="10"/>
  <c r="O26" i="10"/>
  <c r="Q30" i="3"/>
  <c r="N30" i="3"/>
  <c r="J30" i="3"/>
  <c r="G30" i="3"/>
  <c r="M30" i="3"/>
  <c r="I30" i="3"/>
  <c r="H30" i="3"/>
  <c r="M25" i="11"/>
  <c r="H33" i="16"/>
  <c r="K33" i="16"/>
  <c r="G33" i="16"/>
  <c r="I33" i="16"/>
  <c r="L33" i="16"/>
  <c r="M33" i="16"/>
  <c r="B34" i="16"/>
  <c r="H79" i="4"/>
  <c r="I82" i="4"/>
  <c r="H80" i="4"/>
  <c r="I83" i="4"/>
  <c r="B28" i="10"/>
  <c r="C28" i="10"/>
  <c r="D28" i="10"/>
  <c r="A29" i="10"/>
  <c r="U27" i="9"/>
  <c r="K28" i="9"/>
  <c r="H78" i="4"/>
  <c r="I81" i="4"/>
  <c r="C31" i="3"/>
  <c r="B31" i="3"/>
  <c r="K31" i="3"/>
  <c r="L31" i="3"/>
  <c r="A32" i="3"/>
  <c r="L27" i="10"/>
  <c r="E27" i="10"/>
  <c r="M27" i="10"/>
  <c r="N27" i="10"/>
  <c r="Q31" i="3"/>
  <c r="N31" i="3"/>
  <c r="G31" i="3"/>
  <c r="J31" i="3"/>
  <c r="I31" i="3"/>
  <c r="H31" i="3"/>
  <c r="M31" i="3"/>
  <c r="Q27" i="10"/>
  <c r="P27" i="10"/>
  <c r="O27" i="10"/>
  <c r="H81" i="4"/>
  <c r="I84" i="4"/>
  <c r="H83" i="4"/>
  <c r="I86" i="4"/>
  <c r="L28" i="10"/>
  <c r="M28" i="10"/>
  <c r="N28" i="10"/>
  <c r="E28" i="10"/>
  <c r="B32" i="3"/>
  <c r="J32" i="3"/>
  <c r="C32" i="3"/>
  <c r="M26" i="11"/>
  <c r="U28" i="9"/>
  <c r="K29" i="9"/>
  <c r="H82" i="4"/>
  <c r="I85" i="4"/>
  <c r="B29" i="10"/>
  <c r="C29" i="10"/>
  <c r="D29" i="10"/>
  <c r="A30" i="10"/>
  <c r="H34" i="16"/>
  <c r="K34" i="16"/>
  <c r="L34" i="16"/>
  <c r="M34" i="16"/>
  <c r="G34" i="16"/>
  <c r="I34" i="16"/>
  <c r="B35" i="16"/>
  <c r="J27" i="11"/>
  <c r="H27" i="11"/>
  <c r="M27" i="11"/>
  <c r="K27" i="11"/>
  <c r="G27" i="11"/>
  <c r="F27" i="11"/>
  <c r="L27" i="11"/>
  <c r="I27" i="11"/>
  <c r="E28" i="11"/>
  <c r="U29" i="9"/>
  <c r="K30" i="9"/>
  <c r="Q28" i="10"/>
  <c r="O28" i="10"/>
  <c r="P28" i="10"/>
  <c r="H84" i="4"/>
  <c r="I87" i="4"/>
  <c r="H35" i="16"/>
  <c r="K35" i="16"/>
  <c r="G35" i="16"/>
  <c r="I35" i="16"/>
  <c r="L35" i="16"/>
  <c r="M35" i="16"/>
  <c r="B36" i="16"/>
  <c r="B30" i="10"/>
  <c r="C30" i="10"/>
  <c r="D30" i="10"/>
  <c r="A31" i="10"/>
  <c r="N29" i="10"/>
  <c r="L29" i="10"/>
  <c r="M29" i="10"/>
  <c r="E29" i="10"/>
  <c r="K28" i="11"/>
  <c r="L28" i="11"/>
  <c r="F28" i="11"/>
  <c r="J28" i="11"/>
  <c r="E29" i="11"/>
  <c r="H28" i="11"/>
  <c r="G28" i="11"/>
  <c r="I28" i="11"/>
  <c r="Q32" i="3"/>
  <c r="N32" i="3"/>
  <c r="M32" i="3"/>
  <c r="L32" i="3"/>
  <c r="K32" i="3"/>
  <c r="H85" i="4"/>
  <c r="I88" i="4"/>
  <c r="H86" i="4"/>
  <c r="I89" i="4"/>
  <c r="H89" i="4"/>
  <c r="I92" i="4"/>
  <c r="B31" i="10"/>
  <c r="C31" i="10"/>
  <c r="D31" i="10"/>
  <c r="A32" i="10"/>
  <c r="H88" i="4"/>
  <c r="I91" i="4"/>
  <c r="M30" i="10"/>
  <c r="N30" i="10"/>
  <c r="E30" i="10"/>
  <c r="L30" i="10"/>
  <c r="U30" i="9"/>
  <c r="K31" i="9"/>
  <c r="M28" i="11"/>
  <c r="O29" i="10"/>
  <c r="Q29" i="10"/>
  <c r="P29" i="10"/>
  <c r="H36" i="16"/>
  <c r="K36" i="16"/>
  <c r="G36" i="16"/>
  <c r="I36" i="16"/>
  <c r="L36" i="16"/>
  <c r="M36" i="16"/>
  <c r="B37" i="16"/>
  <c r="L29" i="11"/>
  <c r="I29" i="11"/>
  <c r="E30" i="11"/>
  <c r="F29" i="11"/>
  <c r="G29" i="11"/>
  <c r="J29" i="11"/>
  <c r="H29" i="11"/>
  <c r="M29" i="11"/>
  <c r="K29" i="11"/>
  <c r="H87" i="4"/>
  <c r="I90" i="4"/>
  <c r="U31" i="9"/>
  <c r="K32" i="9"/>
  <c r="H37" i="16"/>
  <c r="K37" i="16"/>
  <c r="L37" i="16"/>
  <c r="M37" i="16"/>
  <c r="G37" i="16"/>
  <c r="I37" i="16"/>
  <c r="B38" i="16"/>
  <c r="B32" i="10"/>
  <c r="C32" i="10"/>
  <c r="D32" i="10"/>
  <c r="A33" i="10"/>
  <c r="H91" i="4"/>
  <c r="I94" i="4"/>
  <c r="Q30" i="10"/>
  <c r="P30" i="10"/>
  <c r="O30" i="10"/>
  <c r="M31" i="10"/>
  <c r="E31" i="10"/>
  <c r="L31" i="10"/>
  <c r="N31" i="10"/>
  <c r="H92" i="4"/>
  <c r="I95" i="4"/>
  <c r="H90" i="4"/>
  <c r="I93" i="4"/>
  <c r="E31" i="11"/>
  <c r="H30" i="11"/>
  <c r="G30" i="11"/>
  <c r="I30" i="11"/>
  <c r="F30" i="11"/>
  <c r="J30" i="11"/>
  <c r="K30" i="11"/>
  <c r="L30" i="11"/>
  <c r="B33" i="10"/>
  <c r="C33" i="10"/>
  <c r="D33" i="10"/>
  <c r="A34" i="10"/>
  <c r="L32" i="10"/>
  <c r="E32" i="10"/>
  <c r="M32" i="10"/>
  <c r="N32" i="10"/>
  <c r="H93" i="4"/>
  <c r="I96" i="4"/>
  <c r="H38" i="16"/>
  <c r="K38" i="16"/>
  <c r="G38" i="16"/>
  <c r="I38" i="16"/>
  <c r="L38" i="16"/>
  <c r="M38" i="16"/>
  <c r="B39" i="16"/>
  <c r="U32" i="9"/>
  <c r="K33" i="9"/>
  <c r="P31" i="10"/>
  <c r="Q31" i="10"/>
  <c r="O31" i="10"/>
  <c r="H95" i="4"/>
  <c r="I98" i="4"/>
  <c r="M30" i="11"/>
  <c r="F31" i="11"/>
  <c r="G31" i="11"/>
  <c r="L31" i="11"/>
  <c r="I31" i="11"/>
  <c r="H31" i="11"/>
  <c r="M31" i="11"/>
  <c r="E32" i="11"/>
  <c r="J31" i="11"/>
  <c r="K31" i="11"/>
  <c r="H94" i="4"/>
  <c r="I97" i="4"/>
  <c r="F32" i="11"/>
  <c r="J32" i="11"/>
  <c r="I32" i="11"/>
  <c r="K32" i="11"/>
  <c r="H32" i="11"/>
  <c r="M32" i="11"/>
  <c r="L32" i="11"/>
  <c r="E33" i="11"/>
  <c r="G32" i="11"/>
  <c r="U33" i="9"/>
  <c r="K34" i="9"/>
  <c r="H98" i="4"/>
  <c r="I101" i="4"/>
  <c r="Q32" i="10"/>
  <c r="P32" i="10"/>
  <c r="O32" i="10"/>
  <c r="H97" i="4"/>
  <c r="I100" i="4"/>
  <c r="H39" i="16"/>
  <c r="K39" i="16"/>
  <c r="G39" i="16"/>
  <c r="I39" i="16"/>
  <c r="L39" i="16"/>
  <c r="M39" i="16"/>
  <c r="B40" i="16"/>
  <c r="B34" i="10"/>
  <c r="C34" i="10"/>
  <c r="D34" i="10"/>
  <c r="A35" i="10"/>
  <c r="H96" i="4"/>
  <c r="I99" i="4"/>
  <c r="L33" i="10"/>
  <c r="N33" i="10"/>
  <c r="E33" i="10"/>
  <c r="M33" i="10"/>
  <c r="H101" i="4"/>
  <c r="I104" i="4"/>
  <c r="H100" i="4"/>
  <c r="I103" i="4"/>
  <c r="U34" i="9"/>
  <c r="K35" i="9"/>
  <c r="H40" i="16"/>
  <c r="K40" i="16"/>
  <c r="L40" i="16"/>
  <c r="M40" i="16"/>
  <c r="G40" i="16"/>
  <c r="I40" i="16"/>
  <c r="B41" i="16"/>
  <c r="B35" i="10"/>
  <c r="C35" i="10"/>
  <c r="D35" i="10"/>
  <c r="A36" i="10"/>
  <c r="H99" i="4"/>
  <c r="I102" i="4"/>
  <c r="P33" i="10"/>
  <c r="O33" i="10"/>
  <c r="Q33" i="10"/>
  <c r="M34" i="10"/>
  <c r="N34" i="10"/>
  <c r="E34" i="10"/>
  <c r="L34" i="10"/>
  <c r="J33" i="11"/>
  <c r="H33" i="11"/>
  <c r="K33" i="11"/>
  <c r="L33" i="11"/>
  <c r="E34" i="11"/>
  <c r="I33" i="11"/>
  <c r="G33" i="11"/>
  <c r="F33" i="11"/>
  <c r="U35" i="9"/>
  <c r="K36" i="9"/>
  <c r="H102" i="4"/>
  <c r="I105" i="4"/>
  <c r="H103" i="4"/>
  <c r="I106" i="4"/>
  <c r="B36" i="10"/>
  <c r="C36" i="10"/>
  <c r="D36" i="10"/>
  <c r="A37" i="10"/>
  <c r="Q34" i="10"/>
  <c r="O34" i="10"/>
  <c r="P34" i="10"/>
  <c r="N35" i="10"/>
  <c r="M35" i="10"/>
  <c r="E35" i="10"/>
  <c r="L35" i="10"/>
  <c r="H104" i="4"/>
  <c r="I107" i="4"/>
  <c r="K34" i="11"/>
  <c r="K35" i="11"/>
  <c r="L34" i="11"/>
  <c r="L35" i="11"/>
  <c r="G34" i="11"/>
  <c r="F34" i="11"/>
  <c r="J34" i="11"/>
  <c r="J35" i="11"/>
  <c r="I34" i="11"/>
  <c r="I35" i="11"/>
  <c r="H34" i="11"/>
  <c r="M33" i="11"/>
  <c r="H41" i="16"/>
  <c r="K41" i="16"/>
  <c r="G41" i="16"/>
  <c r="I41" i="16"/>
  <c r="L41" i="16"/>
  <c r="M41" i="16"/>
  <c r="B42" i="16"/>
  <c r="H106" i="4"/>
  <c r="I109" i="4"/>
  <c r="H42" i="16"/>
  <c r="K42" i="16"/>
  <c r="G42" i="16"/>
  <c r="I42" i="16"/>
  <c r="L42" i="16"/>
  <c r="M42" i="16"/>
  <c r="B43" i="16"/>
  <c r="O35" i="10"/>
  <c r="Q35" i="10"/>
  <c r="P35" i="10"/>
  <c r="H107" i="4"/>
  <c r="I110" i="4"/>
  <c r="H105" i="4"/>
  <c r="I108" i="4"/>
  <c r="M34" i="11"/>
  <c r="M35" i="11"/>
  <c r="H35" i="11"/>
  <c r="U36" i="9"/>
  <c r="K37" i="9"/>
  <c r="B37" i="10"/>
  <c r="C37" i="10"/>
  <c r="D37" i="10"/>
  <c r="A38" i="10"/>
  <c r="M36" i="10"/>
  <c r="N36" i="10"/>
  <c r="L36" i="10"/>
  <c r="E36" i="10"/>
  <c r="H108" i="4"/>
  <c r="I111" i="4"/>
  <c r="B38" i="10"/>
  <c r="C38" i="10"/>
  <c r="D38" i="10"/>
  <c r="A39" i="10"/>
  <c r="M37" i="10"/>
  <c r="L37" i="10"/>
  <c r="N37" i="10"/>
  <c r="E37" i="10"/>
  <c r="H43" i="16"/>
  <c r="K43" i="16"/>
  <c r="L43" i="16"/>
  <c r="M43" i="16"/>
  <c r="G43" i="16"/>
  <c r="I43" i="16"/>
  <c r="B44" i="16"/>
  <c r="U37" i="9"/>
  <c r="K38" i="9"/>
  <c r="H109" i="4"/>
  <c r="I112" i="4"/>
  <c r="Q36" i="10"/>
  <c r="P36" i="10"/>
  <c r="O36" i="10"/>
  <c r="H110" i="4"/>
  <c r="I113" i="4"/>
  <c r="H113" i="4"/>
  <c r="I116" i="4"/>
  <c r="B39" i="10"/>
  <c r="C39" i="10"/>
  <c r="D39" i="10"/>
  <c r="A40" i="10"/>
  <c r="U38" i="9"/>
  <c r="K39" i="9"/>
  <c r="H44" i="16"/>
  <c r="K44" i="16"/>
  <c r="G44" i="16"/>
  <c r="I44" i="16"/>
  <c r="L44" i="16"/>
  <c r="M44" i="16"/>
  <c r="B45" i="16"/>
  <c r="L38" i="10"/>
  <c r="E38" i="10"/>
  <c r="M38" i="10"/>
  <c r="N38" i="10"/>
  <c r="P37" i="10"/>
  <c r="O37" i="10"/>
  <c r="Q37" i="10"/>
  <c r="H111" i="4"/>
  <c r="I114" i="4"/>
  <c r="H112" i="4"/>
  <c r="I115" i="4"/>
  <c r="U39" i="9"/>
  <c r="K40" i="9"/>
  <c r="H115" i="4"/>
  <c r="I118" i="4"/>
  <c r="B40" i="10"/>
  <c r="C40" i="10"/>
  <c r="D40" i="10"/>
  <c r="A41" i="10"/>
  <c r="L39" i="10"/>
  <c r="E39" i="10"/>
  <c r="M39" i="10"/>
  <c r="N39" i="10"/>
  <c r="H116" i="4"/>
  <c r="I119" i="4"/>
  <c r="H114" i="4"/>
  <c r="I117" i="4"/>
  <c r="Q38" i="10"/>
  <c r="P38" i="10"/>
  <c r="O38" i="10"/>
  <c r="H45" i="16"/>
  <c r="K45" i="16"/>
  <c r="G45" i="16"/>
  <c r="I45" i="16"/>
  <c r="L45" i="16"/>
  <c r="M45" i="16"/>
  <c r="B46" i="16"/>
  <c r="B41" i="10"/>
  <c r="C41" i="10"/>
  <c r="D41" i="10"/>
  <c r="A42" i="10"/>
  <c r="H118" i="4"/>
  <c r="I121" i="4"/>
  <c r="H46" i="16"/>
  <c r="K46" i="16"/>
  <c r="L46" i="16"/>
  <c r="M46" i="16"/>
  <c r="G46" i="16"/>
  <c r="I46" i="16"/>
  <c r="B47" i="16"/>
  <c r="L40" i="10"/>
  <c r="E40" i="10"/>
  <c r="M40" i="10"/>
  <c r="N40" i="10"/>
  <c r="U40" i="9"/>
  <c r="K41" i="9"/>
  <c r="H119" i="4"/>
  <c r="I122" i="4"/>
  <c r="H117" i="4"/>
  <c r="I120" i="4"/>
  <c r="Q39" i="10"/>
  <c r="O39" i="10"/>
  <c r="P39" i="10"/>
  <c r="U41" i="9"/>
  <c r="K42" i="9"/>
  <c r="H47" i="16"/>
  <c r="K47" i="16"/>
  <c r="G47" i="16"/>
  <c r="I47" i="16"/>
  <c r="L47" i="16"/>
  <c r="M47" i="16"/>
  <c r="B48" i="16"/>
  <c r="H121" i="4"/>
  <c r="I124" i="4"/>
  <c r="H120" i="4"/>
  <c r="I123" i="4"/>
  <c r="B42" i="10"/>
  <c r="C42" i="10"/>
  <c r="D42" i="10"/>
  <c r="A43" i="10"/>
  <c r="H122" i="4"/>
  <c r="I125" i="4"/>
  <c r="Q40" i="10"/>
  <c r="O40" i="10"/>
  <c r="P40" i="10"/>
  <c r="N41" i="10"/>
  <c r="L41" i="10"/>
  <c r="E41" i="10"/>
  <c r="M41" i="10"/>
  <c r="M42" i="10"/>
  <c r="N42" i="10"/>
  <c r="E42" i="10"/>
  <c r="L42" i="10"/>
  <c r="H124" i="4"/>
  <c r="I127" i="4"/>
  <c r="H125" i="4"/>
  <c r="I128" i="4"/>
  <c r="B43" i="10"/>
  <c r="C43" i="10"/>
  <c r="D43" i="10"/>
  <c r="A44" i="10"/>
  <c r="H48" i="16"/>
  <c r="K48" i="16"/>
  <c r="G48" i="16"/>
  <c r="I48" i="16"/>
  <c r="L48" i="16"/>
  <c r="M48" i="16"/>
  <c r="B49" i="16"/>
  <c r="U42" i="9"/>
  <c r="K43" i="9"/>
  <c r="O41" i="10"/>
  <c r="Q41" i="10"/>
  <c r="P41" i="10"/>
  <c r="H123" i="4"/>
  <c r="I126" i="4"/>
  <c r="H127" i="4"/>
  <c r="I130" i="4"/>
  <c r="H126" i="4"/>
  <c r="I129" i="4"/>
  <c r="B44" i="10"/>
  <c r="C44" i="10"/>
  <c r="D44" i="10"/>
  <c r="A45" i="10"/>
  <c r="M43" i="10"/>
  <c r="N43" i="10"/>
  <c r="E43" i="10"/>
  <c r="L43" i="10"/>
  <c r="Q42" i="10"/>
  <c r="P42" i="10"/>
  <c r="O42" i="10"/>
  <c r="H49" i="16"/>
  <c r="K49" i="16"/>
  <c r="L49" i="16"/>
  <c r="M49" i="16"/>
  <c r="G49" i="16"/>
  <c r="I49" i="16"/>
  <c r="B50" i="16"/>
  <c r="H128" i="4"/>
  <c r="I131" i="4"/>
  <c r="U43" i="9"/>
  <c r="K44" i="9"/>
  <c r="B45" i="10"/>
  <c r="C45" i="10"/>
  <c r="D45" i="10"/>
  <c r="A46" i="10"/>
  <c r="U44" i="9"/>
  <c r="K45" i="9"/>
  <c r="H129" i="4"/>
  <c r="I132" i="4"/>
  <c r="L44" i="10"/>
  <c r="E44" i="10"/>
  <c r="M44" i="10"/>
  <c r="N44" i="10"/>
  <c r="P43" i="10"/>
  <c r="O43" i="10"/>
  <c r="Q43" i="10"/>
  <c r="H131" i="4"/>
  <c r="I134" i="4"/>
  <c r="H130" i="4"/>
  <c r="I133" i="4"/>
  <c r="H50" i="16"/>
  <c r="K50" i="16"/>
  <c r="G50" i="16"/>
  <c r="I50" i="16"/>
  <c r="L50" i="16"/>
  <c r="M50" i="16"/>
  <c r="B51" i="16"/>
  <c r="H51" i="16"/>
  <c r="K51" i="16"/>
  <c r="G51" i="16"/>
  <c r="I51" i="16"/>
  <c r="L51" i="16"/>
  <c r="M51" i="16"/>
  <c r="B52" i="16"/>
  <c r="H132" i="4"/>
  <c r="I135" i="4"/>
  <c r="U45" i="9"/>
  <c r="K46" i="9"/>
  <c r="H134" i="4"/>
  <c r="I137" i="4"/>
  <c r="B46" i="10"/>
  <c r="C46" i="10"/>
  <c r="D46" i="10"/>
  <c r="A47" i="10"/>
  <c r="H133" i="4"/>
  <c r="I136" i="4"/>
  <c r="Q44" i="10"/>
  <c r="P44" i="10"/>
  <c r="O44" i="10"/>
  <c r="L45" i="10"/>
  <c r="E45" i="10"/>
  <c r="M45" i="10"/>
  <c r="N45" i="10"/>
  <c r="H136" i="4"/>
  <c r="I139" i="4"/>
  <c r="U46" i="9"/>
  <c r="K47" i="9"/>
  <c r="Q45" i="10"/>
  <c r="P45" i="10"/>
  <c r="O45" i="10"/>
  <c r="H135" i="4"/>
  <c r="I138" i="4"/>
  <c r="B47" i="10"/>
  <c r="C47" i="10"/>
  <c r="D47" i="10"/>
  <c r="A48" i="10"/>
  <c r="L46" i="10"/>
  <c r="M46" i="10"/>
  <c r="N46" i="10"/>
  <c r="E46" i="10"/>
  <c r="H137" i="4"/>
  <c r="I140" i="4"/>
  <c r="H52" i="16"/>
  <c r="K52" i="16"/>
  <c r="L52" i="16"/>
  <c r="M52" i="16"/>
  <c r="G52" i="16"/>
  <c r="I52" i="16"/>
  <c r="B53" i="16"/>
  <c r="H53" i="16"/>
  <c r="K53" i="16"/>
  <c r="G53" i="16"/>
  <c r="I53" i="16"/>
  <c r="L53" i="16"/>
  <c r="M53" i="16"/>
  <c r="B54" i="16"/>
  <c r="U47" i="9"/>
  <c r="K48" i="9"/>
  <c r="B48" i="10"/>
  <c r="C48" i="10"/>
  <c r="D48" i="10"/>
  <c r="A49" i="10"/>
  <c r="B49" i="10"/>
  <c r="C49" i="10"/>
  <c r="D49" i="10"/>
  <c r="H138" i="4"/>
  <c r="I141" i="4"/>
  <c r="H140" i="4"/>
  <c r="I143" i="4"/>
  <c r="H139" i="4"/>
  <c r="I142" i="4"/>
  <c r="N47" i="10"/>
  <c r="L47" i="10"/>
  <c r="M47" i="10"/>
  <c r="E47" i="10"/>
  <c r="Q46" i="10"/>
  <c r="O46" i="10"/>
  <c r="P46" i="10"/>
  <c r="M49" i="10"/>
  <c r="E49" i="10"/>
  <c r="L49" i="10"/>
  <c r="N49" i="10"/>
  <c r="N50" i="10"/>
  <c r="M48" i="10"/>
  <c r="N48" i="10"/>
  <c r="E48" i="10"/>
  <c r="L48" i="10"/>
  <c r="U48" i="9"/>
  <c r="K49" i="9"/>
  <c r="H143" i="4"/>
  <c r="I146" i="4"/>
  <c r="H142" i="4"/>
  <c r="I145" i="4"/>
  <c r="O47" i="10"/>
  <c r="Q47" i="10"/>
  <c r="P47" i="10"/>
  <c r="H141" i="4"/>
  <c r="I144" i="4"/>
  <c r="H54" i="16"/>
  <c r="K54" i="16"/>
  <c r="G54" i="16"/>
  <c r="I54" i="16"/>
  <c r="L54" i="16"/>
  <c r="M54" i="16"/>
  <c r="B55" i="16"/>
  <c r="H146" i="4"/>
  <c r="I149" i="4"/>
  <c r="U49" i="9"/>
  <c r="K50" i="9"/>
  <c r="H55" i="16"/>
  <c r="K55" i="16"/>
  <c r="L55" i="16"/>
  <c r="M55" i="16"/>
  <c r="G55" i="16"/>
  <c r="I55" i="16"/>
  <c r="B56" i="16"/>
  <c r="H145" i="4"/>
  <c r="I148" i="4"/>
  <c r="P49" i="10"/>
  <c r="P50" i="10"/>
  <c r="Q49" i="10"/>
  <c r="Q50" i="10"/>
  <c r="O49" i="10"/>
  <c r="H144" i="4"/>
  <c r="I147" i="4"/>
  <c r="Q48" i="10"/>
  <c r="P48" i="10"/>
  <c r="O48" i="10"/>
  <c r="M50" i="10"/>
  <c r="H147" i="4"/>
  <c r="I150" i="4"/>
  <c r="H56" i="16"/>
  <c r="K56" i="16"/>
  <c r="G56" i="16"/>
  <c r="I56" i="16"/>
  <c r="L56" i="16"/>
  <c r="M56" i="16"/>
  <c r="B57" i="16"/>
  <c r="U50" i="9"/>
  <c r="K51" i="9"/>
  <c r="H149" i="4"/>
  <c r="I152" i="4"/>
  <c r="H148" i="4"/>
  <c r="I151" i="4"/>
  <c r="U51" i="9"/>
  <c r="K52" i="9"/>
  <c r="H151" i="4"/>
  <c r="I154" i="4"/>
  <c r="H57" i="16"/>
  <c r="K57" i="16"/>
  <c r="G57" i="16"/>
  <c r="I57" i="16"/>
  <c r="L57" i="16"/>
  <c r="M57" i="16"/>
  <c r="B58" i="16"/>
  <c r="H150" i="4"/>
  <c r="I153" i="4"/>
  <c r="H152" i="4"/>
  <c r="I155" i="4"/>
  <c r="H154" i="4"/>
  <c r="I157" i="4"/>
  <c r="H155" i="4"/>
  <c r="I158" i="4"/>
  <c r="U52" i="9"/>
  <c r="K53" i="9"/>
  <c r="H58" i="16"/>
  <c r="K58" i="16"/>
  <c r="L58" i="16"/>
  <c r="M58" i="16"/>
  <c r="G58" i="16"/>
  <c r="I58" i="16"/>
  <c r="B59" i="16"/>
  <c r="H153" i="4"/>
  <c r="I156" i="4"/>
  <c r="U53" i="9"/>
  <c r="K54" i="9"/>
  <c r="H158" i="4"/>
  <c r="I161" i="4"/>
  <c r="H156" i="4"/>
  <c r="I159" i="4"/>
  <c r="H157" i="4"/>
  <c r="I160" i="4"/>
  <c r="H59" i="16"/>
  <c r="K59" i="16"/>
  <c r="G59" i="16"/>
  <c r="I59" i="16"/>
  <c r="L59" i="16"/>
  <c r="M59" i="16"/>
  <c r="B60" i="16"/>
  <c r="H159" i="4"/>
  <c r="I162" i="4"/>
  <c r="H161" i="4"/>
  <c r="I164" i="4"/>
  <c r="H60" i="16"/>
  <c r="K60" i="16"/>
  <c r="G60" i="16"/>
  <c r="I60" i="16"/>
  <c r="L60" i="16"/>
  <c r="M60" i="16"/>
  <c r="B61" i="16"/>
  <c r="U54" i="9"/>
  <c r="K55" i="9"/>
  <c r="H160" i="4"/>
  <c r="I163" i="4"/>
  <c r="H61" i="16"/>
  <c r="K61" i="16"/>
  <c r="L61" i="16"/>
  <c r="M61" i="16"/>
  <c r="G61" i="16"/>
  <c r="I61" i="16"/>
  <c r="B62" i="16"/>
  <c r="H164" i="4"/>
  <c r="I167" i="4"/>
  <c r="H163" i="4"/>
  <c r="I166" i="4"/>
  <c r="H162" i="4"/>
  <c r="I165" i="4"/>
  <c r="U55" i="9"/>
  <c r="K56" i="9"/>
  <c r="H166" i="4"/>
  <c r="I169" i="4"/>
  <c r="U56" i="9"/>
  <c r="K57" i="9"/>
  <c r="H167" i="4"/>
  <c r="I170" i="4"/>
  <c r="H165" i="4"/>
  <c r="I168" i="4"/>
  <c r="H62" i="16"/>
  <c r="K62" i="16"/>
  <c r="G62" i="16"/>
  <c r="I62" i="16"/>
  <c r="L62" i="16"/>
  <c r="M62" i="16"/>
  <c r="B63" i="16"/>
  <c r="H170" i="4"/>
  <c r="I173" i="4"/>
  <c r="U57" i="9"/>
  <c r="K58" i="9"/>
  <c r="H63" i="16"/>
  <c r="K63" i="16"/>
  <c r="G63" i="16"/>
  <c r="I63" i="16"/>
  <c r="L63" i="16"/>
  <c r="M63" i="16"/>
  <c r="B64" i="16"/>
  <c r="H169" i="4"/>
  <c r="I172" i="4"/>
  <c r="H168" i="4"/>
  <c r="I171" i="4"/>
  <c r="H64" i="16"/>
  <c r="K64" i="16"/>
  <c r="L64" i="16"/>
  <c r="M64" i="16"/>
  <c r="G64" i="16"/>
  <c r="I64" i="16"/>
  <c r="B65" i="16"/>
  <c r="U58" i="9"/>
  <c r="K59" i="9"/>
  <c r="H171" i="4"/>
  <c r="I174" i="4"/>
  <c r="H173" i="4"/>
  <c r="I176" i="4"/>
  <c r="H172" i="4"/>
  <c r="I175" i="4"/>
  <c r="H174" i="4"/>
  <c r="I177" i="4"/>
  <c r="H175" i="4"/>
  <c r="I178" i="4"/>
  <c r="U59" i="9"/>
  <c r="K60" i="9"/>
  <c r="H176" i="4"/>
  <c r="I179" i="4"/>
  <c r="H65" i="16"/>
  <c r="K65" i="16"/>
  <c r="G65" i="16"/>
  <c r="I65" i="16"/>
  <c r="L65" i="16"/>
  <c r="M65" i="16"/>
  <c r="B66" i="16"/>
  <c r="U60" i="9"/>
  <c r="K61" i="9"/>
  <c r="H178" i="4"/>
  <c r="I181" i="4"/>
  <c r="H66" i="16"/>
  <c r="K66" i="16"/>
  <c r="G66" i="16"/>
  <c r="I66" i="16"/>
  <c r="L66" i="16"/>
  <c r="M66" i="16"/>
  <c r="B67" i="16"/>
  <c r="H177" i="4"/>
  <c r="I180" i="4"/>
  <c r="H179" i="4"/>
  <c r="I182" i="4"/>
  <c r="H67" i="16"/>
  <c r="K67" i="16"/>
  <c r="L67" i="16"/>
  <c r="M67" i="16"/>
  <c r="G67" i="16"/>
  <c r="I67" i="16"/>
  <c r="B68" i="16"/>
  <c r="H181" i="4"/>
  <c r="I184" i="4"/>
  <c r="H182" i="4"/>
  <c r="I185" i="4"/>
  <c r="U61" i="9"/>
  <c r="K62" i="9"/>
  <c r="H180" i="4"/>
  <c r="I183" i="4"/>
  <c r="H185" i="4"/>
  <c r="I188" i="4"/>
  <c r="H183" i="4"/>
  <c r="I186" i="4"/>
  <c r="H184" i="4"/>
  <c r="I187" i="4"/>
  <c r="U62" i="9"/>
  <c r="K63" i="9"/>
  <c r="H68" i="16"/>
  <c r="K68" i="16"/>
  <c r="G68" i="16"/>
  <c r="I68" i="16"/>
  <c r="L68" i="16"/>
  <c r="M68" i="16"/>
  <c r="B69" i="16"/>
  <c r="H187" i="4"/>
  <c r="I190" i="4"/>
  <c r="H186" i="4"/>
  <c r="I189" i="4"/>
  <c r="H69" i="16"/>
  <c r="K69" i="16"/>
  <c r="G69" i="16"/>
  <c r="I69" i="16"/>
  <c r="L69" i="16"/>
  <c r="M69" i="16"/>
  <c r="B70" i="16"/>
  <c r="H188" i="4"/>
  <c r="I191" i="4"/>
  <c r="U63" i="9"/>
  <c r="K64" i="9"/>
  <c r="H70" i="16"/>
  <c r="K70" i="16"/>
  <c r="L70" i="16"/>
  <c r="M70" i="16"/>
  <c r="G70" i="16"/>
  <c r="I70" i="16"/>
  <c r="B71" i="16"/>
  <c r="H189" i="4"/>
  <c r="I192" i="4"/>
  <c r="U64" i="9"/>
  <c r="K65" i="9"/>
  <c r="H190" i="4"/>
  <c r="I193" i="4"/>
  <c r="H191" i="4"/>
  <c r="I194" i="4"/>
  <c r="U65" i="9"/>
  <c r="K66" i="9"/>
  <c r="H192" i="4"/>
  <c r="I195" i="4"/>
  <c r="H194" i="4"/>
  <c r="I197" i="4"/>
  <c r="H193" i="4"/>
  <c r="I196" i="4"/>
  <c r="H71" i="16"/>
  <c r="K71" i="16"/>
  <c r="G71" i="16"/>
  <c r="I71" i="16"/>
  <c r="L71" i="16"/>
  <c r="M71" i="16"/>
  <c r="B72" i="16"/>
  <c r="H197" i="4"/>
  <c r="I200" i="4"/>
  <c r="H195" i="4"/>
  <c r="I198" i="4"/>
  <c r="H72" i="16"/>
  <c r="K72" i="16"/>
  <c r="G72" i="16"/>
  <c r="I72" i="16"/>
  <c r="L72" i="16"/>
  <c r="M72" i="16"/>
  <c r="B73" i="16"/>
  <c r="U66" i="9"/>
  <c r="K67" i="9"/>
  <c r="H196" i="4"/>
  <c r="I199" i="4"/>
  <c r="H198" i="4"/>
  <c r="I201" i="4"/>
  <c r="H199" i="4"/>
  <c r="I202" i="4"/>
  <c r="H73" i="16"/>
  <c r="K73" i="16"/>
  <c r="L73" i="16"/>
  <c r="M73" i="16"/>
  <c r="G73" i="16"/>
  <c r="I73" i="16"/>
  <c r="B74" i="16"/>
  <c r="H200" i="4"/>
  <c r="I203" i="4"/>
  <c r="U67" i="9"/>
  <c r="K68" i="9"/>
  <c r="H74" i="16"/>
  <c r="K74" i="16"/>
  <c r="G74" i="16"/>
  <c r="I74" i="16"/>
  <c r="L74" i="16"/>
  <c r="M74" i="16"/>
  <c r="B75" i="16"/>
  <c r="H202" i="4"/>
  <c r="I205" i="4"/>
  <c r="U68" i="9"/>
  <c r="K69" i="9"/>
  <c r="H201" i="4"/>
  <c r="I204" i="4"/>
  <c r="H203" i="4"/>
  <c r="I206" i="4"/>
  <c r="U69" i="9"/>
  <c r="K70" i="9"/>
  <c r="H206" i="4"/>
  <c r="I209" i="4"/>
  <c r="H205" i="4"/>
  <c r="I208" i="4"/>
  <c r="H204" i="4"/>
  <c r="I207" i="4"/>
  <c r="H75" i="16"/>
  <c r="K75" i="16"/>
  <c r="G75" i="16"/>
  <c r="I75" i="16"/>
  <c r="L75" i="16"/>
  <c r="M75" i="16"/>
  <c r="B76" i="16"/>
  <c r="H208" i="4"/>
  <c r="I211" i="4"/>
  <c r="H209" i="4"/>
  <c r="I212" i="4"/>
  <c r="H76" i="16"/>
  <c r="K76" i="16"/>
  <c r="L76" i="16"/>
  <c r="M76" i="16"/>
  <c r="G76" i="16"/>
  <c r="I76" i="16"/>
  <c r="B77" i="16"/>
  <c r="U70" i="9"/>
  <c r="K71" i="9"/>
  <c r="H207" i="4"/>
  <c r="I210" i="4"/>
  <c r="H77" i="16"/>
  <c r="K77" i="16"/>
  <c r="G77" i="16"/>
  <c r="I77" i="16"/>
  <c r="L77" i="16"/>
  <c r="M77" i="16"/>
  <c r="B78" i="16"/>
  <c r="H212" i="4"/>
  <c r="I215" i="4"/>
  <c r="H210" i="4"/>
  <c r="I213" i="4"/>
  <c r="H211" i="4"/>
  <c r="I214" i="4"/>
  <c r="U71" i="9"/>
  <c r="K72" i="9"/>
  <c r="H213" i="4"/>
  <c r="I216" i="4"/>
  <c r="U72" i="9"/>
  <c r="K73" i="9"/>
  <c r="H215" i="4"/>
  <c r="I218" i="4"/>
  <c r="H214" i="4"/>
  <c r="I217" i="4"/>
  <c r="H78" i="16"/>
  <c r="K78" i="16"/>
  <c r="G78" i="16"/>
  <c r="I78" i="16"/>
  <c r="L78" i="16"/>
  <c r="M78" i="16"/>
  <c r="B79" i="16"/>
  <c r="H218" i="4"/>
  <c r="I221" i="4"/>
  <c r="U73" i="9"/>
  <c r="K74" i="9"/>
  <c r="H79" i="16"/>
  <c r="K79" i="16"/>
  <c r="L79" i="16"/>
  <c r="M79" i="16"/>
  <c r="G79" i="16"/>
  <c r="I79" i="16"/>
  <c r="B80" i="16"/>
  <c r="H216" i="4"/>
  <c r="I219" i="4"/>
  <c r="H217" i="4"/>
  <c r="I220" i="4"/>
  <c r="H80" i="16"/>
  <c r="K80" i="16"/>
  <c r="G80" i="16"/>
  <c r="I80" i="16"/>
  <c r="L80" i="16"/>
  <c r="M80" i="16"/>
  <c r="B81" i="16"/>
  <c r="U74" i="9"/>
  <c r="K75" i="9"/>
  <c r="H220" i="4"/>
  <c r="I223" i="4"/>
  <c r="H221" i="4"/>
  <c r="I224" i="4"/>
  <c r="H219" i="4"/>
  <c r="I222" i="4"/>
  <c r="H223" i="4"/>
  <c r="I226" i="4"/>
  <c r="H222" i="4"/>
  <c r="I225" i="4"/>
  <c r="U75" i="9"/>
  <c r="K76" i="9"/>
  <c r="H224" i="4"/>
  <c r="I227" i="4"/>
  <c r="H81" i="16"/>
  <c r="K81" i="16"/>
  <c r="G81" i="16"/>
  <c r="I81" i="16"/>
  <c r="L81" i="16"/>
  <c r="M81" i="16"/>
  <c r="B82" i="16"/>
  <c r="U76" i="9"/>
  <c r="K77" i="9"/>
  <c r="H225" i="4"/>
  <c r="I228" i="4"/>
  <c r="H82" i="16"/>
  <c r="K82" i="16"/>
  <c r="L82" i="16"/>
  <c r="M82" i="16"/>
  <c r="G82" i="16"/>
  <c r="I82" i="16"/>
  <c r="B83" i="16"/>
  <c r="H226" i="4"/>
  <c r="I229" i="4"/>
  <c r="H227" i="4"/>
  <c r="I230" i="4"/>
  <c r="H83" i="16"/>
  <c r="K83" i="16"/>
  <c r="G83" i="16"/>
  <c r="I83" i="16"/>
  <c r="L83" i="16"/>
  <c r="M83" i="16"/>
  <c r="B84" i="16"/>
  <c r="H228" i="4"/>
  <c r="I231" i="4"/>
  <c r="H230" i="4"/>
  <c r="I233" i="4"/>
  <c r="U77" i="9"/>
  <c r="K78" i="9"/>
  <c r="H229" i="4"/>
  <c r="I232" i="4"/>
  <c r="H233" i="4"/>
  <c r="I236" i="4"/>
  <c r="H232" i="4"/>
  <c r="I235" i="4"/>
  <c r="H231" i="4"/>
  <c r="I234" i="4"/>
  <c r="U78" i="9"/>
  <c r="K79" i="9"/>
  <c r="H84" i="16"/>
  <c r="K84" i="16"/>
  <c r="G84" i="16"/>
  <c r="I84" i="16"/>
  <c r="L84" i="16"/>
  <c r="M84" i="16"/>
  <c r="B85" i="16"/>
  <c r="H234" i="4"/>
  <c r="I237" i="4"/>
  <c r="H235" i="4"/>
  <c r="I238" i="4"/>
  <c r="H85" i="16"/>
  <c r="K85" i="16"/>
  <c r="L85" i="16"/>
  <c r="M85" i="16"/>
  <c r="G85" i="16"/>
  <c r="I85" i="16"/>
  <c r="B86" i="16"/>
  <c r="H236" i="4"/>
  <c r="I239" i="4"/>
  <c r="U79" i="9"/>
  <c r="K80" i="9"/>
  <c r="H86" i="16"/>
  <c r="K86" i="16"/>
  <c r="G86" i="16"/>
  <c r="I86" i="16"/>
  <c r="L86" i="16"/>
  <c r="M86" i="16"/>
  <c r="B87" i="16"/>
  <c r="H238" i="4"/>
  <c r="I241" i="4"/>
  <c r="U80" i="9"/>
  <c r="K81" i="9"/>
  <c r="H237" i="4"/>
  <c r="I240" i="4"/>
  <c r="H239" i="4"/>
  <c r="I242" i="4"/>
  <c r="U81" i="9"/>
  <c r="K82" i="9"/>
  <c r="H242" i="4"/>
  <c r="I245" i="4"/>
  <c r="H241" i="4"/>
  <c r="I244" i="4"/>
  <c r="H240" i="4"/>
  <c r="I243" i="4"/>
  <c r="H87" i="16"/>
  <c r="K87" i="16"/>
  <c r="G87" i="16"/>
  <c r="I87" i="16"/>
  <c r="L87" i="16"/>
  <c r="M87" i="16"/>
  <c r="B88" i="16"/>
  <c r="H244" i="4"/>
  <c r="I247" i="4"/>
  <c r="H245" i="4"/>
  <c r="I248" i="4"/>
  <c r="H88" i="16"/>
  <c r="K88" i="16"/>
  <c r="L88" i="16"/>
  <c r="M88" i="16"/>
  <c r="G88" i="16"/>
  <c r="I88" i="16"/>
  <c r="B89" i="16"/>
  <c r="U82" i="9"/>
  <c r="K83" i="9"/>
  <c r="H243" i="4"/>
  <c r="I246" i="4"/>
  <c r="H89" i="16"/>
  <c r="K89" i="16"/>
  <c r="G89" i="16"/>
  <c r="I89" i="16"/>
  <c r="L89" i="16"/>
  <c r="M89" i="16"/>
  <c r="B90" i="16"/>
  <c r="H248" i="4"/>
  <c r="I251" i="4"/>
  <c r="H246" i="4"/>
  <c r="I249" i="4"/>
  <c r="H247" i="4"/>
  <c r="I250" i="4"/>
  <c r="U83" i="9"/>
  <c r="K84" i="9"/>
  <c r="H249" i="4"/>
  <c r="I252" i="4"/>
  <c r="U84" i="9"/>
  <c r="K85" i="9"/>
  <c r="H251" i="4"/>
  <c r="I254" i="4"/>
  <c r="H250" i="4"/>
  <c r="I253" i="4"/>
  <c r="H90" i="16"/>
  <c r="K90" i="16"/>
  <c r="G90" i="16"/>
  <c r="I90" i="16"/>
  <c r="L90" i="16"/>
  <c r="M90" i="16"/>
  <c r="B91" i="16"/>
  <c r="H254" i="4"/>
  <c r="I257" i="4"/>
  <c r="U85" i="9"/>
  <c r="K86" i="9"/>
  <c r="H91" i="16"/>
  <c r="K91" i="16"/>
  <c r="L91" i="16"/>
  <c r="M91" i="16"/>
  <c r="G91" i="16"/>
  <c r="I91" i="16"/>
  <c r="B92" i="16"/>
  <c r="H252" i="4"/>
  <c r="I255" i="4"/>
  <c r="H253" i="4"/>
  <c r="I256" i="4"/>
  <c r="H92" i="16"/>
  <c r="K92" i="16"/>
  <c r="G92" i="16"/>
  <c r="I92" i="16"/>
  <c r="L92" i="16"/>
  <c r="M92" i="16"/>
  <c r="B93" i="16"/>
  <c r="U86" i="9"/>
  <c r="K87" i="9"/>
  <c r="H256" i="4"/>
  <c r="I259" i="4"/>
  <c r="H257" i="4"/>
  <c r="I260" i="4"/>
  <c r="H255" i="4"/>
  <c r="I258" i="4"/>
  <c r="H259" i="4"/>
  <c r="I262" i="4"/>
  <c r="H258" i="4"/>
  <c r="I261" i="4"/>
  <c r="U87" i="9"/>
  <c r="K88" i="9"/>
  <c r="H260" i="4"/>
  <c r="I263" i="4"/>
  <c r="H93" i="16"/>
  <c r="K93" i="16"/>
  <c r="G93" i="16"/>
  <c r="I93" i="16"/>
  <c r="L93" i="16"/>
  <c r="M93" i="16"/>
  <c r="B94" i="16"/>
  <c r="U88" i="9"/>
  <c r="K89" i="9"/>
  <c r="H261" i="4"/>
  <c r="I264" i="4"/>
  <c r="H94" i="16"/>
  <c r="K94" i="16"/>
  <c r="L94" i="16"/>
  <c r="M94" i="16"/>
  <c r="G94" i="16"/>
  <c r="I94" i="16"/>
  <c r="B95" i="16"/>
  <c r="H262" i="4"/>
  <c r="I265" i="4"/>
  <c r="H263" i="4"/>
  <c r="I266" i="4"/>
  <c r="H95" i="16"/>
  <c r="K95" i="16"/>
  <c r="G95" i="16"/>
  <c r="I95" i="16"/>
  <c r="L95" i="16"/>
  <c r="M95" i="16"/>
  <c r="B96" i="16"/>
  <c r="H264" i="4"/>
  <c r="I267" i="4"/>
  <c r="H266" i="4"/>
  <c r="I269" i="4"/>
  <c r="U89" i="9"/>
  <c r="K90" i="9"/>
  <c r="H265" i="4"/>
  <c r="I268" i="4"/>
  <c r="H269" i="4"/>
  <c r="I272" i="4"/>
  <c r="H268" i="4"/>
  <c r="I271" i="4"/>
  <c r="H267" i="4"/>
  <c r="I270" i="4"/>
  <c r="U90" i="9"/>
  <c r="K91" i="9"/>
  <c r="H96" i="16"/>
  <c r="K96" i="16"/>
  <c r="G96" i="16"/>
  <c r="I96" i="16"/>
  <c r="L96" i="16"/>
  <c r="M96" i="16"/>
  <c r="B97" i="16"/>
  <c r="H270" i="4"/>
  <c r="I273" i="4"/>
  <c r="H271" i="4"/>
  <c r="I274" i="4"/>
  <c r="H97" i="16"/>
  <c r="K97" i="16"/>
  <c r="L97" i="16"/>
  <c r="M97" i="16"/>
  <c r="G97" i="16"/>
  <c r="I97" i="16"/>
  <c r="B98" i="16"/>
  <c r="H272" i="4"/>
  <c r="I275" i="4"/>
  <c r="U91" i="9"/>
  <c r="K92" i="9"/>
  <c r="H98" i="16"/>
  <c r="K98" i="16"/>
  <c r="G98" i="16"/>
  <c r="I98" i="16"/>
  <c r="L98" i="16"/>
  <c r="M98" i="16"/>
  <c r="B99" i="16"/>
  <c r="H274" i="4"/>
  <c r="I277" i="4"/>
  <c r="U92" i="9"/>
  <c r="K93" i="9"/>
  <c r="H273" i="4"/>
  <c r="I276" i="4"/>
  <c r="H275" i="4"/>
  <c r="I278" i="4"/>
  <c r="U93" i="9"/>
  <c r="K94" i="9"/>
  <c r="H278" i="4"/>
  <c r="I281" i="4"/>
  <c r="H277" i="4"/>
  <c r="I280" i="4"/>
  <c r="H276" i="4"/>
  <c r="I279" i="4"/>
  <c r="H99" i="16"/>
  <c r="K99" i="16"/>
  <c r="G99" i="16"/>
  <c r="I99" i="16"/>
  <c r="L99" i="16"/>
  <c r="M99" i="16"/>
  <c r="B100" i="16"/>
  <c r="H280" i="4"/>
  <c r="I283" i="4"/>
  <c r="H281" i="4"/>
  <c r="I284" i="4"/>
  <c r="H100" i="16"/>
  <c r="K100" i="16"/>
  <c r="L100" i="16"/>
  <c r="M100" i="16"/>
  <c r="G100" i="16"/>
  <c r="I100" i="16"/>
  <c r="U94" i="9"/>
  <c r="K95" i="9"/>
  <c r="H279" i="4"/>
  <c r="I282" i="4"/>
  <c r="H284" i="4"/>
  <c r="I287" i="4"/>
  <c r="U95" i="9"/>
  <c r="K96" i="9"/>
  <c r="H283" i="4"/>
  <c r="I286" i="4"/>
  <c r="H282" i="4"/>
  <c r="I285" i="4"/>
  <c r="H286" i="4"/>
  <c r="I289" i="4"/>
  <c r="U96" i="9"/>
  <c r="K97" i="9"/>
  <c r="H287" i="4"/>
  <c r="I290" i="4"/>
  <c r="H285" i="4"/>
  <c r="I288" i="4"/>
  <c r="H290" i="4"/>
  <c r="I293" i="4"/>
  <c r="U97" i="9"/>
  <c r="K98" i="9"/>
  <c r="H289" i="4"/>
  <c r="I292" i="4"/>
  <c r="H288" i="4"/>
  <c r="I291" i="4"/>
  <c r="H292" i="4"/>
  <c r="I295" i="4"/>
  <c r="U98" i="9"/>
  <c r="K99" i="9"/>
  <c r="H293" i="4"/>
  <c r="I296" i="4"/>
  <c r="H291" i="4"/>
  <c r="I294" i="4"/>
  <c r="H296" i="4"/>
  <c r="I299" i="4"/>
  <c r="U99" i="9"/>
  <c r="K100" i="9"/>
  <c r="H295" i="4"/>
  <c r="I298" i="4"/>
  <c r="H294" i="4"/>
  <c r="I297" i="4"/>
  <c r="H298" i="4"/>
  <c r="I301" i="4"/>
  <c r="U100" i="9"/>
  <c r="K101" i="9"/>
  <c r="H299" i="4"/>
  <c r="I302" i="4"/>
  <c r="H297" i="4"/>
  <c r="I300" i="4"/>
  <c r="H302" i="4"/>
  <c r="I305" i="4"/>
  <c r="U101" i="9"/>
  <c r="K102" i="9"/>
  <c r="H301" i="4"/>
  <c r="I304" i="4"/>
  <c r="H300" i="4"/>
  <c r="I303" i="4"/>
  <c r="H304" i="4"/>
  <c r="I307" i="4"/>
  <c r="U102" i="9"/>
  <c r="K103" i="9"/>
  <c r="H305" i="4"/>
  <c r="I308" i="4"/>
  <c r="H303" i="4"/>
  <c r="I306" i="4"/>
  <c r="H308" i="4"/>
  <c r="I311" i="4"/>
  <c r="U103" i="9"/>
  <c r="K104" i="9"/>
  <c r="H307" i="4"/>
  <c r="I310" i="4"/>
  <c r="H306" i="4"/>
  <c r="I309" i="4"/>
  <c r="H310" i="4"/>
  <c r="I313" i="4"/>
  <c r="U104" i="9"/>
  <c r="K105" i="9"/>
  <c r="H311" i="4"/>
  <c r="I314" i="4"/>
  <c r="H309" i="4"/>
  <c r="I312" i="4"/>
  <c r="H314" i="4"/>
  <c r="I317" i="4"/>
  <c r="U105" i="9"/>
  <c r="K106" i="9"/>
  <c r="H313" i="4"/>
  <c r="I316" i="4"/>
  <c r="H312" i="4"/>
  <c r="I315" i="4"/>
  <c r="H316" i="4"/>
  <c r="I319" i="4"/>
  <c r="U106" i="9"/>
  <c r="K107" i="9"/>
  <c r="H317" i="4"/>
  <c r="I320" i="4"/>
  <c r="H315" i="4"/>
  <c r="I318" i="4"/>
  <c r="H320" i="4"/>
  <c r="I323" i="4"/>
  <c r="U107" i="9"/>
  <c r="K108" i="9"/>
  <c r="H319" i="4"/>
  <c r="I322" i="4"/>
  <c r="H318" i="4"/>
  <c r="I321" i="4"/>
  <c r="H322" i="4"/>
  <c r="I325" i="4"/>
  <c r="U108" i="9"/>
  <c r="K109" i="9"/>
  <c r="H323" i="4"/>
  <c r="I326" i="4"/>
  <c r="H321" i="4"/>
  <c r="I324" i="4"/>
  <c r="H326" i="4"/>
  <c r="I329" i="4"/>
  <c r="U109" i="9"/>
  <c r="K110" i="9"/>
  <c r="H325" i="4"/>
  <c r="I328" i="4"/>
  <c r="H324" i="4"/>
  <c r="I327" i="4"/>
  <c r="H328" i="4"/>
  <c r="I331" i="4"/>
  <c r="U110" i="9"/>
  <c r="K111" i="9"/>
  <c r="H329" i="4"/>
  <c r="I332" i="4"/>
  <c r="H327" i="4"/>
  <c r="I330" i="4"/>
  <c r="H332" i="4"/>
  <c r="I335" i="4"/>
  <c r="U111" i="9"/>
  <c r="K112" i="9"/>
  <c r="H331" i="4"/>
  <c r="I334" i="4"/>
  <c r="H330" i="4"/>
  <c r="I333" i="4"/>
  <c r="H334" i="4"/>
  <c r="I337" i="4"/>
  <c r="U112" i="9"/>
  <c r="K113" i="9"/>
  <c r="H333" i="4"/>
  <c r="I336" i="4"/>
  <c r="H335" i="4"/>
  <c r="I338" i="4"/>
  <c r="H336" i="4"/>
  <c r="I339" i="4"/>
  <c r="U113" i="9"/>
  <c r="K114" i="9"/>
  <c r="H337" i="4"/>
  <c r="I340" i="4"/>
  <c r="H338" i="4"/>
  <c r="I341" i="4"/>
  <c r="H341" i="4"/>
  <c r="I344" i="4"/>
  <c r="U114" i="9"/>
  <c r="K115" i="9"/>
  <c r="H340" i="4"/>
  <c r="I343" i="4"/>
  <c r="H339" i="4"/>
  <c r="I342" i="4"/>
  <c r="H343" i="4"/>
  <c r="I346" i="4"/>
  <c r="U115" i="9"/>
  <c r="K116" i="9"/>
  <c r="H344" i="4"/>
  <c r="I347" i="4"/>
  <c r="H342" i="4"/>
  <c r="I345" i="4"/>
  <c r="H347" i="4"/>
  <c r="I350" i="4"/>
  <c r="U116" i="9"/>
  <c r="K117" i="9"/>
  <c r="H346" i="4"/>
  <c r="I349" i="4"/>
  <c r="H345" i="4"/>
  <c r="I348" i="4"/>
  <c r="H349" i="4"/>
  <c r="I352" i="4"/>
  <c r="U117" i="9"/>
  <c r="K118" i="9"/>
  <c r="H350" i="4"/>
  <c r="I353" i="4"/>
  <c r="H348" i="4"/>
  <c r="I351" i="4"/>
  <c r="H353" i="4"/>
  <c r="I356" i="4"/>
  <c r="U118" i="9"/>
  <c r="K119" i="9"/>
  <c r="H352" i="4"/>
  <c r="I355" i="4"/>
  <c r="H351" i="4"/>
  <c r="I354" i="4"/>
  <c r="H355" i="4"/>
  <c r="I358" i="4"/>
  <c r="U119" i="9"/>
  <c r="K120" i="9"/>
  <c r="H356" i="4"/>
  <c r="I359" i="4"/>
  <c r="H354" i="4"/>
  <c r="I357" i="4"/>
  <c r="H359" i="4"/>
  <c r="I362" i="4"/>
  <c r="U120" i="9"/>
  <c r="K121" i="9"/>
  <c r="H358" i="4"/>
  <c r="I361" i="4"/>
  <c r="H357" i="4"/>
  <c r="I360" i="4"/>
  <c r="H361" i="4"/>
  <c r="I364" i="4"/>
  <c r="U121" i="9"/>
  <c r="K122" i="9"/>
  <c r="H362" i="4"/>
  <c r="I365" i="4"/>
  <c r="H360" i="4"/>
  <c r="I363" i="4"/>
  <c r="H365" i="4"/>
  <c r="I368" i="4"/>
  <c r="U122" i="9"/>
  <c r="K123" i="9"/>
  <c r="H364" i="4"/>
  <c r="I367" i="4"/>
  <c r="H363" i="4"/>
  <c r="I366" i="4"/>
  <c r="H367" i="4"/>
  <c r="I370" i="4"/>
  <c r="U123" i="9"/>
  <c r="K124" i="9"/>
  <c r="H368" i="4"/>
  <c r="I371" i="4"/>
  <c r="H366" i="4"/>
  <c r="I369" i="4"/>
  <c r="H371" i="4"/>
  <c r="I374" i="4"/>
  <c r="U124" i="9"/>
  <c r="K125" i="9"/>
  <c r="H370" i="4"/>
  <c r="I373" i="4"/>
  <c r="H369" i="4"/>
  <c r="I372" i="4"/>
  <c r="H373" i="4"/>
  <c r="I376" i="4"/>
  <c r="U125" i="9"/>
  <c r="K126" i="9"/>
  <c r="H374" i="4"/>
  <c r="I377" i="4"/>
  <c r="H372" i="4"/>
  <c r="I375" i="4"/>
  <c r="H377" i="4"/>
  <c r="I380" i="4"/>
  <c r="U126" i="9"/>
  <c r="K127" i="9"/>
  <c r="H376" i="4"/>
  <c r="I379" i="4"/>
  <c r="H375" i="4"/>
  <c r="I378" i="4"/>
  <c r="H379" i="4"/>
  <c r="I382" i="4"/>
  <c r="U127" i="9"/>
  <c r="K128" i="9"/>
  <c r="H380" i="4"/>
  <c r="I383" i="4"/>
  <c r="H378" i="4"/>
  <c r="I381" i="4"/>
  <c r="H383" i="4"/>
  <c r="I386" i="4"/>
  <c r="U128" i="9"/>
  <c r="K129" i="9"/>
  <c r="H382" i="4"/>
  <c r="I385" i="4"/>
  <c r="H381" i="4"/>
  <c r="I384" i="4"/>
  <c r="H385" i="4"/>
  <c r="I388" i="4"/>
  <c r="U129" i="9"/>
  <c r="K130" i="9"/>
  <c r="H386" i="4"/>
  <c r="I389" i="4"/>
  <c r="H384" i="4"/>
  <c r="I387" i="4"/>
  <c r="H389" i="4"/>
  <c r="I392" i="4"/>
  <c r="U130" i="9"/>
  <c r="K131" i="9"/>
  <c r="H388" i="4"/>
  <c r="I391" i="4"/>
  <c r="H387" i="4"/>
  <c r="I390" i="4"/>
  <c r="H391" i="4"/>
  <c r="I394" i="4"/>
  <c r="U131" i="9"/>
  <c r="K132" i="9"/>
  <c r="H392" i="4"/>
  <c r="I395" i="4"/>
  <c r="H390" i="4"/>
  <c r="I393" i="4"/>
  <c r="H395" i="4"/>
  <c r="I398" i="4"/>
  <c r="U132" i="9"/>
  <c r="K133" i="9"/>
  <c r="H394" i="4"/>
  <c r="I397" i="4"/>
  <c r="H393" i="4"/>
  <c r="I396" i="4"/>
  <c r="H397" i="4"/>
  <c r="I400" i="4"/>
  <c r="U133" i="9"/>
  <c r="K134" i="9"/>
  <c r="H398" i="4"/>
  <c r="I401" i="4"/>
  <c r="H396" i="4"/>
  <c r="I399" i="4"/>
  <c r="H401" i="4"/>
  <c r="I404" i="4"/>
  <c r="U134" i="9"/>
  <c r="K135" i="9"/>
  <c r="H400" i="4"/>
  <c r="I403" i="4"/>
  <c r="H399" i="4"/>
  <c r="I402" i="4"/>
  <c r="H403" i="4"/>
  <c r="I406" i="4"/>
  <c r="U135" i="9"/>
  <c r="K136" i="9"/>
  <c r="H404" i="4"/>
  <c r="I407" i="4"/>
  <c r="H402" i="4"/>
  <c r="I405" i="4"/>
  <c r="H407" i="4"/>
  <c r="I410" i="4"/>
  <c r="U136" i="9"/>
  <c r="K137" i="9"/>
  <c r="H406" i="4"/>
  <c r="I409" i="4"/>
  <c r="H405" i="4"/>
  <c r="I408" i="4"/>
  <c r="H409" i="4"/>
  <c r="I412" i="4"/>
  <c r="U137" i="9"/>
  <c r="K138" i="9"/>
  <c r="H410" i="4"/>
  <c r="I413" i="4"/>
  <c r="H408" i="4"/>
  <c r="I411" i="4"/>
  <c r="H413" i="4"/>
  <c r="I416" i="4"/>
  <c r="U138" i="9"/>
  <c r="K139" i="9"/>
  <c r="H412" i="4"/>
  <c r="I415" i="4"/>
  <c r="H411" i="4"/>
  <c r="I414" i="4"/>
  <c r="H415" i="4"/>
  <c r="I418" i="4"/>
  <c r="U139" i="9"/>
  <c r="K140" i="9"/>
  <c r="H416" i="4"/>
  <c r="I419" i="4"/>
  <c r="H414" i="4"/>
  <c r="I417" i="4"/>
  <c r="H419" i="4"/>
  <c r="I422" i="4"/>
  <c r="U140" i="9"/>
  <c r="K141" i="9"/>
  <c r="H418" i="4"/>
  <c r="I421" i="4"/>
  <c r="H417" i="4"/>
  <c r="I420" i="4"/>
  <c r="H421" i="4"/>
  <c r="I424" i="4"/>
  <c r="U141" i="9"/>
  <c r="K142" i="9"/>
  <c r="H422" i="4"/>
  <c r="I425" i="4"/>
  <c r="H420" i="4"/>
  <c r="I423" i="4"/>
  <c r="H425" i="4"/>
  <c r="I428" i="4"/>
  <c r="U142" i="9"/>
  <c r="K143" i="9"/>
  <c r="H424" i="4"/>
  <c r="I427" i="4"/>
  <c r="H423" i="4"/>
  <c r="I426" i="4"/>
  <c r="H427" i="4"/>
  <c r="I430" i="4"/>
  <c r="U143" i="9"/>
  <c r="K144" i="9"/>
  <c r="H428" i="4"/>
  <c r="I431" i="4"/>
  <c r="H426" i="4"/>
  <c r="I429" i="4"/>
  <c r="H431" i="4"/>
  <c r="I434" i="4"/>
  <c r="U144" i="9"/>
  <c r="K145" i="9"/>
  <c r="H430" i="4"/>
  <c r="I433" i="4"/>
  <c r="H429" i="4"/>
  <c r="I432" i="4"/>
  <c r="H433" i="4"/>
  <c r="I436" i="4"/>
  <c r="U145" i="9"/>
  <c r="K146" i="9"/>
  <c r="H434" i="4"/>
  <c r="I437" i="4"/>
  <c r="H432" i="4"/>
  <c r="I435" i="4"/>
  <c r="H437" i="4"/>
  <c r="I440" i="4"/>
  <c r="U146" i="9"/>
  <c r="K147" i="9"/>
  <c r="H436" i="4"/>
  <c r="I439" i="4"/>
  <c r="H435" i="4"/>
  <c r="I438" i="4"/>
  <c r="H439" i="4"/>
  <c r="I442" i="4"/>
  <c r="U147" i="9"/>
  <c r="K148" i="9"/>
  <c r="H440" i="4"/>
  <c r="I443" i="4"/>
  <c r="H438" i="4"/>
  <c r="I441" i="4"/>
  <c r="H443" i="4"/>
  <c r="I446" i="4"/>
  <c r="U148" i="9"/>
  <c r="K149" i="9"/>
  <c r="H442" i="4"/>
  <c r="I445" i="4"/>
  <c r="H441" i="4"/>
  <c r="I444" i="4"/>
  <c r="H445" i="4"/>
  <c r="I448" i="4"/>
  <c r="U149" i="9"/>
  <c r="K150" i="9"/>
  <c r="H446" i="4"/>
  <c r="I449" i="4"/>
  <c r="H444" i="4"/>
  <c r="I447" i="4"/>
  <c r="H449" i="4"/>
  <c r="I452" i="4"/>
  <c r="U150" i="9"/>
  <c r="K151" i="9"/>
  <c r="H448" i="4"/>
  <c r="I451" i="4"/>
  <c r="H447" i="4"/>
  <c r="I450" i="4"/>
  <c r="H451" i="4"/>
  <c r="I454" i="4"/>
  <c r="U151" i="9"/>
  <c r="K152" i="9"/>
  <c r="H452" i="4"/>
  <c r="I455" i="4"/>
  <c r="H450" i="4"/>
  <c r="I453" i="4"/>
  <c r="H455" i="4"/>
  <c r="I458" i="4"/>
  <c r="U152" i="9"/>
  <c r="K153" i="9"/>
  <c r="H454" i="4"/>
  <c r="I457" i="4"/>
  <c r="H453" i="4"/>
  <c r="I456" i="4"/>
  <c r="H457" i="4"/>
  <c r="I460" i="4"/>
  <c r="U153" i="9"/>
  <c r="K154" i="9"/>
  <c r="H458" i="4"/>
  <c r="I461" i="4"/>
  <c r="H456" i="4"/>
  <c r="I459" i="4"/>
  <c r="H461" i="4"/>
  <c r="I464" i="4"/>
  <c r="U154" i="9"/>
  <c r="K155" i="9"/>
  <c r="H460" i="4"/>
  <c r="I463" i="4"/>
  <c r="H459" i="4"/>
  <c r="I462" i="4"/>
  <c r="H463" i="4"/>
  <c r="I466" i="4"/>
  <c r="U155" i="9"/>
  <c r="K156" i="9"/>
  <c r="H464" i="4"/>
  <c r="I467" i="4"/>
  <c r="H462" i="4"/>
  <c r="I465" i="4"/>
  <c r="H467" i="4"/>
  <c r="I470" i="4"/>
  <c r="U156" i="9"/>
  <c r="K157" i="9"/>
  <c r="H466" i="4"/>
  <c r="I469" i="4"/>
  <c r="H465" i="4"/>
  <c r="I468" i="4"/>
  <c r="H469" i="4"/>
  <c r="I472" i="4"/>
  <c r="U157" i="9"/>
  <c r="K158" i="9"/>
  <c r="H470" i="4"/>
  <c r="I473" i="4"/>
  <c r="H468" i="4"/>
  <c r="I471" i="4"/>
  <c r="H473" i="4"/>
  <c r="I476" i="4"/>
  <c r="U158" i="9"/>
  <c r="K159" i="9"/>
  <c r="H472" i="4"/>
  <c r="I475" i="4"/>
  <c r="H471" i="4"/>
  <c r="I474" i="4"/>
  <c r="H475" i="4"/>
  <c r="I478" i="4"/>
  <c r="U159" i="9"/>
  <c r="K160" i="9"/>
  <c r="H476" i="4"/>
  <c r="I479" i="4"/>
  <c r="H474" i="4"/>
  <c r="I477" i="4"/>
  <c r="H479" i="4"/>
  <c r="I482" i="4"/>
  <c r="U160" i="9"/>
  <c r="K161" i="9"/>
  <c r="H478" i="4"/>
  <c r="I481" i="4"/>
  <c r="H477" i="4"/>
  <c r="I480" i="4"/>
  <c r="H481" i="4"/>
  <c r="I484" i="4"/>
  <c r="U161" i="9"/>
  <c r="K162" i="9"/>
  <c r="H482" i="4"/>
  <c r="I485" i="4"/>
  <c r="H480" i="4"/>
  <c r="I483" i="4"/>
  <c r="H485" i="4"/>
  <c r="I488" i="4"/>
  <c r="U162" i="9"/>
  <c r="K163" i="9"/>
  <c r="H484" i="4"/>
  <c r="I487" i="4"/>
  <c r="H483" i="4"/>
  <c r="I486" i="4"/>
  <c r="H487" i="4"/>
  <c r="I490" i="4"/>
  <c r="U163" i="9"/>
  <c r="K164" i="9"/>
  <c r="H488" i="4"/>
  <c r="I491" i="4"/>
  <c r="H486" i="4"/>
  <c r="I489" i="4"/>
  <c r="H491" i="4"/>
  <c r="I494" i="4"/>
  <c r="U164" i="9"/>
  <c r="K165" i="9"/>
  <c r="H490" i="4"/>
  <c r="I493" i="4"/>
  <c r="H489" i="4"/>
  <c r="I492" i="4"/>
  <c r="H493" i="4"/>
  <c r="I496" i="4"/>
  <c r="U165" i="9"/>
  <c r="K166" i="9"/>
  <c r="H494" i="4"/>
  <c r="I497" i="4"/>
  <c r="H492" i="4"/>
  <c r="I495" i="4"/>
  <c r="H497" i="4"/>
  <c r="I500" i="4"/>
  <c r="U166" i="9"/>
  <c r="K167" i="9"/>
  <c r="H496" i="4"/>
  <c r="I499" i="4"/>
  <c r="H495" i="4"/>
  <c r="I498" i="4"/>
  <c r="H499" i="4"/>
  <c r="I502" i="4"/>
  <c r="U167" i="9"/>
  <c r="K168" i="9"/>
  <c r="H500" i="4"/>
  <c r="I503" i="4"/>
  <c r="H498" i="4"/>
  <c r="I501" i="4"/>
  <c r="H503" i="4"/>
  <c r="I506" i="4"/>
  <c r="U168" i="9"/>
  <c r="K169" i="9"/>
  <c r="H502" i="4"/>
  <c r="I505" i="4"/>
  <c r="H501" i="4"/>
  <c r="I504" i="4"/>
  <c r="H505" i="4"/>
  <c r="I508" i="4"/>
  <c r="U169" i="9"/>
  <c r="K170" i="9"/>
  <c r="H506" i="4"/>
  <c r="I509" i="4"/>
  <c r="H504" i="4"/>
  <c r="I507" i="4"/>
  <c r="H509" i="4"/>
  <c r="I512" i="4"/>
  <c r="U170" i="9"/>
  <c r="K171" i="9"/>
  <c r="H508" i="4"/>
  <c r="I511" i="4"/>
  <c r="H507" i="4"/>
  <c r="I510" i="4"/>
  <c r="H511" i="4"/>
  <c r="I514" i="4"/>
  <c r="U171" i="9"/>
  <c r="K172" i="9"/>
  <c r="H512" i="4"/>
  <c r="I515" i="4"/>
  <c r="H510" i="4"/>
  <c r="I513" i="4"/>
  <c r="H515" i="4"/>
  <c r="I518" i="4"/>
  <c r="U172" i="9"/>
  <c r="K173" i="9"/>
  <c r="H514" i="4"/>
  <c r="I517" i="4"/>
  <c r="H513" i="4"/>
  <c r="I516" i="4"/>
  <c r="H517" i="4"/>
  <c r="I520" i="4"/>
  <c r="U173" i="9"/>
  <c r="K174" i="9"/>
  <c r="H518" i="4"/>
  <c r="I521" i="4"/>
  <c r="H516" i="4"/>
  <c r="I519" i="4"/>
  <c r="H521" i="4"/>
  <c r="I524" i="4"/>
  <c r="U174" i="9"/>
  <c r="K175" i="9"/>
  <c r="H520" i="4"/>
  <c r="I523" i="4"/>
  <c r="H519" i="4"/>
  <c r="I522" i="4"/>
  <c r="H523" i="4"/>
  <c r="I526" i="4"/>
  <c r="U175" i="9"/>
  <c r="K176" i="9"/>
  <c r="H524" i="4"/>
  <c r="I527" i="4"/>
  <c r="H522" i="4"/>
  <c r="I525" i="4"/>
  <c r="H527" i="4"/>
  <c r="I530" i="4"/>
  <c r="U176" i="9"/>
  <c r="K177" i="9"/>
  <c r="H526" i="4"/>
  <c r="I529" i="4"/>
  <c r="H525" i="4"/>
  <c r="I528" i="4"/>
  <c r="H529" i="4"/>
  <c r="I532" i="4"/>
  <c r="U177" i="9"/>
  <c r="K178" i="9"/>
  <c r="H530" i="4"/>
  <c r="I533" i="4"/>
  <c r="H528" i="4"/>
  <c r="I531" i="4"/>
  <c r="H533" i="4"/>
  <c r="I536" i="4"/>
  <c r="U178" i="9"/>
  <c r="K179" i="9"/>
  <c r="H532" i="4"/>
  <c r="I535" i="4"/>
  <c r="H531" i="4"/>
  <c r="I534" i="4"/>
  <c r="H535" i="4"/>
  <c r="I538" i="4"/>
  <c r="U179" i="9"/>
  <c r="K180" i="9"/>
  <c r="H536" i="4"/>
  <c r="I539" i="4"/>
  <c r="H534" i="4"/>
  <c r="I537" i="4"/>
  <c r="H539" i="4"/>
  <c r="I542" i="4"/>
  <c r="U180" i="9"/>
  <c r="K181" i="9"/>
  <c r="H538" i="4"/>
  <c r="I541" i="4"/>
  <c r="H537" i="4"/>
  <c r="I540" i="4"/>
  <c r="H541" i="4"/>
  <c r="I544" i="4"/>
  <c r="U181" i="9"/>
  <c r="K182" i="9"/>
  <c r="H542" i="4"/>
  <c r="I545" i="4"/>
  <c r="H540" i="4"/>
  <c r="I543" i="4"/>
  <c r="H545" i="4"/>
  <c r="I548" i="4"/>
  <c r="U182" i="9"/>
  <c r="K183" i="9"/>
  <c r="H544" i="4"/>
  <c r="I547" i="4"/>
  <c r="H543" i="4"/>
  <c r="I546" i="4"/>
  <c r="H547" i="4"/>
  <c r="I550" i="4"/>
  <c r="U183" i="9"/>
  <c r="K184" i="9"/>
  <c r="H548" i="4"/>
  <c r="I551" i="4"/>
  <c r="H546" i="4"/>
  <c r="I549" i="4"/>
  <c r="H551" i="4"/>
  <c r="I554" i="4"/>
  <c r="U184" i="9"/>
  <c r="K185" i="9"/>
  <c r="H550" i="4"/>
  <c r="I553" i="4"/>
  <c r="H549" i="4"/>
  <c r="I552" i="4"/>
  <c r="U185" i="9"/>
  <c r="K186" i="9"/>
  <c r="H553" i="4"/>
  <c r="I556" i="4"/>
  <c r="H554" i="4"/>
  <c r="I557" i="4"/>
  <c r="H552" i="4"/>
  <c r="I555" i="4"/>
  <c r="H557" i="4"/>
  <c r="I560" i="4"/>
  <c r="H556" i="4"/>
  <c r="I559" i="4"/>
  <c r="U186" i="9"/>
  <c r="K187" i="9"/>
  <c r="H555" i="4"/>
  <c r="I558" i="4"/>
  <c r="U187" i="9"/>
  <c r="K188" i="9"/>
  <c r="H559" i="4"/>
  <c r="I562" i="4"/>
  <c r="H560" i="4"/>
  <c r="I563" i="4"/>
  <c r="H558" i="4"/>
  <c r="I561" i="4"/>
  <c r="H563" i="4"/>
  <c r="I566" i="4"/>
  <c r="H562" i="4"/>
  <c r="I565" i="4"/>
  <c r="U188" i="9"/>
  <c r="K189" i="9"/>
  <c r="H561" i="4"/>
  <c r="I564" i="4"/>
  <c r="U189" i="9"/>
  <c r="K190" i="9"/>
  <c r="H565" i="4"/>
  <c r="I568" i="4"/>
  <c r="H566" i="4"/>
  <c r="I569" i="4"/>
  <c r="H564" i="4"/>
  <c r="I567" i="4"/>
  <c r="H569" i="4"/>
  <c r="I572" i="4"/>
  <c r="H568" i="4"/>
  <c r="I571" i="4"/>
  <c r="U190" i="9"/>
  <c r="K191" i="9"/>
  <c r="H567" i="4"/>
  <c r="I570" i="4"/>
  <c r="U191" i="9"/>
  <c r="K192" i="9"/>
  <c r="H571" i="4"/>
  <c r="I574" i="4"/>
  <c r="H572" i="4"/>
  <c r="I575" i="4"/>
  <c r="H570" i="4"/>
  <c r="I573" i="4"/>
  <c r="H575" i="4"/>
  <c r="I578" i="4"/>
  <c r="H574" i="4"/>
  <c r="I577" i="4"/>
  <c r="U192" i="9"/>
  <c r="K193" i="9"/>
  <c r="H573" i="4"/>
  <c r="I576" i="4"/>
  <c r="U193" i="9"/>
  <c r="K194" i="9"/>
  <c r="H577" i="4"/>
  <c r="I580" i="4"/>
  <c r="H578" i="4"/>
  <c r="I581" i="4"/>
  <c r="H576" i="4"/>
  <c r="I579" i="4"/>
  <c r="H581" i="4"/>
  <c r="I584" i="4"/>
  <c r="H580" i="4"/>
  <c r="I583" i="4"/>
  <c r="U194" i="9"/>
  <c r="K195" i="9"/>
  <c r="H579" i="4"/>
  <c r="I582" i="4"/>
  <c r="H583" i="4"/>
  <c r="I586" i="4"/>
  <c r="U195" i="9"/>
  <c r="K196" i="9"/>
  <c r="H584" i="4"/>
  <c r="I587" i="4"/>
  <c r="H582" i="4"/>
  <c r="I585" i="4"/>
  <c r="H587" i="4"/>
  <c r="I590" i="4"/>
  <c r="U196" i="9"/>
  <c r="K197" i="9"/>
  <c r="H586" i="4"/>
  <c r="I589" i="4"/>
  <c r="H585" i="4"/>
  <c r="I588" i="4"/>
  <c r="H589" i="4"/>
  <c r="I592" i="4"/>
  <c r="U197" i="9"/>
  <c r="K198" i="9"/>
  <c r="H590" i="4"/>
  <c r="I593" i="4"/>
  <c r="H588" i="4"/>
  <c r="I591" i="4"/>
  <c r="H593" i="4"/>
  <c r="I596" i="4"/>
  <c r="U198" i="9"/>
  <c r="K199" i="9"/>
  <c r="H592" i="4"/>
  <c r="I595" i="4"/>
  <c r="H591" i="4"/>
  <c r="I594" i="4"/>
  <c r="H595" i="4"/>
  <c r="I598" i="4"/>
  <c r="U199" i="9"/>
  <c r="K200" i="9"/>
  <c r="H596" i="4"/>
  <c r="I599" i="4"/>
  <c r="H594" i="4"/>
  <c r="I597" i="4"/>
  <c r="H599" i="4"/>
  <c r="I602" i="4"/>
  <c r="U200" i="9"/>
  <c r="K201" i="9"/>
  <c r="H598" i="4"/>
  <c r="I601" i="4"/>
  <c r="H597" i="4"/>
  <c r="I600" i="4"/>
  <c r="H601" i="4"/>
  <c r="I604" i="4"/>
  <c r="U201" i="9"/>
  <c r="K202" i="9"/>
  <c r="H602" i="4"/>
  <c r="I605" i="4"/>
  <c r="H600" i="4"/>
  <c r="I603" i="4"/>
  <c r="H605" i="4"/>
  <c r="I608" i="4"/>
  <c r="U202" i="9"/>
  <c r="K203" i="9"/>
  <c r="H604" i="4"/>
  <c r="I607" i="4"/>
  <c r="H603" i="4"/>
  <c r="I606" i="4"/>
  <c r="H607" i="4"/>
  <c r="I610" i="4"/>
  <c r="U203" i="9"/>
  <c r="K204" i="9"/>
  <c r="H608" i="4"/>
  <c r="I611" i="4"/>
  <c r="H606" i="4"/>
  <c r="I609" i="4"/>
  <c r="H611" i="4"/>
  <c r="I614" i="4"/>
  <c r="U204" i="9"/>
  <c r="K205" i="9"/>
  <c r="H610" i="4"/>
  <c r="I613" i="4"/>
  <c r="H609" i="4"/>
  <c r="I612" i="4"/>
  <c r="H613" i="4"/>
  <c r="I616" i="4"/>
  <c r="U205" i="9"/>
  <c r="K206" i="9"/>
  <c r="H614" i="4"/>
  <c r="I617" i="4"/>
  <c r="H612" i="4"/>
  <c r="I615" i="4"/>
  <c r="H617" i="4"/>
  <c r="I620" i="4"/>
  <c r="U206" i="9"/>
  <c r="K207" i="9"/>
  <c r="H616" i="4"/>
  <c r="I619" i="4"/>
  <c r="H615" i="4"/>
  <c r="I618" i="4"/>
  <c r="H619" i="4"/>
  <c r="I622" i="4"/>
  <c r="U207" i="9"/>
  <c r="K208" i="9"/>
  <c r="H620" i="4"/>
  <c r="I623" i="4"/>
  <c r="H618" i="4"/>
  <c r="I621" i="4"/>
  <c r="H623" i="4"/>
  <c r="I626" i="4"/>
  <c r="U208" i="9"/>
  <c r="K209" i="9"/>
  <c r="H622" i="4"/>
  <c r="I625" i="4"/>
  <c r="H621" i="4"/>
  <c r="I624" i="4"/>
  <c r="H625" i="4"/>
  <c r="I628" i="4"/>
  <c r="U209" i="9"/>
  <c r="K210" i="9"/>
  <c r="H626" i="4"/>
  <c r="I629" i="4"/>
  <c r="H624" i="4"/>
  <c r="I627" i="4"/>
  <c r="H629" i="4"/>
  <c r="I632" i="4"/>
  <c r="U210" i="9"/>
  <c r="K211" i="9"/>
  <c r="H628" i="4"/>
  <c r="I631" i="4"/>
  <c r="H627" i="4"/>
  <c r="I630" i="4"/>
  <c r="H631" i="4"/>
  <c r="I634" i="4"/>
  <c r="U211" i="9"/>
  <c r="K212" i="9"/>
  <c r="H632" i="4"/>
  <c r="I635" i="4"/>
  <c r="H630" i="4"/>
  <c r="I633" i="4"/>
  <c r="H635" i="4"/>
  <c r="I638" i="4"/>
  <c r="U212" i="9"/>
  <c r="K213" i="9"/>
  <c r="H634" i="4"/>
  <c r="I637" i="4"/>
  <c r="H633" i="4"/>
  <c r="I636" i="4"/>
  <c r="H637" i="4"/>
  <c r="I640" i="4"/>
  <c r="U213" i="9"/>
  <c r="K214" i="9"/>
  <c r="H638" i="4"/>
  <c r="I641" i="4"/>
  <c r="H636" i="4"/>
  <c r="I639" i="4"/>
  <c r="H641" i="4"/>
  <c r="I644" i="4"/>
  <c r="U214" i="9"/>
  <c r="K215" i="9"/>
  <c r="H640" i="4"/>
  <c r="I643" i="4"/>
  <c r="H639" i="4"/>
  <c r="I642" i="4"/>
  <c r="H643" i="4"/>
  <c r="I646" i="4"/>
  <c r="U215" i="9"/>
  <c r="K216" i="9"/>
  <c r="H644" i="4"/>
  <c r="I647" i="4"/>
  <c r="H642" i="4"/>
  <c r="I645" i="4"/>
  <c r="H647" i="4"/>
  <c r="I650" i="4"/>
  <c r="U216" i="9"/>
  <c r="K217" i="9"/>
  <c r="H646" i="4"/>
  <c r="I649" i="4"/>
  <c r="H645" i="4"/>
  <c r="I648" i="4"/>
  <c r="H649" i="4"/>
  <c r="I652" i="4"/>
  <c r="U217" i="9"/>
  <c r="K218" i="9"/>
  <c r="H650" i="4"/>
  <c r="I653" i="4"/>
  <c r="H648" i="4"/>
  <c r="I651" i="4"/>
  <c r="H653" i="4"/>
  <c r="I656" i="4"/>
  <c r="U218" i="9"/>
  <c r="K219" i="9"/>
  <c r="H652" i="4"/>
  <c r="I655" i="4"/>
  <c r="H651" i="4"/>
  <c r="I654" i="4"/>
  <c r="H655" i="4"/>
  <c r="I658" i="4"/>
  <c r="U219" i="9"/>
  <c r="K220" i="9"/>
  <c r="H656" i="4"/>
  <c r="I659" i="4"/>
  <c r="H654" i="4"/>
  <c r="I657" i="4"/>
  <c r="H659" i="4"/>
  <c r="I662" i="4"/>
  <c r="U220" i="9"/>
  <c r="K221" i="9"/>
  <c r="H658" i="4"/>
  <c r="I661" i="4"/>
  <c r="H657" i="4"/>
  <c r="I660" i="4"/>
  <c r="H661" i="4"/>
  <c r="I664" i="4"/>
  <c r="U221" i="9"/>
  <c r="K222" i="9"/>
  <c r="H662" i="4"/>
  <c r="I665" i="4"/>
  <c r="H660" i="4"/>
  <c r="I663" i="4"/>
  <c r="H665" i="4"/>
  <c r="I668" i="4"/>
  <c r="U222" i="9"/>
  <c r="K223" i="9"/>
  <c r="H664" i="4"/>
  <c r="I667" i="4"/>
  <c r="H663" i="4"/>
  <c r="I666" i="4"/>
  <c r="H667" i="4"/>
  <c r="I670" i="4"/>
  <c r="U223" i="9"/>
  <c r="K224" i="9"/>
  <c r="H668" i="4"/>
  <c r="I671" i="4"/>
  <c r="H666" i="4"/>
  <c r="I669" i="4"/>
  <c r="H671" i="4"/>
  <c r="I674" i="4"/>
  <c r="U224" i="9"/>
  <c r="K225" i="9"/>
  <c r="H670" i="4"/>
  <c r="I673" i="4"/>
  <c r="H669" i="4"/>
  <c r="I672" i="4"/>
  <c r="H673" i="4"/>
  <c r="I676" i="4"/>
  <c r="U225" i="9"/>
  <c r="K226" i="9"/>
  <c r="H674" i="4"/>
  <c r="I677" i="4"/>
  <c r="H672" i="4"/>
  <c r="I675" i="4"/>
  <c r="H677" i="4"/>
  <c r="I680" i="4"/>
  <c r="U226" i="9"/>
  <c r="K227" i="9"/>
  <c r="H676" i="4"/>
  <c r="I679" i="4"/>
  <c r="H675" i="4"/>
  <c r="I678" i="4"/>
  <c r="H679" i="4"/>
  <c r="I682" i="4"/>
  <c r="U227" i="9"/>
  <c r="K228" i="9"/>
  <c r="H680" i="4"/>
  <c r="I683" i="4"/>
  <c r="H678" i="4"/>
  <c r="I681" i="4"/>
  <c r="H683" i="4"/>
  <c r="I686" i="4"/>
  <c r="U228" i="9"/>
  <c r="K229" i="9"/>
  <c r="H682" i="4"/>
  <c r="I685" i="4"/>
  <c r="H681" i="4"/>
  <c r="I684" i="4"/>
  <c r="H685" i="4"/>
  <c r="I688" i="4"/>
  <c r="U229" i="9"/>
  <c r="K230" i="9"/>
  <c r="H686" i="4"/>
  <c r="I689" i="4"/>
  <c r="H684" i="4"/>
  <c r="I687" i="4"/>
  <c r="H689" i="4"/>
  <c r="I692" i="4"/>
  <c r="U230" i="9"/>
  <c r="K231" i="9"/>
  <c r="H688" i="4"/>
  <c r="I691" i="4"/>
  <c r="H687" i="4"/>
  <c r="I690" i="4"/>
  <c r="H691" i="4"/>
  <c r="I694" i="4"/>
  <c r="U231" i="9"/>
  <c r="K232" i="9"/>
  <c r="H692" i="4"/>
  <c r="I695" i="4"/>
  <c r="H690" i="4"/>
  <c r="I693" i="4"/>
  <c r="H695" i="4"/>
  <c r="I698" i="4"/>
  <c r="U232" i="9"/>
  <c r="K233" i="9"/>
  <c r="H694" i="4"/>
  <c r="I697" i="4"/>
  <c r="H693" i="4"/>
  <c r="I696" i="4"/>
  <c r="H697" i="4"/>
  <c r="I700" i="4"/>
  <c r="U233" i="9"/>
  <c r="K234" i="9"/>
  <c r="H696" i="4"/>
  <c r="I699" i="4"/>
  <c r="H698" i="4"/>
  <c r="I701" i="4"/>
  <c r="H699" i="4"/>
  <c r="I702" i="4"/>
  <c r="U234" i="9"/>
  <c r="K235" i="9"/>
  <c r="H700" i="4"/>
  <c r="I703" i="4"/>
  <c r="H701" i="4"/>
  <c r="I704" i="4"/>
  <c r="H703" i="4"/>
  <c r="I706" i="4"/>
  <c r="U235" i="9"/>
  <c r="K236" i="9"/>
  <c r="H702" i="4"/>
  <c r="I705" i="4"/>
  <c r="H704" i="4"/>
  <c r="I707" i="4"/>
  <c r="H705" i="4"/>
  <c r="I708" i="4"/>
  <c r="U236" i="9"/>
  <c r="K237" i="9"/>
  <c r="H706" i="4"/>
  <c r="I709" i="4"/>
  <c r="H707" i="4"/>
  <c r="I710" i="4"/>
  <c r="H709" i="4"/>
  <c r="I712" i="4"/>
  <c r="U237" i="9"/>
  <c r="K238" i="9"/>
  <c r="H708" i="4"/>
  <c r="I711" i="4"/>
  <c r="H710" i="4"/>
  <c r="I713" i="4"/>
  <c r="H711" i="4"/>
  <c r="I714" i="4"/>
  <c r="U238" i="9"/>
  <c r="K239" i="9"/>
  <c r="H712" i="4"/>
  <c r="I715" i="4"/>
  <c r="H713" i="4"/>
  <c r="I716" i="4"/>
  <c r="H715" i="4"/>
  <c r="I718" i="4"/>
  <c r="U239" i="9"/>
  <c r="K240" i="9"/>
  <c r="H714" i="4"/>
  <c r="I717" i="4"/>
  <c r="H716" i="4"/>
  <c r="I719" i="4"/>
  <c r="H717" i="4"/>
  <c r="I720" i="4"/>
  <c r="U240" i="9"/>
  <c r="K241" i="9"/>
  <c r="H718" i="4"/>
  <c r="I721" i="4"/>
  <c r="H719" i="4"/>
  <c r="I722" i="4"/>
  <c r="H721" i="4"/>
  <c r="I724" i="4"/>
  <c r="U241" i="9"/>
  <c r="K242" i="9"/>
  <c r="H720" i="4"/>
  <c r="I723" i="4"/>
  <c r="H722" i="4"/>
  <c r="I725" i="4"/>
  <c r="H723" i="4"/>
  <c r="I726" i="4"/>
  <c r="U242" i="9"/>
  <c r="K243" i="9"/>
  <c r="H724" i="4"/>
  <c r="I727" i="4"/>
  <c r="H725" i="4"/>
  <c r="I728" i="4"/>
  <c r="H727" i="4"/>
  <c r="I730" i="4"/>
  <c r="U243" i="9"/>
  <c r="K244" i="9"/>
  <c r="H726" i="4"/>
  <c r="I729" i="4"/>
  <c r="H728" i="4"/>
  <c r="I731" i="4"/>
  <c r="H729" i="4"/>
  <c r="I732" i="4"/>
  <c r="U244" i="9"/>
  <c r="K245" i="9"/>
  <c r="H730" i="4"/>
  <c r="I733" i="4"/>
  <c r="H731" i="4"/>
  <c r="I734" i="4"/>
  <c r="H733" i="4"/>
  <c r="I736" i="4"/>
  <c r="U245" i="9"/>
  <c r="K246" i="9"/>
  <c r="H734" i="4"/>
  <c r="I737" i="4"/>
  <c r="H732" i="4"/>
  <c r="I735" i="4"/>
  <c r="H737" i="4"/>
  <c r="I740" i="4"/>
  <c r="U246" i="9"/>
  <c r="K247" i="9"/>
  <c r="H735" i="4"/>
  <c r="I738" i="4"/>
  <c r="H736" i="4"/>
  <c r="I739" i="4"/>
  <c r="H738" i="4"/>
  <c r="I741" i="4"/>
  <c r="U247" i="9"/>
  <c r="K248" i="9"/>
  <c r="H740" i="4"/>
  <c r="I743" i="4"/>
  <c r="H739" i="4"/>
  <c r="I742" i="4"/>
  <c r="U248" i="9"/>
  <c r="K249" i="9"/>
  <c r="H743" i="4"/>
  <c r="I746" i="4"/>
  <c r="H742" i="4"/>
  <c r="I745" i="4"/>
  <c r="H741" i="4"/>
  <c r="I744" i="4"/>
  <c r="H745" i="4"/>
  <c r="I748" i="4"/>
  <c r="H746" i="4"/>
  <c r="I749" i="4"/>
  <c r="U249" i="9"/>
  <c r="K250" i="9"/>
  <c r="H744" i="4"/>
  <c r="I747" i="4"/>
  <c r="U250" i="9"/>
  <c r="K251" i="9"/>
  <c r="H749" i="4"/>
  <c r="I752" i="4"/>
  <c r="H747" i="4"/>
  <c r="I750" i="4"/>
  <c r="H748" i="4"/>
  <c r="I751" i="4"/>
  <c r="H752" i="4"/>
  <c r="I755" i="4"/>
  <c r="H750" i="4"/>
  <c r="I753" i="4"/>
  <c r="H751" i="4"/>
  <c r="I754" i="4"/>
  <c r="U251" i="9"/>
  <c r="K252" i="9"/>
  <c r="H753" i="4"/>
  <c r="I756" i="4"/>
  <c r="H754" i="4"/>
  <c r="I757" i="4"/>
  <c r="H755" i="4"/>
  <c r="I758" i="4"/>
  <c r="U252" i="9"/>
  <c r="K253" i="9"/>
  <c r="H758" i="4"/>
  <c r="I761" i="4"/>
  <c r="H757" i="4"/>
  <c r="I760" i="4"/>
  <c r="U253" i="9"/>
  <c r="K254" i="9"/>
  <c r="H756" i="4"/>
  <c r="I759" i="4"/>
  <c r="U254" i="9"/>
  <c r="K255" i="9"/>
  <c r="H760" i="4"/>
  <c r="I763" i="4"/>
  <c r="H761" i="4"/>
  <c r="I764" i="4"/>
  <c r="H759" i="4"/>
  <c r="I762" i="4"/>
  <c r="H763" i="4"/>
  <c r="I766" i="4"/>
  <c r="H764" i="4"/>
  <c r="I767" i="4"/>
  <c r="U255" i="9"/>
  <c r="K256" i="9"/>
  <c r="H762" i="4"/>
  <c r="I765" i="4"/>
  <c r="U256" i="9"/>
  <c r="K257" i="9"/>
  <c r="H767" i="4"/>
  <c r="I770" i="4"/>
  <c r="H766" i="4"/>
  <c r="I769" i="4"/>
  <c r="H765" i="4"/>
  <c r="I768" i="4"/>
  <c r="H769" i="4"/>
  <c r="I772" i="4"/>
  <c r="H770" i="4"/>
  <c r="I773" i="4"/>
  <c r="U257" i="9"/>
  <c r="K258" i="9"/>
  <c r="H768" i="4"/>
  <c r="I771" i="4"/>
  <c r="U258" i="9"/>
  <c r="K259" i="9"/>
  <c r="H773" i="4"/>
  <c r="I776" i="4"/>
  <c r="H772" i="4"/>
  <c r="I775" i="4"/>
  <c r="H771" i="4"/>
  <c r="I774" i="4"/>
  <c r="H776" i="4"/>
  <c r="I779" i="4"/>
  <c r="H775" i="4"/>
  <c r="I778" i="4"/>
  <c r="H774" i="4"/>
  <c r="I777" i="4"/>
  <c r="U259" i="9"/>
  <c r="K260" i="9"/>
  <c r="U260" i="9"/>
  <c r="K261" i="9"/>
  <c r="H777" i="4"/>
  <c r="I780" i="4"/>
  <c r="H778" i="4"/>
  <c r="I781" i="4"/>
  <c r="H779" i="4"/>
  <c r="I782" i="4"/>
  <c r="H781" i="4"/>
  <c r="I784" i="4"/>
  <c r="H780" i="4"/>
  <c r="I783" i="4"/>
  <c r="U261" i="9"/>
  <c r="K262" i="9"/>
  <c r="H782" i="4"/>
  <c r="I785" i="4"/>
  <c r="U262" i="9"/>
  <c r="K263" i="9"/>
  <c r="H783" i="4"/>
  <c r="I786" i="4"/>
  <c r="H784" i="4"/>
  <c r="I787" i="4"/>
  <c r="H785" i="4"/>
  <c r="I788" i="4"/>
  <c r="H787" i="4"/>
  <c r="I790" i="4"/>
  <c r="H786" i="4"/>
  <c r="I789" i="4"/>
  <c r="U263" i="9"/>
  <c r="K264" i="9"/>
  <c r="H788" i="4"/>
  <c r="I791" i="4"/>
  <c r="U264" i="9"/>
  <c r="K265" i="9"/>
  <c r="H789" i="4"/>
  <c r="I792" i="4"/>
  <c r="H790" i="4"/>
  <c r="I793" i="4"/>
  <c r="H791" i="4"/>
  <c r="I794" i="4"/>
  <c r="H793" i="4"/>
  <c r="I796" i="4"/>
  <c r="H792" i="4"/>
  <c r="I795" i="4"/>
  <c r="H794" i="4"/>
  <c r="I797" i="4"/>
  <c r="U265" i="9"/>
  <c r="K266" i="9"/>
  <c r="H797" i="4"/>
  <c r="I800" i="4"/>
  <c r="H795" i="4"/>
  <c r="I798" i="4"/>
  <c r="H796" i="4"/>
  <c r="I799" i="4"/>
  <c r="U266" i="9"/>
  <c r="K267" i="9"/>
  <c r="H799" i="4"/>
  <c r="I802" i="4"/>
  <c r="H798" i="4"/>
  <c r="I801" i="4"/>
  <c r="H800" i="4"/>
  <c r="I803" i="4"/>
  <c r="U267" i="9"/>
  <c r="K268" i="9"/>
  <c r="H803" i="4"/>
  <c r="I806" i="4"/>
  <c r="H801" i="4"/>
  <c r="I804" i="4"/>
  <c r="H802" i="4"/>
  <c r="I805" i="4"/>
  <c r="U268" i="9"/>
  <c r="K269" i="9"/>
  <c r="H805" i="4"/>
  <c r="I808" i="4"/>
  <c r="H804" i="4"/>
  <c r="I807" i="4"/>
  <c r="H806" i="4"/>
  <c r="I809" i="4"/>
  <c r="U269" i="9"/>
  <c r="K270" i="9"/>
  <c r="H809" i="4"/>
  <c r="I812" i="4"/>
  <c r="H807" i="4"/>
  <c r="I810" i="4"/>
  <c r="H808" i="4"/>
  <c r="I811" i="4"/>
  <c r="U270" i="9"/>
  <c r="K271" i="9"/>
  <c r="H811" i="4"/>
  <c r="I814" i="4"/>
  <c r="H810" i="4"/>
  <c r="I813" i="4"/>
  <c r="H812" i="4"/>
  <c r="I815" i="4"/>
  <c r="U271" i="9"/>
  <c r="K272" i="9"/>
  <c r="H815" i="4"/>
  <c r="I818" i="4"/>
  <c r="H813" i="4"/>
  <c r="I816" i="4"/>
  <c r="H814" i="4"/>
  <c r="I817" i="4"/>
  <c r="U272" i="9"/>
  <c r="K273" i="9"/>
  <c r="H817" i="4"/>
  <c r="I820" i="4"/>
  <c r="H816" i="4"/>
  <c r="I819" i="4"/>
  <c r="H818" i="4"/>
  <c r="I821" i="4"/>
  <c r="U273" i="9"/>
  <c r="K274" i="9"/>
  <c r="H821" i="4"/>
  <c r="I824" i="4"/>
  <c r="H819" i="4"/>
  <c r="I822" i="4"/>
  <c r="H820" i="4"/>
  <c r="I823" i="4"/>
  <c r="U274" i="9"/>
  <c r="K275" i="9"/>
  <c r="H823" i="4"/>
  <c r="I826" i="4"/>
  <c r="H822" i="4"/>
  <c r="I825" i="4"/>
  <c r="H824" i="4"/>
  <c r="I827" i="4"/>
  <c r="U275" i="9"/>
  <c r="K276" i="9"/>
  <c r="H827" i="4"/>
  <c r="I830" i="4"/>
  <c r="H825" i="4"/>
  <c r="I828" i="4"/>
  <c r="H826" i="4"/>
  <c r="I829" i="4"/>
  <c r="U276" i="9"/>
  <c r="K277" i="9"/>
  <c r="H829" i="4"/>
  <c r="I832" i="4"/>
  <c r="H828" i="4"/>
  <c r="I831" i="4"/>
  <c r="H830" i="4"/>
  <c r="I833" i="4"/>
  <c r="U277" i="9"/>
  <c r="K278" i="9"/>
  <c r="H833" i="4"/>
  <c r="I836" i="4"/>
  <c r="H831" i="4"/>
  <c r="I834" i="4"/>
  <c r="H832" i="4"/>
  <c r="I835" i="4"/>
  <c r="U278" i="9"/>
  <c r="K279" i="9"/>
  <c r="H835" i="4"/>
  <c r="I838" i="4"/>
  <c r="H834" i="4"/>
  <c r="I837" i="4"/>
  <c r="H836" i="4"/>
  <c r="I839" i="4"/>
  <c r="U279" i="9"/>
  <c r="K280" i="9"/>
  <c r="H839" i="4"/>
  <c r="I842" i="4"/>
  <c r="H837" i="4"/>
  <c r="I840" i="4"/>
  <c r="H838" i="4"/>
  <c r="I841" i="4"/>
  <c r="U280" i="9"/>
  <c r="K281" i="9"/>
  <c r="H841" i="4"/>
  <c r="I844" i="4"/>
  <c r="H840" i="4"/>
  <c r="I843" i="4"/>
  <c r="H842" i="4"/>
  <c r="I845" i="4"/>
  <c r="U281" i="9"/>
  <c r="K282" i="9"/>
  <c r="H845" i="4"/>
  <c r="I848" i="4"/>
  <c r="H843" i="4"/>
  <c r="I846" i="4"/>
  <c r="H844" i="4"/>
  <c r="I847" i="4"/>
  <c r="U282" i="9"/>
  <c r="K283" i="9"/>
  <c r="H847" i="4"/>
  <c r="I850" i="4"/>
  <c r="H846" i="4"/>
  <c r="I849" i="4"/>
  <c r="H848" i="4"/>
  <c r="I851" i="4"/>
  <c r="U283" i="9"/>
  <c r="K284" i="9"/>
  <c r="H851" i="4"/>
  <c r="I854" i="4"/>
  <c r="H849" i="4"/>
  <c r="I852" i="4"/>
  <c r="H850" i="4"/>
  <c r="I853" i="4"/>
  <c r="U284" i="9"/>
  <c r="K285" i="9"/>
  <c r="H853" i="4"/>
  <c r="I856" i="4"/>
  <c r="H852" i="4"/>
  <c r="I855" i="4"/>
  <c r="H854" i="4"/>
  <c r="I857" i="4"/>
  <c r="U285" i="9"/>
  <c r="K286" i="9"/>
  <c r="H857" i="4"/>
  <c r="I860" i="4"/>
  <c r="H855" i="4"/>
  <c r="I858" i="4"/>
  <c r="H856" i="4"/>
  <c r="I859" i="4"/>
  <c r="U286" i="9"/>
  <c r="K287" i="9"/>
  <c r="H859" i="4"/>
  <c r="I862" i="4"/>
  <c r="H858" i="4"/>
  <c r="I861" i="4"/>
  <c r="H860" i="4"/>
  <c r="I863" i="4"/>
  <c r="U287" i="9"/>
  <c r="K288" i="9"/>
  <c r="H863" i="4"/>
  <c r="I866" i="4"/>
  <c r="H861" i="4"/>
  <c r="I864" i="4"/>
  <c r="H862" i="4"/>
  <c r="I865" i="4"/>
  <c r="U288" i="9"/>
  <c r="K289" i="9"/>
  <c r="H865" i="4"/>
  <c r="I868" i="4"/>
  <c r="H864" i="4"/>
  <c r="I867" i="4"/>
  <c r="H866" i="4"/>
  <c r="I869" i="4"/>
  <c r="U289" i="9"/>
  <c r="K290" i="9"/>
  <c r="H869" i="4"/>
  <c r="I872" i="4"/>
  <c r="H867" i="4"/>
  <c r="I870" i="4"/>
  <c r="H868" i="4"/>
  <c r="I871" i="4"/>
  <c r="U290" i="9"/>
  <c r="K291" i="9"/>
  <c r="H871" i="4"/>
  <c r="I874" i="4"/>
  <c r="H870" i="4"/>
  <c r="I873" i="4"/>
  <c r="H872" i="4"/>
  <c r="I875" i="4"/>
  <c r="U291" i="9"/>
  <c r="K292" i="9"/>
  <c r="H875" i="4"/>
  <c r="I878" i="4"/>
  <c r="H873" i="4"/>
  <c r="I876" i="4"/>
  <c r="H874" i="4"/>
  <c r="I877" i="4"/>
  <c r="U292" i="9"/>
  <c r="K293" i="9"/>
  <c r="H877" i="4"/>
  <c r="I880" i="4"/>
  <c r="H876" i="4"/>
  <c r="I879" i="4"/>
  <c r="H878" i="4"/>
  <c r="I881" i="4"/>
  <c r="U293" i="9"/>
  <c r="K294" i="9"/>
  <c r="H881" i="4"/>
  <c r="I884" i="4"/>
  <c r="H879" i="4"/>
  <c r="I882" i="4"/>
  <c r="H880" i="4"/>
  <c r="I883" i="4"/>
  <c r="U294" i="9"/>
  <c r="K295" i="9"/>
  <c r="H883" i="4"/>
  <c r="I886" i="4"/>
  <c r="H882" i="4"/>
  <c r="I885" i="4"/>
  <c r="H884" i="4"/>
  <c r="I887" i="4"/>
  <c r="U295" i="9"/>
  <c r="K296" i="9"/>
  <c r="H887" i="4"/>
  <c r="I890" i="4"/>
  <c r="H885" i="4"/>
  <c r="I888" i="4"/>
  <c r="H886" i="4"/>
  <c r="I889" i="4"/>
  <c r="U296" i="9"/>
  <c r="K297" i="9"/>
  <c r="H889" i="4"/>
  <c r="I892" i="4"/>
  <c r="H888" i="4"/>
  <c r="I891" i="4"/>
  <c r="H890" i="4"/>
  <c r="I893" i="4"/>
  <c r="U297" i="9"/>
  <c r="K298" i="9"/>
  <c r="H893" i="4"/>
  <c r="I896" i="4"/>
  <c r="H891" i="4"/>
  <c r="I894" i="4"/>
  <c r="H892" i="4"/>
  <c r="I895" i="4"/>
  <c r="U298" i="9"/>
  <c r="K299" i="9"/>
  <c r="H895" i="4"/>
  <c r="I898" i="4"/>
  <c r="H894" i="4"/>
  <c r="I897" i="4"/>
  <c r="H896" i="4"/>
  <c r="I899" i="4"/>
  <c r="U299" i="9"/>
  <c r="K300" i="9"/>
  <c r="H899" i="4"/>
  <c r="I902" i="4"/>
  <c r="H897" i="4"/>
  <c r="I900" i="4"/>
  <c r="H898" i="4"/>
  <c r="I901" i="4"/>
  <c r="U300" i="9"/>
  <c r="K301" i="9"/>
  <c r="H901" i="4"/>
  <c r="I904" i="4"/>
  <c r="H900" i="4"/>
  <c r="I903" i="4"/>
  <c r="H902" i="4"/>
  <c r="I905" i="4"/>
  <c r="U301" i="9"/>
  <c r="K302" i="9"/>
  <c r="H905" i="4"/>
  <c r="I908" i="4"/>
  <c r="H903" i="4"/>
  <c r="I906" i="4"/>
  <c r="H904" i="4"/>
  <c r="I907" i="4"/>
  <c r="U302" i="9"/>
  <c r="K303" i="9"/>
  <c r="H907" i="4"/>
  <c r="I910" i="4"/>
  <c r="H906" i="4"/>
  <c r="I909" i="4"/>
  <c r="H908" i="4"/>
  <c r="I911" i="4"/>
  <c r="U303" i="9"/>
  <c r="K304" i="9"/>
  <c r="H911" i="4"/>
  <c r="I914" i="4"/>
  <c r="H909" i="4"/>
  <c r="I912" i="4"/>
  <c r="H910" i="4"/>
  <c r="I913" i="4"/>
  <c r="U304" i="9"/>
  <c r="K305" i="9"/>
  <c r="H913" i="4"/>
  <c r="I916" i="4"/>
  <c r="H912" i="4"/>
  <c r="I915" i="4"/>
  <c r="H914" i="4"/>
  <c r="I917" i="4"/>
  <c r="U305" i="9"/>
  <c r="K306" i="9"/>
  <c r="H917" i="4"/>
  <c r="I920" i="4"/>
  <c r="H915" i="4"/>
  <c r="I918" i="4"/>
  <c r="H916" i="4"/>
  <c r="I919" i="4"/>
  <c r="U306" i="9"/>
  <c r="K307" i="9"/>
  <c r="H919" i="4"/>
  <c r="I922" i="4"/>
  <c r="H918" i="4"/>
  <c r="I921" i="4"/>
  <c r="H920" i="4"/>
  <c r="I923" i="4"/>
  <c r="U307" i="9"/>
  <c r="K308" i="9"/>
  <c r="H923" i="4"/>
  <c r="I926" i="4"/>
  <c r="H921" i="4"/>
  <c r="I924" i="4"/>
  <c r="H922" i="4"/>
  <c r="I925" i="4"/>
  <c r="U308" i="9"/>
  <c r="K309" i="9"/>
  <c r="H925" i="4"/>
  <c r="I928" i="4"/>
  <c r="H924" i="4"/>
  <c r="I927" i="4"/>
  <c r="H926" i="4"/>
  <c r="I929" i="4"/>
  <c r="U309" i="9"/>
  <c r="K310" i="9"/>
  <c r="H929" i="4"/>
  <c r="I932" i="4"/>
  <c r="H927" i="4"/>
  <c r="I930" i="4"/>
  <c r="H928" i="4"/>
  <c r="I931" i="4"/>
  <c r="U310" i="9"/>
  <c r="K311" i="9"/>
  <c r="H931" i="4"/>
  <c r="I934" i="4"/>
  <c r="H930" i="4"/>
  <c r="I933" i="4"/>
  <c r="H932" i="4"/>
  <c r="I935" i="4"/>
  <c r="U311" i="9"/>
  <c r="K312" i="9"/>
  <c r="H935" i="4"/>
  <c r="I938" i="4"/>
  <c r="H933" i="4"/>
  <c r="I936" i="4"/>
  <c r="H934" i="4"/>
  <c r="I937" i="4"/>
  <c r="U312" i="9"/>
  <c r="K313" i="9"/>
  <c r="H937" i="4"/>
  <c r="I940" i="4"/>
  <c r="H936" i="4"/>
  <c r="I939" i="4"/>
  <c r="H938" i="4"/>
  <c r="I941" i="4"/>
  <c r="U313" i="9"/>
  <c r="K314" i="9"/>
  <c r="H941" i="4"/>
  <c r="I944" i="4"/>
  <c r="H939" i="4"/>
  <c r="I942" i="4"/>
  <c r="H940" i="4"/>
  <c r="I943" i="4"/>
  <c r="U314" i="9"/>
  <c r="K315" i="9"/>
  <c r="H943" i="4"/>
  <c r="I946" i="4"/>
  <c r="H942" i="4"/>
  <c r="I945" i="4"/>
  <c r="H944" i="4"/>
  <c r="I947" i="4"/>
  <c r="U315" i="9"/>
  <c r="K316" i="9"/>
  <c r="H947" i="4"/>
  <c r="I950" i="4"/>
  <c r="H945" i="4"/>
  <c r="I948" i="4"/>
  <c r="H946" i="4"/>
  <c r="I949" i="4"/>
  <c r="U316" i="9"/>
  <c r="K317" i="9"/>
  <c r="H949" i="4"/>
  <c r="I952" i="4"/>
  <c r="H948" i="4"/>
  <c r="I951" i="4"/>
  <c r="H950" i="4"/>
  <c r="I953" i="4"/>
  <c r="U317" i="9"/>
  <c r="K318" i="9"/>
  <c r="H953" i="4"/>
  <c r="I956" i="4"/>
  <c r="H951" i="4"/>
  <c r="I954" i="4"/>
  <c r="H952" i="4"/>
  <c r="I955" i="4"/>
  <c r="U318" i="9"/>
  <c r="K319" i="9"/>
  <c r="H955" i="4"/>
  <c r="I958" i="4"/>
  <c r="H954" i="4"/>
  <c r="I957" i="4"/>
  <c r="H956" i="4"/>
  <c r="I959" i="4"/>
  <c r="U319" i="9"/>
  <c r="K320" i="9"/>
  <c r="H959" i="4"/>
  <c r="I962" i="4"/>
  <c r="H957" i="4"/>
  <c r="I960" i="4"/>
  <c r="H958" i="4"/>
  <c r="I961" i="4"/>
  <c r="U320" i="9"/>
  <c r="K321" i="9"/>
  <c r="H961" i="4"/>
  <c r="I964" i="4"/>
  <c r="H960" i="4"/>
  <c r="I963" i="4"/>
  <c r="H962" i="4"/>
  <c r="I965" i="4"/>
  <c r="U321" i="9"/>
  <c r="K322" i="9"/>
  <c r="H965" i="4"/>
  <c r="I968" i="4"/>
  <c r="H963" i="4"/>
  <c r="I966" i="4"/>
  <c r="H964" i="4"/>
  <c r="I967" i="4"/>
  <c r="U322" i="9"/>
  <c r="K323" i="9"/>
  <c r="H967" i="4"/>
  <c r="I970" i="4"/>
  <c r="H966" i="4"/>
  <c r="I969" i="4"/>
  <c r="H968" i="4"/>
  <c r="I971" i="4"/>
  <c r="U323" i="9"/>
  <c r="K324" i="9"/>
  <c r="H971" i="4"/>
  <c r="I974" i="4"/>
  <c r="H969" i="4"/>
  <c r="I972" i="4"/>
  <c r="H970" i="4"/>
  <c r="I973" i="4"/>
  <c r="U324" i="9"/>
  <c r="K325" i="9"/>
  <c r="H973" i="4"/>
  <c r="I976" i="4"/>
  <c r="H972" i="4"/>
  <c r="I975" i="4"/>
  <c r="H974" i="4"/>
  <c r="I977" i="4"/>
  <c r="U325" i="9"/>
  <c r="K326" i="9"/>
  <c r="H977" i="4"/>
  <c r="I980" i="4"/>
  <c r="H975" i="4"/>
  <c r="I978" i="4"/>
  <c r="H976" i="4"/>
  <c r="I979" i="4"/>
  <c r="U326" i="9"/>
  <c r="K327" i="9"/>
  <c r="H979" i="4"/>
  <c r="I982" i="4"/>
  <c r="H978" i="4"/>
  <c r="I981" i="4"/>
  <c r="H980" i="4"/>
  <c r="I983" i="4"/>
  <c r="U327" i="9"/>
  <c r="K328" i="9"/>
  <c r="H983" i="4"/>
  <c r="I986" i="4"/>
  <c r="H981" i="4"/>
  <c r="I984" i="4"/>
  <c r="H982" i="4"/>
  <c r="I985" i="4"/>
  <c r="U328" i="9"/>
  <c r="K329" i="9"/>
  <c r="H985" i="4"/>
  <c r="I988" i="4"/>
  <c r="H984" i="4"/>
  <c r="I987" i="4"/>
  <c r="H986" i="4"/>
  <c r="I989" i="4"/>
  <c r="U329" i="9"/>
  <c r="K330" i="9"/>
  <c r="H989" i="4"/>
  <c r="I992" i="4"/>
  <c r="H987" i="4"/>
  <c r="I990" i="4"/>
  <c r="H988" i="4"/>
  <c r="I991" i="4"/>
  <c r="U330" i="9"/>
  <c r="K331" i="9"/>
  <c r="H991" i="4"/>
  <c r="I994" i="4"/>
  <c r="H990" i="4"/>
  <c r="I993" i="4"/>
  <c r="H992" i="4"/>
  <c r="I995" i="4"/>
  <c r="U331" i="9"/>
  <c r="K332" i="9"/>
  <c r="H995" i="4"/>
  <c r="I998" i="4"/>
  <c r="H993" i="4"/>
  <c r="I996" i="4"/>
  <c r="H994" i="4"/>
  <c r="I997" i="4"/>
  <c r="U332" i="9"/>
  <c r="K333" i="9"/>
  <c r="H997" i="4"/>
  <c r="I1000" i="4"/>
  <c r="H996" i="4"/>
  <c r="I999" i="4"/>
  <c r="H998" i="4"/>
  <c r="I1001" i="4"/>
  <c r="U333" i="9"/>
  <c r="K334" i="9"/>
  <c r="H1001" i="4"/>
  <c r="I1004" i="4"/>
  <c r="H999" i="4"/>
  <c r="I1002" i="4"/>
  <c r="H1000" i="4"/>
  <c r="I1003" i="4"/>
  <c r="U334" i="9"/>
  <c r="K335" i="9"/>
  <c r="H1003" i="4"/>
  <c r="I1006" i="4"/>
  <c r="H1002" i="4"/>
  <c r="I1005" i="4"/>
  <c r="H1004" i="4"/>
  <c r="I1007" i="4"/>
  <c r="U335" i="9"/>
  <c r="K336" i="9"/>
  <c r="H1007" i="4"/>
  <c r="I1010" i="4"/>
  <c r="H1005" i="4"/>
  <c r="I1008" i="4"/>
  <c r="H1006" i="4"/>
  <c r="I1009" i="4"/>
  <c r="U336" i="9"/>
  <c r="K337" i="9"/>
  <c r="H1009" i="4"/>
  <c r="I1012" i="4"/>
  <c r="H1008" i="4"/>
  <c r="I1011" i="4"/>
  <c r="H1010" i="4"/>
  <c r="I1013" i="4"/>
  <c r="U337" i="9"/>
  <c r="K338" i="9"/>
  <c r="H1013" i="4"/>
  <c r="I1016" i="4"/>
  <c r="H1011" i="4"/>
  <c r="I1014" i="4"/>
  <c r="H1012" i="4"/>
  <c r="I1015" i="4"/>
  <c r="U338" i="9"/>
  <c r="K339" i="9"/>
  <c r="H1015" i="4"/>
  <c r="I1018" i="4"/>
  <c r="H1014" i="4"/>
  <c r="I1017" i="4"/>
  <c r="H1016" i="4"/>
  <c r="I1019" i="4"/>
  <c r="U339" i="9"/>
  <c r="K340" i="9"/>
  <c r="H1019" i="4"/>
  <c r="I1022" i="4"/>
  <c r="H1017" i="4"/>
  <c r="I1020" i="4"/>
  <c r="H1018" i="4"/>
  <c r="I1021" i="4"/>
  <c r="U340" i="9"/>
  <c r="K341" i="9"/>
  <c r="H1021" i="4"/>
  <c r="I1024" i="4"/>
  <c r="H1020" i="4"/>
  <c r="I1023" i="4"/>
  <c r="H1022" i="4"/>
  <c r="I1025" i="4"/>
  <c r="U341" i="9"/>
  <c r="K342" i="9"/>
  <c r="H1025" i="4"/>
  <c r="I1028" i="4"/>
  <c r="H1023" i="4"/>
  <c r="I1026" i="4"/>
  <c r="H1024" i="4"/>
  <c r="I1027" i="4"/>
  <c r="U342" i="9"/>
  <c r="K343" i="9"/>
  <c r="H1027" i="4"/>
  <c r="I1030" i="4"/>
  <c r="H1026" i="4"/>
  <c r="I1029" i="4"/>
  <c r="H1028" i="4"/>
  <c r="I1031" i="4"/>
  <c r="U343" i="9"/>
  <c r="K344" i="9"/>
  <c r="H1031" i="4"/>
  <c r="I1034" i="4"/>
  <c r="H1029" i="4"/>
  <c r="I1032" i="4"/>
  <c r="H1030" i="4"/>
  <c r="I1033" i="4"/>
  <c r="U344" i="9"/>
  <c r="K345" i="9"/>
  <c r="H1033" i="4"/>
  <c r="I1036" i="4"/>
  <c r="H1032" i="4"/>
  <c r="I1035" i="4"/>
  <c r="H1034" i="4"/>
  <c r="I1037" i="4"/>
  <c r="U345" i="9"/>
  <c r="K346" i="9"/>
  <c r="H1037" i="4"/>
  <c r="I1040" i="4"/>
  <c r="H1035" i="4"/>
  <c r="I1038" i="4"/>
  <c r="H1036" i="4"/>
  <c r="I1039" i="4"/>
  <c r="U346" i="9"/>
  <c r="K347" i="9"/>
  <c r="H1039" i="4"/>
  <c r="I1042" i="4"/>
  <c r="H1038" i="4"/>
  <c r="I1041" i="4"/>
  <c r="H1040" i="4"/>
  <c r="I1043" i="4"/>
  <c r="U347" i="9"/>
  <c r="K348" i="9"/>
  <c r="H1043" i="4"/>
  <c r="I1046" i="4"/>
  <c r="H1041" i="4"/>
  <c r="I1044" i="4"/>
  <c r="H1042" i="4"/>
  <c r="I1045" i="4"/>
  <c r="U348" i="9"/>
  <c r="K349" i="9"/>
  <c r="H1045" i="4"/>
  <c r="I1048" i="4"/>
  <c r="H1044" i="4"/>
  <c r="I1047" i="4"/>
  <c r="H1046" i="4"/>
  <c r="I1049" i="4"/>
  <c r="U349" i="9"/>
  <c r="K350" i="9"/>
  <c r="H1049" i="4"/>
  <c r="I1052" i="4"/>
  <c r="H1047" i="4"/>
  <c r="I1050" i="4"/>
  <c r="H1048" i="4"/>
  <c r="I1051" i="4"/>
  <c r="U350" i="9"/>
  <c r="K351" i="9"/>
  <c r="H1051" i="4"/>
  <c r="I1054" i="4"/>
  <c r="H1050" i="4"/>
  <c r="I1053" i="4"/>
  <c r="H1052" i="4"/>
  <c r="I1055" i="4"/>
  <c r="U351" i="9"/>
  <c r="K352" i="9"/>
  <c r="H1055" i="4"/>
  <c r="I1058" i="4"/>
  <c r="H1053" i="4"/>
  <c r="I1056" i="4"/>
  <c r="H1054" i="4"/>
  <c r="I1057" i="4"/>
  <c r="U352" i="9"/>
  <c r="K353" i="9"/>
  <c r="H1057" i="4"/>
  <c r="I1060" i="4"/>
  <c r="H1056" i="4"/>
  <c r="I1059" i="4"/>
  <c r="H1058" i="4"/>
  <c r="I1061" i="4"/>
  <c r="U353" i="9"/>
  <c r="K354" i="9"/>
  <c r="H1061" i="4"/>
  <c r="I1064" i="4"/>
  <c r="H1059" i="4"/>
  <c r="I1062" i="4"/>
  <c r="H1060" i="4"/>
  <c r="I1063" i="4"/>
  <c r="U354" i="9"/>
  <c r="K355" i="9"/>
  <c r="H1063" i="4"/>
  <c r="I1066" i="4"/>
  <c r="H1062" i="4"/>
  <c r="I1065" i="4"/>
  <c r="H1064" i="4"/>
  <c r="I1067" i="4"/>
  <c r="U355" i="9"/>
  <c r="K356" i="9"/>
  <c r="H1067" i="4"/>
  <c r="I1070" i="4"/>
  <c r="H1065" i="4"/>
  <c r="I1068" i="4"/>
  <c r="H1066" i="4"/>
  <c r="I1069" i="4"/>
  <c r="U356" i="9"/>
  <c r="K357" i="9"/>
  <c r="H1069" i="4"/>
  <c r="I1072" i="4"/>
  <c r="H1068" i="4"/>
  <c r="I1071" i="4"/>
  <c r="H1070" i="4"/>
  <c r="I1073" i="4"/>
  <c r="U357" i="9"/>
  <c r="K358" i="9"/>
  <c r="H1073" i="4"/>
  <c r="I1076" i="4"/>
  <c r="H1071" i="4"/>
  <c r="I1074" i="4"/>
  <c r="H1072" i="4"/>
  <c r="I1075" i="4"/>
  <c r="U358" i="9"/>
  <c r="K359" i="9"/>
  <c r="H1075" i="4"/>
  <c r="I1078" i="4"/>
  <c r="H1074" i="4"/>
  <c r="I1077" i="4"/>
  <c r="H1076" i="4"/>
  <c r="I1079" i="4"/>
  <c r="U359" i="9"/>
  <c r="K360" i="9"/>
  <c r="H1079" i="4"/>
  <c r="I1082" i="4"/>
  <c r="H1077" i="4"/>
  <c r="I1080" i="4"/>
  <c r="H1078" i="4"/>
  <c r="I1081" i="4"/>
  <c r="U360" i="9"/>
  <c r="K361" i="9"/>
  <c r="H1081" i="4"/>
  <c r="I1084" i="4"/>
  <c r="H1080" i="4"/>
  <c r="I1083" i="4"/>
  <c r="H1082" i="4"/>
  <c r="I1085" i="4"/>
  <c r="U361" i="9"/>
  <c r="K362" i="9"/>
  <c r="H1085" i="4"/>
  <c r="I1088" i="4"/>
  <c r="H1083" i="4"/>
  <c r="I1086" i="4"/>
  <c r="H1084" i="4"/>
  <c r="I1087" i="4"/>
  <c r="U362" i="9"/>
  <c r="K363" i="9"/>
  <c r="H1087" i="4"/>
  <c r="I1090" i="4"/>
  <c r="H1086" i="4"/>
  <c r="I1089" i="4"/>
  <c r="H1088" i="4"/>
  <c r="I1091" i="4"/>
  <c r="U363" i="9"/>
  <c r="K364" i="9"/>
  <c r="H1091" i="4"/>
  <c r="I1094" i="4"/>
  <c r="H1089" i="4"/>
  <c r="I1092" i="4"/>
  <c r="H1090" i="4"/>
  <c r="I1093" i="4"/>
  <c r="U364" i="9"/>
  <c r="K365" i="9"/>
  <c r="H1093" i="4"/>
  <c r="I1096" i="4"/>
  <c r="U365" i="9"/>
  <c r="K366" i="9"/>
  <c r="H1092" i="4"/>
  <c r="I1095" i="4"/>
  <c r="H1094" i="4"/>
  <c r="I1097" i="4"/>
  <c r="H1095" i="4"/>
  <c r="I1098" i="4"/>
  <c r="U366" i="9"/>
  <c r="K367" i="9"/>
  <c r="H1096" i="4"/>
  <c r="I1099" i="4"/>
  <c r="H1097" i="4"/>
  <c r="I1100" i="4"/>
  <c r="H1099" i="4"/>
  <c r="I1102" i="4"/>
  <c r="U367" i="9"/>
  <c r="K368" i="9"/>
  <c r="H1100" i="4"/>
  <c r="I1103" i="4"/>
  <c r="H1098" i="4"/>
  <c r="I1101" i="4"/>
  <c r="H1103" i="4"/>
  <c r="I1106" i="4"/>
  <c r="U368" i="9"/>
  <c r="K369" i="9"/>
  <c r="H1102" i="4"/>
  <c r="I1105" i="4"/>
  <c r="H1101" i="4"/>
  <c r="I1104" i="4"/>
  <c r="H1105" i="4"/>
  <c r="I1108" i="4"/>
  <c r="U369" i="9"/>
  <c r="K370" i="9"/>
  <c r="H1106" i="4"/>
  <c r="I1109" i="4"/>
  <c r="H1104" i="4"/>
  <c r="I1107" i="4"/>
  <c r="H1109" i="4"/>
  <c r="I1112" i="4"/>
  <c r="U370" i="9"/>
  <c r="K371" i="9"/>
  <c r="H1108" i="4"/>
  <c r="I1111" i="4"/>
  <c r="H1107" i="4"/>
  <c r="I1110" i="4"/>
  <c r="H1111" i="4"/>
  <c r="I1114" i="4"/>
  <c r="U371" i="9"/>
  <c r="K372" i="9"/>
  <c r="H1110" i="4"/>
  <c r="I1113" i="4"/>
  <c r="H1112" i="4"/>
  <c r="I1115" i="4"/>
  <c r="H1113" i="4"/>
  <c r="I1116" i="4"/>
  <c r="U372" i="9"/>
  <c r="K373" i="9"/>
  <c r="H1114" i="4"/>
  <c r="I1117" i="4"/>
  <c r="H1115" i="4"/>
  <c r="I1118" i="4"/>
  <c r="H1117" i="4"/>
  <c r="I1120" i="4"/>
  <c r="U373" i="9"/>
  <c r="K374" i="9"/>
  <c r="H1118" i="4"/>
  <c r="I1121" i="4"/>
  <c r="H1116" i="4"/>
  <c r="I1119" i="4"/>
  <c r="H1121" i="4"/>
  <c r="I1124" i="4"/>
  <c r="U374" i="9"/>
  <c r="K375" i="9"/>
  <c r="H1120" i="4"/>
  <c r="I1123" i="4"/>
  <c r="H1119" i="4"/>
  <c r="I1122" i="4"/>
  <c r="H1123" i="4"/>
  <c r="I1126" i="4"/>
  <c r="U375" i="9"/>
  <c r="K376" i="9"/>
  <c r="H1124" i="4"/>
  <c r="I1127" i="4"/>
  <c r="H1122" i="4"/>
  <c r="I1125" i="4"/>
  <c r="H1127" i="4"/>
  <c r="I1130" i="4"/>
  <c r="U376" i="9"/>
  <c r="K377" i="9"/>
  <c r="H1126" i="4"/>
  <c r="I1129" i="4"/>
  <c r="H1125" i="4"/>
  <c r="I1128" i="4"/>
  <c r="H1129" i="4"/>
  <c r="I1132" i="4"/>
  <c r="U377" i="9"/>
  <c r="K378" i="9"/>
  <c r="H1128" i="4"/>
  <c r="I1131" i="4"/>
  <c r="H1130" i="4"/>
  <c r="I1133" i="4"/>
  <c r="H1131" i="4"/>
  <c r="I1134" i="4"/>
  <c r="U378" i="9"/>
  <c r="K379" i="9"/>
  <c r="H1132" i="4"/>
  <c r="I1135" i="4"/>
  <c r="H1133" i="4"/>
  <c r="I1136" i="4"/>
  <c r="H1135" i="4"/>
  <c r="I1138" i="4"/>
  <c r="U379" i="9"/>
  <c r="K380" i="9"/>
  <c r="H1136" i="4"/>
  <c r="I1139" i="4"/>
  <c r="H1134" i="4"/>
  <c r="I1137" i="4"/>
  <c r="H1139" i="4"/>
  <c r="I1142" i="4"/>
  <c r="U380" i="9"/>
  <c r="K381" i="9"/>
  <c r="H1138" i="4"/>
  <c r="I1141" i="4"/>
  <c r="H1137" i="4"/>
  <c r="I1140" i="4"/>
  <c r="H1141" i="4"/>
  <c r="I1144" i="4"/>
  <c r="U381" i="9"/>
  <c r="K382" i="9"/>
  <c r="H1140" i="4"/>
  <c r="I1143" i="4"/>
  <c r="H1142" i="4"/>
  <c r="I1145" i="4"/>
  <c r="H1143" i="4"/>
  <c r="I1146" i="4"/>
  <c r="U382" i="9"/>
  <c r="K383" i="9"/>
  <c r="H1144" i="4"/>
  <c r="I1147" i="4"/>
  <c r="H1145" i="4"/>
  <c r="I1148" i="4"/>
  <c r="H1147" i="4"/>
  <c r="I1150" i="4"/>
  <c r="U383" i="9"/>
  <c r="K384" i="9"/>
  <c r="H1148" i="4"/>
  <c r="I1151" i="4"/>
  <c r="H1146" i="4"/>
  <c r="I1149" i="4"/>
  <c r="H1151" i="4"/>
  <c r="I1154" i="4"/>
  <c r="U384" i="9"/>
  <c r="K385" i="9"/>
  <c r="H1150" i="4"/>
  <c r="I1153" i="4"/>
  <c r="H1149" i="4"/>
  <c r="I1152" i="4"/>
  <c r="H1153" i="4"/>
  <c r="I1156" i="4"/>
  <c r="U385" i="9"/>
  <c r="K386" i="9"/>
  <c r="H1152" i="4"/>
  <c r="I1155" i="4"/>
  <c r="H1154" i="4"/>
  <c r="I1157" i="4"/>
  <c r="H1155" i="4"/>
  <c r="I1158" i="4"/>
  <c r="U386" i="9"/>
  <c r="K387" i="9"/>
  <c r="H1156" i="4"/>
  <c r="I1159" i="4"/>
  <c r="H1157" i="4"/>
  <c r="I1160" i="4"/>
  <c r="H1159" i="4"/>
  <c r="I1162" i="4"/>
  <c r="U387" i="9"/>
  <c r="K388" i="9"/>
  <c r="H1160" i="4"/>
  <c r="I1163" i="4"/>
  <c r="H1158" i="4"/>
  <c r="I1161" i="4"/>
  <c r="H1163" i="4"/>
  <c r="I1166" i="4"/>
  <c r="U388" i="9"/>
  <c r="K389" i="9"/>
  <c r="H1162" i="4"/>
  <c r="I1165" i="4"/>
  <c r="H1161" i="4"/>
  <c r="I1164" i="4"/>
  <c r="H1165" i="4"/>
  <c r="I1168" i="4"/>
  <c r="U389" i="9"/>
  <c r="K390" i="9"/>
  <c r="H1166" i="4"/>
  <c r="I1169" i="4"/>
  <c r="H1164" i="4"/>
  <c r="I1167" i="4"/>
  <c r="H1169" i="4"/>
  <c r="I1172" i="4"/>
  <c r="U390" i="9"/>
  <c r="K391" i="9"/>
  <c r="H1168" i="4"/>
  <c r="I1171" i="4"/>
  <c r="H1167" i="4"/>
  <c r="I1170" i="4"/>
  <c r="H1171" i="4"/>
  <c r="I1174" i="4"/>
  <c r="U391" i="9"/>
  <c r="K392" i="9"/>
  <c r="H1170" i="4"/>
  <c r="I1173" i="4"/>
  <c r="H1172" i="4"/>
  <c r="I1175" i="4"/>
  <c r="H1173" i="4"/>
  <c r="I1176" i="4"/>
  <c r="U392" i="9"/>
  <c r="K393" i="9"/>
  <c r="H1174" i="4"/>
  <c r="I1177" i="4"/>
  <c r="H1175" i="4"/>
  <c r="I1178" i="4"/>
  <c r="H1177" i="4"/>
  <c r="I1180" i="4"/>
  <c r="U393" i="9"/>
  <c r="K394" i="9"/>
  <c r="H1178" i="4"/>
  <c r="I1181" i="4"/>
  <c r="H1176" i="4"/>
  <c r="I1179" i="4"/>
  <c r="H1181" i="4"/>
  <c r="I1184" i="4"/>
  <c r="U394" i="9"/>
  <c r="K395" i="9"/>
  <c r="H1180" i="4"/>
  <c r="I1183" i="4"/>
  <c r="H1179" i="4"/>
  <c r="I1182" i="4"/>
  <c r="H1183" i="4"/>
  <c r="I1186" i="4"/>
  <c r="U395" i="9"/>
  <c r="K396" i="9"/>
  <c r="H1182" i="4"/>
  <c r="I1185" i="4"/>
  <c r="H1184" i="4"/>
  <c r="I1187" i="4"/>
  <c r="H1185" i="4"/>
  <c r="I1188" i="4"/>
  <c r="U396" i="9"/>
  <c r="K397" i="9"/>
  <c r="H1186" i="4"/>
  <c r="I1189" i="4"/>
  <c r="H1187" i="4"/>
  <c r="I1190" i="4"/>
  <c r="H1189" i="4"/>
  <c r="I1192" i="4"/>
  <c r="U397" i="9"/>
  <c r="K398" i="9"/>
  <c r="H1190" i="4"/>
  <c r="I1193" i="4"/>
  <c r="H1188" i="4"/>
  <c r="I1191" i="4"/>
  <c r="H1193" i="4"/>
  <c r="I1196" i="4"/>
  <c r="U398" i="9"/>
  <c r="K399" i="9"/>
  <c r="H1191" i="4"/>
  <c r="I1194" i="4"/>
  <c r="H1192" i="4"/>
  <c r="I1195" i="4"/>
  <c r="H1194" i="4"/>
  <c r="I1197" i="4"/>
  <c r="U399" i="9"/>
  <c r="K400" i="9"/>
  <c r="H1196" i="4"/>
  <c r="I1199" i="4"/>
  <c r="H1195" i="4"/>
  <c r="I1198" i="4"/>
  <c r="H1199" i="4"/>
  <c r="I1202" i="4"/>
  <c r="U400" i="9"/>
  <c r="K401" i="9"/>
  <c r="H1198" i="4"/>
  <c r="I1201" i="4"/>
  <c r="H1197" i="4"/>
  <c r="I1200" i="4"/>
  <c r="H1201" i="4"/>
  <c r="I1204" i="4"/>
  <c r="U401" i="9"/>
  <c r="K402" i="9"/>
  <c r="H1202" i="4"/>
  <c r="I1205" i="4"/>
  <c r="H1200" i="4"/>
  <c r="I1203" i="4"/>
  <c r="H1205" i="4"/>
  <c r="I1208" i="4"/>
  <c r="U402" i="9"/>
  <c r="K403" i="9"/>
  <c r="H1203" i="4"/>
  <c r="I1206" i="4"/>
  <c r="H1204" i="4"/>
  <c r="I1207" i="4"/>
  <c r="H1206" i="4"/>
  <c r="I1209" i="4"/>
  <c r="U403" i="9"/>
  <c r="K404" i="9"/>
  <c r="H1208" i="4"/>
  <c r="I1211" i="4"/>
  <c r="H1207" i="4"/>
  <c r="I1210" i="4"/>
  <c r="H1211" i="4"/>
  <c r="I1214" i="4"/>
  <c r="U404" i="9"/>
  <c r="K405" i="9"/>
  <c r="H1210" i="4"/>
  <c r="I1213" i="4"/>
  <c r="H1209" i="4"/>
  <c r="I1212" i="4"/>
  <c r="H1213" i="4"/>
  <c r="I1216" i="4"/>
  <c r="U405" i="9"/>
  <c r="K406" i="9"/>
  <c r="H1214" i="4"/>
  <c r="I1217" i="4"/>
  <c r="H1212" i="4"/>
  <c r="I1215" i="4"/>
  <c r="H1217" i="4"/>
  <c r="I1220" i="4"/>
  <c r="U406" i="9"/>
  <c r="K407" i="9"/>
  <c r="H1215" i="4"/>
  <c r="I1218" i="4"/>
  <c r="H1216" i="4"/>
  <c r="I1219" i="4"/>
  <c r="H1218" i="4"/>
  <c r="I1221" i="4"/>
  <c r="U407" i="9"/>
  <c r="K408" i="9"/>
  <c r="H1220" i="4"/>
  <c r="I1223" i="4"/>
  <c r="H1219" i="4"/>
  <c r="I1222" i="4"/>
  <c r="H1223" i="4"/>
  <c r="I1226" i="4"/>
  <c r="U408" i="9"/>
  <c r="K409" i="9"/>
  <c r="H1222" i="4"/>
  <c r="I1225" i="4"/>
  <c r="H1221" i="4"/>
  <c r="I1224" i="4"/>
  <c r="H1225" i="4"/>
  <c r="I1228" i="4"/>
  <c r="U409" i="9"/>
  <c r="K410" i="9"/>
  <c r="H1226" i="4"/>
  <c r="I1229" i="4"/>
  <c r="H1224" i="4"/>
  <c r="I1227" i="4"/>
  <c r="H1229" i="4"/>
  <c r="I1232" i="4"/>
  <c r="U410" i="9"/>
  <c r="K411" i="9"/>
  <c r="H1227" i="4"/>
  <c r="I1230" i="4"/>
  <c r="H1228" i="4"/>
  <c r="I1231" i="4"/>
  <c r="H1230" i="4"/>
  <c r="I1233" i="4"/>
  <c r="U411" i="9"/>
  <c r="K412" i="9"/>
  <c r="H1232" i="4"/>
  <c r="I1235" i="4"/>
  <c r="H1231" i="4"/>
  <c r="I1234" i="4"/>
  <c r="H1235" i="4"/>
  <c r="I1238" i="4"/>
  <c r="U412" i="9"/>
  <c r="K413" i="9"/>
  <c r="H1233" i="4"/>
  <c r="I1236" i="4"/>
  <c r="H1234" i="4"/>
  <c r="I1237" i="4"/>
  <c r="H1236" i="4"/>
  <c r="I1239" i="4"/>
  <c r="U413" i="9"/>
  <c r="K414" i="9"/>
  <c r="H1238" i="4"/>
  <c r="I1241" i="4"/>
  <c r="H1237" i="4"/>
  <c r="I1240" i="4"/>
  <c r="H1241" i="4"/>
  <c r="I1244" i="4"/>
  <c r="U414" i="9"/>
  <c r="K415" i="9"/>
  <c r="H1240" i="4"/>
  <c r="I1243" i="4"/>
  <c r="H1239" i="4"/>
  <c r="I1242" i="4"/>
  <c r="H1243" i="4"/>
  <c r="I1246" i="4"/>
  <c r="U415" i="9"/>
  <c r="K416" i="9"/>
  <c r="H1244" i="4"/>
  <c r="I1247" i="4"/>
  <c r="H1242" i="4"/>
  <c r="I1245" i="4"/>
  <c r="H1247" i="4"/>
  <c r="I1250" i="4"/>
  <c r="U416" i="9"/>
  <c r="K417" i="9"/>
  <c r="H1246" i="4"/>
  <c r="I1249" i="4"/>
  <c r="H1245" i="4"/>
  <c r="I1248" i="4"/>
  <c r="H1249" i="4"/>
  <c r="I1252" i="4"/>
  <c r="U417" i="9"/>
  <c r="K418" i="9"/>
  <c r="H1250" i="4"/>
  <c r="I1253" i="4"/>
  <c r="H1248" i="4"/>
  <c r="I1251" i="4"/>
  <c r="H1253" i="4"/>
  <c r="I1256" i="4"/>
  <c r="U418" i="9"/>
  <c r="K419" i="9"/>
  <c r="H1251" i="4"/>
  <c r="I1254" i="4"/>
  <c r="H1252" i="4"/>
  <c r="I1255" i="4"/>
  <c r="H1254" i="4"/>
  <c r="I1257" i="4"/>
  <c r="U419" i="9"/>
  <c r="K420" i="9"/>
  <c r="H1256" i="4"/>
  <c r="I1259" i="4"/>
  <c r="H1255" i="4"/>
  <c r="I1258" i="4"/>
  <c r="H1259" i="4"/>
  <c r="I1262" i="4"/>
  <c r="U420" i="9"/>
  <c r="K421" i="9"/>
  <c r="H1258" i="4"/>
  <c r="I1261" i="4"/>
  <c r="H1257" i="4"/>
  <c r="I1260" i="4"/>
  <c r="H1261" i="4"/>
  <c r="I1264" i="4"/>
  <c r="U421" i="9"/>
  <c r="K422" i="9"/>
  <c r="H1262" i="4"/>
  <c r="I1265" i="4"/>
  <c r="H1260" i="4"/>
  <c r="I1263" i="4"/>
  <c r="H1265" i="4"/>
  <c r="I1268" i="4"/>
  <c r="U422" i="9"/>
  <c r="K423" i="9"/>
  <c r="H1264" i="4"/>
  <c r="I1267" i="4"/>
  <c r="H1263" i="4"/>
  <c r="I1266" i="4"/>
  <c r="H1267" i="4"/>
  <c r="I1270" i="4"/>
  <c r="U423" i="9"/>
  <c r="K424" i="9"/>
  <c r="H1268" i="4"/>
  <c r="I1271" i="4"/>
  <c r="H1266" i="4"/>
  <c r="I1269" i="4"/>
  <c r="H1271" i="4"/>
  <c r="I1274" i="4"/>
  <c r="U424" i="9"/>
  <c r="K425" i="9"/>
  <c r="H1269" i="4"/>
  <c r="I1272" i="4"/>
  <c r="H1270" i="4"/>
  <c r="I1273" i="4"/>
  <c r="H1272" i="4"/>
  <c r="I1275" i="4"/>
  <c r="U425" i="9"/>
  <c r="K426" i="9"/>
  <c r="H1274" i="4"/>
  <c r="I1277" i="4"/>
  <c r="H1273" i="4"/>
  <c r="I1276" i="4"/>
  <c r="H1277" i="4"/>
  <c r="I1280" i="4"/>
  <c r="U426" i="9"/>
  <c r="K427" i="9"/>
  <c r="H1275" i="4"/>
  <c r="I1278" i="4"/>
  <c r="H1276" i="4"/>
  <c r="I1279" i="4"/>
  <c r="H1278" i="4"/>
  <c r="I1281" i="4"/>
  <c r="U427" i="9"/>
  <c r="K428" i="9"/>
  <c r="H1280" i="4"/>
  <c r="I1283" i="4"/>
  <c r="H1279" i="4"/>
  <c r="I1282" i="4"/>
  <c r="H1283" i="4"/>
  <c r="I1286" i="4"/>
  <c r="U428" i="9"/>
  <c r="K429" i="9"/>
  <c r="H1282" i="4"/>
  <c r="I1285" i="4"/>
  <c r="H1281" i="4"/>
  <c r="I1284" i="4"/>
  <c r="H1285" i="4"/>
  <c r="I1288" i="4"/>
  <c r="U429" i="9"/>
  <c r="K430" i="9"/>
  <c r="H1286" i="4"/>
  <c r="I1289" i="4"/>
  <c r="H1284" i="4"/>
  <c r="I1287" i="4"/>
  <c r="H1289" i="4"/>
  <c r="I1292" i="4"/>
  <c r="U430" i="9"/>
  <c r="K431" i="9"/>
  <c r="H1288" i="4"/>
  <c r="I1291" i="4"/>
  <c r="H1287" i="4"/>
  <c r="I1290" i="4"/>
  <c r="H1291" i="4"/>
  <c r="I1294" i="4"/>
  <c r="U431" i="9"/>
  <c r="K432" i="9"/>
  <c r="H1292" i="4"/>
  <c r="I1295" i="4"/>
  <c r="H1290" i="4"/>
  <c r="I1293" i="4"/>
  <c r="H1295" i="4"/>
  <c r="I1298" i="4"/>
  <c r="U432" i="9"/>
  <c r="K433" i="9"/>
  <c r="H1293" i="4"/>
  <c r="I1296" i="4"/>
  <c r="H1294" i="4"/>
  <c r="I1297" i="4"/>
  <c r="H1296" i="4"/>
  <c r="I1299" i="4"/>
  <c r="U433" i="9"/>
  <c r="K434" i="9"/>
  <c r="H1298" i="4"/>
  <c r="I1301" i="4"/>
  <c r="H1297" i="4"/>
  <c r="I1300" i="4"/>
  <c r="H1301" i="4"/>
  <c r="I1304" i="4"/>
  <c r="U434" i="9"/>
  <c r="K435" i="9"/>
  <c r="H1300" i="4"/>
  <c r="I1303" i="4"/>
  <c r="H1299" i="4"/>
  <c r="I1302" i="4"/>
  <c r="H1303" i="4"/>
  <c r="I1306" i="4"/>
  <c r="U435" i="9"/>
  <c r="K436" i="9"/>
  <c r="H1304" i="4"/>
  <c r="I1307" i="4"/>
  <c r="H1302" i="4"/>
  <c r="I1305" i="4"/>
  <c r="H1307" i="4"/>
  <c r="I1310" i="4"/>
  <c r="U436" i="9"/>
  <c r="K437" i="9"/>
  <c r="H1305" i="4"/>
  <c r="I1308" i="4"/>
  <c r="H1306" i="4"/>
  <c r="I1309" i="4"/>
  <c r="H1308" i="4"/>
  <c r="I1311" i="4"/>
  <c r="U437" i="9"/>
  <c r="K438" i="9"/>
  <c r="H1310" i="4"/>
  <c r="I1313" i="4"/>
  <c r="H1309" i="4"/>
  <c r="I1312" i="4"/>
  <c r="H1313" i="4"/>
  <c r="I1316" i="4"/>
  <c r="U438" i="9"/>
  <c r="K439" i="9"/>
  <c r="H1311" i="4"/>
  <c r="I1314" i="4"/>
  <c r="H1312" i="4"/>
  <c r="I1315" i="4"/>
  <c r="H1314" i="4"/>
  <c r="I1317" i="4"/>
  <c r="U439" i="9"/>
  <c r="K440" i="9"/>
  <c r="H1316" i="4"/>
  <c r="I1319" i="4"/>
  <c r="H1315" i="4"/>
  <c r="I1318" i="4"/>
  <c r="H1319" i="4"/>
  <c r="I1322" i="4"/>
  <c r="U440" i="9"/>
  <c r="K441" i="9"/>
  <c r="H1318" i="4"/>
  <c r="I1321" i="4"/>
  <c r="H1317" i="4"/>
  <c r="I1320" i="4"/>
  <c r="H1321" i="4"/>
  <c r="I1324" i="4"/>
  <c r="U441" i="9"/>
  <c r="K442" i="9"/>
  <c r="H1322" i="4"/>
  <c r="I1325" i="4"/>
  <c r="H1320" i="4"/>
  <c r="I1323" i="4"/>
  <c r="H1325" i="4"/>
  <c r="I1328" i="4"/>
  <c r="U442" i="9"/>
  <c r="K443" i="9"/>
  <c r="H1324" i="4"/>
  <c r="I1327" i="4"/>
  <c r="H1323" i="4"/>
  <c r="I1326" i="4"/>
  <c r="H1327" i="4"/>
  <c r="I1330" i="4"/>
  <c r="U443" i="9"/>
  <c r="K444" i="9"/>
  <c r="H1326" i="4"/>
  <c r="I1329" i="4"/>
  <c r="H1328" i="4"/>
  <c r="I1331" i="4"/>
  <c r="H1329" i="4"/>
  <c r="I1332" i="4"/>
  <c r="U444" i="9"/>
  <c r="K445" i="9"/>
  <c r="H1331" i="4"/>
  <c r="I1334" i="4"/>
  <c r="H1330" i="4"/>
  <c r="I1333" i="4"/>
  <c r="H1334" i="4"/>
  <c r="I1337" i="4"/>
  <c r="U445" i="9"/>
  <c r="K446" i="9"/>
  <c r="H1333" i="4"/>
  <c r="I1336" i="4"/>
  <c r="H1332" i="4"/>
  <c r="I1335" i="4"/>
  <c r="H1336" i="4"/>
  <c r="I1339" i="4"/>
  <c r="U446" i="9"/>
  <c r="K447" i="9"/>
  <c r="H1337" i="4"/>
  <c r="I1340" i="4"/>
  <c r="H1335" i="4"/>
  <c r="I1338" i="4"/>
  <c r="H1340" i="4"/>
  <c r="I1343" i="4"/>
  <c r="U447" i="9"/>
  <c r="K448" i="9"/>
  <c r="H1338" i="4"/>
  <c r="I1341" i="4"/>
  <c r="H1339" i="4"/>
  <c r="I1342" i="4"/>
  <c r="H1341" i="4"/>
  <c r="I1344" i="4"/>
  <c r="U448" i="9"/>
  <c r="K449" i="9"/>
  <c r="H1343" i="4"/>
  <c r="I1346" i="4"/>
  <c r="H1342" i="4"/>
  <c r="I1345" i="4"/>
  <c r="H1346" i="4"/>
  <c r="I1349" i="4"/>
  <c r="U449" i="9"/>
  <c r="K450" i="9"/>
  <c r="H1345" i="4"/>
  <c r="I1348" i="4"/>
  <c r="H1344" i="4"/>
  <c r="I1347" i="4"/>
  <c r="H1348" i="4"/>
  <c r="I1351" i="4"/>
  <c r="U450" i="9"/>
  <c r="K451" i="9"/>
  <c r="H1349" i="4"/>
  <c r="I1352" i="4"/>
  <c r="H1347" i="4"/>
  <c r="I1350" i="4"/>
  <c r="H1352" i="4"/>
  <c r="I1355" i="4"/>
  <c r="U451" i="9"/>
  <c r="K452" i="9"/>
  <c r="H1351" i="4"/>
  <c r="I1354" i="4"/>
  <c r="H1350" i="4"/>
  <c r="I1353" i="4"/>
  <c r="H1354" i="4"/>
  <c r="I1357" i="4"/>
  <c r="U452" i="9"/>
  <c r="K453" i="9"/>
  <c r="H1355" i="4"/>
  <c r="I1358" i="4"/>
  <c r="H1353" i="4"/>
  <c r="I1356" i="4"/>
  <c r="H1358" i="4"/>
  <c r="I1361" i="4"/>
  <c r="U453" i="9"/>
  <c r="K454" i="9"/>
  <c r="H1357" i="4"/>
  <c r="I1360" i="4"/>
  <c r="H1356" i="4"/>
  <c r="I1359" i="4"/>
  <c r="H1360" i="4"/>
  <c r="I1363" i="4"/>
  <c r="U454" i="9"/>
  <c r="K455" i="9"/>
  <c r="H1361" i="4"/>
  <c r="I1364" i="4"/>
  <c r="H1359" i="4"/>
  <c r="I1362" i="4"/>
  <c r="H1364" i="4"/>
  <c r="I1367" i="4"/>
  <c r="U455" i="9"/>
  <c r="K456" i="9"/>
  <c r="H1363" i="4"/>
  <c r="I1366" i="4"/>
  <c r="H1362" i="4"/>
  <c r="I1365" i="4"/>
  <c r="H1366" i="4"/>
  <c r="I1369" i="4"/>
  <c r="U456" i="9"/>
  <c r="K457" i="9"/>
  <c r="H1367" i="4"/>
  <c r="I1370" i="4"/>
  <c r="H1365" i="4"/>
  <c r="I1368" i="4"/>
  <c r="H1370" i="4"/>
  <c r="I1373" i="4"/>
  <c r="U457" i="9"/>
  <c r="K458" i="9"/>
  <c r="H1368" i="4"/>
  <c r="I1371" i="4"/>
  <c r="H1369" i="4"/>
  <c r="I1372" i="4"/>
  <c r="H1371" i="4"/>
  <c r="I1374" i="4"/>
  <c r="U458" i="9"/>
  <c r="K459" i="9"/>
  <c r="H1373" i="4"/>
  <c r="I1376" i="4"/>
  <c r="H1372" i="4"/>
  <c r="I1375" i="4"/>
  <c r="H1376" i="4"/>
  <c r="I1379" i="4"/>
  <c r="U459" i="9"/>
  <c r="K460" i="9"/>
  <c r="H1375" i="4"/>
  <c r="I1378" i="4"/>
  <c r="H1374" i="4"/>
  <c r="I1377" i="4"/>
  <c r="H1378" i="4"/>
  <c r="I1381" i="4"/>
  <c r="U460" i="9"/>
  <c r="K461" i="9"/>
  <c r="H1379" i="4"/>
  <c r="I1382" i="4"/>
  <c r="H1377" i="4"/>
  <c r="I1380" i="4"/>
  <c r="U461" i="9"/>
  <c r="K462" i="9"/>
  <c r="H1382" i="4"/>
  <c r="I1385" i="4"/>
  <c r="H1381" i="4"/>
  <c r="I1384" i="4"/>
  <c r="H1380" i="4"/>
  <c r="I1383" i="4"/>
  <c r="H1384" i="4"/>
  <c r="I1387" i="4"/>
  <c r="H1385" i="4"/>
  <c r="I1388" i="4"/>
  <c r="U462" i="9"/>
  <c r="K463" i="9"/>
  <c r="H1383" i="4"/>
  <c r="I1386" i="4"/>
  <c r="U463" i="9"/>
  <c r="K464" i="9"/>
  <c r="H1388" i="4"/>
  <c r="I1391" i="4"/>
  <c r="H1387" i="4"/>
  <c r="I1390" i="4"/>
  <c r="H1386" i="4"/>
  <c r="I1389" i="4"/>
  <c r="H1390" i="4"/>
  <c r="I1393" i="4"/>
  <c r="H1391" i="4"/>
  <c r="I1394" i="4"/>
  <c r="U464" i="9"/>
  <c r="K465" i="9"/>
  <c r="H1389" i="4"/>
  <c r="I1392" i="4"/>
  <c r="U465" i="9"/>
  <c r="K466" i="9"/>
  <c r="H1394" i="4"/>
  <c r="I1397" i="4"/>
  <c r="H1392" i="4"/>
  <c r="I1395" i="4"/>
  <c r="H1393" i="4"/>
  <c r="I1396" i="4"/>
  <c r="H1395" i="4"/>
  <c r="I1398" i="4"/>
  <c r="H1397" i="4"/>
  <c r="I1400" i="4"/>
  <c r="U466" i="9"/>
  <c r="K467" i="9"/>
  <c r="H1396" i="4"/>
  <c r="I1399" i="4"/>
  <c r="U467" i="9"/>
  <c r="K468" i="9"/>
  <c r="H1400" i="4"/>
  <c r="I1403" i="4"/>
  <c r="H1398" i="4"/>
  <c r="I1401" i="4"/>
  <c r="H1399" i="4"/>
  <c r="I1402" i="4"/>
  <c r="H1401" i="4"/>
  <c r="I1404" i="4"/>
  <c r="H1403" i="4"/>
  <c r="I1406" i="4"/>
  <c r="U468" i="9"/>
  <c r="K469" i="9"/>
  <c r="H1402" i="4"/>
  <c r="I1405" i="4"/>
  <c r="U469" i="9"/>
  <c r="K470" i="9"/>
  <c r="H1406" i="4"/>
  <c r="I1409" i="4"/>
  <c r="H1405" i="4"/>
  <c r="I1408" i="4"/>
  <c r="H1404" i="4"/>
  <c r="I1407" i="4"/>
  <c r="H1408" i="4"/>
  <c r="I1411" i="4"/>
  <c r="H1409" i="4"/>
  <c r="I1412" i="4"/>
  <c r="U470" i="9"/>
  <c r="K471" i="9"/>
  <c r="H1407" i="4"/>
  <c r="I1410" i="4"/>
  <c r="U471" i="9"/>
  <c r="K472" i="9"/>
  <c r="H1412" i="4"/>
  <c r="I1415" i="4"/>
  <c r="H1410" i="4"/>
  <c r="I1413" i="4"/>
  <c r="H1411" i="4"/>
  <c r="I1414" i="4"/>
  <c r="H1413" i="4"/>
  <c r="I1416" i="4"/>
  <c r="H1415" i="4"/>
  <c r="I1418" i="4"/>
  <c r="U472" i="9"/>
  <c r="K473" i="9"/>
  <c r="H1414" i="4"/>
  <c r="I1417" i="4"/>
  <c r="U473" i="9"/>
  <c r="K474" i="9"/>
  <c r="H1418" i="4"/>
  <c r="I1421" i="4"/>
  <c r="H1417" i="4"/>
  <c r="I1420" i="4"/>
  <c r="H1416" i="4"/>
  <c r="I1419" i="4"/>
  <c r="H1420" i="4"/>
  <c r="I1423" i="4"/>
  <c r="H1421" i="4"/>
  <c r="I1424" i="4"/>
  <c r="U474" i="9"/>
  <c r="K475" i="9"/>
  <c r="H1419" i="4"/>
  <c r="I1422" i="4"/>
  <c r="U475" i="9"/>
  <c r="K476" i="9"/>
  <c r="H1424" i="4"/>
  <c r="I1427" i="4"/>
  <c r="H1422" i="4"/>
  <c r="I1425" i="4"/>
  <c r="H1423" i="4"/>
  <c r="I1426" i="4"/>
  <c r="H1425" i="4"/>
  <c r="I1428" i="4"/>
  <c r="H1427" i="4"/>
  <c r="I1430" i="4"/>
  <c r="U476" i="9"/>
  <c r="K477" i="9"/>
  <c r="H1426" i="4"/>
  <c r="I1429" i="4"/>
  <c r="U477" i="9"/>
  <c r="K478" i="9"/>
  <c r="H1430" i="4"/>
  <c r="I1433" i="4"/>
  <c r="H1429" i="4"/>
  <c r="I1432" i="4"/>
  <c r="H1428" i="4"/>
  <c r="I1431" i="4"/>
  <c r="H1432" i="4"/>
  <c r="I1435" i="4"/>
  <c r="H1433" i="4"/>
  <c r="I1436" i="4"/>
  <c r="U478" i="9"/>
  <c r="K479" i="9"/>
  <c r="H1431" i="4"/>
  <c r="I1434" i="4"/>
  <c r="U479" i="9"/>
  <c r="K480" i="9"/>
  <c r="H1436" i="4"/>
  <c r="I1439" i="4"/>
  <c r="H1434" i="4"/>
  <c r="I1437" i="4"/>
  <c r="H1435" i="4"/>
  <c r="I1438" i="4"/>
  <c r="H1437" i="4"/>
  <c r="I1440" i="4"/>
  <c r="H1439" i="4"/>
  <c r="I1442" i="4"/>
  <c r="U480" i="9"/>
  <c r="K481" i="9"/>
  <c r="H1438" i="4"/>
  <c r="I1441" i="4"/>
  <c r="U481" i="9"/>
  <c r="K482" i="9"/>
  <c r="H1442" i="4"/>
  <c r="I1445" i="4"/>
  <c r="H1441" i="4"/>
  <c r="I1444" i="4"/>
  <c r="H1440" i="4"/>
  <c r="I1443" i="4"/>
  <c r="H1444" i="4"/>
  <c r="I1447" i="4"/>
  <c r="H1445" i="4"/>
  <c r="I1448" i="4"/>
  <c r="U482" i="9"/>
  <c r="K483" i="9"/>
  <c r="H1443" i="4"/>
  <c r="I1446" i="4"/>
  <c r="U483" i="9"/>
  <c r="K484" i="9"/>
  <c r="H1448" i="4"/>
  <c r="I1451" i="4"/>
  <c r="H1446" i="4"/>
  <c r="I1449" i="4"/>
  <c r="H1447" i="4"/>
  <c r="I1450" i="4"/>
  <c r="H1449" i="4"/>
  <c r="I1452" i="4"/>
  <c r="H1451" i="4"/>
  <c r="I1454" i="4"/>
  <c r="U484" i="9"/>
  <c r="K485" i="9"/>
  <c r="H1450" i="4"/>
  <c r="I1453" i="4"/>
  <c r="U485" i="9"/>
  <c r="K486" i="9"/>
  <c r="H1454" i="4"/>
  <c r="I1457" i="4"/>
  <c r="H1453" i="4"/>
  <c r="I1456" i="4"/>
  <c r="H1452" i="4"/>
  <c r="I1455" i="4"/>
  <c r="H1456" i="4"/>
  <c r="I1459" i="4"/>
  <c r="H1457" i="4"/>
  <c r="I1460" i="4"/>
  <c r="U486" i="9"/>
  <c r="K487" i="9"/>
  <c r="H1455" i="4"/>
  <c r="I1458" i="4"/>
  <c r="U487" i="9"/>
  <c r="K488" i="9"/>
  <c r="H1460" i="4"/>
  <c r="I1463" i="4"/>
  <c r="H1458" i="4"/>
  <c r="I1461" i="4"/>
  <c r="H1459" i="4"/>
  <c r="I1462" i="4"/>
  <c r="H1461" i="4"/>
  <c r="I1464" i="4"/>
  <c r="H1463" i="4"/>
  <c r="I1466" i="4"/>
  <c r="U488" i="9"/>
  <c r="K489" i="9"/>
  <c r="H1462" i="4"/>
  <c r="I1465" i="4"/>
  <c r="U489" i="9"/>
  <c r="K490" i="9"/>
  <c r="H1466" i="4"/>
  <c r="I1469" i="4"/>
  <c r="H1464" i="4"/>
  <c r="I1467" i="4"/>
  <c r="H1465" i="4"/>
  <c r="I1468" i="4"/>
  <c r="H1467" i="4"/>
  <c r="I1470" i="4"/>
  <c r="H1469" i="4"/>
  <c r="I1472" i="4"/>
  <c r="U490" i="9"/>
  <c r="K491" i="9"/>
  <c r="H1468" i="4"/>
  <c r="I1471" i="4"/>
  <c r="U491" i="9"/>
  <c r="K492" i="9"/>
  <c r="H1472" i="4"/>
  <c r="I1475" i="4"/>
  <c r="H1471" i="4"/>
  <c r="I1474" i="4"/>
  <c r="H1470" i="4"/>
  <c r="I1473" i="4"/>
  <c r="H1474" i="4"/>
  <c r="I1477" i="4"/>
  <c r="H1475" i="4"/>
  <c r="I1478" i="4"/>
  <c r="U492" i="9"/>
  <c r="K493" i="9"/>
  <c r="H1473" i="4"/>
  <c r="I1476" i="4"/>
  <c r="U493" i="9"/>
  <c r="K494" i="9"/>
  <c r="H1478" i="4"/>
  <c r="I1481" i="4"/>
  <c r="H1476" i="4"/>
  <c r="I1479" i="4"/>
  <c r="H1477" i="4"/>
  <c r="I1480" i="4"/>
  <c r="H1479" i="4"/>
  <c r="I1482" i="4"/>
  <c r="H1481" i="4"/>
  <c r="I1484" i="4"/>
  <c r="U494" i="9"/>
  <c r="K495" i="9"/>
  <c r="H1480" i="4"/>
  <c r="I1483" i="4"/>
  <c r="U495" i="9"/>
  <c r="K496" i="9"/>
  <c r="H1484" i="4"/>
  <c r="I1487" i="4"/>
  <c r="H1483" i="4"/>
  <c r="I1486" i="4"/>
  <c r="H1482" i="4"/>
  <c r="I1485" i="4"/>
  <c r="H1486" i="4"/>
  <c r="I1489" i="4"/>
  <c r="H1487" i="4"/>
  <c r="I1490" i="4"/>
  <c r="U496" i="9"/>
  <c r="K497" i="9"/>
  <c r="H1485" i="4"/>
  <c r="I1488" i="4"/>
  <c r="U497" i="9"/>
  <c r="K498" i="9"/>
  <c r="H1490" i="4"/>
  <c r="I1493" i="4"/>
  <c r="H1488" i="4"/>
  <c r="I1491" i="4"/>
  <c r="H1489" i="4"/>
  <c r="I1492" i="4"/>
  <c r="H1491" i="4"/>
  <c r="I1494" i="4"/>
  <c r="H1493" i="4"/>
  <c r="I1496" i="4"/>
  <c r="U498" i="9"/>
  <c r="K499" i="9"/>
  <c r="H1492" i="4"/>
  <c r="I1495" i="4"/>
  <c r="U499" i="9"/>
  <c r="K500" i="9"/>
  <c r="U500" i="9"/>
  <c r="H1496" i="4"/>
  <c r="I1499" i="4"/>
  <c r="H1495" i="4"/>
  <c r="I1498" i="4"/>
  <c r="H1494" i="4"/>
  <c r="I1497" i="4"/>
  <c r="H1498" i="4"/>
  <c r="I1501" i="4"/>
  <c r="H1499" i="4"/>
  <c r="I1502" i="4"/>
  <c r="H1497" i="4"/>
  <c r="I1500" i="4"/>
  <c r="H1502" i="4"/>
  <c r="I1505" i="4"/>
  <c r="H1500" i="4"/>
  <c r="I1503" i="4"/>
  <c r="H1501" i="4"/>
  <c r="I1504" i="4"/>
  <c r="H1504" i="4"/>
  <c r="I1507" i="4"/>
  <c r="H1503" i="4"/>
  <c r="I1506" i="4"/>
  <c r="H1505" i="4"/>
  <c r="I1508" i="4"/>
  <c r="H1508" i="4"/>
  <c r="I1511" i="4"/>
  <c r="H1506" i="4"/>
  <c r="I1509" i="4"/>
  <c r="H1507" i="4"/>
  <c r="I1510" i="4"/>
  <c r="H1510" i="4"/>
  <c r="I1513" i="4"/>
  <c r="H1509" i="4"/>
  <c r="I1512" i="4"/>
  <c r="H1511" i="4"/>
  <c r="I1514" i="4"/>
  <c r="H1514" i="4"/>
  <c r="I1517" i="4"/>
  <c r="H1512" i="4"/>
  <c r="I1515" i="4"/>
  <c r="H1513" i="4"/>
  <c r="I1516" i="4"/>
  <c r="H1516" i="4"/>
  <c r="I1519" i="4"/>
  <c r="H1515" i="4"/>
  <c r="I1518" i="4"/>
  <c r="H1517" i="4"/>
  <c r="I1520" i="4"/>
  <c r="H1520" i="4"/>
  <c r="I1523" i="4"/>
  <c r="H1518" i="4"/>
  <c r="I1521" i="4"/>
  <c r="H1519" i="4"/>
  <c r="I1522" i="4"/>
  <c r="H1522" i="4"/>
  <c r="I1525" i="4"/>
  <c r="H1521" i="4"/>
  <c r="I1524" i="4"/>
  <c r="H1523" i="4"/>
  <c r="I1526" i="4"/>
  <c r="H1526" i="4"/>
  <c r="I1529" i="4"/>
  <c r="H1524" i="4"/>
  <c r="I1527" i="4"/>
  <c r="H1525" i="4"/>
  <c r="I1528" i="4"/>
  <c r="H1528" i="4"/>
  <c r="I1531" i="4"/>
  <c r="H1527" i="4"/>
  <c r="I1530" i="4"/>
  <c r="H1529" i="4"/>
  <c r="I1532" i="4"/>
  <c r="H1532" i="4"/>
  <c r="I1535" i="4"/>
  <c r="H1530" i="4"/>
  <c r="I1533" i="4"/>
  <c r="H1531" i="4"/>
  <c r="I1534" i="4"/>
  <c r="H1534" i="4"/>
  <c r="I1537" i="4"/>
  <c r="H1533" i="4"/>
  <c r="I1536" i="4"/>
  <c r="H1535" i="4"/>
  <c r="I1538" i="4"/>
  <c r="H1538" i="4"/>
  <c r="I1541" i="4"/>
  <c r="H1536" i="4"/>
  <c r="I1539" i="4"/>
  <c r="H1537" i="4"/>
  <c r="I1540" i="4"/>
  <c r="H1540" i="4"/>
  <c r="I1543" i="4"/>
  <c r="H1539" i="4"/>
  <c r="I1542" i="4"/>
  <c r="H1541" i="4"/>
  <c r="I1544" i="4"/>
  <c r="H1544" i="4"/>
  <c r="I1547" i="4"/>
  <c r="H1542" i="4"/>
  <c r="I1545" i="4"/>
  <c r="H1543" i="4"/>
  <c r="I1546" i="4"/>
  <c r="H1546" i="4"/>
  <c r="I1549" i="4"/>
  <c r="H1545" i="4"/>
  <c r="I1548" i="4"/>
  <c r="H1547" i="4"/>
  <c r="I1550" i="4"/>
  <c r="H1550" i="4"/>
  <c r="I1553" i="4"/>
  <c r="H1548" i="4"/>
  <c r="I1551" i="4"/>
  <c r="H1549" i="4"/>
  <c r="I1552" i="4"/>
  <c r="H1552" i="4"/>
  <c r="I1555" i="4"/>
  <c r="H1551" i="4"/>
  <c r="I1554" i="4"/>
  <c r="H1553" i="4"/>
  <c r="I1556" i="4"/>
  <c r="H1556" i="4"/>
  <c r="I1559" i="4"/>
  <c r="H1554" i="4"/>
  <c r="I1557" i="4"/>
  <c r="H1555" i="4"/>
  <c r="I1558" i="4"/>
  <c r="H1558" i="4"/>
  <c r="I1561" i="4"/>
  <c r="H1557" i="4"/>
  <c r="I1560" i="4"/>
  <c r="H1559" i="4"/>
  <c r="I1562" i="4"/>
  <c r="H1562" i="4"/>
  <c r="I1565" i="4"/>
  <c r="H1560" i="4"/>
  <c r="I1563" i="4"/>
  <c r="H1561" i="4"/>
  <c r="I1564" i="4"/>
  <c r="H1564" i="4"/>
  <c r="I1567" i="4"/>
  <c r="H1563" i="4"/>
  <c r="I1566" i="4"/>
  <c r="H1565" i="4"/>
  <c r="I1568" i="4"/>
  <c r="H1568" i="4"/>
  <c r="I1571" i="4"/>
  <c r="H1566" i="4"/>
  <c r="I1569" i="4"/>
  <c r="H1567" i="4"/>
  <c r="I1570" i="4"/>
  <c r="H1570" i="4"/>
  <c r="I1573" i="4"/>
  <c r="H1569" i="4"/>
  <c r="I1572" i="4"/>
  <c r="H1571" i="4"/>
  <c r="I1574" i="4"/>
  <c r="H1574" i="4"/>
  <c r="I1577" i="4"/>
  <c r="H1572" i="4"/>
  <c r="I1575" i="4"/>
  <c r="H1573" i="4"/>
  <c r="I1576" i="4"/>
  <c r="H1576" i="4"/>
  <c r="I1579" i="4"/>
  <c r="H1575" i="4"/>
  <c r="I1578" i="4"/>
  <c r="H1577" i="4"/>
  <c r="I1580" i="4"/>
  <c r="H1580" i="4"/>
  <c r="I1583" i="4"/>
  <c r="H1578" i="4"/>
  <c r="I1581" i="4"/>
  <c r="H1579" i="4"/>
  <c r="I1582" i="4"/>
  <c r="H1582" i="4"/>
  <c r="I1585" i="4"/>
  <c r="H1581" i="4"/>
  <c r="I1584" i="4"/>
  <c r="H1583" i="4"/>
  <c r="I1586" i="4"/>
  <c r="H1586" i="4"/>
  <c r="I1589" i="4"/>
  <c r="H1584" i="4"/>
  <c r="I1587" i="4"/>
  <c r="H1585" i="4"/>
  <c r="I1588" i="4"/>
  <c r="H1588" i="4"/>
  <c r="I1591" i="4"/>
  <c r="H1587" i="4"/>
  <c r="I1590" i="4"/>
  <c r="H1589" i="4"/>
  <c r="I1592" i="4"/>
  <c r="H1592" i="4"/>
  <c r="I1595" i="4"/>
  <c r="H1590" i="4"/>
  <c r="I1593" i="4"/>
  <c r="H1591" i="4"/>
  <c r="I1594" i="4"/>
  <c r="H1594" i="4"/>
  <c r="I1597" i="4"/>
  <c r="H1593" i="4"/>
  <c r="I1596" i="4"/>
  <c r="H1595" i="4"/>
  <c r="I1598" i="4"/>
  <c r="H1598" i="4"/>
  <c r="I1601" i="4"/>
  <c r="H1596" i="4"/>
  <c r="I1599" i="4"/>
  <c r="H1597" i="4"/>
  <c r="I1600" i="4"/>
  <c r="H1600" i="4"/>
  <c r="I1603" i="4"/>
  <c r="H1599" i="4"/>
  <c r="I1602" i="4"/>
  <c r="H1601" i="4"/>
  <c r="I1604" i="4"/>
  <c r="H1604" i="4"/>
  <c r="I1607" i="4"/>
  <c r="H1602" i="4"/>
  <c r="I1605" i="4"/>
  <c r="H1603" i="4"/>
  <c r="I1606" i="4"/>
  <c r="H1606" i="4"/>
  <c r="I1609" i="4"/>
  <c r="H1605" i="4"/>
  <c r="I1608" i="4"/>
  <c r="H1607" i="4"/>
  <c r="I1610" i="4"/>
  <c r="H1610" i="4"/>
  <c r="I1613" i="4"/>
  <c r="H1608" i="4"/>
  <c r="I1611" i="4"/>
  <c r="H1609" i="4"/>
  <c r="I1612" i="4"/>
  <c r="H1612" i="4"/>
  <c r="I1615" i="4"/>
  <c r="H1611" i="4"/>
  <c r="I1614" i="4"/>
  <c r="H1613" i="4"/>
  <c r="I1616" i="4"/>
  <c r="H1616" i="4"/>
  <c r="I1619" i="4"/>
  <c r="H1614" i="4"/>
  <c r="I1617" i="4"/>
  <c r="H1615" i="4"/>
  <c r="I1618" i="4"/>
  <c r="H1618" i="4"/>
  <c r="I1621" i="4"/>
  <c r="H1617" i="4"/>
  <c r="I1620" i="4"/>
  <c r="H1619" i="4"/>
  <c r="I1622" i="4"/>
  <c r="H1622" i="4"/>
  <c r="I1625" i="4"/>
  <c r="H1620" i="4"/>
  <c r="I1623" i="4"/>
  <c r="H1621" i="4"/>
  <c r="I1624" i="4"/>
  <c r="H1624" i="4"/>
  <c r="I1627" i="4"/>
  <c r="H1623" i="4"/>
  <c r="I1626" i="4"/>
  <c r="H1625" i="4"/>
  <c r="I1628" i="4"/>
  <c r="H1628" i="4"/>
  <c r="I1631" i="4"/>
  <c r="H1626" i="4"/>
  <c r="I1629" i="4"/>
  <c r="H1627" i="4"/>
  <c r="I1630" i="4"/>
  <c r="H1630" i="4"/>
  <c r="I1633" i="4"/>
  <c r="H1629" i="4"/>
  <c r="I1632" i="4"/>
  <c r="H1631" i="4"/>
  <c r="I1634" i="4"/>
  <c r="H1634" i="4"/>
  <c r="I1637" i="4"/>
  <c r="H1632" i="4"/>
  <c r="I1635" i="4"/>
  <c r="H1633" i="4"/>
  <c r="I1636" i="4"/>
  <c r="H1636" i="4"/>
  <c r="I1639" i="4"/>
  <c r="H1635" i="4"/>
  <c r="I1638" i="4"/>
  <c r="H1637" i="4"/>
  <c r="I1640" i="4"/>
  <c r="H1640" i="4"/>
  <c r="I1643" i="4"/>
  <c r="H1638" i="4"/>
  <c r="I1641" i="4"/>
  <c r="H1639" i="4"/>
  <c r="I1642" i="4"/>
  <c r="H1642" i="4"/>
  <c r="I1645" i="4"/>
  <c r="H1641" i="4"/>
  <c r="I1644" i="4"/>
  <c r="H1643" i="4"/>
  <c r="I1646" i="4"/>
  <c r="H1646" i="4"/>
  <c r="I1649" i="4"/>
  <c r="H1644" i="4"/>
  <c r="I1647" i="4"/>
  <c r="H1645" i="4"/>
  <c r="I1648" i="4"/>
  <c r="H1648" i="4"/>
  <c r="I1651" i="4"/>
  <c r="H1647" i="4"/>
  <c r="I1650" i="4"/>
  <c r="H1649" i="4"/>
  <c r="I1652" i="4"/>
  <c r="H1652" i="4"/>
  <c r="I1655" i="4"/>
  <c r="H1650" i="4"/>
  <c r="I1653" i="4"/>
  <c r="H1651" i="4"/>
  <c r="I1654" i="4"/>
  <c r="H1654" i="4"/>
  <c r="I1657" i="4"/>
  <c r="H1653" i="4"/>
  <c r="I1656" i="4"/>
  <c r="H1655" i="4"/>
  <c r="I1658" i="4"/>
  <c r="H1658" i="4"/>
  <c r="I1661" i="4"/>
  <c r="H1656" i="4"/>
  <c r="I1659" i="4"/>
  <c r="H1657" i="4"/>
  <c r="I1660" i="4"/>
  <c r="H1660" i="4"/>
  <c r="I1663" i="4"/>
  <c r="H1659" i="4"/>
  <c r="I1662" i="4"/>
  <c r="H1661" i="4"/>
  <c r="I1664" i="4"/>
  <c r="H1664" i="4"/>
  <c r="I1667" i="4"/>
  <c r="H1662" i="4"/>
  <c r="I1665" i="4"/>
  <c r="H1663" i="4"/>
  <c r="I1666" i="4"/>
  <c r="H1666" i="4"/>
  <c r="I1669" i="4"/>
  <c r="H1665" i="4"/>
  <c r="I1668" i="4"/>
  <c r="H1667" i="4"/>
  <c r="I1670" i="4"/>
  <c r="H1670" i="4"/>
  <c r="I1673" i="4"/>
  <c r="H1668" i="4"/>
  <c r="I1671" i="4"/>
  <c r="H1669" i="4"/>
  <c r="I1672" i="4"/>
  <c r="H1672" i="4"/>
  <c r="I1675" i="4"/>
  <c r="H1673" i="4"/>
  <c r="I1676" i="4"/>
  <c r="H1671" i="4"/>
  <c r="I1674" i="4"/>
  <c r="H1674" i="4"/>
  <c r="I1677" i="4"/>
  <c r="H1676" i="4"/>
  <c r="I1679" i="4"/>
  <c r="H1675" i="4"/>
  <c r="I1678" i="4"/>
  <c r="H1678" i="4"/>
  <c r="I1681" i="4"/>
  <c r="H1679" i="4"/>
  <c r="I1682" i="4"/>
  <c r="H1677" i="4"/>
  <c r="I1680" i="4"/>
  <c r="H1680" i="4"/>
  <c r="I1683" i="4"/>
  <c r="H1682" i="4"/>
  <c r="I1685" i="4"/>
  <c r="H1681" i="4"/>
  <c r="I1684" i="4"/>
  <c r="H1684" i="4"/>
  <c r="I1687" i="4"/>
  <c r="H1683" i="4"/>
  <c r="I1686" i="4"/>
  <c r="H1685" i="4"/>
  <c r="I1688" i="4"/>
  <c r="H1688" i="4"/>
  <c r="I1691" i="4"/>
  <c r="H1686" i="4"/>
  <c r="I1689" i="4"/>
  <c r="H1687" i="4"/>
  <c r="I1690" i="4"/>
  <c r="H1690" i="4"/>
  <c r="I1693" i="4"/>
  <c r="H1691" i="4"/>
  <c r="I1694" i="4"/>
  <c r="H1689" i="4"/>
  <c r="I1692" i="4"/>
  <c r="H1692" i="4"/>
  <c r="I1695" i="4"/>
  <c r="H1694" i="4"/>
  <c r="I1697" i="4"/>
  <c r="H1693" i="4"/>
  <c r="I1696" i="4"/>
  <c r="H1696" i="4"/>
  <c r="I1699" i="4"/>
  <c r="H1697" i="4"/>
  <c r="I1700" i="4"/>
  <c r="H1695" i="4"/>
  <c r="I1698" i="4"/>
  <c r="H1698" i="4"/>
  <c r="I1701" i="4"/>
  <c r="H1700" i="4"/>
  <c r="I1703" i="4"/>
  <c r="H1699" i="4"/>
  <c r="I1702" i="4"/>
  <c r="H1702" i="4"/>
  <c r="I1705" i="4"/>
  <c r="H1703" i="4"/>
  <c r="I1706" i="4"/>
  <c r="H1701" i="4"/>
  <c r="I1704" i="4"/>
  <c r="H1704" i="4"/>
  <c r="I1707" i="4"/>
  <c r="H1706" i="4"/>
  <c r="I1709" i="4"/>
  <c r="H1705" i="4"/>
  <c r="I1708" i="4"/>
  <c r="H1708" i="4"/>
  <c r="I1711" i="4"/>
  <c r="H1709" i="4"/>
  <c r="I1712" i="4"/>
  <c r="H1707" i="4"/>
  <c r="I1710" i="4"/>
  <c r="H1710" i="4"/>
  <c r="I1713" i="4"/>
  <c r="H1712" i="4"/>
  <c r="I1715" i="4"/>
  <c r="H1711" i="4"/>
  <c r="I1714" i="4"/>
  <c r="H1714" i="4"/>
  <c r="I1717" i="4"/>
  <c r="H1715" i="4"/>
  <c r="I1718" i="4"/>
  <c r="H1713" i="4"/>
  <c r="I1716" i="4"/>
  <c r="H1716" i="4"/>
  <c r="I1719" i="4"/>
  <c r="H1718" i="4"/>
  <c r="I1721" i="4"/>
  <c r="H1717" i="4"/>
  <c r="I1720" i="4"/>
  <c r="H1720" i="4"/>
  <c r="I1723" i="4"/>
  <c r="H1721" i="4"/>
  <c r="I1724" i="4"/>
  <c r="H1719" i="4"/>
  <c r="I1722" i="4"/>
  <c r="H1722" i="4"/>
  <c r="I1725" i="4"/>
  <c r="H1724" i="4"/>
  <c r="I1727" i="4"/>
  <c r="H1723" i="4"/>
  <c r="I1726" i="4"/>
  <c r="H1726" i="4"/>
  <c r="I1729" i="4"/>
  <c r="H1727" i="4"/>
  <c r="I1730" i="4"/>
  <c r="H1725" i="4"/>
  <c r="I1728" i="4"/>
  <c r="H1728" i="4"/>
  <c r="I1731" i="4"/>
  <c r="H1730" i="4"/>
  <c r="I1733" i="4"/>
  <c r="H1729" i="4"/>
  <c r="I1732" i="4"/>
  <c r="H1732" i="4"/>
  <c r="I1735" i="4"/>
  <c r="H1733" i="4"/>
  <c r="I1736" i="4"/>
  <c r="H1731" i="4"/>
  <c r="I1734" i="4"/>
  <c r="H1734" i="4"/>
  <c r="I1737" i="4"/>
  <c r="H1736" i="4"/>
  <c r="I1739" i="4"/>
  <c r="H1735" i="4"/>
  <c r="I1738" i="4"/>
  <c r="H1738" i="4"/>
  <c r="I1741" i="4"/>
  <c r="H1739" i="4"/>
  <c r="I1742" i="4"/>
  <c r="H1737" i="4"/>
  <c r="I1740" i="4"/>
  <c r="H1740" i="4"/>
  <c r="I1743" i="4"/>
  <c r="H1742" i="4"/>
  <c r="I1745" i="4"/>
  <c r="H1741" i="4"/>
  <c r="I1744" i="4"/>
  <c r="H1744" i="4"/>
  <c r="I1747" i="4"/>
  <c r="H1745" i="4"/>
  <c r="I1748" i="4"/>
  <c r="H1743" i="4"/>
  <c r="I1746" i="4"/>
  <c r="H1746" i="4"/>
  <c r="I1749" i="4"/>
  <c r="H1748" i="4"/>
  <c r="I1751" i="4"/>
  <c r="H1747" i="4"/>
  <c r="I1750" i="4"/>
  <c r="H1750" i="4"/>
  <c r="I1753" i="4"/>
  <c r="H1751" i="4"/>
  <c r="I1754" i="4"/>
  <c r="H1749" i="4"/>
  <c r="I1752" i="4"/>
  <c r="H1752" i="4"/>
  <c r="I1755" i="4"/>
  <c r="H1754" i="4"/>
  <c r="I1757" i="4"/>
  <c r="H1753" i="4"/>
  <c r="I1756" i="4"/>
  <c r="H1756" i="4"/>
  <c r="I1759" i="4"/>
  <c r="H1757" i="4"/>
  <c r="I1760" i="4"/>
  <c r="H1755" i="4"/>
  <c r="I1758" i="4"/>
  <c r="H1758" i="4"/>
  <c r="I1761" i="4"/>
  <c r="H1760" i="4"/>
  <c r="I1763" i="4"/>
  <c r="H1759" i="4"/>
  <c r="I1762" i="4"/>
  <c r="H1762" i="4"/>
  <c r="I1765" i="4"/>
  <c r="H1763" i="4"/>
  <c r="I1766" i="4"/>
  <c r="H1761" i="4"/>
  <c r="I1764" i="4"/>
  <c r="H1764" i="4"/>
  <c r="I1767" i="4"/>
  <c r="H1766" i="4"/>
  <c r="I1769" i="4"/>
  <c r="H1765" i="4"/>
  <c r="I1768" i="4"/>
  <c r="H1768" i="4"/>
  <c r="I1771" i="4"/>
  <c r="H1769" i="4"/>
  <c r="I1772" i="4"/>
  <c r="H1767" i="4"/>
  <c r="I1770" i="4"/>
  <c r="H1770" i="4"/>
  <c r="I1773" i="4"/>
  <c r="H1772" i="4"/>
  <c r="I1775" i="4"/>
  <c r="H1771" i="4"/>
  <c r="I1774" i="4"/>
  <c r="H1774" i="4"/>
  <c r="I1777" i="4"/>
  <c r="H1775" i="4"/>
  <c r="I1778" i="4"/>
  <c r="H1773" i="4"/>
  <c r="I1776" i="4"/>
  <c r="H1776" i="4"/>
  <c r="I1779" i="4"/>
  <c r="H1778" i="4"/>
  <c r="I1781" i="4"/>
  <c r="H1777" i="4"/>
  <c r="I1780" i="4"/>
  <c r="H1780" i="4"/>
  <c r="I1783" i="4"/>
  <c r="H1781" i="4"/>
  <c r="I1784" i="4"/>
  <c r="H1779" i="4"/>
  <c r="I1782" i="4"/>
  <c r="H1782" i="4"/>
  <c r="I1785" i="4"/>
  <c r="H1784" i="4"/>
  <c r="I1787" i="4"/>
  <c r="H1783" i="4"/>
  <c r="I1786" i="4"/>
  <c r="H1786" i="4"/>
  <c r="I1789" i="4"/>
  <c r="H1787" i="4"/>
  <c r="I1790" i="4"/>
  <c r="H1785" i="4"/>
  <c r="I1788" i="4"/>
  <c r="H1788" i="4"/>
  <c r="I1791" i="4"/>
  <c r="H1790" i="4"/>
  <c r="I1793" i="4"/>
  <c r="H1789" i="4"/>
  <c r="I1792" i="4"/>
  <c r="H1792" i="4"/>
  <c r="I1795" i="4"/>
  <c r="H1793" i="4"/>
  <c r="I1796" i="4"/>
  <c r="H1791" i="4"/>
  <c r="I1794" i="4"/>
  <c r="H1794" i="4"/>
  <c r="I1797" i="4"/>
  <c r="H1796" i="4"/>
  <c r="I1799" i="4"/>
  <c r="H1795" i="4"/>
  <c r="I1798" i="4"/>
  <c r="H1798" i="4"/>
  <c r="I1801" i="4"/>
  <c r="H1799" i="4"/>
  <c r="I1802" i="4"/>
  <c r="H1797" i="4"/>
  <c r="I1800" i="4"/>
  <c r="H1800" i="4"/>
  <c r="I1803" i="4"/>
  <c r="H1802" i="4"/>
  <c r="I1805" i="4"/>
  <c r="H1801" i="4"/>
  <c r="I1804" i="4"/>
  <c r="H1804" i="4"/>
  <c r="I1807" i="4"/>
  <c r="H1805" i="4"/>
  <c r="I1808" i="4"/>
  <c r="H1803" i="4"/>
  <c r="I1806" i="4"/>
  <c r="H1806" i="4"/>
  <c r="I1809" i="4"/>
  <c r="H1808" i="4"/>
  <c r="I1811" i="4"/>
  <c r="H1807" i="4"/>
  <c r="I1810" i="4"/>
  <c r="H1810" i="4"/>
  <c r="I1813" i="4"/>
  <c r="H1811" i="4"/>
  <c r="I1814" i="4"/>
  <c r="H1809" i="4"/>
  <c r="I1812" i="4"/>
  <c r="H1812" i="4"/>
  <c r="I1815" i="4"/>
  <c r="H1814" i="4"/>
  <c r="I1817" i="4"/>
  <c r="H1813" i="4"/>
  <c r="I1816" i="4"/>
  <c r="H1816" i="4"/>
  <c r="I1819" i="4"/>
  <c r="H1817" i="4"/>
  <c r="I1820" i="4"/>
  <c r="H1815" i="4"/>
  <c r="I1818" i="4"/>
  <c r="H1818" i="4"/>
  <c r="I1821" i="4"/>
  <c r="H1820" i="4"/>
  <c r="I1823" i="4"/>
  <c r="H1819" i="4"/>
  <c r="I1822" i="4"/>
  <c r="H1822" i="4"/>
  <c r="I1825" i="4"/>
  <c r="H1823" i="4"/>
  <c r="I1826" i="4"/>
  <c r="H1821" i="4"/>
  <c r="I1824" i="4"/>
  <c r="H1824" i="4"/>
  <c r="I1827" i="4"/>
  <c r="H1826" i="4"/>
  <c r="I1829" i="4"/>
  <c r="H1825" i="4"/>
  <c r="I1828" i="4"/>
  <c r="H1828" i="4"/>
  <c r="I1831" i="4"/>
  <c r="H1829" i="4"/>
  <c r="I1832" i="4"/>
  <c r="H1827" i="4"/>
  <c r="I1830" i="4"/>
  <c r="H1830" i="4"/>
  <c r="I1833" i="4"/>
  <c r="H1832" i="4"/>
  <c r="I1835" i="4"/>
  <c r="H1831" i="4"/>
  <c r="I1834" i="4"/>
  <c r="H1834" i="4"/>
  <c r="I1837" i="4"/>
  <c r="H1835" i="4"/>
  <c r="I1838" i="4"/>
  <c r="H1833" i="4"/>
  <c r="I1836" i="4"/>
  <c r="H1836" i="4"/>
  <c r="I1839" i="4"/>
  <c r="H1838" i="4"/>
  <c r="I1841" i="4"/>
  <c r="H1837" i="4"/>
  <c r="I1840" i="4"/>
  <c r="H1840" i="4"/>
  <c r="I1843" i="4"/>
  <c r="H1841" i="4"/>
  <c r="I1844" i="4"/>
  <c r="H1839" i="4"/>
  <c r="I1842" i="4"/>
  <c r="H1842" i="4"/>
  <c r="I1845" i="4"/>
  <c r="H1844" i="4"/>
  <c r="I1847" i="4"/>
  <c r="H1843" i="4"/>
  <c r="I1846" i="4"/>
  <c r="H1846" i="4"/>
  <c r="I1849" i="4"/>
  <c r="H1847" i="4"/>
  <c r="I1850" i="4"/>
  <c r="H1845" i="4"/>
  <c r="I1848" i="4"/>
  <c r="H1848" i="4"/>
  <c r="I1851" i="4"/>
  <c r="H1850" i="4"/>
  <c r="I1853" i="4"/>
  <c r="H1849" i="4"/>
  <c r="I1852" i="4"/>
  <c r="H1852" i="4"/>
  <c r="I1855" i="4"/>
  <c r="H1853" i="4"/>
  <c r="I1856" i="4"/>
  <c r="H1851" i="4"/>
  <c r="I1854" i="4"/>
  <c r="H1854" i="4"/>
  <c r="I1857" i="4"/>
  <c r="H1856" i="4"/>
  <c r="I1859" i="4"/>
  <c r="H1855" i="4"/>
  <c r="I1858" i="4"/>
  <c r="H1858" i="4"/>
  <c r="I1861" i="4"/>
  <c r="H1859" i="4"/>
  <c r="I1862" i="4"/>
  <c r="H1857" i="4"/>
  <c r="I1860" i="4"/>
  <c r="H1860" i="4"/>
  <c r="I1863" i="4"/>
  <c r="H1862" i="4"/>
  <c r="I1865" i="4"/>
  <c r="H1861" i="4"/>
  <c r="I1864" i="4"/>
  <c r="H1864" i="4"/>
  <c r="I1867" i="4"/>
  <c r="H1865" i="4"/>
  <c r="I1868" i="4"/>
  <c r="H1863" i="4"/>
  <c r="I1866" i="4"/>
  <c r="H1866" i="4"/>
  <c r="I1869" i="4"/>
  <c r="H1868" i="4"/>
  <c r="I1871" i="4"/>
  <c r="H1867" i="4"/>
  <c r="I1870" i="4"/>
  <c r="H1870" i="4"/>
  <c r="I1873" i="4"/>
  <c r="H1871" i="4"/>
  <c r="I1874" i="4"/>
  <c r="H1869" i="4"/>
  <c r="I1872" i="4"/>
  <c r="H1872" i="4"/>
  <c r="I1875" i="4"/>
  <c r="H1874" i="4"/>
  <c r="I1877" i="4"/>
  <c r="H1873" i="4"/>
  <c r="I1876" i="4"/>
  <c r="H1876" i="4"/>
  <c r="I1879" i="4"/>
  <c r="H1877" i="4"/>
  <c r="I1880" i="4"/>
  <c r="H1875" i="4"/>
  <c r="I1878" i="4"/>
  <c r="H1878" i="4"/>
  <c r="I1881" i="4"/>
  <c r="H1880" i="4"/>
  <c r="I1883" i="4"/>
  <c r="H1879" i="4"/>
  <c r="I1882" i="4"/>
  <c r="H1882" i="4"/>
  <c r="I1885" i="4"/>
  <c r="H1883" i="4"/>
  <c r="I1886" i="4"/>
  <c r="H1881" i="4"/>
  <c r="I1884" i="4"/>
  <c r="H1884" i="4"/>
  <c r="I1887" i="4"/>
  <c r="H1886" i="4"/>
  <c r="I1889" i="4"/>
  <c r="H1885" i="4"/>
  <c r="I1888" i="4"/>
  <c r="H1888" i="4"/>
  <c r="I1891" i="4"/>
  <c r="H1889" i="4"/>
  <c r="I1892" i="4"/>
  <c r="H1887" i="4"/>
  <c r="I1890" i="4"/>
  <c r="H1890" i="4"/>
  <c r="I1893" i="4"/>
  <c r="H1891" i="4"/>
  <c r="I1894" i="4"/>
  <c r="H1892" i="4"/>
  <c r="I1895" i="4"/>
  <c r="H1895" i="4"/>
  <c r="I1898" i="4"/>
  <c r="H1894" i="4"/>
  <c r="I1897" i="4"/>
  <c r="H1893" i="4"/>
  <c r="I1896" i="4"/>
  <c r="H1896" i="4"/>
  <c r="I1899" i="4"/>
  <c r="H1897" i="4"/>
  <c r="I1900" i="4"/>
  <c r="H1898" i="4"/>
  <c r="I1901" i="4"/>
  <c r="H1901" i="4"/>
  <c r="I1904" i="4"/>
  <c r="H1900" i="4"/>
  <c r="I1903" i="4"/>
  <c r="H1899" i="4"/>
  <c r="I1902" i="4"/>
  <c r="H1902" i="4"/>
  <c r="I1905" i="4"/>
  <c r="H1903" i="4"/>
  <c r="I1906" i="4"/>
  <c r="H1904" i="4"/>
  <c r="I1907" i="4"/>
  <c r="H1907" i="4"/>
  <c r="I1910" i="4"/>
  <c r="H1906" i="4"/>
  <c r="I1909" i="4"/>
  <c r="H1905" i="4"/>
  <c r="I1908" i="4"/>
  <c r="H1908" i="4"/>
  <c r="I1911" i="4"/>
  <c r="H1909" i="4"/>
  <c r="I1912" i="4"/>
  <c r="H1910" i="4"/>
  <c r="I1913" i="4"/>
  <c r="H1913" i="4"/>
  <c r="I1916" i="4"/>
  <c r="H1912" i="4"/>
  <c r="I1915" i="4"/>
  <c r="H1911" i="4"/>
  <c r="I1914" i="4"/>
  <c r="H1914" i="4"/>
  <c r="I1917" i="4"/>
  <c r="H1915" i="4"/>
  <c r="I1918" i="4"/>
  <c r="H1916" i="4"/>
  <c r="I1919" i="4"/>
  <c r="H1919" i="4"/>
  <c r="I1922" i="4"/>
  <c r="H1918" i="4"/>
  <c r="I1921" i="4"/>
  <c r="H1917" i="4"/>
  <c r="I1920" i="4"/>
  <c r="H1920" i="4"/>
  <c r="I1923" i="4"/>
  <c r="H1921" i="4"/>
  <c r="I1924" i="4"/>
  <c r="H1922" i="4"/>
  <c r="I1925" i="4"/>
  <c r="H1925" i="4"/>
  <c r="I1928" i="4"/>
  <c r="H1924" i="4"/>
  <c r="I1927" i="4"/>
  <c r="H1923" i="4"/>
  <c r="I1926" i="4"/>
  <c r="H1926" i="4"/>
  <c r="I1929" i="4"/>
  <c r="H1927" i="4"/>
  <c r="I1930" i="4"/>
  <c r="H1928" i="4"/>
  <c r="I1931" i="4"/>
  <c r="H1931" i="4"/>
  <c r="I1934" i="4"/>
  <c r="H1930" i="4"/>
  <c r="I1933" i="4"/>
  <c r="H1929" i="4"/>
  <c r="I1932" i="4"/>
  <c r="H1932" i="4"/>
  <c r="I1935" i="4"/>
  <c r="H1933" i="4"/>
  <c r="I1936" i="4"/>
  <c r="H1934" i="4"/>
  <c r="I1937" i="4"/>
  <c r="H1937" i="4"/>
  <c r="I1940" i="4"/>
  <c r="H1936" i="4"/>
  <c r="I1939" i="4"/>
  <c r="H1935" i="4"/>
  <c r="I1938" i="4"/>
  <c r="H1938" i="4"/>
  <c r="I1941" i="4"/>
  <c r="H1939" i="4"/>
  <c r="I1942" i="4"/>
  <c r="H1940" i="4"/>
  <c r="I1943" i="4"/>
  <c r="H1943" i="4"/>
  <c r="I1946" i="4"/>
  <c r="H1942" i="4"/>
  <c r="I1945" i="4"/>
  <c r="H1941" i="4"/>
  <c r="I1944" i="4"/>
  <c r="H1944" i="4"/>
  <c r="I1947" i="4"/>
  <c r="H1946" i="4"/>
  <c r="I1949" i="4"/>
  <c r="H1945" i="4"/>
  <c r="I1948" i="4"/>
  <c r="H1948" i="4"/>
  <c r="I1951" i="4"/>
  <c r="H1949" i="4"/>
  <c r="I1952" i="4"/>
  <c r="H1947" i="4"/>
  <c r="I1950" i="4"/>
  <c r="H1950" i="4"/>
  <c r="I1953" i="4"/>
  <c r="H1952" i="4"/>
  <c r="I1955" i="4"/>
  <c r="H1951" i="4"/>
  <c r="I1954" i="4"/>
  <c r="H1954" i="4"/>
  <c r="I1957" i="4"/>
  <c r="H1955" i="4"/>
  <c r="I1958" i="4"/>
  <c r="H1953" i="4"/>
  <c r="I1956" i="4"/>
  <c r="H1956" i="4"/>
  <c r="I1959" i="4"/>
  <c r="H1958" i="4"/>
  <c r="I1961" i="4"/>
  <c r="H1957" i="4"/>
  <c r="I1960" i="4"/>
  <c r="H1960" i="4"/>
  <c r="I1963" i="4"/>
  <c r="H1961" i="4"/>
  <c r="I1964" i="4"/>
  <c r="H1959" i="4"/>
  <c r="I1962" i="4"/>
  <c r="H1962" i="4"/>
  <c r="I1965" i="4"/>
  <c r="H1964" i="4"/>
  <c r="I1967" i="4"/>
  <c r="H1963" i="4"/>
  <c r="I1966" i="4"/>
  <c r="H1966" i="4"/>
  <c r="I1969" i="4"/>
  <c r="H1967" i="4"/>
  <c r="I1970" i="4"/>
  <c r="H1965" i="4"/>
  <c r="I1968" i="4"/>
  <c r="H1968" i="4"/>
  <c r="I1971" i="4"/>
  <c r="H1970" i="4"/>
  <c r="I1973" i="4"/>
  <c r="H1969" i="4"/>
  <c r="I1972" i="4"/>
  <c r="H1972" i="4"/>
  <c r="I1975" i="4"/>
  <c r="H1973" i="4"/>
  <c r="I1976" i="4"/>
  <c r="H1971" i="4"/>
  <c r="I1974" i="4"/>
  <c r="H1974" i="4"/>
  <c r="I1977" i="4"/>
  <c r="H1976" i="4"/>
  <c r="I1979" i="4"/>
  <c r="H1975" i="4"/>
  <c r="I1978" i="4"/>
  <c r="H1978" i="4"/>
  <c r="I1981" i="4"/>
  <c r="H1979" i="4"/>
  <c r="I1982" i="4"/>
  <c r="H1977" i="4"/>
  <c r="I1980" i="4"/>
  <c r="H1980" i="4"/>
  <c r="I1983" i="4"/>
  <c r="H1982" i="4"/>
  <c r="I1985" i="4"/>
  <c r="H1981" i="4"/>
  <c r="I1984" i="4"/>
  <c r="H1984" i="4"/>
  <c r="I1987" i="4"/>
  <c r="H1985" i="4"/>
  <c r="I1988" i="4"/>
  <c r="H1983" i="4"/>
  <c r="I1986" i="4"/>
  <c r="H1986" i="4"/>
  <c r="I1989" i="4"/>
  <c r="H1988" i="4"/>
  <c r="I1991" i="4"/>
  <c r="H1987" i="4"/>
  <c r="I1990" i="4"/>
  <c r="H1990" i="4"/>
  <c r="I1993" i="4"/>
  <c r="H1991" i="4"/>
  <c r="I1994" i="4"/>
  <c r="H1989" i="4"/>
  <c r="I1992" i="4"/>
  <c r="H1992" i="4"/>
  <c r="I1995" i="4"/>
  <c r="H1994" i="4"/>
  <c r="I1997" i="4"/>
  <c r="H1993" i="4"/>
  <c r="I1996" i="4"/>
  <c r="H1996" i="4"/>
  <c r="I1999" i="4"/>
  <c r="H1999" i="4"/>
  <c r="H1997" i="4"/>
  <c r="I2000" i="4"/>
  <c r="H2000" i="4"/>
  <c r="B34" i="4"/>
  <c r="H1995" i="4"/>
  <c r="I1998" i="4"/>
  <c r="H1998" i="4"/>
</calcChain>
</file>

<file path=xl/sharedStrings.xml><?xml version="1.0" encoding="utf-8"?>
<sst xmlns="http://schemas.openxmlformats.org/spreadsheetml/2006/main" count="584" uniqueCount="397">
  <si>
    <t>原始凭证数据</t>
  </si>
  <si>
    <t>平衡提示：OK</t>
  </si>
  <si>
    <t>月</t>
  </si>
  <si>
    <t>日</t>
  </si>
  <si>
    <t>凭证号</t>
  </si>
  <si>
    <t>附件张数</t>
  </si>
  <si>
    <t>摘要</t>
  </si>
  <si>
    <t>科目编码</t>
  </si>
  <si>
    <t>科目名称</t>
  </si>
  <si>
    <t>借方金额</t>
  </si>
  <si>
    <t>贷方金额</t>
  </si>
  <si>
    <t>现金</t>
  </si>
  <si>
    <t>银行存款-80680</t>
  </si>
  <si>
    <t>其他应收款-网络公司</t>
  </si>
  <si>
    <t>其他应收款-支付中心</t>
  </si>
  <si>
    <t>其他应付款-网络公司</t>
  </si>
  <si>
    <t>财政补助收入-基本支出</t>
  </si>
  <si>
    <t>事业支出-生活补助</t>
  </si>
  <si>
    <t>其他应收款-刘晓波</t>
  </si>
  <si>
    <t>其他应收款-卢作亭</t>
  </si>
  <si>
    <t>其他应收款-崔京鲁</t>
  </si>
  <si>
    <t>其他应收款-尹国栋</t>
  </si>
  <si>
    <t>其他应收款-李向军</t>
  </si>
  <si>
    <t>其他应付款-养老保险</t>
  </si>
  <si>
    <t>其他应付款-失业保险</t>
  </si>
  <si>
    <t>其他应付款-医疗保险</t>
  </si>
  <si>
    <t>其他应付款-住房公积金</t>
  </si>
  <si>
    <t>事业支出-基本工资-岗位工资</t>
  </si>
  <si>
    <t>事业支出-基本工资-薪级工资</t>
  </si>
  <si>
    <t>事业支出-绩效工资-基础性绩效工资</t>
  </si>
  <si>
    <t>事业支出-津贴补贴</t>
  </si>
  <si>
    <t>事业支出-其他工资福利支出-事业待遇人事代理</t>
  </si>
  <si>
    <t>事业支出-其他工资福利支出-最低工资人事代理</t>
  </si>
  <si>
    <t>其他应付款-职业年金</t>
  </si>
  <si>
    <t>其他应付款-预留</t>
  </si>
  <si>
    <t>其他应付款-个人所得税</t>
  </si>
  <si>
    <t>事业支出-劳务费-临时工工资</t>
  </si>
  <si>
    <t>事业支出-机关事业单位基本养老保险</t>
  </si>
  <si>
    <t>其他应收款-周秀娟</t>
  </si>
  <si>
    <t>其他应收款-曹孟雨</t>
  </si>
  <si>
    <t>事业支出-职业年金缴费</t>
  </si>
  <si>
    <t>事业支出-其他社会保障缴费-失业保险</t>
  </si>
  <si>
    <t>事业支出-职工基本医疗保险缴费</t>
  </si>
  <si>
    <t>其他应收款-公益岗</t>
  </si>
  <si>
    <t>事业支出-其他社会保障缴费-生育保险</t>
  </si>
  <si>
    <t>事业支出-其他社会保障缴费-工伤保险</t>
  </si>
  <si>
    <t>其他应收款-四零五零</t>
  </si>
  <si>
    <t>事业支出-住房公积金</t>
  </si>
  <si>
    <t>其他应付款-北京华泰方舟科技</t>
  </si>
  <si>
    <t>应缴财政专户款</t>
  </si>
  <si>
    <t>预收账款-电台</t>
  </si>
  <si>
    <t>零余额账户用款额度</t>
  </si>
  <si>
    <t>事业支出-电费</t>
  </si>
  <si>
    <t>事业支出-劳务费-保安费</t>
  </si>
  <si>
    <t>事业支出-劳务费-小工费</t>
  </si>
  <si>
    <t>事业支出-邮电费-电话费</t>
  </si>
  <si>
    <t>事业支出-维修（护）费</t>
  </si>
  <si>
    <t>事业支出-其他商品和服务支出-扶贫慰问</t>
  </si>
  <si>
    <t>财政应返还额度-财政直接支付</t>
  </si>
  <si>
    <t>事业支出-租赁费</t>
  </si>
  <si>
    <t>事业支出-办公费-办公用品</t>
  </si>
  <si>
    <t>事业支出-其他商品和服务支出-其他杂项开支</t>
  </si>
  <si>
    <t>事业支出-福利费</t>
  </si>
  <si>
    <t>事业支出-水费</t>
  </si>
  <si>
    <t>事业支出-专用燃料</t>
  </si>
  <si>
    <t>事业支出-专用材料</t>
  </si>
  <si>
    <t>事业支出-办公费-书报杂志</t>
  </si>
  <si>
    <t>事业支出-税金及附加费用-文化事业建设费</t>
  </si>
  <si>
    <t>事业支出-绩效工资-奖励性绩效工资</t>
  </si>
  <si>
    <t>事业支出-其他工资福利支出-公益岗</t>
  </si>
  <si>
    <t>其他应付款-七分之一绩效</t>
  </si>
  <si>
    <t>其他应付款-张淑红</t>
  </si>
  <si>
    <t>事业支出-其他交通费-新闻</t>
  </si>
  <si>
    <t>事业支出-其他交通费-专题</t>
  </si>
  <si>
    <t>事业支出-其他交通费-外宣</t>
  </si>
  <si>
    <t>事业支出-其他交通费-其他部门</t>
  </si>
  <si>
    <t>其他应付款-姬华伟</t>
  </si>
  <si>
    <t>事业支出-项目支出-专用设备购置</t>
  </si>
  <si>
    <t>财政补助收入-项目支出</t>
  </si>
  <si>
    <t>固定资产</t>
  </si>
  <si>
    <t>固定基金</t>
  </si>
  <si>
    <t>事业支出-项目支出-专用材料</t>
  </si>
  <si>
    <t>其他应付款-备用金</t>
  </si>
  <si>
    <t>事业支出-印刷费</t>
  </si>
  <si>
    <t>其他应付款-广告费</t>
  </si>
  <si>
    <t>其他应付款-张海洁</t>
  </si>
  <si>
    <t>其他应付款-北京森通科技</t>
  </si>
  <si>
    <t>事业支出-其他商品和服务支出-会费</t>
  </si>
  <si>
    <t>事业支出-公务用车运行维护费-保险费</t>
  </si>
  <si>
    <t>事业支出-公务用车运行维护费-维修费</t>
  </si>
  <si>
    <t>事业支出-抚恤金</t>
  </si>
  <si>
    <t>事业支出-会议费</t>
  </si>
  <si>
    <t>事业支出-公务接待费</t>
  </si>
  <si>
    <t>事业支出-公务用车运行维护费-燃料费</t>
  </si>
  <si>
    <t>其他应收款-电费</t>
  </si>
  <si>
    <t>事业支出-其他商品和服务支出-频率占用费</t>
  </si>
  <si>
    <t>预收账款-广告创收</t>
  </si>
  <si>
    <t>事业支出-手续费</t>
  </si>
  <si>
    <t>事业支出-其他交通费-广告文艺</t>
  </si>
  <si>
    <t>事业支出-专用设备购置</t>
  </si>
  <si>
    <t>事业支出-其他对个人和家庭的补助支出</t>
  </si>
  <si>
    <t>事业支出-公务用车运行维护费-过桥过路费</t>
  </si>
  <si>
    <t>事业支出-差旅费-伙食补助费</t>
  </si>
  <si>
    <t>事业支出-差旅费-住宿费</t>
  </si>
  <si>
    <t>其他应付款-姜蕊</t>
  </si>
  <si>
    <t>事业支出-邮电费-邮寄费</t>
  </si>
  <si>
    <t>事业支出-项目支出-电费</t>
  </si>
  <si>
    <t>其他应付款-中创智达网络科技有限公司</t>
  </si>
  <si>
    <t>其他应收款-捐款</t>
  </si>
  <si>
    <t>事业支出-其他交通费-报导</t>
  </si>
  <si>
    <t>事业支出-办公设备购置</t>
  </si>
  <si>
    <t>事业支出-差旅费-旅费</t>
  </si>
  <si>
    <t>其他应付款-重庆诺迈科技有限公司</t>
  </si>
  <si>
    <t>其他应收款-重大疾病医疗互助</t>
  </si>
  <si>
    <t>事业支出-税金及附加费用-企业所得税</t>
  </si>
  <si>
    <t>事业支出-工会会费</t>
  </si>
  <si>
    <t>事业支出-办公费-打印纸</t>
  </si>
  <si>
    <t>事业支出-培训费</t>
  </si>
  <si>
    <t>其他应收款-耿海云</t>
  </si>
  <si>
    <t>事业支出-其他交通费-暗访</t>
  </si>
  <si>
    <t>事业支出-其他商品和服务支出-离退休特需费</t>
  </si>
  <si>
    <t>事业支出-项目支出-维修费</t>
  </si>
  <si>
    <t>事业支出-其他商品和服务支出-节目费</t>
  </si>
  <si>
    <t>事业支出-奖金</t>
  </si>
  <si>
    <t>事业支出-退休费</t>
  </si>
  <si>
    <t>事业支出-奖励金</t>
  </si>
  <si>
    <t>其他应付款-微波经费</t>
  </si>
  <si>
    <t>事业支出-公务用车运行维护费-检测费</t>
  </si>
  <si>
    <t>科目编码</t>
    <phoneticPr fontId="1" type="noConversion"/>
  </si>
  <si>
    <t>aaa</t>
    <phoneticPr fontId="1" type="noConversion"/>
  </si>
  <si>
    <t>月份</t>
    <phoneticPr fontId="1" type="noConversion"/>
  </si>
  <si>
    <t>凭证号</t>
    <phoneticPr fontId="1" type="noConversion"/>
  </si>
  <si>
    <t>凭证</t>
    <phoneticPr fontId="1" type="noConversion"/>
  </si>
  <si>
    <t xml:space="preserve">  会计科目</t>
  </si>
  <si>
    <t>银行存款</t>
  </si>
  <si>
    <t>财政应返还额度</t>
  </si>
  <si>
    <t>短期投资</t>
  </si>
  <si>
    <t>应收票据</t>
  </si>
  <si>
    <t>应收账款</t>
  </si>
  <si>
    <t>预付账款</t>
  </si>
  <si>
    <t>其他应收款</t>
  </si>
  <si>
    <t>其他应收款-市局</t>
  </si>
  <si>
    <t>其他应收款-电力局</t>
  </si>
  <si>
    <t>其他应收款-王玲</t>
  </si>
  <si>
    <t>其他应收款-干扰台</t>
  </si>
  <si>
    <t>其他应收款-官宅五建</t>
  </si>
  <si>
    <t>其他应收款-市太保（撞车）</t>
  </si>
  <si>
    <t>其他应收款-住宅楼</t>
  </si>
  <si>
    <t>其他应收款-汽车定向借款</t>
  </si>
  <si>
    <t>其他应收款-招商局</t>
  </si>
  <si>
    <t>其他应收款-北京京密公司</t>
  </si>
  <si>
    <t>其他应收款-侯各庄经联社</t>
  </si>
  <si>
    <t>其他应收款-省台记者</t>
  </si>
  <si>
    <t>其他应收款-申文善</t>
  </si>
  <si>
    <t>其他应收款-宣传部</t>
  </si>
  <si>
    <t>其他应收款-胜利面包车</t>
  </si>
  <si>
    <t>其他应收款-县医院</t>
  </si>
  <si>
    <t>其他应收款-宿书辉</t>
  </si>
  <si>
    <t>累计折旧</t>
  </si>
  <si>
    <t>在建工程</t>
  </si>
  <si>
    <t>无形资产</t>
  </si>
  <si>
    <t>累计摊销</t>
  </si>
  <si>
    <t>短期借款</t>
  </si>
  <si>
    <t>长期借款</t>
  </si>
  <si>
    <t>应付职工薪酬</t>
  </si>
  <si>
    <t>应付票据</t>
  </si>
  <si>
    <t>应付账款</t>
  </si>
  <si>
    <t>预收账款</t>
  </si>
  <si>
    <t>其他应付款</t>
  </si>
  <si>
    <t>其他应付款-福利费</t>
  </si>
  <si>
    <t>其他应付款-工会会费</t>
  </si>
  <si>
    <t>其他应付款-川林</t>
  </si>
  <si>
    <t>其他应付款-黄坨</t>
  </si>
  <si>
    <t>其他应付款-广播局综合经销处</t>
  </si>
  <si>
    <t>其他应付款-服务部</t>
  </si>
  <si>
    <t>其他应付款-工行贷款</t>
  </si>
  <si>
    <t>其他应付款-出售住房收入</t>
  </si>
  <si>
    <t>其他应付款-财政局（1998年以前欠）</t>
  </si>
  <si>
    <t>其他应付款-财政局</t>
  </si>
  <si>
    <t>其他应付款-物资局（金属公司）</t>
  </si>
  <si>
    <t>其他应付款-绵阳市科鹰电子厂</t>
  </si>
  <si>
    <t>其他应付款-天线款</t>
  </si>
  <si>
    <t>其他应付款-标致牌汽车</t>
  </si>
  <si>
    <t>其他应付款-景德镇</t>
  </si>
  <si>
    <t>其他应付款-北京新奥特集团质保金</t>
  </si>
  <si>
    <t>长期应付款</t>
  </si>
  <si>
    <t>财政补助收入</t>
  </si>
  <si>
    <t>财政补助结转</t>
  </si>
  <si>
    <t>事业结余</t>
  </si>
  <si>
    <t>事业支出</t>
  </si>
  <si>
    <t>事业支出-基本工资</t>
  </si>
  <si>
    <t>事业支出-其他社会保障缴费</t>
  </si>
  <si>
    <t>事业支出-绩效工资</t>
  </si>
  <si>
    <t>事业支出-其他工资福利支出</t>
  </si>
  <si>
    <t>事业支出-办公费</t>
  </si>
  <si>
    <t>事业支出-邮电费</t>
  </si>
  <si>
    <t>事业支出-差旅费</t>
  </si>
  <si>
    <t>事业支出-劳务费</t>
  </si>
  <si>
    <t>事业支出-公务用车运行维护费</t>
  </si>
  <si>
    <t>事业支出-其他交通费</t>
  </si>
  <si>
    <t>事业支出-税金及附加费用</t>
  </si>
  <si>
    <t>事业支出-其他商品和服务支出</t>
  </si>
  <si>
    <t>事业支出-项目支出</t>
  </si>
  <si>
    <t>上年结转（借+ 贷-）</t>
    <phoneticPr fontId="1" type="noConversion"/>
  </si>
  <si>
    <t>会计科目</t>
    <phoneticPr fontId="1" type="noConversion"/>
  </si>
  <si>
    <t>月</t>
    <phoneticPr fontId="1" type="noConversion"/>
  </si>
  <si>
    <t>日</t>
    <phoneticPr fontId="1" type="noConversion"/>
  </si>
  <si>
    <t>凭证号</t>
    <phoneticPr fontId="1" type="noConversion"/>
  </si>
  <si>
    <t>方向</t>
    <phoneticPr fontId="1" type="noConversion"/>
  </si>
  <si>
    <t>摘        要</t>
    <phoneticPr fontId="1" type="noConversion"/>
  </si>
  <si>
    <t>借    方</t>
    <phoneticPr fontId="1" type="noConversion"/>
  </si>
  <si>
    <t>贷    方</t>
    <phoneticPr fontId="1" type="noConversion"/>
  </si>
  <si>
    <t>余    额</t>
    <phoneticPr fontId="1" type="noConversion"/>
  </si>
  <si>
    <t>会计年度</t>
    <phoneticPr fontId="1" type="noConversion"/>
  </si>
  <si>
    <t>单位名称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</si>
  <si>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</si>
  <si>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</si>
  <si>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</si>
  <si>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记 账 凭 证</t>
    <phoneticPr fontId="1" type="noConversion"/>
  </si>
  <si>
    <t>附件数</t>
    <phoneticPr fontId="1" type="noConversion"/>
  </si>
  <si>
    <t>凭证号：</t>
    <phoneticPr fontId="1" type="noConversion"/>
  </si>
  <si>
    <t>月  份：</t>
    <phoneticPr fontId="1" type="noConversion"/>
  </si>
  <si>
    <t>稽核：</t>
    <phoneticPr fontId="1" type="noConversion"/>
  </si>
  <si>
    <t>结束号：</t>
    <phoneticPr fontId="1" type="noConversion"/>
  </si>
  <si>
    <t>会  计  科  目</t>
    <phoneticPr fontId="1" type="noConversion"/>
  </si>
  <si>
    <t>会计：</t>
    <phoneticPr fontId="1" type="noConversion"/>
  </si>
  <si>
    <t>出纳：</t>
    <phoneticPr fontId="1" type="noConversion"/>
  </si>
  <si>
    <t>制单：</t>
    <phoneticPr fontId="1" type="noConversion"/>
  </si>
  <si>
    <t>摘      要</t>
    <phoneticPr fontId="1" type="noConversion"/>
  </si>
  <si>
    <t>合      计</t>
    <phoneticPr fontId="1" type="noConversion"/>
  </si>
  <si>
    <t>上年结转</t>
    <phoneticPr fontId="1" type="noConversion"/>
  </si>
  <si>
    <t>初始平衡</t>
    <phoneticPr fontId="1" type="noConversion"/>
  </si>
  <si>
    <t>结转下年</t>
    <phoneticPr fontId="1" type="noConversion"/>
  </si>
  <si>
    <t>上年结转</t>
    <phoneticPr fontId="1" type="noConversion"/>
  </si>
  <si>
    <t>数据</t>
    <phoneticPr fontId="1" type="noConversion"/>
  </si>
  <si>
    <t>录入菜单</t>
    <phoneticPr fontId="1" type="noConversion"/>
  </si>
  <si>
    <t>账簿菜单</t>
    <phoneticPr fontId="1" type="noConversion"/>
  </si>
  <si>
    <t>尾页</t>
    <phoneticPr fontId="1" type="noConversion"/>
  </si>
  <si>
    <t>资产</t>
    <phoneticPr fontId="1" type="noConversion"/>
  </si>
  <si>
    <t>期初数</t>
    <phoneticPr fontId="1" type="noConversion"/>
  </si>
  <si>
    <t>期末数</t>
    <phoneticPr fontId="1" type="noConversion"/>
  </si>
  <si>
    <t>负债和所有者权益</t>
    <phoneticPr fontId="1" type="noConversion"/>
  </si>
  <si>
    <t>单位：元</t>
    <phoneticPr fontId="1" type="noConversion"/>
  </si>
  <si>
    <t>负债和所有者权益总计</t>
    <phoneticPr fontId="1" type="noConversion"/>
  </si>
  <si>
    <t>资产总计</t>
    <phoneticPr fontId="1" type="noConversion"/>
  </si>
  <si>
    <t>财务负责人：</t>
    <phoneticPr fontId="1" type="noConversion"/>
  </si>
  <si>
    <t>制表人：</t>
    <phoneticPr fontId="1" type="noConversion"/>
  </si>
  <si>
    <t>单位负责人：</t>
    <phoneticPr fontId="1" type="noConversion"/>
  </si>
  <si>
    <t>资产+ -</t>
    <phoneticPr fontId="1" type="noConversion"/>
  </si>
  <si>
    <t>-</t>
    <phoneticPr fontId="1" type="noConversion"/>
  </si>
  <si>
    <t>选择月份：</t>
    <phoneticPr fontId="1" type="noConversion"/>
  </si>
  <si>
    <t>序号</t>
    <phoneticPr fontId="1" type="noConversion"/>
  </si>
  <si>
    <t>科目编码</t>
    <phoneticPr fontId="1" type="noConversion"/>
  </si>
  <si>
    <t>本期发生数</t>
    <phoneticPr fontId="1" type="noConversion"/>
  </si>
  <si>
    <t>本年累计发生数</t>
    <phoneticPr fontId="1" type="noConversion"/>
  </si>
  <si>
    <t>单位：元</t>
    <phoneticPr fontId="1" type="noConversion"/>
  </si>
  <si>
    <t>借  方</t>
    <phoneticPr fontId="1" type="noConversion"/>
  </si>
  <si>
    <t>贷  方</t>
    <phoneticPr fontId="1" type="noConversion"/>
  </si>
  <si>
    <t>科  目  名  称</t>
    <phoneticPr fontId="1" type="noConversion"/>
  </si>
  <si>
    <t>资产负债表</t>
    <phoneticPr fontId="1" type="noConversion"/>
  </si>
  <si>
    <t>选择月份：</t>
    <phoneticPr fontId="1" type="noConversion"/>
  </si>
  <si>
    <t>科目级次：</t>
    <phoneticPr fontId="1" type="noConversion"/>
  </si>
  <si>
    <t>科目汇总表</t>
    <phoneticPr fontId="1" type="noConversion"/>
  </si>
  <si>
    <t>一级</t>
    <phoneticPr fontId="1" type="noConversion"/>
  </si>
  <si>
    <t>级次</t>
    <phoneticPr fontId="1" type="noConversion"/>
  </si>
  <si>
    <t>合计</t>
    <phoneticPr fontId="1" type="noConversion"/>
  </si>
  <si>
    <t>期初数(借+贷-)</t>
    <phoneticPr fontId="1" type="noConversion"/>
  </si>
  <si>
    <t>期末数(借+贷-)</t>
    <phoneticPr fontId="1" type="noConversion"/>
  </si>
  <si>
    <t>翻页：</t>
    <phoneticPr fontId="1" type="noConversion"/>
  </si>
  <si>
    <t>本月数</t>
    <phoneticPr fontId="1" type="noConversion"/>
  </si>
  <si>
    <t>本年累计数</t>
    <phoneticPr fontId="1" type="noConversion"/>
  </si>
  <si>
    <t>单位负责人：</t>
    <phoneticPr fontId="1" type="noConversion"/>
  </si>
  <si>
    <t>单位：元</t>
    <phoneticPr fontId="1" type="noConversion"/>
  </si>
  <si>
    <t>项目</t>
    <phoneticPr fontId="1" type="noConversion"/>
  </si>
  <si>
    <t>行次</t>
    <phoneticPr fontId="1" type="noConversion"/>
  </si>
  <si>
    <t>利 润 表</t>
    <phoneticPr fontId="1" type="noConversion"/>
  </si>
  <si>
    <t>一、收入</t>
    <phoneticPr fontId="1" type="noConversion"/>
  </si>
  <si>
    <t>费用、支出合计</t>
    <phoneticPr fontId="1" type="noConversion"/>
  </si>
  <si>
    <t>三、净利润</t>
    <phoneticPr fontId="1" type="noConversion"/>
  </si>
  <si>
    <t>二、费用、支出</t>
    <phoneticPr fontId="1" type="noConversion"/>
  </si>
  <si>
    <t>收入合计</t>
    <phoneticPr fontId="1" type="noConversion"/>
  </si>
  <si>
    <t>科目编码</t>
    <phoneticPr fontId="1" type="noConversion"/>
  </si>
  <si>
    <t>选择月份：</t>
    <phoneticPr fontId="1" type="noConversion"/>
  </si>
  <si>
    <t>录入凭证</t>
    <phoneticPr fontId="1" type="noConversion"/>
  </si>
  <si>
    <t>摘要</t>
    <phoneticPr fontId="1" type="noConversion"/>
  </si>
  <si>
    <t>借方</t>
    <phoneticPr fontId="1" type="noConversion"/>
  </si>
  <si>
    <t>贷方</t>
    <phoneticPr fontId="1" type="noConversion"/>
  </si>
  <si>
    <t>科目编码</t>
    <phoneticPr fontId="1" type="noConversion"/>
  </si>
  <si>
    <t>会计科目</t>
    <phoneticPr fontId="1" type="noConversion"/>
  </si>
  <si>
    <t>合    计</t>
    <phoneticPr fontId="1" type="noConversion"/>
  </si>
  <si>
    <t xml:space="preserve">            会计科目（选择录入）</t>
    <phoneticPr fontId="1" type="noConversion"/>
  </si>
  <si>
    <t>分号翻页：</t>
    <phoneticPr fontId="1" type="noConversion"/>
  </si>
  <si>
    <t>摘要科目</t>
    <phoneticPr fontId="1" type="noConversion"/>
  </si>
  <si>
    <t>打印账簿</t>
    <phoneticPr fontId="1" type="noConversion"/>
  </si>
  <si>
    <t>第一层</t>
    <phoneticPr fontId="1" type="noConversion"/>
  </si>
  <si>
    <t>第二层</t>
    <phoneticPr fontId="1" type="noConversion"/>
  </si>
  <si>
    <t>s3-t3</t>
    <phoneticPr fontId="1" type="noConversion"/>
  </si>
  <si>
    <t>b1-c1</t>
    <phoneticPr fontId="1" type="noConversion"/>
  </si>
  <si>
    <t>页    数</t>
    <phoneticPr fontId="1" type="noConversion"/>
  </si>
  <si>
    <t>序号</t>
    <phoneticPr fontId="1" type="noConversion"/>
  </si>
  <si>
    <t>目      录</t>
    <phoneticPr fontId="1" type="noConversion"/>
  </si>
  <si>
    <t>核算单位：</t>
    <phoneticPr fontId="1" type="noConversion"/>
  </si>
  <si>
    <t>会计年度：</t>
    <phoneticPr fontId="1" type="noConversion"/>
  </si>
  <si>
    <t>联系电话（微信）13785559394    QQ 2935718831</t>
    <phoneticPr fontId="1" type="noConversion"/>
  </si>
  <si>
    <t>设置密码</t>
    <phoneticPr fontId="1" type="noConversion"/>
  </si>
  <si>
    <t>科目结转</t>
    <phoneticPr fontId="1" type="noConversion"/>
  </si>
  <si>
    <t>科目名称</t>
    <phoneticPr fontId="1" type="noConversion"/>
  </si>
  <si>
    <t>结转</t>
    <phoneticPr fontId="1" type="noConversion"/>
  </si>
  <si>
    <t>结转日期：</t>
    <phoneticPr fontId="1" type="noConversion"/>
  </si>
  <si>
    <r>
      <t>附</t>
    </r>
    <r>
      <rPr>
        <b/>
        <sz val="8"/>
        <color indexed="17"/>
        <rFont val="宋体"/>
        <family val="3"/>
        <charset val="134"/>
      </rPr>
      <t xml:space="preserve"> </t>
    </r>
    <r>
      <rPr>
        <b/>
        <sz val="10"/>
        <color indexed="17"/>
        <rFont val="宋体"/>
        <family val="3"/>
        <charset val="134"/>
      </rPr>
      <t>件</t>
    </r>
    <r>
      <rPr>
        <b/>
        <sz val="8"/>
        <color indexed="17"/>
        <rFont val="宋体"/>
        <family val="3"/>
        <charset val="134"/>
      </rPr>
      <t xml:space="preserve"> </t>
    </r>
    <r>
      <rPr>
        <b/>
        <sz val="10"/>
        <color indexed="17"/>
        <rFont val="宋体"/>
        <family val="3"/>
        <charset val="134"/>
      </rPr>
      <t>数：</t>
    </r>
    <phoneticPr fontId="1" type="noConversion"/>
  </si>
  <si>
    <r>
      <t>凭</t>
    </r>
    <r>
      <rPr>
        <b/>
        <sz val="8"/>
        <color indexed="17"/>
        <rFont val="宋体"/>
        <family val="3"/>
        <charset val="134"/>
      </rPr>
      <t xml:space="preserve"> </t>
    </r>
    <r>
      <rPr>
        <b/>
        <sz val="10"/>
        <color indexed="17"/>
        <rFont val="宋体"/>
        <family val="3"/>
        <charset val="134"/>
      </rPr>
      <t>证</t>
    </r>
    <r>
      <rPr>
        <b/>
        <sz val="8"/>
        <color indexed="17"/>
        <rFont val="宋体"/>
        <family val="3"/>
        <charset val="134"/>
      </rPr>
      <t xml:space="preserve"> </t>
    </r>
    <r>
      <rPr>
        <b/>
        <sz val="10"/>
        <color indexed="17"/>
        <rFont val="宋体"/>
        <family val="3"/>
        <charset val="134"/>
      </rPr>
      <t>号：</t>
    </r>
    <phoneticPr fontId="1" type="noConversion"/>
  </si>
  <si>
    <r>
      <t>摘</t>
    </r>
    <r>
      <rPr>
        <b/>
        <sz val="9"/>
        <color indexed="17"/>
        <rFont val="宋体"/>
        <family val="3"/>
        <charset val="134"/>
      </rPr>
      <t xml:space="preserve">    </t>
    </r>
    <r>
      <rPr>
        <b/>
        <sz val="10"/>
        <color indexed="17"/>
        <rFont val="宋体"/>
        <family val="3"/>
        <charset val="134"/>
      </rPr>
      <t>要：</t>
    </r>
    <phoneticPr fontId="1" type="noConversion"/>
  </si>
  <si>
    <t>对方科目：</t>
    <phoneticPr fontId="1" type="noConversion"/>
  </si>
  <si>
    <t>结转科目：</t>
    <phoneticPr fontId="1" type="noConversion"/>
  </si>
  <si>
    <t>摘  要</t>
    <phoneticPr fontId="1" type="noConversion"/>
  </si>
  <si>
    <t>结转</t>
    <phoneticPr fontId="1" type="noConversion"/>
  </si>
  <si>
    <t>核算单位：</t>
    <phoneticPr fontId="1" type="noConversion"/>
  </si>
  <si>
    <t>会计年度：</t>
    <phoneticPr fontId="1" type="noConversion"/>
  </si>
  <si>
    <t>单位负责人：</t>
    <phoneticPr fontId="1" type="noConversion"/>
  </si>
  <si>
    <t>财务负责人：</t>
    <phoneticPr fontId="1" type="noConversion"/>
  </si>
  <si>
    <t>选择封面：</t>
    <phoneticPr fontId="1" type="noConversion"/>
  </si>
  <si>
    <t>报表月份：</t>
    <phoneticPr fontId="1" type="noConversion"/>
  </si>
  <si>
    <t>实际日期</t>
    <phoneticPr fontId="1" type="noConversion"/>
  </si>
  <si>
    <t>限制日期</t>
    <phoneticPr fontId="1" type="noConversion"/>
  </si>
  <si>
    <t>XXXX集团有限公司</t>
    <phoneticPr fontId="1" type="noConversion"/>
  </si>
  <si>
    <t>001</t>
    <phoneticPr fontId="1" type="noConversion"/>
  </si>
  <si>
    <t>账簿封面</t>
    <phoneticPr fontId="1" type="noConversion"/>
  </si>
  <si>
    <t>报表封面</t>
    <phoneticPr fontId="1" type="noConversion"/>
  </si>
  <si>
    <t xml:space="preserve">    3、查看和打印凭证：在主页，点击“查看凭证”按钮，选择好月份、凭证号即可查看和打印记账凭证。需要打印多张凭证时，选好“凭证号”和“结束号”，点击“连续打印”按钮，即可打印出选定范围的全部凭证。</t>
    <phoneticPr fontId="1" type="noConversion"/>
  </si>
  <si>
    <t xml:space="preserve">    4、修改数据：录入的凭证需要修改时，在主页点击“修改数据”按钮，进入凭证数据页面，先“撤销保护”，然后进行修改。修改完成后点击“同步数据”按钮。</t>
    <phoneticPr fontId="1" type="noConversion"/>
  </si>
  <si>
    <t xml:space="preserve">    5、科目结转：在主页点击“科目结转”，填好结转日期、凭证号（自动生成）、附件数、摘要、对方科目和结转科目，然后点“确定结转”按钮即可。</t>
    <phoneticPr fontId="1" type="noConversion"/>
  </si>
  <si>
    <t xml:space="preserve">    6、查看账簿：在主页点击“查看账簿”按钮，在账页上方会计科目的选择菜单中选择相应的会计科目进行查看，多页时点击翻页按钮。本系统的“总分类账”是依据记账凭证逐笔登记的形式。</t>
    <phoneticPr fontId="1" type="noConversion"/>
  </si>
  <si>
    <t xml:space="preserve">    8、查看报表：在主页点击相应的报表按钮，进入报表页面，选择月份进行查看和打印。</t>
    <phoneticPr fontId="1" type="noConversion"/>
  </si>
  <si>
    <t xml:space="preserve">    9、结转下年：在主页点击“结转下年”按钮，系统自动把本年度的科目余额结转到下年度新账的“上年结转”。同时，下年度新账建成。</t>
    <phoneticPr fontId="1" type="noConversion"/>
  </si>
  <si>
    <t>联系电话(微信) 13785559394     QQ 2935718831</t>
    <phoneticPr fontId="1" type="noConversion"/>
  </si>
  <si>
    <t>使用说明</t>
    <phoneticPr fontId="1" type="noConversion"/>
  </si>
  <si>
    <t xml:space="preserve">    2、录入凭证：月、日、凭证号自动生成（或手动录入）、会计科目和科目编码由上方的菜单选择录入。填好后点击“保存凭证”按钮，继续填录下一张凭证。录入完成后点击“同步数据”按钮。</t>
    <phoneticPr fontId="1" type="noConversion"/>
  </si>
  <si>
    <t xml:space="preserve">    7、打印账簿：在“账簿”页面点击“账簿打印”按钮即可连续打印出所有的总账和明细账。点击“单科打印”按钮，可连续打印当前科目的账页。</t>
    <phoneticPr fontId="1" type="noConversion"/>
  </si>
  <si>
    <t xml:space="preserve">    10、运行环境：微软Excel,运行时要启用宏，宏设置方法：1、Excel2003,工具-选项-安全性-宏安全性-中，“确定”退出再打开。2、Excel2007,点击左上角图标-Excel选项-信任中心-信任中心设置-宏设置-启用所有宏，“确定”退出再打开。</t>
    <phoneticPr fontId="1" type="noConversion"/>
  </si>
  <si>
    <t xml:space="preserve">    注意！已使用过的科目编码不可更改和删除，此表可以插入和删除行，但不可插入和删除列。</t>
    <phoneticPr fontId="1" type="noConversion"/>
  </si>
  <si>
    <t xml:space="preserve">    1、科目设置：在主页点击“科目设置”，先“撤销保护”，设置科目编码和科目名称，科目编码位数按级次（1-4级）设置为4、6、8、10位。会计科目名称级次之间用减号“-”隔开。在“上年结转”栏填入上年结转金额，借方填正数，贷方填负数。以后年度在结转下年时自动结转。添加科目时，在需要添加的位置插入行，设置完成后点击“保存科目”按钮。</t>
    <phoneticPr fontId="1" type="noConversion"/>
  </si>
  <si>
    <t xml:space="preserve">    本系统操作简单，功能强大，自动化程度高，运行速度快，适合大中小企业、行政、事业单位。</t>
    <phoneticPr fontId="1" type="noConversion"/>
  </si>
  <si>
    <t>data</t>
    <phoneticPr fontId="1" type="noConversion"/>
  </si>
  <si>
    <t>账簿</t>
    <phoneticPr fontId="1" type="noConversion"/>
  </si>
  <si>
    <t>公式</t>
    <phoneticPr fontId="1" type="noConversion"/>
  </si>
  <si>
    <t>data公式</t>
    <phoneticPr fontId="1" type="noConversion"/>
  </si>
  <si>
    <t>库存现金</t>
  </si>
  <si>
    <t>其他货币资金</t>
  </si>
  <si>
    <t>应收股利</t>
  </si>
  <si>
    <t>应收利息</t>
  </si>
  <si>
    <t>材料采购</t>
  </si>
  <si>
    <t>在途物资</t>
  </si>
  <si>
    <t>原材料</t>
  </si>
  <si>
    <t>材料成本差异</t>
  </si>
  <si>
    <t>库存商品</t>
  </si>
  <si>
    <t>商品进销差价</t>
  </si>
  <si>
    <t>委托加工物资</t>
  </si>
  <si>
    <t>周转材料</t>
  </si>
  <si>
    <t>消耗性生物资产</t>
  </si>
  <si>
    <t>长期债券投资</t>
  </si>
  <si>
    <t>长期股权投资</t>
  </si>
  <si>
    <t>工程物资</t>
  </si>
  <si>
    <t>固定资产清理</t>
  </si>
  <si>
    <t>生产性生物资产</t>
  </si>
  <si>
    <t>生产性生物资产累计折旧</t>
  </si>
  <si>
    <t>长期待摊费用</t>
  </si>
  <si>
    <t>待处理财产损溢</t>
  </si>
  <si>
    <t>应交税费</t>
  </si>
  <si>
    <t>应付利息</t>
  </si>
  <si>
    <t>应付利润</t>
  </si>
  <si>
    <t>递延收益</t>
  </si>
  <si>
    <t>实收资本</t>
  </si>
  <si>
    <t>资本公积</t>
  </si>
  <si>
    <t>盈余公积</t>
  </si>
  <si>
    <t>本年利润</t>
  </si>
  <si>
    <t>利润分配</t>
  </si>
  <si>
    <t>生产成本</t>
  </si>
  <si>
    <t>制造费用</t>
  </si>
  <si>
    <t>研发支出</t>
  </si>
  <si>
    <t>工程施工</t>
  </si>
  <si>
    <t>机械作业</t>
  </si>
  <si>
    <t>主营业务收入</t>
  </si>
  <si>
    <t>其他业务收入</t>
  </si>
  <si>
    <t>投资收益</t>
  </si>
  <si>
    <t>营业外收入</t>
  </si>
  <si>
    <t>主营业务成本</t>
  </si>
  <si>
    <t>其他业务成本</t>
  </si>
  <si>
    <t>营业税金及附加</t>
  </si>
  <si>
    <t>销售费用</t>
  </si>
  <si>
    <t>管理费用</t>
  </si>
  <si>
    <t>财务费用</t>
  </si>
  <si>
    <t>营业外支出</t>
  </si>
  <si>
    <t>所得税费用</t>
  </si>
  <si>
    <t>银行存款-工商银行</t>
  </si>
  <si>
    <t>银行存款-工商银行</t>
    <phoneticPr fontId="1" type="noConversion"/>
  </si>
  <si>
    <t>银行存款-建设银行</t>
  </si>
  <si>
    <t>银行存款-建设银行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</si>
</sst>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¥&quot;#,##0.00;&quot;¥&quot;\-#,##0.00"/>
    <numFmt numFmtId="176" formatCode="#,##0.00_ "/>
    <numFmt numFmtId="178" formatCode="[$-F800]dddd\,\ mmmm\ dd\,\ yyyy"/>
  </numFmts>
  <fonts count="30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17"/>
      <name val="宋体"/>
      <family val="3"/>
      <charset val="134"/>
    </font>
    <font>
      <b/>
      <sz val="10"/>
      <color indexed="17"/>
      <name val="宋体"/>
      <family val="3"/>
      <charset val="134"/>
    </font>
    <font>
      <b/>
      <sz val="18"/>
      <color indexed="17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u val="double"/>
      <sz val="20"/>
      <color indexed="17"/>
      <name val="宋体"/>
      <family val="3"/>
      <charset val="134"/>
    </font>
    <font>
      <b/>
      <sz val="9"/>
      <color indexed="17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16"/>
      <color indexed="17"/>
      <name val="宋体"/>
      <family val="3"/>
      <charset val="134"/>
    </font>
    <font>
      <sz val="11"/>
      <name val="宋体"/>
      <family val="3"/>
      <charset val="134"/>
    </font>
    <font>
      <b/>
      <sz val="14"/>
      <color indexed="17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indexed="23"/>
      <name val="宋体"/>
      <family val="3"/>
      <charset val="134"/>
    </font>
    <font>
      <b/>
      <sz val="10"/>
      <color indexed="12"/>
      <name val="宋体"/>
      <family val="3"/>
      <charset val="134"/>
    </font>
    <font>
      <b/>
      <u val="double"/>
      <sz val="18"/>
      <color indexed="17"/>
      <name val="宋体"/>
      <family val="3"/>
      <charset val="134"/>
    </font>
    <font>
      <b/>
      <sz val="20"/>
      <color indexed="9"/>
      <name val="宋体"/>
      <family val="3"/>
      <charset val="134"/>
    </font>
    <font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8"/>
      <color indexed="17"/>
      <name val="宋体"/>
      <family val="3"/>
      <charset val="134"/>
    </font>
    <font>
      <sz val="14"/>
      <name val="宋体"/>
      <family val="3"/>
      <charset val="134"/>
    </font>
    <font>
      <b/>
      <sz val="14"/>
      <name val="宋体"/>
      <family val="3"/>
      <charset val="134"/>
    </font>
    <font>
      <b/>
      <sz val="40"/>
      <name val="宋体"/>
      <family val="3"/>
      <charset val="134"/>
    </font>
    <font>
      <sz val="12"/>
      <color indexed="22"/>
      <name val="宋体"/>
      <family val="3"/>
      <charset val="134"/>
    </font>
    <font>
      <b/>
      <sz val="16"/>
      <name val="宋体"/>
      <family val="3"/>
      <charset val="134"/>
    </font>
    <font>
      <sz val="11"/>
      <color indexed="22"/>
      <name val="宋体"/>
      <family val="3"/>
      <charset val="134"/>
    </font>
    <font>
      <sz val="10.5"/>
      <color indexed="22"/>
      <name val="宋体"/>
      <family val="3"/>
      <charset val="134"/>
    </font>
    <font>
      <b/>
      <sz val="18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4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23"/>
      </left>
      <right/>
      <top style="double">
        <color indexed="23"/>
      </top>
      <bottom/>
      <diagonal/>
    </border>
    <border>
      <left/>
      <right/>
      <top style="double">
        <color indexed="23"/>
      </top>
      <bottom/>
      <diagonal/>
    </border>
    <border>
      <left/>
      <right style="double">
        <color indexed="23"/>
      </right>
      <top style="double">
        <color indexed="23"/>
      </top>
      <bottom/>
      <diagonal/>
    </border>
    <border>
      <left style="double">
        <color indexed="23"/>
      </left>
      <right/>
      <top/>
      <bottom/>
      <diagonal/>
    </border>
    <border>
      <left/>
      <right style="double">
        <color indexed="23"/>
      </right>
      <top/>
      <bottom/>
      <diagonal/>
    </border>
    <border>
      <left style="double">
        <color indexed="23"/>
      </left>
      <right/>
      <top/>
      <bottom style="double">
        <color indexed="23"/>
      </bottom>
      <diagonal/>
    </border>
    <border>
      <left/>
      <right/>
      <top/>
      <bottom style="double">
        <color indexed="23"/>
      </bottom>
      <diagonal/>
    </border>
    <border>
      <left/>
      <right style="double">
        <color indexed="23"/>
      </right>
      <top/>
      <bottom style="double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/>
      <right style="thin">
        <color indexed="23"/>
      </right>
      <top style="thin">
        <color indexed="9"/>
      </top>
      <bottom/>
      <diagonal/>
    </border>
    <border>
      <left/>
      <right style="thin">
        <color indexed="23"/>
      </right>
      <top/>
      <bottom/>
      <diagonal/>
    </border>
    <border>
      <left style="thin">
        <color indexed="9"/>
      </left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/>
      <right style="medium">
        <color indexed="23"/>
      </right>
      <top/>
      <bottom/>
      <diagonal/>
    </border>
    <border>
      <left/>
      <right/>
      <top/>
      <bottom style="medium">
        <color indexed="23"/>
      </bottom>
      <diagonal/>
    </border>
    <border>
      <left style="medium">
        <color indexed="9"/>
      </left>
      <right/>
      <top/>
      <bottom/>
      <diagonal/>
    </border>
    <border>
      <left/>
      <right style="medium">
        <color indexed="9"/>
      </right>
      <top style="medium">
        <color indexed="23"/>
      </top>
      <bottom style="medium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9"/>
      </top>
      <bottom style="medium">
        <color indexed="23"/>
      </bottom>
      <diagonal/>
    </border>
    <border>
      <left/>
      <right/>
      <top style="medium">
        <color indexed="9"/>
      </top>
      <bottom/>
      <diagonal/>
    </border>
    <border>
      <left style="medium">
        <color indexed="23"/>
      </left>
      <right style="medium">
        <color indexed="9"/>
      </right>
      <top style="medium">
        <color indexed="23"/>
      </top>
      <bottom style="medium">
        <color indexed="9"/>
      </bottom>
      <diagonal/>
    </border>
    <border>
      <left style="medium">
        <color indexed="23"/>
      </left>
      <right style="medium">
        <color indexed="9"/>
      </right>
      <top style="medium">
        <color indexed="23"/>
      </top>
      <bottom/>
      <diagonal/>
    </border>
    <border>
      <left style="medium">
        <color indexed="23"/>
      </left>
      <right/>
      <top style="medium">
        <color indexed="23"/>
      </top>
      <bottom/>
      <diagonal/>
    </border>
    <border>
      <left style="medium">
        <color indexed="23"/>
      </left>
      <right style="medium">
        <color indexed="9"/>
      </right>
      <top style="medium">
        <color indexed="23"/>
      </top>
      <bottom style="medium">
        <color indexed="23"/>
      </bottom>
      <diagonal/>
    </border>
    <border>
      <left style="medium">
        <color indexed="23"/>
      </left>
      <right/>
      <top style="medium">
        <color indexed="23"/>
      </top>
      <bottom style="medium">
        <color indexed="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23"/>
      </top>
      <bottom style="medium">
        <color indexed="9"/>
      </bottom>
      <diagonal/>
    </border>
  </borders>
  <cellStyleXfs count="1">
    <xf numFmtId="0" fontId="0" fillId="0" borderId="0"/>
  </cellStyleXfs>
  <cellXfs count="277">
    <xf numFmtId="0" fontId="0" fillId="0" borderId="0" xfId="0"/>
    <xf numFmtId="0" fontId="2" fillId="0" borderId="0" xfId="0" applyFont="1" applyAlignment="1" applyProtection="1">
      <alignment vertical="center"/>
      <protection hidden="1"/>
    </xf>
    <xf numFmtId="0" fontId="2" fillId="0" borderId="0" xfId="0" applyFont="1" applyAlignment="1" applyProtection="1">
      <alignment horizontal="center" vertical="center"/>
      <protection hidden="1"/>
    </xf>
    <xf numFmtId="0" fontId="2" fillId="2" borderId="0" xfId="0" applyFont="1" applyFill="1" applyAlignment="1" applyProtection="1">
      <alignment horizontal="center" vertical="center"/>
      <protection hidden="1"/>
    </xf>
    <xf numFmtId="0" fontId="2" fillId="3" borderId="0" xfId="0" applyFont="1" applyFill="1" applyAlignment="1" applyProtection="1">
      <alignment horizontal="center" vertical="center"/>
      <protection hidden="1"/>
    </xf>
    <xf numFmtId="0" fontId="2" fillId="4" borderId="0" xfId="0" applyFont="1" applyFill="1" applyAlignment="1" applyProtection="1">
      <alignment horizontal="center" vertical="center"/>
      <protection hidden="1"/>
    </xf>
    <xf numFmtId="0" fontId="2" fillId="5" borderId="0" xfId="0" applyFont="1" applyFill="1" applyAlignment="1" applyProtection="1">
      <alignment horizontal="center" vertical="center"/>
      <protection hidden="1"/>
    </xf>
    <xf numFmtId="0" fontId="2" fillId="6" borderId="0" xfId="0" applyFont="1" applyFill="1" applyAlignment="1" applyProtection="1">
      <alignment vertical="center"/>
      <protection hidden="1"/>
    </xf>
    <xf numFmtId="0" fontId="2" fillId="6" borderId="0" xfId="0" applyFont="1" applyFill="1" applyAlignment="1" applyProtection="1">
      <alignment horizontal="center" vertical="center"/>
      <protection hidden="1"/>
    </xf>
    <xf numFmtId="0" fontId="2" fillId="0" borderId="0" xfId="0" applyFont="1" applyFill="1" applyAlignment="1" applyProtection="1">
      <alignment vertical="center"/>
      <protection hidden="1"/>
    </xf>
    <xf numFmtId="0" fontId="2" fillId="0" borderId="0" xfId="0" applyFont="1" applyFill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4" fillId="0" borderId="1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4" fillId="0" borderId="2" xfId="0" applyFont="1" applyFill="1" applyBorder="1" applyAlignment="1" applyProtection="1">
      <alignment horizontal="center" vertical="center"/>
      <protection hidden="1"/>
    </xf>
    <xf numFmtId="0" fontId="2" fillId="2" borderId="0" xfId="0" applyFont="1" applyFill="1" applyAlignment="1" applyProtection="1">
      <alignment vertical="center"/>
      <protection hidden="1"/>
    </xf>
    <xf numFmtId="0" fontId="2" fillId="7" borderId="0" xfId="0" applyFont="1" applyFill="1" applyAlignment="1" applyProtection="1">
      <alignment horizontal="center" vertical="center"/>
      <protection locked="0"/>
    </xf>
    <xf numFmtId="0" fontId="4" fillId="0" borderId="0" xfId="0" applyFont="1" applyFill="1" applyAlignment="1" applyProtection="1">
      <alignment vertical="center"/>
      <protection hidden="1"/>
    </xf>
    <xf numFmtId="0" fontId="6" fillId="0" borderId="1" xfId="0" applyFont="1" applyFill="1" applyBorder="1" applyAlignment="1" applyProtection="1">
      <alignment horizontal="center" vertical="center"/>
      <protection hidden="1"/>
    </xf>
    <xf numFmtId="176" fontId="2" fillId="0" borderId="1" xfId="0" applyNumberFormat="1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176" fontId="2" fillId="0" borderId="0" xfId="0" applyNumberFormat="1" applyFont="1" applyFill="1" applyBorder="1" applyAlignment="1" applyProtection="1">
      <alignment vertical="center"/>
      <protection hidden="1"/>
    </xf>
    <xf numFmtId="0" fontId="2" fillId="0" borderId="3" xfId="0" applyFont="1" applyFill="1" applyBorder="1" applyAlignment="1" applyProtection="1">
      <alignment vertical="center"/>
      <protection hidden="1"/>
    </xf>
    <xf numFmtId="0" fontId="6" fillId="0" borderId="3" xfId="0" applyFont="1" applyFill="1" applyBorder="1" applyAlignment="1" applyProtection="1">
      <alignment horizontal="center" vertical="center"/>
      <protection hidden="1"/>
    </xf>
    <xf numFmtId="176" fontId="2" fillId="0" borderId="3" xfId="0" applyNumberFormat="1" applyFont="1" applyFill="1" applyBorder="1" applyAlignment="1" applyProtection="1">
      <alignment vertical="center"/>
      <protection hidden="1"/>
    </xf>
    <xf numFmtId="0" fontId="2" fillId="3" borderId="0" xfId="0" applyFont="1" applyFill="1" applyAlignment="1" applyProtection="1">
      <alignment vertical="center"/>
      <protection hidden="1"/>
    </xf>
    <xf numFmtId="0" fontId="2" fillId="8" borderId="0" xfId="0" applyFont="1" applyFill="1" applyAlignment="1" applyProtection="1">
      <alignment vertical="center"/>
      <protection hidden="1"/>
    </xf>
    <xf numFmtId="0" fontId="2" fillId="9" borderId="0" xfId="0" applyFont="1" applyFill="1" applyAlignment="1" applyProtection="1">
      <alignment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 applyProtection="1">
      <alignment horizontal="center" vertical="center"/>
      <protection hidden="1"/>
    </xf>
    <xf numFmtId="0" fontId="1" fillId="6" borderId="0" xfId="0" applyFont="1" applyFill="1" applyAlignment="1" applyProtection="1">
      <alignment vertical="center"/>
      <protection hidden="1"/>
    </xf>
    <xf numFmtId="0" fontId="8" fillId="6" borderId="0" xfId="0" applyFont="1" applyFill="1" applyAlignment="1" applyProtection="1">
      <alignment horizontal="right" vertical="center"/>
      <protection hidden="1"/>
    </xf>
    <xf numFmtId="0" fontId="1" fillId="6" borderId="0" xfId="0" applyFont="1" applyFill="1" applyAlignment="1" applyProtection="1">
      <alignment horizontal="center" vertical="center"/>
      <protection hidden="1"/>
    </xf>
    <xf numFmtId="0" fontId="1" fillId="0" borderId="0" xfId="0" applyFont="1" applyFill="1" applyAlignment="1" applyProtection="1">
      <alignment vertical="center"/>
      <protection hidden="1"/>
    </xf>
    <xf numFmtId="0" fontId="8" fillId="0" borderId="0" xfId="0" applyFont="1" applyFill="1" applyAlignment="1" applyProtection="1">
      <alignment horizontal="right"/>
      <protection hidden="1"/>
    </xf>
    <xf numFmtId="0" fontId="8" fillId="0" borderId="0" xfId="0" applyFont="1" applyFill="1" applyAlignment="1" applyProtection="1">
      <alignment horizontal="right" vertical="center"/>
      <protection hidden="1"/>
    </xf>
    <xf numFmtId="0" fontId="1" fillId="0" borderId="0" xfId="0" applyFont="1" applyFill="1" applyAlignment="1" applyProtection="1">
      <alignment horizontal="center" vertical="center"/>
      <protection hidden="1"/>
    </xf>
    <xf numFmtId="0" fontId="1" fillId="3" borderId="0" xfId="0" applyFont="1" applyFill="1" applyAlignment="1" applyProtection="1">
      <alignment horizontal="center" vertical="center"/>
      <protection hidden="1"/>
    </xf>
    <xf numFmtId="0" fontId="1" fillId="2" borderId="0" xfId="0" applyFont="1" applyFill="1" applyAlignment="1" applyProtection="1">
      <alignment horizontal="center" vertical="center"/>
      <protection hidden="1"/>
    </xf>
    <xf numFmtId="0" fontId="1" fillId="7" borderId="0" xfId="0" applyFont="1" applyFill="1" applyAlignment="1" applyProtection="1">
      <alignment horizontal="center" vertical="center"/>
      <protection locked="0"/>
    </xf>
    <xf numFmtId="0" fontId="1" fillId="9" borderId="0" xfId="0" applyFont="1" applyFill="1" applyAlignment="1" applyProtection="1">
      <alignment horizontal="center" vertical="center"/>
      <protection hidden="1"/>
    </xf>
    <xf numFmtId="176" fontId="2" fillId="0" borderId="1" xfId="0" applyNumberFormat="1" applyFont="1" applyFill="1" applyBorder="1" applyAlignment="1" applyProtection="1">
      <alignment horizontal="right" vertical="center"/>
      <protection hidden="1"/>
    </xf>
    <xf numFmtId="7" fontId="2" fillId="0" borderId="1" xfId="0" applyNumberFormat="1" applyFont="1" applyFill="1" applyBorder="1" applyAlignment="1" applyProtection="1">
      <alignment horizontal="right" vertical="center"/>
      <protection hidden="1"/>
    </xf>
    <xf numFmtId="0" fontId="2" fillId="0" borderId="4" xfId="0" applyFont="1" applyFill="1" applyBorder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right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2" fillId="0" borderId="1" xfId="0" applyFont="1" applyFill="1" applyBorder="1" applyAlignment="1" applyProtection="1">
      <alignment horizontal="left" vertical="center"/>
      <protection hidden="1"/>
    </xf>
    <xf numFmtId="0" fontId="2" fillId="10" borderId="0" xfId="0" applyFont="1" applyFill="1" applyAlignment="1" applyProtection="1">
      <alignment vertical="center"/>
      <protection hidden="1"/>
    </xf>
    <xf numFmtId="0" fontId="2" fillId="7" borderId="0" xfId="0" applyFont="1" applyFill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4" fillId="6" borderId="0" xfId="0" applyFont="1" applyFill="1" applyAlignment="1" applyProtection="1">
      <alignment vertical="center"/>
      <protection hidden="1"/>
    </xf>
    <xf numFmtId="0" fontId="2" fillId="6" borderId="0" xfId="0" applyFont="1" applyFill="1" applyAlignment="1" applyProtection="1">
      <alignment vertical="center" shrinkToFit="1"/>
      <protection hidden="1"/>
    </xf>
    <xf numFmtId="0" fontId="2" fillId="0" borderId="0" xfId="0" applyFont="1" applyFill="1" applyAlignment="1" applyProtection="1">
      <alignment horizontal="center" vertical="center" shrinkToFit="1"/>
      <protection hidden="1"/>
    </xf>
    <xf numFmtId="0" fontId="3" fillId="0" borderId="0" xfId="0" applyFont="1" applyFill="1" applyAlignment="1" applyProtection="1">
      <alignment horizontal="right" vertical="center"/>
      <protection hidden="1"/>
    </xf>
    <xf numFmtId="0" fontId="4" fillId="0" borderId="1" xfId="0" applyFont="1" applyFill="1" applyBorder="1" applyAlignment="1" applyProtection="1">
      <alignment horizontal="center" vertical="center" shrinkToFit="1"/>
      <protection hidden="1"/>
    </xf>
    <xf numFmtId="0" fontId="2" fillId="0" borderId="1" xfId="0" applyFont="1" applyFill="1" applyBorder="1" applyAlignment="1" applyProtection="1">
      <alignment vertical="center" shrinkToFit="1"/>
      <protection hidden="1"/>
    </xf>
    <xf numFmtId="0" fontId="2" fillId="0" borderId="0" xfId="0" applyFont="1" applyFill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alignment horizontal="left" vertical="center" shrinkToFit="1"/>
      <protection locked="0"/>
    </xf>
    <xf numFmtId="0" fontId="2" fillId="0" borderId="0" xfId="0" applyFont="1" applyFill="1" applyAlignment="1" applyProtection="1">
      <alignment vertical="center" shrinkToFit="1"/>
      <protection hidden="1"/>
    </xf>
    <xf numFmtId="0" fontId="4" fillId="0" borderId="5" xfId="0" applyFont="1" applyFill="1" applyBorder="1" applyAlignment="1" applyProtection="1">
      <alignment horizontal="center" vertical="center"/>
      <protection hidden="1"/>
    </xf>
    <xf numFmtId="0" fontId="2" fillId="0" borderId="5" xfId="0" applyFont="1" applyFill="1" applyBorder="1" applyAlignment="1" applyProtection="1">
      <alignment horizontal="center" vertical="center"/>
      <protection hidden="1"/>
    </xf>
    <xf numFmtId="0" fontId="4" fillId="6" borderId="0" xfId="0" applyFont="1" applyFill="1" applyAlignment="1" applyProtection="1">
      <alignment horizontal="right" vertical="center"/>
      <protection hidden="1"/>
    </xf>
    <xf numFmtId="0" fontId="1" fillId="0" borderId="1" xfId="0" applyFont="1" applyFill="1" applyBorder="1" applyAlignment="1" applyProtection="1">
      <alignment horizontal="center" vertical="center"/>
      <protection hidden="1"/>
    </xf>
    <xf numFmtId="176" fontId="1" fillId="0" borderId="1" xfId="0" applyNumberFormat="1" applyFont="1" applyFill="1" applyBorder="1" applyAlignment="1" applyProtection="1">
      <alignment vertical="center" shrinkToFit="1"/>
      <protection hidden="1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12" fillId="6" borderId="0" xfId="0" applyFont="1" applyFill="1" applyAlignment="1" applyProtection="1">
      <alignment horizontal="center" vertical="center"/>
      <protection hidden="1"/>
    </xf>
    <xf numFmtId="0" fontId="8" fillId="0" borderId="1" xfId="0" applyFont="1" applyFill="1" applyBorder="1" applyAlignment="1" applyProtection="1">
      <alignment horizontal="center" vertical="center"/>
      <protection hidden="1"/>
    </xf>
    <xf numFmtId="0" fontId="2" fillId="9" borderId="0" xfId="0" applyFont="1" applyFill="1" applyAlignment="1" applyProtection="1">
      <alignment horizontal="center" vertical="center"/>
      <protection hidden="1"/>
    </xf>
    <xf numFmtId="0" fontId="1" fillId="0" borderId="1" xfId="0" applyFont="1" applyFill="1" applyBorder="1" applyAlignment="1" applyProtection="1">
      <alignment vertical="center" shrinkToFit="1"/>
      <protection hidden="1"/>
    </xf>
    <xf numFmtId="0" fontId="4" fillId="0" borderId="1" xfId="0" applyFont="1" applyFill="1" applyBorder="1" applyAlignment="1" applyProtection="1">
      <alignment vertical="center"/>
      <protection hidden="1"/>
    </xf>
    <xf numFmtId="0" fontId="4" fillId="5" borderId="6" xfId="0" applyFont="1" applyFill="1" applyBorder="1" applyAlignment="1" applyProtection="1">
      <alignment horizontal="center" vertical="center"/>
      <protection hidden="1"/>
    </xf>
    <xf numFmtId="0" fontId="4" fillId="5" borderId="1" xfId="0" applyFont="1" applyFill="1" applyBorder="1" applyAlignment="1" applyProtection="1">
      <alignment vertical="center"/>
      <protection hidden="1"/>
    </xf>
    <xf numFmtId="0" fontId="4" fillId="5" borderId="1" xfId="0" applyFont="1" applyFill="1" applyBorder="1" applyAlignment="1" applyProtection="1">
      <alignment horizontal="center" vertical="center"/>
      <protection hidden="1"/>
    </xf>
    <xf numFmtId="0" fontId="2" fillId="5" borderId="0" xfId="0" applyFont="1" applyFill="1" applyAlignment="1" applyProtection="1">
      <alignment vertical="center"/>
      <protection hidden="1"/>
    </xf>
    <xf numFmtId="0" fontId="11" fillId="5" borderId="0" xfId="0" applyFont="1" applyFill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vertical="center" wrapText="1"/>
      <protection locked="0"/>
    </xf>
    <xf numFmtId="0" fontId="13" fillId="5" borderId="0" xfId="0" applyFont="1" applyFill="1" applyAlignment="1" applyProtection="1">
      <alignment horizontal="center" vertical="center"/>
      <protection hidden="1"/>
    </xf>
    <xf numFmtId="176" fontId="2" fillId="0" borderId="1" xfId="0" applyNumberFormat="1" applyFont="1" applyFill="1" applyBorder="1" applyAlignment="1" applyProtection="1">
      <alignment horizontal="right" vertical="center"/>
      <protection locked="0"/>
    </xf>
    <xf numFmtId="176" fontId="2" fillId="5" borderId="1" xfId="0" applyNumberFormat="1" applyFont="1" applyFill="1" applyBorder="1" applyAlignment="1" applyProtection="1">
      <alignment horizontal="right" vertical="center"/>
      <protection hidden="1"/>
    </xf>
    <xf numFmtId="0" fontId="1" fillId="6" borderId="0" xfId="0" applyFont="1" applyFill="1" applyBorder="1" applyAlignment="1" applyProtection="1">
      <alignment vertical="center"/>
      <protection hidden="1"/>
    </xf>
    <xf numFmtId="0" fontId="2" fillId="6" borderId="1" xfId="0" applyFont="1" applyFill="1" applyBorder="1" applyAlignment="1" applyProtection="1">
      <alignment vertical="center"/>
      <protection hidden="1"/>
    </xf>
    <xf numFmtId="0" fontId="2" fillId="7" borderId="1" xfId="0" applyFont="1" applyFill="1" applyBorder="1" applyAlignment="1" applyProtection="1">
      <alignment horizontal="center" vertical="center"/>
      <protection locked="0"/>
    </xf>
    <xf numFmtId="0" fontId="2" fillId="11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hidden="1"/>
    </xf>
    <xf numFmtId="0" fontId="2" fillId="3" borderId="1" xfId="0" applyFont="1" applyFill="1" applyBorder="1" applyAlignment="1" applyProtection="1">
      <alignment horizontal="right" vertical="center"/>
      <protection hidden="1"/>
    </xf>
    <xf numFmtId="0" fontId="2" fillId="5" borderId="1" xfId="0" applyFont="1" applyFill="1" applyBorder="1" applyAlignment="1" applyProtection="1">
      <alignment horizontal="center" vertical="center"/>
      <protection hidden="1"/>
    </xf>
    <xf numFmtId="0" fontId="15" fillId="6" borderId="0" xfId="0" applyFont="1" applyFill="1" applyAlignment="1" applyProtection="1">
      <alignment horizontal="left" vertical="center"/>
      <protection hidden="1"/>
    </xf>
    <xf numFmtId="0" fontId="2" fillId="0" borderId="0" xfId="0" applyFont="1" applyAlignment="1" applyProtection="1">
      <alignment vertical="center"/>
      <protection locked="0"/>
    </xf>
    <xf numFmtId="176" fontId="4" fillId="0" borderId="1" xfId="0" applyNumberFormat="1" applyFont="1" applyFill="1" applyBorder="1" applyAlignment="1" applyProtection="1">
      <alignment horizontal="center" vertical="center"/>
      <protection hidden="1"/>
    </xf>
    <xf numFmtId="0" fontId="2" fillId="11" borderId="0" xfId="0" applyFont="1" applyFill="1" applyAlignment="1" applyProtection="1">
      <alignment horizontal="right" vertical="center"/>
      <protection hidden="1"/>
    </xf>
    <xf numFmtId="0" fontId="2" fillId="11" borderId="0" xfId="0" applyFont="1" applyFill="1" applyAlignment="1" applyProtection="1">
      <alignment horizontal="center" vertical="center"/>
      <protection hidden="1"/>
    </xf>
    <xf numFmtId="0" fontId="2" fillId="0" borderId="0" xfId="0" applyFont="1" applyFill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hidden="1"/>
    </xf>
    <xf numFmtId="0" fontId="2" fillId="2" borderId="1" xfId="0" applyFont="1" applyFill="1" applyBorder="1" applyAlignment="1" applyProtection="1">
      <alignment horizontal="center" vertical="center"/>
      <protection hidden="1"/>
    </xf>
    <xf numFmtId="0" fontId="2" fillId="8" borderId="1" xfId="0" applyFont="1" applyFill="1" applyBorder="1" applyAlignment="1" applyProtection="1">
      <alignment horizontal="center" vertical="center"/>
      <protection locked="0"/>
    </xf>
    <xf numFmtId="0" fontId="17" fillId="0" borderId="0" xfId="0" applyFont="1" applyFill="1" applyBorder="1" applyAlignment="1" applyProtection="1">
      <alignment horizontal="center" vertical="center"/>
      <protection hidden="1"/>
    </xf>
    <xf numFmtId="0" fontId="2" fillId="8" borderId="1" xfId="0" applyFont="1" applyFill="1" applyBorder="1" applyAlignment="1" applyProtection="1">
      <alignment horizontal="center" vertical="center"/>
      <protection hidden="1"/>
    </xf>
    <xf numFmtId="0" fontId="12" fillId="6" borderId="0" xfId="0" applyFont="1" applyFill="1" applyAlignment="1" applyProtection="1">
      <alignment vertical="center"/>
      <protection hidden="1"/>
    </xf>
    <xf numFmtId="0" fontId="12" fillId="0" borderId="0" xfId="0" applyFont="1" applyFill="1" applyBorder="1" applyAlignment="1" applyProtection="1">
      <alignment vertical="center"/>
      <protection hidden="1"/>
    </xf>
    <xf numFmtId="0" fontId="12" fillId="12" borderId="0" xfId="0" applyFont="1" applyFill="1" applyBorder="1" applyAlignment="1" applyProtection="1">
      <alignment vertical="center"/>
      <protection hidden="1"/>
    </xf>
    <xf numFmtId="0" fontId="15" fillId="0" borderId="0" xfId="0" applyFont="1" applyFill="1" applyBorder="1" applyAlignment="1" applyProtection="1">
      <alignment horizontal="right" vertical="center"/>
      <protection hidden="1"/>
    </xf>
    <xf numFmtId="0" fontId="19" fillId="0" borderId="0" xfId="0" applyFont="1" applyFill="1" applyBorder="1" applyAlignment="1" applyProtection="1">
      <alignment vertical="center"/>
      <protection hidden="1"/>
    </xf>
    <xf numFmtId="0" fontId="19" fillId="6" borderId="0" xfId="0" applyFont="1" applyFill="1" applyAlignment="1" applyProtection="1">
      <alignment vertical="center"/>
      <protection hidden="1"/>
    </xf>
    <xf numFmtId="0" fontId="12" fillId="12" borderId="7" xfId="0" applyFont="1" applyFill="1" applyBorder="1" applyAlignment="1" applyProtection="1">
      <alignment vertical="center"/>
      <protection hidden="1"/>
    </xf>
    <xf numFmtId="0" fontId="12" fillId="12" borderId="8" xfId="0" applyFont="1" applyFill="1" applyBorder="1" applyAlignment="1" applyProtection="1">
      <alignment vertical="center"/>
      <protection hidden="1"/>
    </xf>
    <xf numFmtId="0" fontId="12" fillId="12" borderId="9" xfId="0" applyFont="1" applyFill="1" applyBorder="1" applyAlignment="1" applyProtection="1">
      <alignment vertical="center"/>
      <protection hidden="1"/>
    </xf>
    <xf numFmtId="0" fontId="12" fillId="12" borderId="10" xfId="0" applyFont="1" applyFill="1" applyBorder="1" applyAlignment="1" applyProtection="1">
      <alignment vertical="center"/>
      <protection hidden="1"/>
    </xf>
    <xf numFmtId="0" fontId="12" fillId="12" borderId="11" xfId="0" applyFont="1" applyFill="1" applyBorder="1" applyAlignment="1" applyProtection="1">
      <alignment vertical="center"/>
      <protection hidden="1"/>
    </xf>
    <xf numFmtId="0" fontId="12" fillId="0" borderId="10" xfId="0" applyFont="1" applyFill="1" applyBorder="1" applyAlignment="1" applyProtection="1">
      <alignment vertical="center"/>
      <protection hidden="1"/>
    </xf>
    <xf numFmtId="0" fontId="12" fillId="0" borderId="11" xfId="0" applyFont="1" applyFill="1" applyBorder="1" applyAlignment="1" applyProtection="1">
      <alignment vertical="center"/>
      <protection hidden="1"/>
    </xf>
    <xf numFmtId="0" fontId="19" fillId="0" borderId="10" xfId="0" applyFont="1" applyFill="1" applyBorder="1" applyAlignment="1" applyProtection="1">
      <alignment vertical="center"/>
      <protection hidden="1"/>
    </xf>
    <xf numFmtId="0" fontId="19" fillId="0" borderId="11" xfId="0" applyFont="1" applyFill="1" applyBorder="1" applyAlignment="1" applyProtection="1">
      <alignment vertical="center"/>
      <protection hidden="1"/>
    </xf>
    <xf numFmtId="0" fontId="12" fillId="12" borderId="12" xfId="0" applyFont="1" applyFill="1" applyBorder="1" applyAlignment="1" applyProtection="1">
      <alignment vertical="center"/>
      <protection hidden="1"/>
    </xf>
    <xf numFmtId="0" fontId="12" fillId="12" borderId="13" xfId="0" applyFont="1" applyFill="1" applyBorder="1" applyAlignment="1" applyProtection="1">
      <alignment vertical="center"/>
      <protection hidden="1"/>
    </xf>
    <xf numFmtId="0" fontId="12" fillId="12" borderId="14" xfId="0" applyFont="1" applyFill="1" applyBorder="1" applyAlignment="1" applyProtection="1">
      <alignment vertical="center"/>
      <protection hidden="1"/>
    </xf>
    <xf numFmtId="0" fontId="12" fillId="0" borderId="15" xfId="0" applyFont="1" applyFill="1" applyBorder="1" applyAlignment="1" applyProtection="1">
      <alignment vertical="center"/>
      <protection hidden="1"/>
    </xf>
    <xf numFmtId="0" fontId="20" fillId="12" borderId="13" xfId="0" applyFont="1" applyFill="1" applyBorder="1" applyAlignment="1" applyProtection="1">
      <alignment horizontal="right" vertical="center"/>
      <protection hidden="1"/>
    </xf>
    <xf numFmtId="0" fontId="15" fillId="0" borderId="0" xfId="0" applyFont="1" applyFill="1" applyBorder="1" applyAlignment="1" applyProtection="1">
      <alignment horizontal="left" vertical="center"/>
      <protection hidden="1"/>
    </xf>
    <xf numFmtId="0" fontId="12" fillId="0" borderId="12" xfId="0" applyFont="1" applyFill="1" applyBorder="1" applyAlignment="1" applyProtection="1">
      <alignment vertical="center"/>
      <protection hidden="1"/>
    </xf>
    <xf numFmtId="0" fontId="12" fillId="0" borderId="13" xfId="0" applyFont="1" applyFill="1" applyBorder="1" applyAlignment="1" applyProtection="1">
      <alignment vertical="center"/>
      <protection hidden="1"/>
    </xf>
    <xf numFmtId="0" fontId="12" fillId="0" borderId="14" xfId="0" applyFont="1" applyFill="1" applyBorder="1" applyAlignment="1" applyProtection="1">
      <alignment vertical="center"/>
      <protection hidden="1"/>
    </xf>
    <xf numFmtId="0" fontId="12" fillId="6" borderId="0" xfId="0" applyFont="1" applyFill="1" applyBorder="1" applyAlignment="1" applyProtection="1">
      <alignment vertical="center"/>
      <protection hidden="1"/>
    </xf>
    <xf numFmtId="0" fontId="12" fillId="6" borderId="16" xfId="0" applyFont="1" applyFill="1" applyBorder="1" applyAlignment="1" applyProtection="1">
      <alignment vertical="center"/>
      <protection hidden="1"/>
    </xf>
    <xf numFmtId="0" fontId="12" fillId="6" borderId="17" xfId="0" applyFont="1" applyFill="1" applyBorder="1" applyAlignment="1" applyProtection="1">
      <alignment vertical="center"/>
      <protection hidden="1"/>
    </xf>
    <xf numFmtId="0" fontId="12" fillId="6" borderId="18" xfId="0" applyFont="1" applyFill="1" applyBorder="1" applyAlignment="1" applyProtection="1">
      <alignment vertical="center"/>
      <protection hidden="1"/>
    </xf>
    <xf numFmtId="0" fontId="12" fillId="6" borderId="19" xfId="0" applyFont="1" applyFill="1" applyBorder="1" applyAlignment="1" applyProtection="1">
      <alignment vertical="center"/>
      <protection hidden="1"/>
    </xf>
    <xf numFmtId="0" fontId="12" fillId="6" borderId="20" xfId="0" applyFont="1" applyFill="1" applyBorder="1" applyAlignment="1" applyProtection="1">
      <alignment vertical="center"/>
      <protection hidden="1"/>
    </xf>
    <xf numFmtId="0" fontId="12" fillId="6" borderId="15" xfId="0" applyFont="1" applyFill="1" applyBorder="1" applyAlignment="1" applyProtection="1">
      <alignment vertical="center"/>
      <protection hidden="1"/>
    </xf>
    <xf numFmtId="0" fontId="12" fillId="6" borderId="21" xfId="0" applyFont="1" applyFill="1" applyBorder="1" applyAlignment="1" applyProtection="1">
      <alignment vertical="center"/>
      <protection hidden="1"/>
    </xf>
    <xf numFmtId="176" fontId="16" fillId="0" borderId="0" xfId="0" applyNumberFormat="1" applyFont="1" applyFill="1" applyBorder="1" applyAlignment="1" applyProtection="1">
      <alignment horizontal="center" vertical="center"/>
      <protection locked="0" hidden="1"/>
    </xf>
    <xf numFmtId="0" fontId="2" fillId="0" borderId="4" xfId="0" applyFont="1" applyFill="1" applyBorder="1" applyAlignment="1" applyProtection="1">
      <alignment horizontal="center" vertical="center"/>
      <protection hidden="1"/>
    </xf>
    <xf numFmtId="0" fontId="11" fillId="0" borderId="4" xfId="0" applyFont="1" applyFill="1" applyBorder="1" applyAlignment="1" applyProtection="1">
      <alignment horizontal="center" vertical="center"/>
      <protection hidden="1"/>
    </xf>
    <xf numFmtId="0" fontId="11" fillId="0" borderId="0" xfId="0" applyFont="1" applyFill="1" applyAlignment="1" applyProtection="1">
      <alignment horizontal="center" vertical="center"/>
      <protection hidden="1"/>
    </xf>
    <xf numFmtId="176" fontId="2" fillId="0" borderId="0" xfId="0" applyNumberFormat="1" applyFont="1" applyFill="1" applyAlignment="1" applyProtection="1">
      <alignment vertical="center"/>
      <protection hidden="1"/>
    </xf>
    <xf numFmtId="176" fontId="2" fillId="6" borderId="0" xfId="0" applyNumberFormat="1" applyFont="1" applyFill="1" applyAlignment="1" applyProtection="1">
      <alignment vertical="center"/>
      <protection hidden="1"/>
    </xf>
    <xf numFmtId="178" fontId="2" fillId="0" borderId="4" xfId="0" applyNumberFormat="1" applyFont="1" applyFill="1" applyBorder="1" applyAlignment="1" applyProtection="1">
      <alignment horizontal="center" vertical="center"/>
      <protection hidden="1"/>
    </xf>
    <xf numFmtId="176" fontId="4" fillId="0" borderId="0" xfId="0" applyNumberFormat="1" applyFont="1" applyFill="1" applyAlignment="1" applyProtection="1">
      <alignment horizontal="right"/>
      <protection hidden="1"/>
    </xf>
    <xf numFmtId="176" fontId="4" fillId="0" borderId="0" xfId="0" applyNumberFormat="1" applyFont="1" applyFill="1" applyAlignment="1" applyProtection="1">
      <alignment horizontal="right" vertical="center"/>
      <protection hidden="1"/>
    </xf>
    <xf numFmtId="0" fontId="2" fillId="0" borderId="4" xfId="0" applyNumberFormat="1" applyFont="1" applyFill="1" applyBorder="1" applyAlignment="1" applyProtection="1">
      <alignment horizontal="center"/>
      <protection hidden="1"/>
    </xf>
    <xf numFmtId="0" fontId="2" fillId="0" borderId="0" xfId="0" applyNumberFormat="1" applyFont="1" applyFill="1" applyAlignment="1" applyProtection="1">
      <alignment horizontal="center" vertical="center"/>
      <protection hidden="1"/>
    </xf>
    <xf numFmtId="0" fontId="4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6" borderId="0" xfId="0" applyNumberFormat="1" applyFont="1" applyFill="1" applyAlignment="1" applyProtection="1">
      <alignment horizontal="center" vertical="center"/>
      <protection hidden="1"/>
    </xf>
    <xf numFmtId="0" fontId="11" fillId="0" borderId="0" xfId="0" applyFont="1" applyFill="1" applyAlignment="1" applyProtection="1">
      <alignment vertical="center"/>
      <protection hidden="1"/>
    </xf>
    <xf numFmtId="178" fontId="2" fillId="0" borderId="4" xfId="0" applyNumberFormat="1" applyFont="1" applyFill="1" applyBorder="1" applyAlignment="1" applyProtection="1">
      <alignment vertical="center"/>
      <protection hidden="1"/>
    </xf>
    <xf numFmtId="0" fontId="4" fillId="6" borderId="22" xfId="0" applyFont="1" applyFill="1" applyBorder="1" applyAlignment="1" applyProtection="1">
      <alignment horizontal="right" vertical="center"/>
      <protection hidden="1"/>
    </xf>
    <xf numFmtId="0" fontId="2" fillId="6" borderId="23" xfId="0" applyFont="1" applyFill="1" applyBorder="1" applyAlignment="1" applyProtection="1">
      <alignment vertical="center"/>
      <protection hidden="1"/>
    </xf>
    <xf numFmtId="0" fontId="2" fillId="6" borderId="24" xfId="0" applyFont="1" applyFill="1" applyBorder="1" applyAlignment="1" applyProtection="1">
      <alignment vertical="center"/>
      <protection hidden="1"/>
    </xf>
    <xf numFmtId="0" fontId="2" fillId="6" borderId="0" xfId="0" applyFont="1" applyFill="1" applyBorder="1" applyAlignment="1" applyProtection="1">
      <alignment vertical="center"/>
      <protection hidden="1"/>
    </xf>
    <xf numFmtId="0" fontId="2" fillId="13" borderId="25" xfId="0" applyFont="1" applyFill="1" applyBorder="1" applyAlignment="1" applyProtection="1">
      <alignment vertical="center" shrinkToFit="1"/>
      <protection hidden="1"/>
    </xf>
    <xf numFmtId="0" fontId="2" fillId="13" borderId="25" xfId="0" applyFont="1" applyFill="1" applyBorder="1" applyAlignment="1" applyProtection="1">
      <alignment vertical="center"/>
      <protection hidden="1"/>
    </xf>
    <xf numFmtId="0" fontId="2" fillId="0" borderId="2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 shrinkToFit="1"/>
      <protection hidden="1"/>
    </xf>
    <xf numFmtId="0" fontId="4" fillId="0" borderId="2" xfId="0" applyFont="1" applyFill="1" applyBorder="1" applyAlignment="1" applyProtection="1">
      <alignment horizontal="center" vertical="center" shrinkToFit="1"/>
      <protection hidden="1"/>
    </xf>
    <xf numFmtId="0" fontId="2" fillId="0" borderId="2" xfId="0" applyFont="1" applyFill="1" applyBorder="1" applyAlignment="1" applyProtection="1">
      <alignment horizontal="center" vertical="center" shrinkToFit="1"/>
      <protection hidden="1"/>
    </xf>
    <xf numFmtId="0" fontId="22" fillId="6" borderId="0" xfId="0" applyFont="1" applyFill="1" applyAlignment="1" applyProtection="1">
      <alignment vertical="center"/>
      <protection hidden="1"/>
    </xf>
    <xf numFmtId="0" fontId="22" fillId="0" borderId="0" xfId="0" applyFont="1" applyFill="1" applyAlignment="1" applyProtection="1">
      <alignment vertical="center"/>
      <protection hidden="1"/>
    </xf>
    <xf numFmtId="0" fontId="0" fillId="6" borderId="0" xfId="0" applyFill="1" applyAlignment="1" applyProtection="1">
      <alignment vertical="center"/>
      <protection hidden="1"/>
    </xf>
    <xf numFmtId="0" fontId="0" fillId="0" borderId="0" xfId="0" applyFill="1" applyAlignment="1" applyProtection="1">
      <alignment vertical="center"/>
      <protection hidden="1"/>
    </xf>
    <xf numFmtId="0" fontId="23" fillId="0" borderId="0" xfId="0" applyFont="1" applyFill="1" applyAlignment="1" applyProtection="1">
      <alignment vertical="center"/>
      <protection hidden="1"/>
    </xf>
    <xf numFmtId="0" fontId="0" fillId="0" borderId="0" xfId="0" applyFill="1" applyAlignment="1" applyProtection="1">
      <alignment horizontal="right" vertical="center"/>
      <protection hidden="1"/>
    </xf>
    <xf numFmtId="0" fontId="23" fillId="0" borderId="0" xfId="0" applyFont="1" applyFill="1" applyAlignment="1" applyProtection="1">
      <alignment horizontal="right" vertical="center"/>
      <protection hidden="1"/>
    </xf>
    <xf numFmtId="0" fontId="0" fillId="6" borderId="0" xfId="0" applyFill="1" applyAlignment="1" applyProtection="1">
      <alignment horizontal="right" vertical="center"/>
      <protection hidden="1"/>
    </xf>
    <xf numFmtId="0" fontId="23" fillId="6" borderId="0" xfId="0" applyFont="1" applyFill="1" applyAlignment="1" applyProtection="1">
      <alignment vertical="center"/>
      <protection hidden="1"/>
    </xf>
    <xf numFmtId="0" fontId="23" fillId="0" borderId="0" xfId="0" applyFont="1" applyFill="1" applyAlignment="1" applyProtection="1">
      <alignment horizontal="left" vertical="center"/>
      <protection hidden="1"/>
    </xf>
    <xf numFmtId="0" fontId="23" fillId="0" borderId="0" xfId="0" applyFont="1" applyFill="1" applyAlignment="1" applyProtection="1">
      <alignment horizontal="left" vertical="center" shrinkToFit="1"/>
      <protection hidden="1"/>
    </xf>
    <xf numFmtId="0" fontId="23" fillId="6" borderId="0" xfId="0" applyFont="1" applyFill="1" applyAlignment="1" applyProtection="1">
      <alignment horizontal="right" vertical="center"/>
      <protection hidden="1"/>
    </xf>
    <xf numFmtId="0" fontId="13" fillId="6" borderId="0" xfId="0" applyFont="1" applyFill="1" applyAlignment="1" applyProtection="1">
      <alignment horizontal="right" vertical="center"/>
      <protection hidden="1"/>
    </xf>
    <xf numFmtId="0" fontId="23" fillId="0" borderId="0" xfId="0" applyFont="1" applyFill="1" applyAlignment="1" applyProtection="1">
      <alignment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25" fillId="6" borderId="0" xfId="0" applyFont="1" applyFill="1" applyAlignment="1" applyProtection="1">
      <alignment horizontal="center" vertical="center"/>
      <protection hidden="1"/>
    </xf>
    <xf numFmtId="0" fontId="26" fillId="0" borderId="0" xfId="0" applyFont="1" applyFill="1" applyAlignment="1" applyProtection="1">
      <alignment horizontal="center" vertical="center"/>
      <protection hidden="1"/>
    </xf>
    <xf numFmtId="0" fontId="2" fillId="6" borderId="26" xfId="0" applyFont="1" applyFill="1" applyBorder="1" applyAlignment="1" applyProtection="1">
      <alignment vertical="center" shrinkToFit="1"/>
      <protection hidden="1"/>
    </xf>
    <xf numFmtId="0" fontId="2" fillId="11" borderId="26" xfId="0" applyFont="1" applyFill="1" applyBorder="1" applyAlignment="1" applyProtection="1">
      <alignment vertical="center" shrinkToFit="1"/>
      <protection locked="0"/>
    </xf>
    <xf numFmtId="0" fontId="2" fillId="6" borderId="26" xfId="0" applyFont="1" applyFill="1" applyBorder="1" applyAlignment="1" applyProtection="1">
      <alignment horizontal="center" vertical="center" shrinkToFit="1"/>
      <protection hidden="1"/>
    </xf>
    <xf numFmtId="14" fontId="2" fillId="0" borderId="1" xfId="0" applyNumberFormat="1" applyFont="1" applyFill="1" applyBorder="1" applyAlignment="1" applyProtection="1">
      <alignment vertical="center"/>
      <protection locked="0"/>
    </xf>
    <xf numFmtId="0" fontId="2" fillId="6" borderId="0" xfId="0" applyFont="1" applyFill="1" applyBorder="1" applyAlignment="1" applyProtection="1">
      <alignment horizontal="center" vertical="center" shrinkToFit="1"/>
      <protection hidden="1"/>
    </xf>
    <xf numFmtId="0" fontId="2" fillId="6" borderId="0" xfId="0" applyFont="1" applyFill="1" applyBorder="1" applyAlignment="1" applyProtection="1">
      <alignment vertical="center" shrinkToFit="1"/>
      <protection hidden="1"/>
    </xf>
    <xf numFmtId="0" fontId="2" fillId="0" borderId="6" xfId="0" applyFont="1" applyFill="1" applyBorder="1" applyAlignment="1" applyProtection="1">
      <alignment vertical="center"/>
      <protection hidden="1"/>
    </xf>
    <xf numFmtId="0" fontId="2" fillId="0" borderId="27" xfId="0" applyFont="1" applyFill="1" applyBorder="1" applyAlignment="1" applyProtection="1">
      <alignment vertical="center"/>
      <protection hidden="1"/>
    </xf>
    <xf numFmtId="0" fontId="2" fillId="6" borderId="0" xfId="0" applyFont="1" applyFill="1" applyBorder="1" applyAlignment="1" applyProtection="1">
      <alignment vertical="center" shrinkToFit="1"/>
      <protection locked="0"/>
    </xf>
    <xf numFmtId="14" fontId="2" fillId="0" borderId="28" xfId="0" applyNumberFormat="1" applyFont="1" applyFill="1" applyBorder="1" applyAlignment="1" applyProtection="1">
      <alignment vertical="center"/>
      <protection locked="0"/>
    </xf>
    <xf numFmtId="0" fontId="18" fillId="12" borderId="0" xfId="0" applyFont="1" applyFill="1" applyBorder="1" applyAlignment="1" applyProtection="1">
      <protection hidden="1"/>
    </xf>
    <xf numFmtId="0" fontId="27" fillId="12" borderId="0" xfId="0" applyFont="1" applyFill="1" applyBorder="1" applyAlignment="1" applyProtection="1">
      <protection hidden="1"/>
    </xf>
    <xf numFmtId="58" fontId="1" fillId="0" borderId="1" xfId="0" applyNumberFormat="1" applyFont="1" applyFill="1" applyBorder="1" applyAlignment="1" applyProtection="1">
      <alignment vertical="center" wrapText="1"/>
      <protection locked="0"/>
    </xf>
    <xf numFmtId="0" fontId="2" fillId="0" borderId="1" xfId="0" applyNumberFormat="1" applyFont="1" applyFill="1" applyBorder="1" applyAlignment="1" applyProtection="1">
      <alignment horizontal="center" vertical="center"/>
      <protection locked="0" hidden="1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NumberFormat="1" applyFont="1" applyFill="1" applyBorder="1" applyAlignment="1" applyProtection="1">
      <alignment horizontal="center" vertical="center" shrinkToFit="1"/>
      <protection locked="0"/>
    </xf>
    <xf numFmtId="0" fontId="2" fillId="6" borderId="29" xfId="0" applyFont="1" applyFill="1" applyBorder="1" applyAlignment="1" applyProtection="1">
      <alignment vertical="center"/>
      <protection hidden="1"/>
    </xf>
    <xf numFmtId="0" fontId="2" fillId="6" borderId="30" xfId="0" applyFont="1" applyFill="1" applyBorder="1" applyAlignment="1" applyProtection="1">
      <alignment vertical="center"/>
      <protection hidden="1"/>
    </xf>
    <xf numFmtId="0" fontId="4" fillId="6" borderId="30" xfId="0" applyFont="1" applyFill="1" applyBorder="1" applyAlignment="1" applyProtection="1">
      <alignment vertical="center"/>
      <protection hidden="1"/>
    </xf>
    <xf numFmtId="0" fontId="8" fillId="6" borderId="22" xfId="0" applyFont="1" applyFill="1" applyBorder="1" applyAlignment="1" applyProtection="1">
      <alignment horizontal="right" vertical="center"/>
      <protection hidden="1"/>
    </xf>
    <xf numFmtId="0" fontId="1" fillId="6" borderId="24" xfId="0" applyFont="1" applyFill="1" applyBorder="1" applyAlignment="1" applyProtection="1">
      <alignment vertical="center"/>
      <protection hidden="1"/>
    </xf>
    <xf numFmtId="0" fontId="12" fillId="0" borderId="31" xfId="0" applyFont="1" applyFill="1" applyBorder="1" applyAlignment="1" applyProtection="1">
      <alignment horizontal="center" vertical="center"/>
      <protection hidden="1"/>
    </xf>
    <xf numFmtId="0" fontId="12" fillId="0" borderId="32" xfId="0" applyFont="1" applyFill="1" applyBorder="1" applyAlignment="1" applyProtection="1">
      <alignment horizontal="center" vertical="center"/>
      <protection hidden="1"/>
    </xf>
    <xf numFmtId="0" fontId="12" fillId="0" borderId="31" xfId="0" applyNumberFormat="1" applyFont="1" applyFill="1" applyBorder="1" applyAlignment="1" applyProtection="1">
      <alignment horizontal="center" vertical="center"/>
      <protection hidden="1"/>
    </xf>
    <xf numFmtId="0" fontId="10" fillId="0" borderId="31" xfId="0" applyFont="1" applyFill="1" applyBorder="1" applyAlignment="1" applyProtection="1">
      <alignment horizontal="center" vertical="center"/>
      <protection hidden="1"/>
    </xf>
    <xf numFmtId="0" fontId="12" fillId="0" borderId="33" xfId="0" applyFont="1" applyFill="1" applyBorder="1" applyAlignment="1" applyProtection="1">
      <alignment horizontal="center" vertical="center"/>
      <protection hidden="1"/>
    </xf>
    <xf numFmtId="0" fontId="23" fillId="0" borderId="0" xfId="0" applyFont="1" applyFill="1" applyAlignment="1" applyProtection="1">
      <alignment horizontal="center" vertical="center"/>
      <protection locked="0"/>
    </xf>
    <xf numFmtId="0" fontId="23" fillId="0" borderId="3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Fill="1" applyAlignment="1" applyProtection="1">
      <alignment horizontal="center" vertical="center"/>
      <protection hidden="1"/>
    </xf>
    <xf numFmtId="0" fontId="1" fillId="6" borderId="0" xfId="0" applyFont="1" applyFill="1" applyBorder="1" applyAlignment="1" applyProtection="1">
      <alignment horizontal="center" vertical="center"/>
      <protection hidden="1"/>
    </xf>
    <xf numFmtId="0" fontId="9" fillId="0" borderId="32" xfId="0" applyNumberFormat="1" applyFont="1" applyFill="1" applyBorder="1" applyAlignment="1" applyProtection="1">
      <alignment horizontal="center" vertical="center"/>
      <protection locked="0"/>
    </xf>
    <xf numFmtId="0" fontId="9" fillId="0" borderId="34" xfId="0" applyNumberFormat="1" applyFont="1" applyFill="1" applyBorder="1" applyAlignment="1" applyProtection="1">
      <alignment horizontal="center" vertical="center"/>
      <protection locked="0"/>
    </xf>
    <xf numFmtId="0" fontId="9" fillId="0" borderId="31" xfId="0" applyNumberFormat="1" applyFont="1" applyFill="1" applyBorder="1" applyAlignment="1" applyProtection="1">
      <alignment horizontal="center" vertical="center"/>
      <protection locked="0"/>
    </xf>
    <xf numFmtId="0" fontId="15" fillId="6" borderId="0" xfId="0" applyNumberFormat="1" applyFont="1" applyFill="1" applyAlignment="1" applyProtection="1">
      <alignment horizontal="center" vertical="center"/>
      <protection hidden="1"/>
    </xf>
    <xf numFmtId="0" fontId="14" fillId="0" borderId="31" xfId="0" applyNumberFormat="1" applyFont="1" applyFill="1" applyBorder="1" applyAlignment="1" applyProtection="1">
      <alignment horizontal="center" vertical="center"/>
      <protection hidden="1"/>
    </xf>
    <xf numFmtId="0" fontId="2" fillId="0" borderId="33" xfId="0" applyNumberFormat="1" applyFont="1" applyFill="1" applyBorder="1" applyAlignment="1" applyProtection="1">
      <alignment horizontal="center" vertical="center"/>
      <protection locked="0" hidden="1"/>
    </xf>
    <xf numFmtId="0" fontId="2" fillId="6" borderId="0" xfId="0" applyNumberFormat="1" applyFont="1" applyFill="1" applyAlignment="1" applyProtection="1">
      <alignment vertical="center"/>
      <protection hidden="1"/>
    </xf>
    <xf numFmtId="0" fontId="2" fillId="0" borderId="33" xfId="0" applyNumberFormat="1" applyFont="1" applyFill="1" applyBorder="1" applyAlignment="1" applyProtection="1">
      <alignment horizontal="center" vertical="center"/>
      <protection locked="0"/>
    </xf>
    <xf numFmtId="0" fontId="2" fillId="0" borderId="35" xfId="0" applyNumberFormat="1" applyFont="1" applyFill="1" applyBorder="1" applyAlignment="1" applyProtection="1">
      <alignment horizontal="center" vertical="center"/>
      <protection locked="0"/>
    </xf>
    <xf numFmtId="0" fontId="2" fillId="6" borderId="23" xfId="0" applyNumberFormat="1" applyFont="1" applyFill="1" applyBorder="1" applyAlignment="1" applyProtection="1">
      <alignment vertical="center"/>
      <protection hidden="1"/>
    </xf>
    <xf numFmtId="176" fontId="4" fillId="0" borderId="0" xfId="0" applyNumberFormat="1" applyFont="1" applyFill="1" applyBorder="1" applyAlignment="1" applyProtection="1">
      <alignment horizontal="right" vertical="center"/>
      <protection hidden="1"/>
    </xf>
    <xf numFmtId="176" fontId="16" fillId="0" borderId="0" xfId="0" applyNumberFormat="1" applyFont="1" applyFill="1" applyBorder="1" applyAlignment="1" applyProtection="1">
      <alignment horizontal="right" vertical="center"/>
      <protection locked="0" hidden="1"/>
    </xf>
    <xf numFmtId="176" fontId="4" fillId="0" borderId="2" xfId="0" applyNumberFormat="1" applyFont="1" applyFill="1" applyBorder="1" applyAlignment="1" applyProtection="1">
      <alignment horizontal="center" vertical="center"/>
      <protection hidden="1"/>
    </xf>
    <xf numFmtId="176" fontId="2" fillId="0" borderId="2" xfId="0" applyNumberFormat="1" applyFont="1" applyFill="1" applyBorder="1" applyAlignment="1" applyProtection="1">
      <alignment horizontal="right" vertical="center"/>
      <protection hidden="1"/>
    </xf>
    <xf numFmtId="0" fontId="12" fillId="0" borderId="0" xfId="0" applyFont="1" applyFill="1" applyBorder="1" applyAlignment="1" applyProtection="1">
      <alignment vertical="center" wrapText="1"/>
      <protection hidden="1"/>
    </xf>
    <xf numFmtId="0" fontId="15" fillId="0" borderId="0" xfId="0" applyFont="1" applyFill="1" applyBorder="1" applyAlignment="1" applyProtection="1">
      <alignment vertical="center"/>
      <protection hidden="1"/>
    </xf>
    <xf numFmtId="0" fontId="28" fillId="12" borderId="0" xfId="0" applyFont="1" applyFill="1" applyBorder="1" applyAlignment="1" applyProtection="1">
      <alignment horizontal="right"/>
      <protection hidden="1"/>
    </xf>
    <xf numFmtId="0" fontId="29" fillId="0" borderId="0" xfId="0" applyFont="1" applyFill="1" applyAlignment="1" applyProtection="1">
      <alignment horizontal="center" vertical="center" wrapText="1"/>
      <protection hidden="1"/>
    </xf>
    <xf numFmtId="0" fontId="22" fillId="0" borderId="0" xfId="0" applyFont="1" applyFill="1" applyAlignment="1" applyProtection="1">
      <alignment horizontal="left" vertical="center" wrapText="1"/>
      <protection hidden="1"/>
    </xf>
    <xf numFmtId="0" fontId="22" fillId="0" borderId="0" xfId="0" applyFont="1" applyFill="1" applyAlignment="1" applyProtection="1">
      <alignment horizontal="justify" vertical="center" wrapText="1"/>
      <protection hidden="1"/>
    </xf>
    <xf numFmtId="0" fontId="22" fillId="0" borderId="0" xfId="0" applyFont="1" applyFill="1" applyAlignment="1" applyProtection="1">
      <alignment horizontal="right" vertical="center" wrapText="1"/>
      <protection hidden="1"/>
    </xf>
    <xf numFmtId="0" fontId="15" fillId="0" borderId="0" xfId="0" applyFont="1" applyFill="1" applyBorder="1" applyAlignment="1" applyProtection="1">
      <alignment horizontal="left" vertical="center" shrinkToFit="1"/>
      <protection hidden="1"/>
    </xf>
    <xf numFmtId="0" fontId="4" fillId="5" borderId="26" xfId="0" applyFont="1" applyFill="1" applyBorder="1" applyAlignment="1" applyProtection="1">
      <alignment horizontal="center" vertical="center"/>
      <protection hidden="1"/>
    </xf>
    <xf numFmtId="0" fontId="4" fillId="5" borderId="36" xfId="0" applyFont="1" applyFill="1" applyBorder="1" applyAlignment="1" applyProtection="1">
      <alignment horizontal="center" vertical="center"/>
      <protection hidden="1"/>
    </xf>
    <xf numFmtId="0" fontId="4" fillId="5" borderId="1" xfId="0" applyFont="1" applyFill="1" applyBorder="1" applyAlignment="1" applyProtection="1">
      <alignment horizontal="center" vertical="center"/>
      <protection hidden="1"/>
    </xf>
    <xf numFmtId="0" fontId="4" fillId="5" borderId="28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7" fillId="0" borderId="0" xfId="0" applyFont="1" applyFill="1" applyAlignment="1" applyProtection="1">
      <alignment horizontal="center" vertical="center"/>
      <protection hidden="1"/>
    </xf>
    <xf numFmtId="0" fontId="2" fillId="0" borderId="4" xfId="0" applyFont="1" applyFill="1" applyBorder="1" applyAlignment="1" applyProtection="1">
      <alignment horizontal="center" vertical="center"/>
      <protection hidden="1"/>
    </xf>
    <xf numFmtId="0" fontId="1" fillId="0" borderId="0" xfId="0" applyFont="1" applyFill="1" applyAlignment="1" applyProtection="1">
      <alignment horizontal="left" wrapText="1"/>
      <protection hidden="1"/>
    </xf>
    <xf numFmtId="0" fontId="1" fillId="0" borderId="4" xfId="0" applyFont="1" applyFill="1" applyBorder="1" applyAlignment="1" applyProtection="1">
      <alignment horizontal="left" wrapText="1"/>
      <protection hidden="1"/>
    </xf>
    <xf numFmtId="0" fontId="4" fillId="0" borderId="26" xfId="0" applyFont="1" applyFill="1" applyBorder="1" applyAlignment="1" applyProtection="1">
      <alignment horizontal="center" vertical="center"/>
      <protection hidden="1"/>
    </xf>
    <xf numFmtId="0" fontId="4" fillId="0" borderId="6" xfId="0" applyFont="1" applyFill="1" applyBorder="1" applyAlignment="1" applyProtection="1">
      <alignment horizontal="center" vertical="center"/>
      <protection hidden="1"/>
    </xf>
    <xf numFmtId="176" fontId="2" fillId="0" borderId="26" xfId="0" applyNumberFormat="1" applyFont="1" applyFill="1" applyBorder="1" applyAlignment="1" applyProtection="1">
      <alignment horizontal="right" vertical="center"/>
      <protection hidden="1"/>
    </xf>
    <xf numFmtId="176" fontId="2" fillId="0" borderId="6" xfId="0" applyNumberFormat="1" applyFont="1" applyFill="1" applyBorder="1" applyAlignment="1" applyProtection="1">
      <alignment horizontal="right" vertical="center"/>
      <protection hidden="1"/>
    </xf>
    <xf numFmtId="0" fontId="1" fillId="0" borderId="26" xfId="0" applyFont="1" applyFill="1" applyBorder="1" applyAlignment="1" applyProtection="1">
      <alignment horizontal="left" vertical="center" wrapText="1"/>
      <protection hidden="1"/>
    </xf>
    <xf numFmtId="0" fontId="1" fillId="0" borderId="36" xfId="0" applyFont="1" applyFill="1" applyBorder="1" applyAlignment="1" applyProtection="1">
      <alignment horizontal="left" vertical="center" wrapText="1"/>
      <protection hidden="1"/>
    </xf>
    <xf numFmtId="0" fontId="1" fillId="0" borderId="6" xfId="0" applyFont="1" applyFill="1" applyBorder="1" applyAlignment="1" applyProtection="1">
      <alignment horizontal="left" vertical="center" wrapText="1"/>
      <protection hidden="1"/>
    </xf>
    <xf numFmtId="0" fontId="4" fillId="0" borderId="1" xfId="0" applyFont="1" applyFill="1" applyBorder="1" applyAlignment="1" applyProtection="1">
      <alignment horizontal="center" vertical="center"/>
      <protection hidden="1"/>
    </xf>
    <xf numFmtId="0" fontId="2" fillId="0" borderId="26" xfId="0" applyFont="1" applyFill="1" applyBorder="1" applyAlignment="1" applyProtection="1">
      <alignment horizontal="left" vertical="center" wrapText="1"/>
      <protection hidden="1"/>
    </xf>
    <xf numFmtId="0" fontId="2" fillId="0" borderId="36" xfId="0" applyFont="1" applyFill="1" applyBorder="1" applyAlignment="1" applyProtection="1">
      <alignment horizontal="left" vertical="center" wrapText="1"/>
      <protection hidden="1"/>
    </xf>
    <xf numFmtId="0" fontId="2" fillId="0" borderId="6" xfId="0" applyFont="1" applyFill="1" applyBorder="1" applyAlignment="1" applyProtection="1">
      <alignment horizontal="left" vertical="center" wrapText="1"/>
      <protection hidden="1"/>
    </xf>
    <xf numFmtId="7" fontId="2" fillId="0" borderId="26" xfId="0" applyNumberFormat="1" applyFont="1" applyFill="1" applyBorder="1" applyAlignment="1" applyProtection="1">
      <alignment horizontal="right" vertical="center"/>
      <protection hidden="1"/>
    </xf>
    <xf numFmtId="7" fontId="2" fillId="0" borderId="6" xfId="0" applyNumberFormat="1" applyFont="1" applyFill="1" applyBorder="1" applyAlignment="1" applyProtection="1">
      <alignment horizontal="right" vertical="center"/>
      <protection hidden="1"/>
    </xf>
    <xf numFmtId="0" fontId="17" fillId="0" borderId="0" xfId="0" applyFont="1" applyFill="1" applyAlignment="1" applyProtection="1">
      <alignment horizontal="center" vertical="center"/>
      <protection hidden="1"/>
    </xf>
    <xf numFmtId="0" fontId="4" fillId="0" borderId="28" xfId="0" applyFont="1" applyFill="1" applyBorder="1" applyAlignment="1" applyProtection="1">
      <alignment horizontal="center" vertical="center"/>
      <protection hidden="1"/>
    </xf>
    <xf numFmtId="0" fontId="4" fillId="0" borderId="3" xfId="0" applyFont="1" applyFill="1" applyBorder="1" applyAlignment="1" applyProtection="1">
      <alignment horizontal="center" vertical="center"/>
      <protection hidden="1"/>
    </xf>
    <xf numFmtId="0" fontId="4" fillId="0" borderId="28" xfId="0" applyFont="1" applyFill="1" applyBorder="1" applyAlignment="1" applyProtection="1">
      <alignment horizontal="center" vertical="center" wrapText="1"/>
      <protection hidden="1"/>
    </xf>
    <xf numFmtId="0" fontId="4" fillId="0" borderId="3" xfId="0" applyFont="1" applyFill="1" applyBorder="1" applyAlignment="1" applyProtection="1">
      <alignment horizontal="center" vertical="center" wrapText="1"/>
      <protection hidden="1"/>
    </xf>
    <xf numFmtId="0" fontId="2" fillId="0" borderId="4" xfId="0" applyFont="1" applyFill="1" applyBorder="1" applyAlignment="1" applyProtection="1">
      <alignment horizontal="left" vertical="center" shrinkToFit="1"/>
      <protection hidden="1"/>
    </xf>
    <xf numFmtId="0" fontId="2" fillId="0" borderId="4" xfId="0" applyFont="1" applyFill="1" applyBorder="1" applyAlignment="1" applyProtection="1">
      <alignment horizontal="right" vertical="center" shrinkToFit="1"/>
      <protection hidden="1"/>
    </xf>
    <xf numFmtId="14" fontId="2" fillId="0" borderId="35" xfId="0" applyNumberFormat="1" applyFont="1" applyFill="1" applyBorder="1" applyAlignment="1" applyProtection="1">
      <alignment horizontal="left" vertical="center"/>
      <protection locked="0" hidden="1"/>
    </xf>
    <xf numFmtId="14" fontId="2" fillId="0" borderId="25" xfId="0" applyNumberFormat="1" applyFont="1" applyFill="1" applyBorder="1" applyAlignment="1" applyProtection="1">
      <alignment horizontal="left" vertical="center"/>
      <protection locked="0" hidden="1"/>
    </xf>
    <xf numFmtId="0" fontId="2" fillId="0" borderId="35" xfId="0" applyFont="1" applyFill="1" applyBorder="1" applyAlignment="1" applyProtection="1">
      <alignment horizontal="left" vertical="center"/>
      <protection locked="0"/>
    </xf>
    <xf numFmtId="0" fontId="2" fillId="0" borderId="25" xfId="0" applyFont="1" applyFill="1" applyBorder="1" applyAlignment="1" applyProtection="1">
      <alignment horizontal="left" vertical="center"/>
      <protection locked="0"/>
    </xf>
    <xf numFmtId="0" fontId="24" fillId="0" borderId="0" xfId="0" applyFont="1" applyFill="1" applyAlignment="1" applyProtection="1">
      <alignment horizontal="center" vertical="center"/>
      <protection hidden="1"/>
    </xf>
    <xf numFmtId="0" fontId="23" fillId="0" borderId="0" xfId="0" applyFont="1" applyFill="1" applyAlignment="1" applyProtection="1">
      <alignment horizontal="left" vertical="center" shrinkToFit="1"/>
      <protection hidden="1"/>
    </xf>
    <xf numFmtId="0" fontId="2" fillId="0" borderId="37" xfId="0" applyFont="1" applyFill="1" applyBorder="1" applyAlignment="1" applyProtection="1">
      <alignment horizontal="center" vertical="center"/>
      <protection hidden="1"/>
    </xf>
    <xf numFmtId="0" fontId="11" fillId="0" borderId="4" xfId="0" applyFont="1" applyFill="1" applyBorder="1" applyAlignment="1" applyProtection="1">
      <alignment horizontal="center" vertical="center"/>
      <protection hidden="1"/>
    </xf>
    <xf numFmtId="0" fontId="2" fillId="0" borderId="26" xfId="0" applyFont="1" applyFill="1" applyBorder="1" applyAlignment="1" applyProtection="1">
      <alignment horizontal="left" vertical="center" shrinkToFit="1"/>
      <protection hidden="1"/>
    </xf>
    <xf numFmtId="0" fontId="2" fillId="0" borderId="6" xfId="0" applyFont="1" applyFill="1" applyBorder="1" applyAlignment="1" applyProtection="1">
      <alignment horizontal="left" vertical="center" shrinkToFit="1"/>
      <protection hidden="1"/>
    </xf>
    <xf numFmtId="0" fontId="4" fillId="0" borderId="26" xfId="0" applyFont="1" applyFill="1" applyBorder="1" applyAlignment="1" applyProtection="1">
      <alignment horizontal="left" vertical="center"/>
      <protection hidden="1"/>
    </xf>
    <xf numFmtId="0" fontId="4" fillId="0" borderId="6" xfId="0" applyFont="1" applyFill="1" applyBorder="1" applyAlignment="1" applyProtection="1">
      <alignment horizontal="left" vertical="center"/>
      <protection hidden="1"/>
    </xf>
    <xf numFmtId="0" fontId="4" fillId="0" borderId="37" xfId="0" applyFont="1" applyFill="1" applyBorder="1" applyAlignment="1" applyProtection="1">
      <alignment horizontal="center" vertical="center"/>
      <protection hidden="1"/>
    </xf>
    <xf numFmtId="0" fontId="5" fillId="0" borderId="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Border="1" applyAlignment="1" applyProtection="1">
      <alignment horizontal="center" vertical="center"/>
      <protection hidden="1"/>
    </xf>
    <xf numFmtId="49" fontId="12" fillId="0" borderId="35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8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25" xfId="0" applyNumberFormat="1" applyFont="1" applyFill="1" applyBorder="1" applyAlignment="1" applyProtection="1">
      <alignment horizontal="center" vertical="center" shrinkToFit="1"/>
      <protection locked="0"/>
    </xf>
  </cellXfs>
  <cellStyles count="1">
    <cellStyle name="常规" xfId="0" builtinId="0"/>
  </cellStyles>
  <dxfs count="8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b val="0"/>
        <i val="0"/>
        <condense val="0"/>
        <extend val="0"/>
        <color auto="1"/>
      </font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condense val="0"/>
        <extend val="0"/>
        <color auto="1"/>
      </font>
      <border>
        <left style="thin">
          <color indexed="64"/>
        </left>
        <right style="thin">
          <color indexed="64"/>
        </right>
        <bottom style="thin">
          <color indexed="10"/>
        </bottom>
      </border>
    </dxf>
    <dxf>
      <font>
        <b val="0"/>
        <i val="0"/>
        <condense val="0"/>
        <extend val="0"/>
        <color auto="1"/>
      </font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condense val="0"/>
        <extend val="0"/>
        <color auto="1"/>
      </font>
      <border>
        <left style="thin">
          <color indexed="64"/>
        </left>
        <right style="thin">
          <color indexed="64"/>
        </right>
        <bottom style="thin">
          <color indexed="10"/>
        </bottom>
      </border>
    </dxf>
    <dxf>
      <font>
        <b val="0"/>
        <i val="0"/>
        <condense val="0"/>
        <extend val="0"/>
        <color auto="1"/>
      </font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i val="0"/>
        <condense val="0"/>
        <extend val="0"/>
        <color indexed="10"/>
      </font>
      <border>
        <left style="thin">
          <color indexed="64"/>
        </left>
        <right style="thin">
          <color indexed="64"/>
        </right>
        <bottom style="thin">
          <color indexed="1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Drop" dropLines="50" dropStyle="combo" dx="22" fmlaLink="$Q$1" fmlaRange="'km2'!$S$3:$S$400" noThreeD="1" sel="0" val="0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Spin" dx="16" fmlaLink="$B$1" max="30000" page="10"/>
</file>

<file path=xl/ctrlProps/ctrlProp6.xml><?xml version="1.0" encoding="utf-8"?>
<formControlPr xmlns="http://schemas.microsoft.com/office/spreadsheetml/2009/9/main" objectType="Spin" dx="16" fmlaLink="$B$1" max="30000" page="10"/>
</file>

<file path=xl/ctrlProps/ctrlProp7.xml><?xml version="1.0" encoding="utf-8"?>
<formControlPr xmlns="http://schemas.microsoft.com/office/spreadsheetml/2009/9/main" objectType="Spin" dx="16" fmlaLink="$Q$3" max="12" min="1" page="10" val="4"/>
</file>

<file path=xl/ctrlProps/ctrlProp8.xml><?xml version="1.0" encoding="utf-8"?>
<formControlPr xmlns="http://schemas.microsoft.com/office/spreadsheetml/2009/9/main" objectType="Spin" dx="16" fmlaLink="$Q$4" max="1200" min="1" page="10" val="79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Spin" dx="16" fmlaLink="$B$1" max="30000" page="10" val="0"/>
</file>

<file path=xl/ctrlProps/ctrlProp12.xml><?xml version="1.0" encoding="utf-8"?>
<formControlPr xmlns="http://schemas.microsoft.com/office/spreadsheetml/2009/9/main" objectType="Drop" dropLines="50" dropStyle="combo" dx="22" fmlaLink="$S$3" fmlaRange="'km2'!$U$3:$U$300" sel="102" val="87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Spin" dx="16" fmlaLink="$M$7" max="12" min="1" page="10" val="3"/>
</file>

<file path=xl/ctrlProps/ctrlProp19.xml><?xml version="1.0" encoding="utf-8"?>
<formControlPr xmlns="http://schemas.microsoft.com/office/spreadsheetml/2009/9/main" objectType="Drop" dropLines="2" dropStyle="combo" dx="22" fmlaLink="$K$5" fmlaRange="$M$2:$M$3" sel="1" val="0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Spin" dx="16" fmlaLink="$R$3" max="12" min="1" page="10" val="12"/>
</file>

<file path=xl/ctrlProps/ctrlProp26.xml><?xml version="1.0" encoding="utf-8"?>
<formControlPr xmlns="http://schemas.microsoft.com/office/spreadsheetml/2009/9/main" objectType="Spin" dx="16" fmlaLink="$R$5" max="4" min="1" page="10"/>
</file>

<file path=xl/ctrlProps/ctrlProp27.xml><?xml version="1.0" encoding="utf-8"?>
<formControlPr xmlns="http://schemas.microsoft.com/office/spreadsheetml/2009/9/main" objectType="Spin" dx="16" fmlaLink="$R$7" max="100" min="1" page="10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Spin" dx="16" fmlaLink="$P$4" max="12" min="1" page="10" val="5"/>
</file>

<file path=xl/ctrlProps/ctrlProp30.xml><?xml version="1.0" encoding="utf-8"?>
<formControlPr xmlns="http://schemas.microsoft.com/office/spreadsheetml/2009/9/main" objectType="Button" lockText="1"/>
</file>

<file path=xl/ctrlProps/ctrlProp31.xml><?xml version="1.0" encoding="utf-8"?>
<formControlPr xmlns="http://schemas.microsoft.com/office/spreadsheetml/2009/9/main" objectType="Spin" dx="16" fmlaLink="$V$3" max="12" min="1" page="10" val="4"/>
</file>

<file path=xl/ctrlProps/ctrlProp32.xml><?xml version="1.0" encoding="utf-8"?>
<formControlPr xmlns="http://schemas.microsoft.com/office/spreadsheetml/2009/9/main" objectType="Button" lockText="1"/>
</file>

<file path=xl/ctrlProps/ctrlProp33.xml><?xml version="1.0" encoding="utf-8"?>
<formControlPr xmlns="http://schemas.microsoft.com/office/spreadsheetml/2009/9/main" objectType="Button" lockText="1"/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13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9.emf"/><Relationship Id="rId1" Type="http://schemas.openxmlformats.org/officeDocument/2006/relationships/image" Target="../media/image10.emf"/><Relationship Id="rId6" Type="http://schemas.openxmlformats.org/officeDocument/2006/relationships/image" Target="../media/image5.emf"/><Relationship Id="rId5" Type="http://schemas.openxmlformats.org/officeDocument/2006/relationships/image" Target="../media/image6.emf"/><Relationship Id="rId4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9</xdr:row>
      <xdr:rowOff>57150</xdr:rowOff>
    </xdr:from>
    <xdr:to>
      <xdr:col>3</xdr:col>
      <xdr:colOff>1133475</xdr:colOff>
      <xdr:row>9</xdr:row>
      <xdr:rowOff>304800</xdr:rowOff>
    </xdr:to>
    <xdr:sp macro="[0]!录入" textlink="">
      <xdr:nvSpPr>
        <xdr:cNvPr id="11265" name="Rectangle 1"/>
        <xdr:cNvSpPr>
          <a:spLocks noChangeArrowheads="1"/>
        </xdr:cNvSpPr>
      </xdr:nvSpPr>
      <xdr:spPr bwMode="auto">
        <a:xfrm>
          <a:off x="2076450" y="2409825"/>
          <a:ext cx="10763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录入凭证</a:t>
          </a:r>
        </a:p>
      </xdr:txBody>
    </xdr:sp>
    <xdr:clientData/>
  </xdr:twoCellAnchor>
  <xdr:twoCellAnchor editAs="oneCell">
    <xdr:from>
      <xdr:col>4</xdr:col>
      <xdr:colOff>57150</xdr:colOff>
      <xdr:row>9</xdr:row>
      <xdr:rowOff>57150</xdr:rowOff>
    </xdr:from>
    <xdr:to>
      <xdr:col>4</xdr:col>
      <xdr:colOff>1133475</xdr:colOff>
      <xdr:row>9</xdr:row>
      <xdr:rowOff>304800</xdr:rowOff>
    </xdr:to>
    <xdr:sp macro="[0]!data1" textlink="">
      <xdr:nvSpPr>
        <xdr:cNvPr id="11269" name="Rectangle 5"/>
        <xdr:cNvSpPr>
          <a:spLocks noChangeArrowheads="1"/>
        </xdr:cNvSpPr>
      </xdr:nvSpPr>
      <xdr:spPr bwMode="auto">
        <a:xfrm>
          <a:off x="3267075" y="2409825"/>
          <a:ext cx="10763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修改数据</a:t>
          </a:r>
        </a:p>
      </xdr:txBody>
    </xdr:sp>
    <xdr:clientData/>
  </xdr:twoCellAnchor>
  <xdr:twoCellAnchor editAs="oneCell">
    <xdr:from>
      <xdr:col>3</xdr:col>
      <xdr:colOff>57150</xdr:colOff>
      <xdr:row>10</xdr:row>
      <xdr:rowOff>57150</xdr:rowOff>
    </xdr:from>
    <xdr:to>
      <xdr:col>3</xdr:col>
      <xdr:colOff>1133475</xdr:colOff>
      <xdr:row>10</xdr:row>
      <xdr:rowOff>304800</xdr:rowOff>
    </xdr:to>
    <xdr:sp macro="[0]!凭证" textlink="">
      <xdr:nvSpPr>
        <xdr:cNvPr id="11270" name="Rectangle 6"/>
        <xdr:cNvSpPr>
          <a:spLocks noChangeArrowheads="1"/>
        </xdr:cNvSpPr>
      </xdr:nvSpPr>
      <xdr:spPr bwMode="auto">
        <a:xfrm>
          <a:off x="2076450" y="2762250"/>
          <a:ext cx="10763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查看凭证</a:t>
          </a:r>
        </a:p>
      </xdr:txBody>
    </xdr:sp>
    <xdr:clientData/>
  </xdr:twoCellAnchor>
  <xdr:twoCellAnchor editAs="oneCell">
    <xdr:from>
      <xdr:col>5</xdr:col>
      <xdr:colOff>57150</xdr:colOff>
      <xdr:row>9</xdr:row>
      <xdr:rowOff>57150</xdr:rowOff>
    </xdr:from>
    <xdr:to>
      <xdr:col>5</xdr:col>
      <xdr:colOff>1133475</xdr:colOff>
      <xdr:row>9</xdr:row>
      <xdr:rowOff>304800</xdr:rowOff>
    </xdr:to>
    <xdr:sp macro="[0]!结转" textlink="">
      <xdr:nvSpPr>
        <xdr:cNvPr id="11271" name="Rectangle 7"/>
        <xdr:cNvSpPr>
          <a:spLocks noChangeArrowheads="1"/>
        </xdr:cNvSpPr>
      </xdr:nvSpPr>
      <xdr:spPr bwMode="auto">
        <a:xfrm>
          <a:off x="4457700" y="2409825"/>
          <a:ext cx="10763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科目结转</a:t>
          </a:r>
        </a:p>
      </xdr:txBody>
    </xdr:sp>
    <xdr:clientData/>
  </xdr:twoCellAnchor>
  <xdr:twoCellAnchor editAs="oneCell">
    <xdr:from>
      <xdr:col>4</xdr:col>
      <xdr:colOff>57150</xdr:colOff>
      <xdr:row>10</xdr:row>
      <xdr:rowOff>57150</xdr:rowOff>
    </xdr:from>
    <xdr:to>
      <xdr:col>4</xdr:col>
      <xdr:colOff>1133475</xdr:colOff>
      <xdr:row>10</xdr:row>
      <xdr:rowOff>304800</xdr:rowOff>
    </xdr:to>
    <xdr:sp macro="[0]!账簿" textlink="">
      <xdr:nvSpPr>
        <xdr:cNvPr id="11272" name="Rectangle 8"/>
        <xdr:cNvSpPr>
          <a:spLocks noChangeArrowheads="1"/>
        </xdr:cNvSpPr>
      </xdr:nvSpPr>
      <xdr:spPr bwMode="auto">
        <a:xfrm>
          <a:off x="3267075" y="2762250"/>
          <a:ext cx="10763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查看账簿</a:t>
          </a:r>
        </a:p>
      </xdr:txBody>
    </xdr:sp>
    <xdr:clientData/>
  </xdr:twoCellAnchor>
  <xdr:twoCellAnchor editAs="oneCell">
    <xdr:from>
      <xdr:col>3</xdr:col>
      <xdr:colOff>57150</xdr:colOff>
      <xdr:row>11</xdr:row>
      <xdr:rowOff>57150</xdr:rowOff>
    </xdr:from>
    <xdr:to>
      <xdr:col>3</xdr:col>
      <xdr:colOff>1133475</xdr:colOff>
      <xdr:row>11</xdr:row>
      <xdr:rowOff>304800</xdr:rowOff>
    </xdr:to>
    <xdr:sp macro="[0]!资产负债表" textlink="">
      <xdr:nvSpPr>
        <xdr:cNvPr id="11273" name="Rectangle 9"/>
        <xdr:cNvSpPr>
          <a:spLocks noChangeArrowheads="1"/>
        </xdr:cNvSpPr>
      </xdr:nvSpPr>
      <xdr:spPr bwMode="auto">
        <a:xfrm>
          <a:off x="2076450" y="3114675"/>
          <a:ext cx="10763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资产负债表</a:t>
          </a:r>
        </a:p>
      </xdr:txBody>
    </xdr:sp>
    <xdr:clientData/>
  </xdr:twoCellAnchor>
  <xdr:twoCellAnchor editAs="oneCell">
    <xdr:from>
      <xdr:col>4</xdr:col>
      <xdr:colOff>57150</xdr:colOff>
      <xdr:row>11</xdr:row>
      <xdr:rowOff>57150</xdr:rowOff>
    </xdr:from>
    <xdr:to>
      <xdr:col>4</xdr:col>
      <xdr:colOff>1133475</xdr:colOff>
      <xdr:row>11</xdr:row>
      <xdr:rowOff>304800</xdr:rowOff>
    </xdr:to>
    <xdr:sp macro="[0]!利润表" textlink="">
      <xdr:nvSpPr>
        <xdr:cNvPr id="11274" name="Rectangle 10"/>
        <xdr:cNvSpPr>
          <a:spLocks noChangeArrowheads="1"/>
        </xdr:cNvSpPr>
      </xdr:nvSpPr>
      <xdr:spPr bwMode="auto">
        <a:xfrm>
          <a:off x="3267075" y="3114675"/>
          <a:ext cx="10763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利润表</a:t>
          </a:r>
        </a:p>
      </xdr:txBody>
    </xdr:sp>
    <xdr:clientData/>
  </xdr:twoCellAnchor>
  <xdr:twoCellAnchor editAs="oneCell">
    <xdr:from>
      <xdr:col>5</xdr:col>
      <xdr:colOff>57150</xdr:colOff>
      <xdr:row>11</xdr:row>
      <xdr:rowOff>57150</xdr:rowOff>
    </xdr:from>
    <xdr:to>
      <xdr:col>5</xdr:col>
      <xdr:colOff>1133475</xdr:colOff>
      <xdr:row>11</xdr:row>
      <xdr:rowOff>304800</xdr:rowOff>
    </xdr:to>
    <xdr:sp macro="[0]!科目汇总表" textlink="">
      <xdr:nvSpPr>
        <xdr:cNvPr id="11275" name="Rectangle 11"/>
        <xdr:cNvSpPr>
          <a:spLocks noChangeArrowheads="1"/>
        </xdr:cNvSpPr>
      </xdr:nvSpPr>
      <xdr:spPr bwMode="auto">
        <a:xfrm>
          <a:off x="4457700" y="3114675"/>
          <a:ext cx="10763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科目汇总表</a:t>
          </a:r>
        </a:p>
      </xdr:txBody>
    </xdr:sp>
    <xdr:clientData/>
  </xdr:twoCellAnchor>
  <xdr:twoCellAnchor editAs="oneCell">
    <xdr:from>
      <xdr:col>3</xdr:col>
      <xdr:colOff>57150</xdr:colOff>
      <xdr:row>12</xdr:row>
      <xdr:rowOff>57150</xdr:rowOff>
    </xdr:from>
    <xdr:to>
      <xdr:col>3</xdr:col>
      <xdr:colOff>1133475</xdr:colOff>
      <xdr:row>12</xdr:row>
      <xdr:rowOff>304800</xdr:rowOff>
    </xdr:to>
    <xdr:sp macro="[0]!科目" textlink="">
      <xdr:nvSpPr>
        <xdr:cNvPr id="11276" name="Rectangle 12"/>
        <xdr:cNvSpPr>
          <a:spLocks noChangeArrowheads="1"/>
        </xdr:cNvSpPr>
      </xdr:nvSpPr>
      <xdr:spPr bwMode="auto">
        <a:xfrm>
          <a:off x="2076450" y="3467100"/>
          <a:ext cx="10763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科目设置</a:t>
          </a:r>
        </a:p>
      </xdr:txBody>
    </xdr:sp>
    <xdr:clientData/>
  </xdr:twoCellAnchor>
  <xdr:twoCellAnchor editAs="oneCell">
    <xdr:from>
      <xdr:col>4</xdr:col>
      <xdr:colOff>57150</xdr:colOff>
      <xdr:row>12</xdr:row>
      <xdr:rowOff>57150</xdr:rowOff>
    </xdr:from>
    <xdr:to>
      <xdr:col>4</xdr:col>
      <xdr:colOff>1133475</xdr:colOff>
      <xdr:row>12</xdr:row>
      <xdr:rowOff>304800</xdr:rowOff>
    </xdr:to>
    <xdr:sp macro="[0]!密码" textlink="">
      <xdr:nvSpPr>
        <xdr:cNvPr id="11277" name="Rectangle 13"/>
        <xdr:cNvSpPr>
          <a:spLocks noChangeArrowheads="1"/>
        </xdr:cNvSpPr>
      </xdr:nvSpPr>
      <xdr:spPr bwMode="auto">
        <a:xfrm>
          <a:off x="3267075" y="3467100"/>
          <a:ext cx="10763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密码设置</a:t>
          </a:r>
        </a:p>
      </xdr:txBody>
    </xdr:sp>
    <xdr:clientData/>
  </xdr:twoCellAnchor>
  <xdr:twoCellAnchor editAs="oneCell">
    <xdr:from>
      <xdr:col>3</xdr:col>
      <xdr:colOff>57150</xdr:colOff>
      <xdr:row>13</xdr:row>
      <xdr:rowOff>57150</xdr:rowOff>
    </xdr:from>
    <xdr:to>
      <xdr:col>3</xdr:col>
      <xdr:colOff>1133475</xdr:colOff>
      <xdr:row>13</xdr:row>
      <xdr:rowOff>304800</xdr:rowOff>
    </xdr:to>
    <xdr:sp macro="[0]!封面" textlink="">
      <xdr:nvSpPr>
        <xdr:cNvPr id="11278" name="Rectangle 14"/>
        <xdr:cNvSpPr>
          <a:spLocks noChangeArrowheads="1"/>
        </xdr:cNvSpPr>
      </xdr:nvSpPr>
      <xdr:spPr bwMode="auto">
        <a:xfrm>
          <a:off x="2076450" y="3819525"/>
          <a:ext cx="10763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账表封面</a:t>
          </a:r>
        </a:p>
      </xdr:txBody>
    </xdr:sp>
    <xdr:clientData/>
  </xdr:twoCellAnchor>
  <xdr:twoCellAnchor editAs="oneCell">
    <xdr:from>
      <xdr:col>5</xdr:col>
      <xdr:colOff>57150</xdr:colOff>
      <xdr:row>12</xdr:row>
      <xdr:rowOff>57150</xdr:rowOff>
    </xdr:from>
    <xdr:to>
      <xdr:col>5</xdr:col>
      <xdr:colOff>1133475</xdr:colOff>
      <xdr:row>12</xdr:row>
      <xdr:rowOff>304800</xdr:rowOff>
    </xdr:to>
    <xdr:sp macro="[0]!jiezhuanxianian" textlink="">
      <xdr:nvSpPr>
        <xdr:cNvPr id="11279" name="Rectangle 15"/>
        <xdr:cNvSpPr>
          <a:spLocks noChangeArrowheads="1"/>
        </xdr:cNvSpPr>
      </xdr:nvSpPr>
      <xdr:spPr bwMode="auto">
        <a:xfrm>
          <a:off x="4457700" y="3467100"/>
          <a:ext cx="10763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结转下年</a:t>
          </a:r>
        </a:p>
      </xdr:txBody>
    </xdr:sp>
    <xdr:clientData/>
  </xdr:twoCellAnchor>
  <xdr:twoCellAnchor editAs="oneCell">
    <xdr:from>
      <xdr:col>4</xdr:col>
      <xdr:colOff>57150</xdr:colOff>
      <xdr:row>13</xdr:row>
      <xdr:rowOff>57150</xdr:rowOff>
    </xdr:from>
    <xdr:to>
      <xdr:col>4</xdr:col>
      <xdr:colOff>1133475</xdr:colOff>
      <xdr:row>13</xdr:row>
      <xdr:rowOff>304800</xdr:rowOff>
    </xdr:to>
    <xdr:sp macro="[0]!目录" textlink="">
      <xdr:nvSpPr>
        <xdr:cNvPr id="11280" name="Rectangle 16"/>
        <xdr:cNvSpPr>
          <a:spLocks noChangeArrowheads="1"/>
        </xdr:cNvSpPr>
      </xdr:nvSpPr>
      <xdr:spPr bwMode="auto">
        <a:xfrm>
          <a:off x="3267075" y="3819525"/>
          <a:ext cx="10763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账簿目录</a:t>
          </a:r>
        </a:p>
      </xdr:txBody>
    </xdr:sp>
    <xdr:clientData/>
  </xdr:twoCellAnchor>
  <xdr:twoCellAnchor editAs="oneCell">
    <xdr:from>
      <xdr:col>5</xdr:col>
      <xdr:colOff>57150</xdr:colOff>
      <xdr:row>13</xdr:row>
      <xdr:rowOff>57150</xdr:rowOff>
    </xdr:from>
    <xdr:to>
      <xdr:col>5</xdr:col>
      <xdr:colOff>1133475</xdr:colOff>
      <xdr:row>13</xdr:row>
      <xdr:rowOff>304800</xdr:rowOff>
    </xdr:to>
    <xdr:sp macro="[0]!使用说明" textlink="">
      <xdr:nvSpPr>
        <xdr:cNvPr id="11281" name="Rectangle 17"/>
        <xdr:cNvSpPr>
          <a:spLocks noChangeArrowheads="1"/>
        </xdr:cNvSpPr>
      </xdr:nvSpPr>
      <xdr:spPr bwMode="auto">
        <a:xfrm>
          <a:off x="4457700" y="3819525"/>
          <a:ext cx="10763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使用说明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876300</xdr:colOff>
          <xdr:row>0</xdr:row>
          <xdr:rowOff>95250</xdr:rowOff>
        </xdr:from>
        <xdr:to>
          <xdr:col>11</xdr:col>
          <xdr:colOff>1247775</xdr:colOff>
          <xdr:row>1</xdr:row>
          <xdr:rowOff>85725</xdr:rowOff>
        </xdr:to>
        <xdr:sp macro="" textlink="">
          <xdr:nvSpPr>
            <xdr:cNvPr id="9217" name="Drop Down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371475</xdr:colOff>
          <xdr:row>4</xdr:row>
          <xdr:rowOff>123825</xdr:rowOff>
        </xdr:from>
        <xdr:to>
          <xdr:col>14</xdr:col>
          <xdr:colOff>266700</xdr:colOff>
          <xdr:row>5</xdr:row>
          <xdr:rowOff>104775</xdr:rowOff>
        </xdr:to>
        <xdr:sp macro="" textlink="">
          <xdr:nvSpPr>
            <xdr:cNvPr id="9218" name="Button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保存凭证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361950</xdr:colOff>
          <xdr:row>2</xdr:row>
          <xdr:rowOff>161925</xdr:rowOff>
        </xdr:from>
        <xdr:to>
          <xdr:col>14</xdr:col>
          <xdr:colOff>257175</xdr:colOff>
          <xdr:row>4</xdr:row>
          <xdr:rowOff>66675</xdr:rowOff>
        </xdr:to>
        <xdr:sp macro="" textlink="">
          <xdr:nvSpPr>
            <xdr:cNvPr id="9219" name="Button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同步数据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361950</xdr:colOff>
          <xdr:row>1</xdr:row>
          <xdr:rowOff>9525</xdr:rowOff>
        </xdr:from>
        <xdr:to>
          <xdr:col>14</xdr:col>
          <xdr:colOff>257175</xdr:colOff>
          <xdr:row>2</xdr:row>
          <xdr:rowOff>85725</xdr:rowOff>
        </xdr:to>
        <xdr:sp macro="" textlink="">
          <xdr:nvSpPr>
            <xdr:cNvPr id="9220" name="Button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返回主页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714375</xdr:colOff>
          <xdr:row>9</xdr:row>
          <xdr:rowOff>142875</xdr:rowOff>
        </xdr:from>
        <xdr:to>
          <xdr:col>16</xdr:col>
          <xdr:colOff>1038225</xdr:colOff>
          <xdr:row>10</xdr:row>
          <xdr:rowOff>133350</xdr:rowOff>
        </xdr:to>
        <xdr:sp macro="" textlink="">
          <xdr:nvSpPr>
            <xdr:cNvPr id="5121" name="Spinner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6</xdr:row>
          <xdr:rowOff>0</xdr:rowOff>
        </xdr:from>
        <xdr:to>
          <xdr:col>17</xdr:col>
          <xdr:colOff>333375</xdr:colOff>
          <xdr:row>7</xdr:row>
          <xdr:rowOff>9525</xdr:rowOff>
        </xdr:to>
        <xdr:sp macro="" textlink="">
          <xdr:nvSpPr>
            <xdr:cNvPr id="5122" name="Spinner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19050</xdr:colOff>
          <xdr:row>2</xdr:row>
          <xdr:rowOff>0</xdr:rowOff>
        </xdr:from>
        <xdr:to>
          <xdr:col>17</xdr:col>
          <xdr:colOff>333375</xdr:colOff>
          <xdr:row>2</xdr:row>
          <xdr:rowOff>304800</xdr:rowOff>
        </xdr:to>
        <xdr:sp macro="" textlink="">
          <xdr:nvSpPr>
            <xdr:cNvPr id="5123" name="Spinner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19050</xdr:colOff>
          <xdr:row>3</xdr:row>
          <xdr:rowOff>0</xdr:rowOff>
        </xdr:from>
        <xdr:to>
          <xdr:col>17</xdr:col>
          <xdr:colOff>333375</xdr:colOff>
          <xdr:row>3</xdr:row>
          <xdr:rowOff>304800</xdr:rowOff>
        </xdr:to>
        <xdr:sp macro="" textlink="">
          <xdr:nvSpPr>
            <xdr:cNvPr id="5124" name="Spinner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19050</xdr:colOff>
          <xdr:row>7</xdr:row>
          <xdr:rowOff>276225</xdr:rowOff>
        </xdr:from>
        <xdr:to>
          <xdr:col>17</xdr:col>
          <xdr:colOff>219075</xdr:colOff>
          <xdr:row>8</xdr:row>
          <xdr:rowOff>209550</xdr:rowOff>
        </xdr:to>
        <xdr:sp macro="" textlink="">
          <xdr:nvSpPr>
            <xdr:cNvPr id="5126" name="Button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返回主页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19050</xdr:colOff>
          <xdr:row>8</xdr:row>
          <xdr:rowOff>238125</xdr:rowOff>
        </xdr:from>
        <xdr:to>
          <xdr:col>17</xdr:col>
          <xdr:colOff>219075</xdr:colOff>
          <xdr:row>9</xdr:row>
          <xdr:rowOff>171450</xdr:rowOff>
        </xdr:to>
        <xdr:sp macro="" textlink="">
          <xdr:nvSpPr>
            <xdr:cNvPr id="5127" name="Button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连续打印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32</xdr:row>
          <xdr:rowOff>9525</xdr:rowOff>
        </xdr:from>
        <xdr:to>
          <xdr:col>11</xdr:col>
          <xdr:colOff>323850</xdr:colOff>
          <xdr:row>33</xdr:row>
          <xdr:rowOff>9525</xdr:rowOff>
        </xdr:to>
        <xdr:sp macro="" textlink="">
          <xdr:nvSpPr>
            <xdr:cNvPr id="4097" name="Spinner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2</xdr:row>
          <xdr:rowOff>9525</xdr:rowOff>
        </xdr:from>
        <xdr:to>
          <xdr:col>11</xdr:col>
          <xdr:colOff>0</xdr:colOff>
          <xdr:row>2</xdr:row>
          <xdr:rowOff>209550</xdr:rowOff>
        </xdr:to>
        <xdr:sp macro="" textlink="">
          <xdr:nvSpPr>
            <xdr:cNvPr id="4098" name="Drop Down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11</xdr:col>
      <xdr:colOff>466725</xdr:colOff>
      <xdr:row>32</xdr:row>
      <xdr:rowOff>47625</xdr:rowOff>
    </xdr:from>
    <xdr:to>
      <xdr:col>11</xdr:col>
      <xdr:colOff>885825</xdr:colOff>
      <xdr:row>32</xdr:row>
      <xdr:rowOff>247650</xdr:rowOff>
    </xdr:to>
    <xdr:sp macro="[0]!Sheet3.zhangbushouye" textlink="">
      <xdr:nvSpPr>
        <xdr:cNvPr id="4099" name="Rectangle 3"/>
        <xdr:cNvSpPr>
          <a:spLocks noChangeArrowheads="1"/>
        </xdr:cNvSpPr>
      </xdr:nvSpPr>
      <xdr:spPr bwMode="auto">
        <a:xfrm>
          <a:off x="6286500" y="6048375"/>
          <a:ext cx="4191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首页</a:t>
          </a:r>
        </a:p>
      </xdr:txBody>
    </xdr:sp>
    <xdr:clientData fPrintsWithSheet="0"/>
  </xdr:twoCellAnchor>
  <xdr:twoCellAnchor editAs="oneCell">
    <xdr:from>
      <xdr:col>11</xdr:col>
      <xdr:colOff>971550</xdr:colOff>
      <xdr:row>32</xdr:row>
      <xdr:rowOff>47625</xdr:rowOff>
    </xdr:from>
    <xdr:to>
      <xdr:col>11</xdr:col>
      <xdr:colOff>1390650</xdr:colOff>
      <xdr:row>32</xdr:row>
      <xdr:rowOff>247650</xdr:rowOff>
    </xdr:to>
    <xdr:sp macro="[0]!Sheet3.zhangbuweiye" textlink="">
      <xdr:nvSpPr>
        <xdr:cNvPr id="4100" name="Rectangle 4"/>
        <xdr:cNvSpPr>
          <a:spLocks noChangeArrowheads="1"/>
        </xdr:cNvSpPr>
      </xdr:nvSpPr>
      <xdr:spPr bwMode="auto">
        <a:xfrm>
          <a:off x="6791325" y="6048375"/>
          <a:ext cx="4191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尾页</a:t>
          </a:r>
        </a:p>
      </xdr:txBody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2</xdr:row>
          <xdr:rowOff>114300</xdr:rowOff>
        </xdr:from>
        <xdr:to>
          <xdr:col>21</xdr:col>
          <xdr:colOff>104775</xdr:colOff>
          <xdr:row>3</xdr:row>
          <xdr:rowOff>142875</xdr:rowOff>
        </xdr:to>
        <xdr:sp macro="" textlink="">
          <xdr:nvSpPr>
            <xdr:cNvPr id="4101" name="Button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账簿打印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10</xdr:col>
      <xdr:colOff>228600</xdr:colOff>
      <xdr:row>32</xdr:row>
      <xdr:rowOff>28575</xdr:rowOff>
    </xdr:from>
    <xdr:to>
      <xdr:col>10</xdr:col>
      <xdr:colOff>1343025</xdr:colOff>
      <xdr:row>32</xdr:row>
      <xdr:rowOff>238125</xdr:rowOff>
    </xdr:to>
    <xdr:sp macro="" textlink="S7">
      <xdr:nvSpPr>
        <xdr:cNvPr id="4102" name="Rectangle 6"/>
        <xdr:cNvSpPr>
          <a:spLocks noChangeArrowheads="1" noTextEdit="1"/>
        </xdr:cNvSpPr>
      </xdr:nvSpPr>
      <xdr:spPr bwMode="auto">
        <a:xfrm>
          <a:off x="4562475" y="6029325"/>
          <a:ext cx="1114425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fld id="{13169B27-D1B4-4B4E-8DBA-565FA2C55654}" type="TxLink"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第1页（共1页）</a:t>
          </a:fld>
          <a:endParaRPr lang="zh-CN" alt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3</xdr:row>
          <xdr:rowOff>209550</xdr:rowOff>
        </xdr:from>
        <xdr:to>
          <xdr:col>21</xdr:col>
          <xdr:colOff>104775</xdr:colOff>
          <xdr:row>5</xdr:row>
          <xdr:rowOff>19050</xdr:rowOff>
        </xdr:to>
        <xdr:sp macro="" textlink="">
          <xdr:nvSpPr>
            <xdr:cNvPr id="4103" name="Button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单科打印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1</xdr:row>
          <xdr:rowOff>123825</xdr:rowOff>
        </xdr:from>
        <xdr:to>
          <xdr:col>21</xdr:col>
          <xdr:colOff>104775</xdr:colOff>
          <xdr:row>2</xdr:row>
          <xdr:rowOff>47625</xdr:rowOff>
        </xdr:to>
        <xdr:sp macro="" textlink="">
          <xdr:nvSpPr>
            <xdr:cNvPr id="4104" name="Button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返回主页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314325</xdr:colOff>
          <xdr:row>15</xdr:row>
          <xdr:rowOff>19050</xdr:rowOff>
        </xdr:from>
        <xdr:to>
          <xdr:col>18</xdr:col>
          <xdr:colOff>647700</xdr:colOff>
          <xdr:row>16</xdr:row>
          <xdr:rowOff>76200</xdr:rowOff>
        </xdr:to>
        <xdr:sp macro="" textlink="">
          <xdr:nvSpPr>
            <xdr:cNvPr id="13314" name="Button 2" hidden="1">
              <a:extLst>
                <a:ext uri="{63B3BB69-23CF-44E3-9099-C40C66FF867C}">
                  <a14:compatExt spid="_x0000_s13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返回主页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314325</xdr:colOff>
          <xdr:row>16</xdr:row>
          <xdr:rowOff>142875</xdr:rowOff>
        </xdr:from>
        <xdr:to>
          <xdr:col>18</xdr:col>
          <xdr:colOff>647700</xdr:colOff>
          <xdr:row>18</xdr:row>
          <xdr:rowOff>9525</xdr:rowOff>
        </xdr:to>
        <xdr:sp macro="" textlink="">
          <xdr:nvSpPr>
            <xdr:cNvPr id="13315" name="Button 3" hidden="1">
              <a:extLst>
                <a:ext uri="{63B3BB69-23CF-44E3-9099-C40C66FF867C}">
                  <a14:compatExt spid="_x0000_s13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确定结转</a:t>
              </a:r>
            </a:p>
          </xdr:txBody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0</xdr:row>
          <xdr:rowOff>123825</xdr:rowOff>
        </xdr:from>
        <xdr:to>
          <xdr:col>6</xdr:col>
          <xdr:colOff>428625</xdr:colOff>
          <xdr:row>0</xdr:row>
          <xdr:rowOff>390525</xdr:rowOff>
        </xdr:to>
        <xdr:sp macro="" textlink="">
          <xdr:nvSpPr>
            <xdr:cNvPr id="2051" name="返回主页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1</xdr:row>
          <xdr:rowOff>47625</xdr:rowOff>
        </xdr:from>
        <xdr:to>
          <xdr:col>6</xdr:col>
          <xdr:colOff>428625</xdr:colOff>
          <xdr:row>1</xdr:row>
          <xdr:rowOff>314325</xdr:rowOff>
        </xdr:to>
        <xdr:sp macro="" textlink="">
          <xdr:nvSpPr>
            <xdr:cNvPr id="2052" name="保存科目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0</xdr:row>
          <xdr:rowOff>390525</xdr:rowOff>
        </xdr:from>
        <xdr:to>
          <xdr:col>6</xdr:col>
          <xdr:colOff>428625</xdr:colOff>
          <xdr:row>1</xdr:row>
          <xdr:rowOff>47625</xdr:rowOff>
        </xdr:to>
        <xdr:sp macro="" textlink="">
          <xdr:nvSpPr>
            <xdr:cNvPr id="2053" name="撤销保护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</xdr:colOff>
          <xdr:row>6</xdr:row>
          <xdr:rowOff>0</xdr:rowOff>
        </xdr:from>
        <xdr:to>
          <xdr:col>11</xdr:col>
          <xdr:colOff>438150</xdr:colOff>
          <xdr:row>7</xdr:row>
          <xdr:rowOff>0</xdr:rowOff>
        </xdr:to>
        <xdr:sp macro="" textlink="">
          <xdr:nvSpPr>
            <xdr:cNvPr id="15362" name="Spinner 2" hidden="1">
              <a:extLst>
                <a:ext uri="{63B3BB69-23CF-44E3-9099-C40C66FF867C}">
                  <a14:compatExt spid="_x0000_s15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1276350</xdr:colOff>
          <xdr:row>4</xdr:row>
          <xdr:rowOff>0</xdr:rowOff>
        </xdr:from>
        <xdr:to>
          <xdr:col>13</xdr:col>
          <xdr:colOff>114300</xdr:colOff>
          <xdr:row>5</xdr:row>
          <xdr:rowOff>9525</xdr:rowOff>
        </xdr:to>
        <xdr:sp macro="" textlink="">
          <xdr:nvSpPr>
            <xdr:cNvPr id="15363" name="Drop Down 3" hidden="1">
              <a:extLst>
                <a:ext uri="{63B3BB69-23CF-44E3-9099-C40C66FF867C}">
                  <a14:compatExt spid="_x0000_s15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1247775</xdr:colOff>
          <xdr:row>2</xdr:row>
          <xdr:rowOff>190500</xdr:rowOff>
        </xdr:from>
        <xdr:to>
          <xdr:col>11</xdr:col>
          <xdr:colOff>142875</xdr:colOff>
          <xdr:row>3</xdr:row>
          <xdr:rowOff>76200</xdr:rowOff>
        </xdr:to>
        <xdr:sp macro="" textlink="">
          <xdr:nvSpPr>
            <xdr:cNvPr id="15364" name="Button 4" hidden="1">
              <a:extLst>
                <a:ext uri="{63B3BB69-23CF-44E3-9099-C40C66FF867C}">
                  <a14:compatExt spid="_x0000_s15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返回主页</a:t>
              </a:r>
            </a:p>
          </xdr:txBody>
        </xdr:sp>
        <xdr:clientData fPrintsWithSheet="0"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1</xdr:row>
          <xdr:rowOff>161925</xdr:rowOff>
        </xdr:from>
        <xdr:to>
          <xdr:col>7</xdr:col>
          <xdr:colOff>276225</xdr:colOff>
          <xdr:row>3</xdr:row>
          <xdr:rowOff>28575</xdr:rowOff>
        </xdr:to>
        <xdr:sp macro="" textlink="">
          <xdr:nvSpPr>
            <xdr:cNvPr id="10242" name="Button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刷新数据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3</xdr:row>
          <xdr:rowOff>95250</xdr:rowOff>
        </xdr:from>
        <xdr:to>
          <xdr:col>7</xdr:col>
          <xdr:colOff>276225</xdr:colOff>
          <xdr:row>4</xdr:row>
          <xdr:rowOff>152400</xdr:rowOff>
        </xdr:to>
        <xdr:sp macro="" textlink="">
          <xdr:nvSpPr>
            <xdr:cNvPr id="10244" name="Button 4" hidden="1">
              <a:extLst>
                <a:ext uri="{63B3BB69-23CF-44E3-9099-C40C66FF867C}">
                  <a14:compatExt spid="_x0000_s10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打印预览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5</xdr:row>
          <xdr:rowOff>38100</xdr:rowOff>
        </xdr:from>
        <xdr:to>
          <xdr:col>7</xdr:col>
          <xdr:colOff>276225</xdr:colOff>
          <xdr:row>6</xdr:row>
          <xdr:rowOff>95250</xdr:rowOff>
        </xdr:to>
        <xdr:sp macro="" textlink="">
          <xdr:nvSpPr>
            <xdr:cNvPr id="10245" name="Button 5" hidden="1">
              <a:extLst>
                <a:ext uri="{63B3BB69-23CF-44E3-9099-C40C66FF867C}">
                  <a14:compatExt spid="_x0000_s10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打印目录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0</xdr:row>
          <xdr:rowOff>219075</xdr:rowOff>
        </xdr:from>
        <xdr:to>
          <xdr:col>7</xdr:col>
          <xdr:colOff>276225</xdr:colOff>
          <xdr:row>1</xdr:row>
          <xdr:rowOff>95250</xdr:rowOff>
        </xdr:to>
        <xdr:sp macro="" textlink="">
          <xdr:nvSpPr>
            <xdr:cNvPr id="10246" name="Button 6" hidden="1">
              <a:extLst>
                <a:ext uri="{63B3BB69-23CF-44E3-9099-C40C66FF867C}">
                  <a14:compatExt spid="_x0000_s10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返回主页</a:t>
              </a:r>
            </a:p>
          </xdr:txBody>
        </xdr:sp>
        <xdr:clientData fPrintsWithSheet="0"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28575</xdr:colOff>
          <xdr:row>1</xdr:row>
          <xdr:rowOff>123825</xdr:rowOff>
        </xdr:from>
        <xdr:to>
          <xdr:col>16</xdr:col>
          <xdr:colOff>342900</xdr:colOff>
          <xdr:row>3</xdr:row>
          <xdr:rowOff>47625</xdr:rowOff>
        </xdr:to>
        <xdr:sp macro="" textlink="">
          <xdr:nvSpPr>
            <xdr:cNvPr id="7169" name="Spinner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28575</xdr:colOff>
          <xdr:row>3</xdr:row>
          <xdr:rowOff>123825</xdr:rowOff>
        </xdr:from>
        <xdr:to>
          <xdr:col>16</xdr:col>
          <xdr:colOff>342900</xdr:colOff>
          <xdr:row>5</xdr:row>
          <xdr:rowOff>47625</xdr:rowOff>
        </xdr:to>
        <xdr:sp macro="" textlink="">
          <xdr:nvSpPr>
            <xdr:cNvPr id="7170" name="Spinner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28575</xdr:colOff>
          <xdr:row>5</xdr:row>
          <xdr:rowOff>123825</xdr:rowOff>
        </xdr:from>
        <xdr:to>
          <xdr:col>16</xdr:col>
          <xdr:colOff>342900</xdr:colOff>
          <xdr:row>7</xdr:row>
          <xdr:rowOff>47625</xdr:rowOff>
        </xdr:to>
        <xdr:sp macro="" textlink="">
          <xdr:nvSpPr>
            <xdr:cNvPr id="7172" name="Spinner 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8</xdr:row>
          <xdr:rowOff>152400</xdr:rowOff>
        </xdr:from>
        <xdr:to>
          <xdr:col>16</xdr:col>
          <xdr:colOff>314325</xdr:colOff>
          <xdr:row>10</xdr:row>
          <xdr:rowOff>57150</xdr:rowOff>
        </xdr:to>
        <xdr:sp macro="" textlink="">
          <xdr:nvSpPr>
            <xdr:cNvPr id="7173" name="Button 5" hidden="1">
              <a:extLst>
                <a:ext uri="{63B3BB69-23CF-44E3-9099-C40C66FF867C}">
                  <a14:compatExt spid="_x0000_s7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返回主页</a:t>
              </a:r>
            </a:p>
          </xdr:txBody>
        </xdr:sp>
        <xdr:clientData fPrintsWithSheet="0"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38100</xdr:colOff>
          <xdr:row>2</xdr:row>
          <xdr:rowOff>133350</xdr:rowOff>
        </xdr:from>
        <xdr:to>
          <xdr:col>14</xdr:col>
          <xdr:colOff>390525</xdr:colOff>
          <xdr:row>4</xdr:row>
          <xdr:rowOff>57150</xdr:rowOff>
        </xdr:to>
        <xdr:sp macro="" textlink="">
          <xdr:nvSpPr>
            <xdr:cNvPr id="8193" name="Spinner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</xdr:row>
          <xdr:rowOff>114300</xdr:rowOff>
        </xdr:from>
        <xdr:to>
          <xdr:col>14</xdr:col>
          <xdr:colOff>257175</xdr:colOff>
          <xdr:row>6</xdr:row>
          <xdr:rowOff>171450</xdr:rowOff>
        </xdr:to>
        <xdr:sp macro="" textlink="">
          <xdr:nvSpPr>
            <xdr:cNvPr id="8194" name="Button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返回主页</a:t>
              </a:r>
            </a:p>
          </xdr:txBody>
        </xdr:sp>
        <xdr:clientData fPrintsWithSheet="0"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28575</xdr:colOff>
          <xdr:row>1</xdr:row>
          <xdr:rowOff>142875</xdr:rowOff>
        </xdr:from>
        <xdr:to>
          <xdr:col>20</xdr:col>
          <xdr:colOff>333375</xdr:colOff>
          <xdr:row>3</xdr:row>
          <xdr:rowOff>47625</xdr:rowOff>
        </xdr:to>
        <xdr:sp macro="" textlink="">
          <xdr:nvSpPr>
            <xdr:cNvPr id="6149" name="Spinner 5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790575</xdr:colOff>
          <xdr:row>4</xdr:row>
          <xdr:rowOff>123825</xdr:rowOff>
        </xdr:from>
        <xdr:to>
          <xdr:col>20</xdr:col>
          <xdr:colOff>314325</xdr:colOff>
          <xdr:row>5</xdr:row>
          <xdr:rowOff>180975</xdr:rowOff>
        </xdr:to>
        <xdr:sp macro="" textlink="">
          <xdr:nvSpPr>
            <xdr:cNvPr id="6150" name="Button 6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返回主页</a:t>
              </a:r>
            </a:p>
          </xdr:txBody>
        </xdr:sp>
        <xdr:clientData fPrintsWithSheet="0"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0</xdr:row>
          <xdr:rowOff>314325</xdr:rowOff>
        </xdr:from>
        <xdr:to>
          <xdr:col>4</xdr:col>
          <xdr:colOff>352425</xdr:colOff>
          <xdr:row>1</xdr:row>
          <xdr:rowOff>114300</xdr:rowOff>
        </xdr:to>
        <xdr:sp macro="" textlink="">
          <xdr:nvSpPr>
            <xdr:cNvPr id="14337" name="Button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返回主页</a:t>
              </a:r>
            </a:p>
          </xdr:txBody>
        </xdr:sp>
        <xdr:clientData fPrintsWithSheet="0"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9</xdr:row>
          <xdr:rowOff>57150</xdr:rowOff>
        </xdr:from>
        <xdr:to>
          <xdr:col>5</xdr:col>
          <xdr:colOff>466725</xdr:colOff>
          <xdr:row>10</xdr:row>
          <xdr:rowOff>133350</xdr:rowOff>
        </xdr:to>
        <xdr:sp macro="" textlink="">
          <xdr:nvSpPr>
            <xdr:cNvPr id="12290" name="保存返回" hidden="1">
              <a:extLst>
                <a:ext uri="{63B3BB69-23CF-44E3-9099-C40C66FF867C}">
                  <a14:compatExt spid="_x0000_s12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200025</xdr:colOff>
          <xdr:row>1</xdr:row>
          <xdr:rowOff>247650</xdr:rowOff>
        </xdr:from>
        <xdr:to>
          <xdr:col>11</xdr:col>
          <xdr:colOff>285750</xdr:colOff>
          <xdr:row>2</xdr:row>
          <xdr:rowOff>190500</xdr:rowOff>
        </xdr:to>
        <xdr:sp macro="" textlink="">
          <xdr:nvSpPr>
            <xdr:cNvPr id="3075" name="同步数据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200025</xdr:colOff>
          <xdr:row>0</xdr:row>
          <xdr:rowOff>95250</xdr:rowOff>
        </xdr:from>
        <xdr:to>
          <xdr:col>11</xdr:col>
          <xdr:colOff>276225</xdr:colOff>
          <xdr:row>0</xdr:row>
          <xdr:rowOff>371475</xdr:rowOff>
        </xdr:to>
        <xdr:sp macro="" textlink="">
          <xdr:nvSpPr>
            <xdr:cNvPr id="3076" name="返回主页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209550</xdr:colOff>
          <xdr:row>0</xdr:row>
          <xdr:rowOff>381000</xdr:rowOff>
        </xdr:from>
        <xdr:to>
          <xdr:col>11</xdr:col>
          <xdr:colOff>285750</xdr:colOff>
          <xdr:row>1</xdr:row>
          <xdr:rowOff>238125</xdr:rowOff>
        </xdr:to>
        <xdr:sp macro="" textlink="">
          <xdr:nvSpPr>
            <xdr:cNvPr id="3077" name="撤销保护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390525</xdr:colOff>
          <xdr:row>0</xdr:row>
          <xdr:rowOff>95250</xdr:rowOff>
        </xdr:from>
        <xdr:to>
          <xdr:col>12</xdr:col>
          <xdr:colOff>466725</xdr:colOff>
          <xdr:row>0</xdr:row>
          <xdr:rowOff>361950</xdr:rowOff>
        </xdr:to>
        <xdr:sp macro="" textlink="">
          <xdr:nvSpPr>
            <xdr:cNvPr id="3078" name="排序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1009650</xdr:colOff>
          <xdr:row>0</xdr:row>
          <xdr:rowOff>257175</xdr:rowOff>
        </xdr:from>
        <xdr:to>
          <xdr:col>6</xdr:col>
          <xdr:colOff>1390650</xdr:colOff>
          <xdr:row>1</xdr:row>
          <xdr:rowOff>76200</xdr:rowOff>
        </xdr:to>
        <xdr:sp macro="" textlink="">
          <xdr:nvSpPr>
            <xdr:cNvPr id="3081" name="首页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1562100</xdr:colOff>
          <xdr:row>0</xdr:row>
          <xdr:rowOff>238125</xdr:rowOff>
        </xdr:from>
        <xdr:to>
          <xdr:col>6</xdr:col>
          <xdr:colOff>1943100</xdr:colOff>
          <xdr:row>1</xdr:row>
          <xdr:rowOff>57150</xdr:rowOff>
        </xdr:to>
        <xdr:sp macro="" textlink="">
          <xdr:nvSpPr>
            <xdr:cNvPr id="3082" name="尾页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8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7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Relationship Id="rId9" Type="http://schemas.openxmlformats.org/officeDocument/2006/relationships/ctrlProp" Target="../ctrlProps/ctrlProp10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1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13.xml"/><Relationship Id="rId5" Type="http://schemas.openxmlformats.org/officeDocument/2006/relationships/ctrlProp" Target="../ctrlProps/ctrlProp12.xml"/><Relationship Id="rId4" Type="http://schemas.openxmlformats.org/officeDocument/2006/relationships/ctrlProp" Target="../ctrlProps/ctrlProp1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ctrlProp" Target="../ctrlProps/ctrlProp17.xml"/><Relationship Id="rId4" Type="http://schemas.openxmlformats.org/officeDocument/2006/relationships/ctrlProp" Target="../ctrlProps/ctrlProp16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5.vml"/><Relationship Id="rId7" Type="http://schemas.openxmlformats.org/officeDocument/2006/relationships/image" Target="../media/image2.emf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20.xml"/><Relationship Id="rId5" Type="http://schemas.openxmlformats.org/officeDocument/2006/relationships/ctrlProp" Target="../ctrlProps/ctrlProp19.xml"/><Relationship Id="rId4" Type="http://schemas.openxmlformats.org/officeDocument/2006/relationships/ctrlProp" Target="../ctrlProps/ctrlProp1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7" Type="http://schemas.openxmlformats.org/officeDocument/2006/relationships/ctrlProp" Target="../ctrlProps/ctrlProp24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23.xml"/><Relationship Id="rId5" Type="http://schemas.openxmlformats.org/officeDocument/2006/relationships/ctrlProp" Target="../ctrlProps/ctrlProp22.xml"/><Relationship Id="rId4" Type="http://schemas.openxmlformats.org/officeDocument/2006/relationships/ctrlProp" Target="../ctrlProps/ctrlProp2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7" Type="http://schemas.openxmlformats.org/officeDocument/2006/relationships/ctrlProp" Target="../ctrlProps/ctrlProp28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27.xml"/><Relationship Id="rId5" Type="http://schemas.openxmlformats.org/officeDocument/2006/relationships/ctrlProp" Target="../ctrlProps/ctrlProp26.xml"/><Relationship Id="rId4" Type="http://schemas.openxmlformats.org/officeDocument/2006/relationships/ctrlProp" Target="../ctrlProps/ctrlProp2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5" Type="http://schemas.openxmlformats.org/officeDocument/2006/relationships/ctrlProp" Target="../ctrlProps/ctrlProp30.xml"/><Relationship Id="rId4" Type="http://schemas.openxmlformats.org/officeDocument/2006/relationships/ctrlProp" Target="../ctrlProps/ctrlProp2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5" Type="http://schemas.openxmlformats.org/officeDocument/2006/relationships/ctrlProp" Target="../ctrlProps/ctrlProp32.xml"/><Relationship Id="rId4" Type="http://schemas.openxmlformats.org/officeDocument/2006/relationships/ctrlProp" Target="../ctrlProps/ctrlProp3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trlProp" Target="../ctrlProps/ctrlProp33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5" Type="http://schemas.openxmlformats.org/officeDocument/2006/relationships/image" Target="../media/image4.emf"/><Relationship Id="rId4" Type="http://schemas.openxmlformats.org/officeDocument/2006/relationships/control" Target="../activeX/activeX4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7.xml"/><Relationship Id="rId13" Type="http://schemas.openxmlformats.org/officeDocument/2006/relationships/image" Target="../media/image9.emf"/><Relationship Id="rId3" Type="http://schemas.openxmlformats.org/officeDocument/2006/relationships/vmlDrawing" Target="../drawings/vmlDrawing13.vml"/><Relationship Id="rId7" Type="http://schemas.openxmlformats.org/officeDocument/2006/relationships/image" Target="../media/image6.emf"/><Relationship Id="rId12" Type="http://schemas.openxmlformats.org/officeDocument/2006/relationships/control" Target="../activeX/activeX9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6" Type="http://schemas.openxmlformats.org/officeDocument/2006/relationships/control" Target="../activeX/activeX6.xml"/><Relationship Id="rId11" Type="http://schemas.openxmlformats.org/officeDocument/2006/relationships/image" Target="../media/image8.emf"/><Relationship Id="rId5" Type="http://schemas.openxmlformats.org/officeDocument/2006/relationships/image" Target="../media/image5.emf"/><Relationship Id="rId15" Type="http://schemas.openxmlformats.org/officeDocument/2006/relationships/image" Target="../media/image10.emf"/><Relationship Id="rId10" Type="http://schemas.openxmlformats.org/officeDocument/2006/relationships/control" Target="../activeX/activeX8.xml"/><Relationship Id="rId4" Type="http://schemas.openxmlformats.org/officeDocument/2006/relationships/control" Target="../activeX/activeX5.xml"/><Relationship Id="rId9" Type="http://schemas.openxmlformats.org/officeDocument/2006/relationships/image" Target="../media/image7.emf"/><Relationship Id="rId14" Type="http://schemas.openxmlformats.org/officeDocument/2006/relationships/control" Target="../activeX/activeX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indexed="53"/>
  </sheetPr>
  <dimension ref="B1:J19"/>
  <sheetViews>
    <sheetView showGridLines="0" showZeros="0" tabSelected="1" workbookViewId="0">
      <selection activeCell="M11" sqref="M11"/>
    </sheetView>
  </sheetViews>
  <sheetFormatPr defaultColWidth="13.375" defaultRowHeight="24.95" customHeight="1" x14ac:dyDescent="0.15"/>
  <cols>
    <col min="1" max="1" width="4.25" style="102" customWidth="1"/>
    <col min="2" max="2" width="6.625" style="102" customWidth="1"/>
    <col min="3" max="7" width="15.625" style="102" customWidth="1"/>
    <col min="8" max="9" width="14.25" style="102" customWidth="1"/>
    <col min="10" max="10" width="6.875" style="102" customWidth="1"/>
    <col min="11" max="11" width="4.25" style="102" customWidth="1"/>
    <col min="12" max="16384" width="13.375" style="102"/>
  </cols>
  <sheetData>
    <row r="1" spans="2:10" ht="15" customHeight="1" thickBot="1" x14ac:dyDescent="0.2"/>
    <row r="2" spans="2:10" ht="16.5" customHeight="1" thickTop="1" x14ac:dyDescent="0.15">
      <c r="B2" s="108"/>
      <c r="C2" s="109"/>
      <c r="D2" s="109"/>
      <c r="E2" s="109"/>
      <c r="F2" s="109"/>
      <c r="G2" s="109"/>
      <c r="H2" s="109"/>
      <c r="I2" s="109"/>
      <c r="J2" s="110"/>
    </row>
    <row r="3" spans="2:10" ht="29.25" customHeight="1" x14ac:dyDescent="0.3">
      <c r="B3" s="111"/>
      <c r="C3" s="187" t="str">
        <f>"   "&amp;"账务管理系统"</f>
        <v xml:space="preserve">   账务管理系统</v>
      </c>
      <c r="D3" s="104"/>
      <c r="E3" s="188" t="str">
        <f>"V."&amp;TEXT(录入!U4,"yy.mm.dd")</f>
        <v>V.19.12.31</v>
      </c>
      <c r="F3" s="104"/>
      <c r="G3" s="104"/>
      <c r="H3" s="104"/>
      <c r="I3" s="223"/>
      <c r="J3" s="112"/>
    </row>
    <row r="4" spans="2:10" ht="15.75" customHeight="1" thickBot="1" x14ac:dyDescent="0.2">
      <c r="B4" s="117"/>
      <c r="C4" s="118"/>
      <c r="D4" s="118"/>
      <c r="E4" s="118"/>
      <c r="F4" s="118"/>
      <c r="G4" s="118"/>
      <c r="H4" s="118"/>
      <c r="I4" s="118"/>
      <c r="J4" s="119"/>
    </row>
    <row r="5" spans="2:10" ht="15.75" customHeight="1" thickTop="1" x14ac:dyDescent="0.15">
      <c r="B5" s="113"/>
      <c r="C5" s="103"/>
      <c r="D5" s="103"/>
      <c r="E5" s="103"/>
      <c r="F5" s="103"/>
      <c r="G5" s="103"/>
      <c r="H5" s="103"/>
      <c r="I5" s="103"/>
      <c r="J5" s="114"/>
    </row>
    <row r="6" spans="2:10" s="107" customFormat="1" ht="24.95" customHeight="1" x14ac:dyDescent="0.15">
      <c r="B6" s="115"/>
      <c r="C6" s="105" t="s">
        <v>301</v>
      </c>
      <c r="D6" s="228" t="str">
        <f>data!B26</f>
        <v>XXXX集团有限公司</v>
      </c>
      <c r="E6" s="228"/>
      <c r="F6" s="228"/>
      <c r="G6" s="228"/>
      <c r="H6" s="106"/>
      <c r="I6" s="106"/>
      <c r="J6" s="116"/>
    </row>
    <row r="7" spans="2:10" s="107" customFormat="1" ht="24.95" customHeight="1" x14ac:dyDescent="0.15">
      <c r="B7" s="115"/>
      <c r="C7" s="105" t="s">
        <v>302</v>
      </c>
      <c r="D7" s="122">
        <f>data!B27</f>
        <v>2019</v>
      </c>
      <c r="E7" s="106"/>
      <c r="F7" s="106"/>
      <c r="G7" s="106"/>
      <c r="H7" s="106"/>
      <c r="I7" s="106"/>
      <c r="J7" s="116"/>
    </row>
    <row r="8" spans="2:10" ht="15.75" customHeight="1" x14ac:dyDescent="0.15">
      <c r="B8" s="113"/>
      <c r="C8" s="120"/>
      <c r="D8" s="120"/>
      <c r="E8" s="120"/>
      <c r="F8" s="120"/>
      <c r="G8" s="120"/>
      <c r="H8" s="120"/>
      <c r="I8" s="120"/>
      <c r="J8" s="114"/>
    </row>
    <row r="9" spans="2:10" ht="27.95" customHeight="1" x14ac:dyDescent="0.15">
      <c r="B9" s="113"/>
      <c r="C9" s="103"/>
      <c r="D9" s="103"/>
      <c r="E9" s="103"/>
      <c r="F9" s="103"/>
      <c r="G9" s="103"/>
      <c r="H9" s="103"/>
      <c r="I9" s="103"/>
      <c r="J9" s="114"/>
    </row>
    <row r="10" spans="2:10" ht="27.95" customHeight="1" x14ac:dyDescent="0.15">
      <c r="B10" s="113"/>
      <c r="C10" s="103"/>
      <c r="D10" s="103"/>
      <c r="E10" s="103"/>
      <c r="F10" s="103"/>
      <c r="G10" s="103"/>
      <c r="H10" s="222"/>
      <c r="I10" s="221"/>
      <c r="J10" s="114"/>
    </row>
    <row r="11" spans="2:10" ht="27.95" customHeight="1" x14ac:dyDescent="0.15">
      <c r="B11" s="113"/>
      <c r="C11" s="103"/>
      <c r="D11" s="103"/>
      <c r="E11" s="103"/>
      <c r="F11" s="103"/>
      <c r="G11" s="103"/>
      <c r="H11" s="221"/>
      <c r="I11" s="221"/>
      <c r="J11" s="114"/>
    </row>
    <row r="12" spans="2:10" ht="27.95" customHeight="1" x14ac:dyDescent="0.15">
      <c r="B12" s="113"/>
      <c r="C12" s="103"/>
      <c r="D12" s="103"/>
      <c r="E12" s="103"/>
      <c r="F12" s="103"/>
      <c r="G12" s="103"/>
      <c r="H12" s="103"/>
      <c r="I12" s="103"/>
      <c r="J12" s="114"/>
    </row>
    <row r="13" spans="2:10" ht="27.95" customHeight="1" x14ac:dyDescent="0.15">
      <c r="B13" s="113"/>
      <c r="C13" s="103"/>
      <c r="D13" s="103"/>
      <c r="E13" s="103"/>
      <c r="F13" s="103"/>
      <c r="G13" s="103"/>
      <c r="H13" s="103"/>
      <c r="I13" s="103"/>
      <c r="J13" s="114"/>
    </row>
    <row r="14" spans="2:10" ht="27.95" customHeight="1" x14ac:dyDescent="0.15">
      <c r="B14" s="113"/>
      <c r="C14" s="103"/>
      <c r="D14" s="103"/>
      <c r="E14" s="103"/>
      <c r="F14" s="103"/>
      <c r="G14" s="103"/>
      <c r="H14" s="103"/>
      <c r="I14" s="103"/>
      <c r="J14" s="114"/>
    </row>
    <row r="15" spans="2:10" ht="27.95" customHeight="1" x14ac:dyDescent="0.15">
      <c r="B15" s="113"/>
      <c r="C15" s="103"/>
      <c r="D15" s="103"/>
      <c r="E15" s="103"/>
      <c r="F15" s="103"/>
      <c r="G15" s="103"/>
      <c r="H15" s="103"/>
      <c r="I15" s="103"/>
      <c r="J15" s="114"/>
    </row>
    <row r="16" spans="2:10" ht="27.95" customHeight="1" x14ac:dyDescent="0.15">
      <c r="B16" s="113"/>
      <c r="C16" s="103"/>
      <c r="D16" s="103"/>
      <c r="E16" s="103"/>
      <c r="F16" s="103"/>
      <c r="G16" s="103"/>
      <c r="H16" s="103"/>
      <c r="I16" s="103"/>
      <c r="J16" s="114"/>
    </row>
    <row r="17" spans="2:10" ht="27.95" customHeight="1" thickBot="1" x14ac:dyDescent="0.2">
      <c r="B17" s="123"/>
      <c r="C17" s="124"/>
      <c r="D17" s="124"/>
      <c r="E17" s="124"/>
      <c r="F17" s="124"/>
      <c r="G17" s="124"/>
      <c r="H17" s="124"/>
      <c r="I17" s="124"/>
      <c r="J17" s="125"/>
    </row>
    <row r="18" spans="2:10" ht="27.95" customHeight="1" thickTop="1" thickBot="1" x14ac:dyDescent="0.2">
      <c r="B18" s="117"/>
      <c r="C18" s="118"/>
      <c r="D18" s="118"/>
      <c r="E18" s="118"/>
      <c r="F18" s="118"/>
      <c r="G18" s="118"/>
      <c r="H18" s="118"/>
      <c r="I18" s="121" t="s">
        <v>303</v>
      </c>
      <c r="J18" s="119"/>
    </row>
    <row r="19" spans="2:10" ht="15.75" customHeight="1" thickTop="1" x14ac:dyDescent="0.15"/>
  </sheetData>
  <sheetProtection password="9BFE" sheet="1" objects="1" scenarios="1"/>
  <mergeCells count="1">
    <mergeCell ref="D6:G6"/>
  </mergeCells>
  <phoneticPr fontId="1" type="noConversion"/>
  <printOptions horizontalCentered="1" verticalCentered="1"/>
  <pageMargins left="0" right="0" top="0" bottom="0" header="0" footer="0"/>
  <pageSetup paperSize="9" orientation="landscape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indexed="53"/>
  </sheetPr>
  <dimension ref="A1:U33"/>
  <sheetViews>
    <sheetView showGridLines="0" showZeros="0" defaultGridColor="0" topLeftCell="C1" colorId="57" workbookViewId="0">
      <selection activeCell="H25" sqref="H25"/>
    </sheetView>
  </sheetViews>
  <sheetFormatPr defaultColWidth="9.375" defaultRowHeight="21.95" customHeight="1" x14ac:dyDescent="0.15"/>
  <cols>
    <col min="1" max="2" width="5.875" style="7" hidden="1" customWidth="1"/>
    <col min="3" max="5" width="4.5" style="7" customWidth="1"/>
    <col min="6" max="7" width="6.125" style="7" customWidth="1"/>
    <col min="8" max="8" width="24.5" style="7" customWidth="1"/>
    <col min="9" max="9" width="9.125" style="7" customWidth="1"/>
    <col min="10" max="10" width="24.625" style="7" customWidth="1"/>
    <col min="11" max="12" width="16.5" style="7" customWidth="1"/>
    <col min="13" max="13" width="5" style="7" customWidth="1"/>
    <col min="14" max="15" width="11.25" style="7" customWidth="1"/>
    <col min="16" max="16" width="11.25" style="7" hidden="1" customWidth="1"/>
    <col min="17" max="17" width="9.25" style="7" hidden="1" customWidth="1"/>
    <col min="18" max="18" width="19.25" style="52" hidden="1" customWidth="1"/>
    <col min="19" max="19" width="4.625" style="182" hidden="1" customWidth="1"/>
    <col min="20" max="20" width="8" style="7" hidden="1" customWidth="1"/>
    <col min="21" max="21" width="16" style="7" hidden="1" customWidth="1"/>
    <col min="22" max="23" width="6.875" style="7" customWidth="1"/>
    <col min="24" max="16384" width="9.375" style="7"/>
  </cols>
  <sheetData>
    <row r="1" spans="3:21" ht="18" customHeight="1" x14ac:dyDescent="0.15">
      <c r="C1" s="74"/>
      <c r="D1" s="74"/>
      <c r="E1" s="74"/>
      <c r="F1" s="74"/>
      <c r="G1" s="74"/>
      <c r="H1" s="78" t="s">
        <v>283</v>
      </c>
      <c r="I1" s="75"/>
      <c r="J1" s="75"/>
      <c r="K1" s="74"/>
      <c r="L1" s="74"/>
      <c r="M1" s="74"/>
      <c r="P1" s="82"/>
      <c r="Q1" s="83"/>
      <c r="R1" s="177"/>
      <c r="T1" s="183" t="s">
        <v>214</v>
      </c>
      <c r="U1" s="94" t="s">
        <v>324</v>
      </c>
    </row>
    <row r="2" spans="3:21" ht="14.1" customHeight="1" x14ac:dyDescent="0.15">
      <c r="C2" s="74"/>
      <c r="D2" s="74" t="str">
        <f>"核算单位："&amp;data!B26</f>
        <v>核算单位：XXXX集团有限公司</v>
      </c>
      <c r="E2" s="74"/>
      <c r="F2" s="74"/>
      <c r="G2" s="74"/>
      <c r="H2" s="74"/>
      <c r="I2" s="74"/>
      <c r="J2" s="74"/>
      <c r="K2" s="74"/>
      <c r="L2" s="74"/>
      <c r="M2" s="74"/>
      <c r="P2" s="82"/>
      <c r="Q2" s="84" t="str">
        <f>IF(Q1="","",VLOOKUP(Q1,'km2'!B:Q,14,0))</f>
        <v/>
      </c>
      <c r="R2" s="178" t="str">
        <f>IF(Q1="","",VLOOKUP(Q1,'km2'!B:Q,15,0))</f>
        <v/>
      </c>
      <c r="S2" s="185"/>
      <c r="T2" s="183" t="s">
        <v>213</v>
      </c>
      <c r="U2" s="94">
        <v>2019</v>
      </c>
    </row>
    <row r="3" spans="3:21" ht="14.1" customHeight="1" x14ac:dyDescent="0.15">
      <c r="C3" s="74"/>
      <c r="D3" s="231" t="str">
        <f>data!B27&amp;"年"</f>
        <v>2019年</v>
      </c>
      <c r="E3" s="231"/>
      <c r="F3" s="231" t="s">
        <v>207</v>
      </c>
      <c r="G3" s="231" t="s">
        <v>219</v>
      </c>
      <c r="H3" s="231" t="s">
        <v>284</v>
      </c>
      <c r="I3" s="232" t="s">
        <v>287</v>
      </c>
      <c r="J3" s="232" t="s">
        <v>288</v>
      </c>
      <c r="K3" s="231" t="s">
        <v>285</v>
      </c>
      <c r="L3" s="231" t="s">
        <v>286</v>
      </c>
      <c r="M3" s="74"/>
      <c r="P3" s="82"/>
      <c r="Q3" s="84">
        <f>COUNTA(I5:I24)</f>
        <v>0</v>
      </c>
      <c r="R3" s="177"/>
      <c r="T3" s="183" t="s">
        <v>322</v>
      </c>
      <c r="U3" s="180">
        <f>IF(ISERROR(INT(U2&amp;"-"&amp;MAX(data1!A:A)&amp;"-"&amp;LOOKUP(E9+307,data1!B:B))),INT(U2&amp;"-1"&amp;"-1"),INT(U2&amp;"-"&amp;MAX(data1!A:A)&amp;"-"&amp;LOOKUP(E9+307,data1!B:B)))</f>
        <v>43466</v>
      </c>
    </row>
    <row r="4" spans="3:21" ht="14.1" customHeight="1" x14ac:dyDescent="0.15">
      <c r="C4" s="74"/>
      <c r="D4" s="73" t="s">
        <v>205</v>
      </c>
      <c r="E4" s="73" t="s">
        <v>206</v>
      </c>
      <c r="F4" s="231"/>
      <c r="G4" s="231"/>
      <c r="H4" s="231"/>
      <c r="I4" s="233"/>
      <c r="J4" s="233"/>
      <c r="K4" s="231"/>
      <c r="L4" s="231"/>
      <c r="M4" s="74"/>
      <c r="P4" s="82"/>
      <c r="Q4" s="84">
        <f>Q3+5</f>
        <v>5</v>
      </c>
      <c r="R4" s="177"/>
      <c r="T4" s="184" t="s">
        <v>323</v>
      </c>
      <c r="U4" s="186">
        <v>43830</v>
      </c>
    </row>
    <row r="5" spans="3:21" ht="21" customHeight="1" x14ac:dyDescent="0.15">
      <c r="C5" s="74"/>
      <c r="D5" s="190">
        <f ca="1">INT(MONTH(NOW()))</f>
        <v>12</v>
      </c>
      <c r="E5" s="190">
        <f ca="1">INT(DAY(NOW()))</f>
        <v>16</v>
      </c>
      <c r="F5" s="190">
        <f>IF(ISERROR(LOOKUP(9E+307,data1!C:C )+1),1,LOOKUP(9E+307,data1!C:C )+1)</f>
        <v>1</v>
      </c>
      <c r="G5" s="191"/>
      <c r="H5" s="189"/>
      <c r="I5" s="192"/>
      <c r="J5" s="77"/>
      <c r="K5" s="79"/>
      <c r="L5" s="79"/>
      <c r="M5" s="74"/>
      <c r="P5" s="82"/>
      <c r="Q5" s="84">
        <f>COUNTA(data1!F$4:F$10000)+4</f>
        <v>4</v>
      </c>
      <c r="R5" s="179"/>
      <c r="S5" s="181"/>
      <c r="T5" s="153"/>
      <c r="U5" s="153"/>
    </row>
    <row r="6" spans="3:21" ht="21" customHeight="1" x14ac:dyDescent="0.15">
      <c r="C6" s="74"/>
      <c r="D6" s="87">
        <f>IF(I6="",0,D$5)</f>
        <v>0</v>
      </c>
      <c r="E6" s="87">
        <f>IF(I6="",0,E$5)</f>
        <v>0</v>
      </c>
      <c r="F6" s="87">
        <f>IF(I6="",0,F$5)</f>
        <v>0</v>
      </c>
      <c r="G6" s="87"/>
      <c r="H6" s="77"/>
      <c r="I6" s="192"/>
      <c r="J6" s="77"/>
      <c r="K6" s="79"/>
      <c r="L6" s="79"/>
      <c r="M6" s="74"/>
      <c r="P6" s="82"/>
      <c r="Q6" s="84">
        <f>Q3+Q5-1</f>
        <v>3</v>
      </c>
      <c r="R6" s="177"/>
      <c r="T6" s="153"/>
      <c r="U6" s="153"/>
    </row>
    <row r="7" spans="3:21" ht="21" customHeight="1" x14ac:dyDescent="0.15">
      <c r="C7" s="74"/>
      <c r="D7" s="87">
        <f t="shared" ref="D7:D24" si="0">IF(I7="",0,D$5)</f>
        <v>0</v>
      </c>
      <c r="E7" s="87">
        <f t="shared" ref="E7:E24" si="1">IF(I7="",0,E$5)</f>
        <v>0</v>
      </c>
      <c r="F7" s="87">
        <f t="shared" ref="F7:F24" si="2">IF(I7="",0,F$5)</f>
        <v>0</v>
      </c>
      <c r="G7" s="87"/>
      <c r="H7" s="77"/>
      <c r="I7" s="192"/>
      <c r="J7" s="77"/>
      <c r="K7" s="79"/>
      <c r="L7" s="79"/>
      <c r="M7" s="74"/>
      <c r="P7" s="82"/>
      <c r="Q7" s="82"/>
      <c r="R7" s="177"/>
      <c r="T7" s="153"/>
      <c r="U7" s="153"/>
    </row>
    <row r="8" spans="3:21" ht="21" customHeight="1" x14ac:dyDescent="0.15">
      <c r="C8" s="74"/>
      <c r="D8" s="87">
        <f t="shared" si="0"/>
        <v>0</v>
      </c>
      <c r="E8" s="87">
        <f t="shared" si="1"/>
        <v>0</v>
      </c>
      <c r="F8" s="87">
        <f t="shared" si="2"/>
        <v>0</v>
      </c>
      <c r="G8" s="87"/>
      <c r="H8" s="77"/>
      <c r="I8" s="192"/>
      <c r="J8" s="77"/>
      <c r="K8" s="79"/>
      <c r="L8" s="79"/>
      <c r="M8" s="74"/>
      <c r="P8" s="86" t="s">
        <v>292</v>
      </c>
      <c r="Q8" s="84">
        <f>COUNTA(H5:H24)-COUNTA(I5:I24)</f>
        <v>0</v>
      </c>
      <c r="R8" s="177"/>
      <c r="T8" s="153"/>
      <c r="U8" s="153"/>
    </row>
    <row r="9" spans="3:21" ht="21" customHeight="1" x14ac:dyDescent="0.15">
      <c r="C9" s="74"/>
      <c r="D9" s="87">
        <f t="shared" si="0"/>
        <v>0</v>
      </c>
      <c r="E9" s="87">
        <f t="shared" si="1"/>
        <v>0</v>
      </c>
      <c r="F9" s="87">
        <f t="shared" si="2"/>
        <v>0</v>
      </c>
      <c r="G9" s="87"/>
      <c r="H9" s="77"/>
      <c r="I9" s="192"/>
      <c r="J9" s="77"/>
      <c r="K9" s="79"/>
      <c r="L9" s="79"/>
      <c r="M9" s="74"/>
      <c r="P9" s="86" t="s">
        <v>234</v>
      </c>
      <c r="Q9" s="84">
        <f>IF(AND(K5="",L5=""),1,0)</f>
        <v>1</v>
      </c>
      <c r="R9" s="177"/>
      <c r="T9" s="153"/>
      <c r="U9" s="153"/>
    </row>
    <row r="10" spans="3:21" ht="21" customHeight="1" x14ac:dyDescent="0.15">
      <c r="C10" s="74"/>
      <c r="D10" s="87">
        <f t="shared" si="0"/>
        <v>0</v>
      </c>
      <c r="E10" s="87">
        <f t="shared" si="1"/>
        <v>0</v>
      </c>
      <c r="F10" s="87">
        <f t="shared" si="2"/>
        <v>0</v>
      </c>
      <c r="G10" s="87"/>
      <c r="H10" s="77"/>
      <c r="I10" s="192"/>
      <c r="J10" s="77"/>
      <c r="K10" s="79"/>
      <c r="L10" s="79"/>
      <c r="M10" s="74"/>
      <c r="T10" s="153"/>
      <c r="U10" s="153"/>
    </row>
    <row r="11" spans="3:21" ht="21" customHeight="1" x14ac:dyDescent="0.15">
      <c r="C11" s="74"/>
      <c r="D11" s="87">
        <f t="shared" si="0"/>
        <v>0</v>
      </c>
      <c r="E11" s="87">
        <f t="shared" si="1"/>
        <v>0</v>
      </c>
      <c r="F11" s="87">
        <f t="shared" si="2"/>
        <v>0</v>
      </c>
      <c r="G11" s="87"/>
      <c r="H11" s="77"/>
      <c r="I11" s="192"/>
      <c r="J11" s="77"/>
      <c r="K11" s="79"/>
      <c r="L11" s="79"/>
      <c r="M11" s="74"/>
      <c r="T11" s="153"/>
      <c r="U11" s="153"/>
    </row>
    <row r="12" spans="3:21" ht="21" customHeight="1" x14ac:dyDescent="0.15">
      <c r="C12" s="74"/>
      <c r="D12" s="87">
        <f t="shared" si="0"/>
        <v>0</v>
      </c>
      <c r="E12" s="87">
        <f t="shared" si="1"/>
        <v>0</v>
      </c>
      <c r="F12" s="87">
        <f t="shared" si="2"/>
        <v>0</v>
      </c>
      <c r="G12" s="87"/>
      <c r="H12" s="77"/>
      <c r="I12" s="192"/>
      <c r="J12" s="77"/>
      <c r="K12" s="79"/>
      <c r="L12" s="79"/>
      <c r="M12" s="74"/>
      <c r="T12" s="153"/>
      <c r="U12" s="153"/>
    </row>
    <row r="13" spans="3:21" ht="21" customHeight="1" x14ac:dyDescent="0.15">
      <c r="C13" s="74"/>
      <c r="D13" s="87">
        <f t="shared" si="0"/>
        <v>0</v>
      </c>
      <c r="E13" s="87">
        <f t="shared" si="1"/>
        <v>0</v>
      </c>
      <c r="F13" s="87">
        <f t="shared" si="2"/>
        <v>0</v>
      </c>
      <c r="G13" s="87"/>
      <c r="H13" s="77"/>
      <c r="I13" s="192"/>
      <c r="J13" s="77"/>
      <c r="K13" s="79"/>
      <c r="L13" s="79"/>
      <c r="M13" s="74"/>
      <c r="T13" s="153"/>
      <c r="U13" s="153"/>
    </row>
    <row r="14" spans="3:21" ht="21" customHeight="1" x14ac:dyDescent="0.15">
      <c r="C14" s="74"/>
      <c r="D14" s="87">
        <f t="shared" si="0"/>
        <v>0</v>
      </c>
      <c r="E14" s="87">
        <f t="shared" si="1"/>
        <v>0</v>
      </c>
      <c r="F14" s="87">
        <f t="shared" si="2"/>
        <v>0</v>
      </c>
      <c r="G14" s="87"/>
      <c r="H14" s="77"/>
      <c r="I14" s="192"/>
      <c r="J14" s="77"/>
      <c r="K14" s="79"/>
      <c r="L14" s="79"/>
      <c r="M14" s="74"/>
      <c r="T14" s="153"/>
      <c r="U14" s="153"/>
    </row>
    <row r="15" spans="3:21" ht="21" customHeight="1" x14ac:dyDescent="0.15">
      <c r="C15" s="74"/>
      <c r="D15" s="87">
        <f t="shared" si="0"/>
        <v>0</v>
      </c>
      <c r="E15" s="87">
        <f t="shared" si="1"/>
        <v>0</v>
      </c>
      <c r="F15" s="87">
        <f t="shared" si="2"/>
        <v>0</v>
      </c>
      <c r="G15" s="87"/>
      <c r="H15" s="77"/>
      <c r="I15" s="192"/>
      <c r="J15" s="77"/>
      <c r="K15" s="79"/>
      <c r="L15" s="79"/>
      <c r="M15" s="74"/>
    </row>
    <row r="16" spans="3:21" ht="21" customHeight="1" x14ac:dyDescent="0.15">
      <c r="C16" s="74"/>
      <c r="D16" s="87">
        <f t="shared" si="0"/>
        <v>0</v>
      </c>
      <c r="E16" s="87">
        <f t="shared" si="1"/>
        <v>0</v>
      </c>
      <c r="F16" s="87">
        <f t="shared" si="2"/>
        <v>0</v>
      </c>
      <c r="G16" s="87"/>
      <c r="H16" s="77"/>
      <c r="I16" s="192"/>
      <c r="J16" s="77"/>
      <c r="K16" s="79"/>
      <c r="L16" s="79"/>
      <c r="M16" s="74"/>
    </row>
    <row r="17" spans="3:13" ht="21" customHeight="1" x14ac:dyDescent="0.15">
      <c r="C17" s="74"/>
      <c r="D17" s="87">
        <f t="shared" si="0"/>
        <v>0</v>
      </c>
      <c r="E17" s="87">
        <f t="shared" si="1"/>
        <v>0</v>
      </c>
      <c r="F17" s="87">
        <f t="shared" si="2"/>
        <v>0</v>
      </c>
      <c r="G17" s="87"/>
      <c r="H17" s="77"/>
      <c r="I17" s="192"/>
      <c r="J17" s="77"/>
      <c r="K17" s="79"/>
      <c r="L17" s="79"/>
      <c r="M17" s="74"/>
    </row>
    <row r="18" spans="3:13" ht="21" customHeight="1" x14ac:dyDescent="0.15">
      <c r="C18" s="74"/>
      <c r="D18" s="87">
        <f t="shared" si="0"/>
        <v>0</v>
      </c>
      <c r="E18" s="87">
        <f t="shared" si="1"/>
        <v>0</v>
      </c>
      <c r="F18" s="87">
        <f t="shared" si="2"/>
        <v>0</v>
      </c>
      <c r="G18" s="87"/>
      <c r="H18" s="77"/>
      <c r="I18" s="192"/>
      <c r="J18" s="77"/>
      <c r="K18" s="79"/>
      <c r="L18" s="79"/>
      <c r="M18" s="74"/>
    </row>
    <row r="19" spans="3:13" ht="21" customHeight="1" x14ac:dyDescent="0.15">
      <c r="C19" s="74"/>
      <c r="D19" s="87">
        <f t="shared" si="0"/>
        <v>0</v>
      </c>
      <c r="E19" s="87">
        <f t="shared" si="1"/>
        <v>0</v>
      </c>
      <c r="F19" s="87">
        <f t="shared" si="2"/>
        <v>0</v>
      </c>
      <c r="G19" s="87"/>
      <c r="H19" s="77"/>
      <c r="I19" s="192"/>
      <c r="J19" s="77"/>
      <c r="K19" s="79"/>
      <c r="L19" s="79"/>
      <c r="M19" s="74"/>
    </row>
    <row r="20" spans="3:13" ht="21" customHeight="1" x14ac:dyDescent="0.15">
      <c r="C20" s="74"/>
      <c r="D20" s="87">
        <f t="shared" si="0"/>
        <v>0</v>
      </c>
      <c r="E20" s="87">
        <f t="shared" si="1"/>
        <v>0</v>
      </c>
      <c r="F20" s="87">
        <f t="shared" si="2"/>
        <v>0</v>
      </c>
      <c r="G20" s="87"/>
      <c r="H20" s="77"/>
      <c r="I20" s="192"/>
      <c r="J20" s="77"/>
      <c r="K20" s="79"/>
      <c r="L20" s="79"/>
      <c r="M20" s="74"/>
    </row>
    <row r="21" spans="3:13" ht="21" customHeight="1" x14ac:dyDescent="0.15">
      <c r="C21" s="74"/>
      <c r="D21" s="87">
        <f t="shared" si="0"/>
        <v>0</v>
      </c>
      <c r="E21" s="87">
        <f t="shared" si="1"/>
        <v>0</v>
      </c>
      <c r="F21" s="87">
        <f t="shared" si="2"/>
        <v>0</v>
      </c>
      <c r="G21" s="87"/>
      <c r="H21" s="77"/>
      <c r="I21" s="192"/>
      <c r="J21" s="77"/>
      <c r="K21" s="79"/>
      <c r="L21" s="79"/>
      <c r="M21" s="74"/>
    </row>
    <row r="22" spans="3:13" ht="21" customHeight="1" x14ac:dyDescent="0.15">
      <c r="C22" s="74"/>
      <c r="D22" s="87">
        <f t="shared" si="0"/>
        <v>0</v>
      </c>
      <c r="E22" s="87">
        <f t="shared" si="1"/>
        <v>0</v>
      </c>
      <c r="F22" s="87">
        <f t="shared" si="2"/>
        <v>0</v>
      </c>
      <c r="G22" s="87"/>
      <c r="H22" s="77"/>
      <c r="I22" s="192"/>
      <c r="J22" s="77"/>
      <c r="K22" s="79"/>
      <c r="L22" s="79"/>
      <c r="M22" s="74"/>
    </row>
    <row r="23" spans="3:13" ht="21" customHeight="1" x14ac:dyDescent="0.15">
      <c r="C23" s="74"/>
      <c r="D23" s="87">
        <f t="shared" si="0"/>
        <v>0</v>
      </c>
      <c r="E23" s="87">
        <f t="shared" si="1"/>
        <v>0</v>
      </c>
      <c r="F23" s="87">
        <f t="shared" si="2"/>
        <v>0</v>
      </c>
      <c r="G23" s="87"/>
      <c r="H23" s="77"/>
      <c r="I23" s="192"/>
      <c r="J23" s="77"/>
      <c r="K23" s="79"/>
      <c r="L23" s="79"/>
      <c r="M23" s="74"/>
    </row>
    <row r="24" spans="3:13" ht="21" customHeight="1" x14ac:dyDescent="0.15">
      <c r="C24" s="74"/>
      <c r="D24" s="87">
        <f t="shared" si="0"/>
        <v>0</v>
      </c>
      <c r="E24" s="87">
        <f t="shared" si="1"/>
        <v>0</v>
      </c>
      <c r="F24" s="87">
        <f t="shared" si="2"/>
        <v>0</v>
      </c>
      <c r="G24" s="87"/>
      <c r="H24" s="77"/>
      <c r="I24" s="192"/>
      <c r="J24" s="77"/>
      <c r="K24" s="79"/>
      <c r="L24" s="79"/>
      <c r="M24" s="74"/>
    </row>
    <row r="25" spans="3:13" ht="21" customHeight="1" x14ac:dyDescent="0.15">
      <c r="C25" s="74"/>
      <c r="D25" s="229" t="s">
        <v>289</v>
      </c>
      <c r="E25" s="230"/>
      <c r="F25" s="230"/>
      <c r="G25" s="230"/>
      <c r="H25" s="72"/>
      <c r="I25" s="71"/>
      <c r="J25" s="71"/>
      <c r="K25" s="80">
        <f>ROUND(SUM(K5:K24),2)</f>
        <v>0</v>
      </c>
      <c r="L25" s="80">
        <f>ROUND(SUM(L5:L24),2)</f>
        <v>0</v>
      </c>
      <c r="M25" s="74"/>
    </row>
    <row r="26" spans="3:13" ht="20.100000000000001" customHeight="1" x14ac:dyDescent="0.15"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</row>
    <row r="27" spans="3:13" ht="20.100000000000001" customHeight="1" x14ac:dyDescent="0.15"/>
    <row r="28" spans="3:13" ht="20.100000000000001" customHeight="1" x14ac:dyDescent="0.15"/>
    <row r="29" spans="3:13" ht="20.100000000000001" customHeight="1" x14ac:dyDescent="0.15"/>
    <row r="30" spans="3:13" ht="20.100000000000001" customHeight="1" x14ac:dyDescent="0.15"/>
    <row r="31" spans="3:13" ht="20.100000000000001" customHeight="1" x14ac:dyDescent="0.15"/>
    <row r="32" spans="3:13" ht="20.100000000000001" customHeight="1" x14ac:dyDescent="0.15"/>
    <row r="33" ht="20.100000000000001" customHeight="1" x14ac:dyDescent="0.15"/>
  </sheetData>
  <sheetCalcPr fullCalcOnLoad="1"/>
  <sheetProtection password="9BFE" sheet="1" objects="1" scenarios="1"/>
  <mergeCells count="9">
    <mergeCell ref="D25:G25"/>
    <mergeCell ref="D3:E3"/>
    <mergeCell ref="F3:F4"/>
    <mergeCell ref="H3:H4"/>
    <mergeCell ref="L3:L4"/>
    <mergeCell ref="G3:G4"/>
    <mergeCell ref="I3:I4"/>
    <mergeCell ref="J3:J4"/>
    <mergeCell ref="K3:K4"/>
  </mergeCells>
  <phoneticPr fontId="1" type="noConversion"/>
  <pageMargins left="0.75" right="0.75" top="1" bottom="1" header="0.5" footer="0.5"/>
  <pageSetup paperSize="9"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Drop Down 1">
              <controlPr defaultSize="0" print="0" autoLine="0" autoPict="0" macro="[0]!Sheet1.xzkm">
                <anchor moveWithCells="1">
                  <from>
                    <xdr:col>8</xdr:col>
                    <xdr:colOff>876300</xdr:colOff>
                    <xdr:row>0</xdr:row>
                    <xdr:rowOff>95250</xdr:rowOff>
                  </from>
                  <to>
                    <xdr:col>11</xdr:col>
                    <xdr:colOff>1247775</xdr:colOff>
                    <xdr:row>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Button 2">
              <controlPr defaultSize="0" print="0" autoFill="0" autoPict="0" macro="[0]!Sheet1.bcpz">
                <anchor moveWithCells="1">
                  <from>
                    <xdr:col>13</xdr:col>
                    <xdr:colOff>371475</xdr:colOff>
                    <xdr:row>4</xdr:row>
                    <xdr:rowOff>123825</xdr:rowOff>
                  </from>
                  <to>
                    <xdr:col>14</xdr:col>
                    <xdr:colOff>266700</xdr:colOff>
                    <xdr:row>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Button 3">
              <controlPr defaultSize="0" print="0" autoFill="0" autoPict="0" macro="[0]!tongbushuju">
                <anchor moveWithCells="1">
                  <from>
                    <xdr:col>13</xdr:col>
                    <xdr:colOff>361950</xdr:colOff>
                    <xdr:row>2</xdr:row>
                    <xdr:rowOff>161925</xdr:rowOff>
                  </from>
                  <to>
                    <xdr:col>14</xdr:col>
                    <xdr:colOff>257175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7" name="Button 4">
              <controlPr defaultSize="0" print="0" autoFill="0" autoPict="0" macro="[0]!主页">
                <anchor moveWithCells="1">
                  <from>
                    <xdr:col>13</xdr:col>
                    <xdr:colOff>361950</xdr:colOff>
                    <xdr:row>1</xdr:row>
                    <xdr:rowOff>9525</xdr:rowOff>
                  </from>
                  <to>
                    <xdr:col>14</xdr:col>
                    <xdr:colOff>257175</xdr:colOff>
                    <xdr:row>2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indexed="53"/>
  </sheetPr>
  <dimension ref="A1:S12"/>
  <sheetViews>
    <sheetView showGridLines="0" showZeros="0" defaultGridColor="0" topLeftCell="F1" colorId="57" workbookViewId="0">
      <selection activeCell="Q3" sqref="Q3"/>
    </sheetView>
  </sheetViews>
  <sheetFormatPr defaultColWidth="14.75" defaultRowHeight="24.95" customHeight="1" x14ac:dyDescent="0.15"/>
  <cols>
    <col min="1" max="5" width="7.625" style="31" hidden="1" customWidth="1"/>
    <col min="6" max="6" width="5.375" style="31" customWidth="1"/>
    <col min="7" max="7" width="8.875" style="31" customWidth="1"/>
    <col min="8" max="8" width="11.875" style="31" customWidth="1"/>
    <col min="9" max="9" width="6.5" style="31" customWidth="1"/>
    <col min="10" max="10" width="12.625" style="31" customWidth="1"/>
    <col min="11" max="11" width="6.375" style="31" customWidth="1"/>
    <col min="12" max="12" width="11.25" style="31" customWidth="1"/>
    <col min="13" max="13" width="5.875" style="31" customWidth="1"/>
    <col min="14" max="14" width="17" style="31" customWidth="1"/>
    <col min="15" max="15" width="4.75" style="31" customWidth="1"/>
    <col min="16" max="16" width="11.125" style="31" customWidth="1"/>
    <col min="17" max="17" width="7.25" style="31" customWidth="1"/>
    <col min="18" max="18" width="14.75" style="31" customWidth="1"/>
    <col min="19" max="19" width="10.125" style="81" customWidth="1"/>
    <col min="20" max="16384" width="14.75" style="31"/>
  </cols>
  <sheetData>
    <row r="1" spans="1:19" ht="24.95" customHeight="1" x14ac:dyDescent="0.15">
      <c r="B1" s="40">
        <v>1</v>
      </c>
      <c r="C1" s="41">
        <f>IF(B2/6=INT(B2/6),B2/6,INT(B2/6)+1)</f>
        <v>0</v>
      </c>
      <c r="F1" s="34"/>
      <c r="G1" s="236" t="str">
        <f>"核算单位："&amp;data!B26</f>
        <v>核算单位：XXXX集团有限公司</v>
      </c>
      <c r="H1" s="236"/>
      <c r="I1" s="236"/>
      <c r="J1" s="234" t="s">
        <v>218</v>
      </c>
      <c r="K1" s="234"/>
      <c r="L1" s="234"/>
      <c r="M1" s="35" t="s">
        <v>207</v>
      </c>
      <c r="N1" s="44">
        <f>B3</f>
        <v>79</v>
      </c>
      <c r="O1" s="34"/>
    </row>
    <row r="2" spans="1:19" ht="17.25" customHeight="1" thickBot="1" x14ac:dyDescent="0.2">
      <c r="B2" s="38">
        <f>MAX(data!K:K)</f>
        <v>0</v>
      </c>
      <c r="F2" s="34"/>
      <c r="G2" s="237"/>
      <c r="H2" s="237"/>
      <c r="I2" s="237"/>
      <c r="J2" s="235" t="e">
        <f>data!B27&amp;"年"&amp;VLOOKUP(1,data!K:W,5,0)&amp;"月"&amp;VLOOKUP(1,data!K:W,6,0)&amp;"日"</f>
        <v>#N/A</v>
      </c>
      <c r="K2" s="235"/>
      <c r="L2" s="235"/>
      <c r="M2" s="36" t="s">
        <v>219</v>
      </c>
      <c r="N2" s="10">
        <f>IF(B1=0,VLOOKUP(1,data!K:W,8,0),0)</f>
        <v>0</v>
      </c>
      <c r="O2" s="34"/>
      <c r="Q2" s="81"/>
    </row>
    <row r="3" spans="1:19" s="33" customFormat="1" ht="24.95" customHeight="1" thickBot="1" x14ac:dyDescent="0.2">
      <c r="A3" s="38">
        <f>B1*6</f>
        <v>6</v>
      </c>
      <c r="B3" s="41">
        <f>IF(B2&gt;6,Q4&amp;"("&amp;B1+1&amp;"/"&amp;IF(B2&lt;7,Q4,IF(B2/6=INT(B2/6),B2/6,INT(B2/6)+1))&amp;")",Q4)</f>
        <v>79</v>
      </c>
      <c r="F3" s="37"/>
      <c r="G3" s="238" t="s">
        <v>228</v>
      </c>
      <c r="H3" s="239"/>
      <c r="I3" s="245" t="s">
        <v>224</v>
      </c>
      <c r="J3" s="245"/>
      <c r="K3" s="245"/>
      <c r="L3" s="238" t="s">
        <v>210</v>
      </c>
      <c r="M3" s="239"/>
      <c r="N3" s="12" t="s">
        <v>211</v>
      </c>
      <c r="O3" s="37"/>
      <c r="P3" s="196" t="s">
        <v>221</v>
      </c>
      <c r="Q3" s="207">
        <v>4</v>
      </c>
      <c r="S3" s="206"/>
    </row>
    <row r="4" spans="1:19" ht="24.95" customHeight="1" thickBot="1" x14ac:dyDescent="0.2">
      <c r="A4" s="39">
        <f>IF(MAX(A$3:A3)&gt;=B$2,0,MAX(A$3:A3)+1)</f>
        <v>0</v>
      </c>
      <c r="F4" s="34"/>
      <c r="G4" s="242">
        <f>IF(A4=0,0,VLOOKUP(A4,data!K:W,9,0))</f>
        <v>0</v>
      </c>
      <c r="H4" s="244"/>
      <c r="I4" s="242">
        <f>IF(A4=0,0,VLOOKUP(A4,data!K:W,10,0)&amp;" "&amp;VLOOKUP(A4,data!K:W,11,0))</f>
        <v>0</v>
      </c>
      <c r="J4" s="243"/>
      <c r="K4" s="244"/>
      <c r="L4" s="240">
        <f>IF(A4=0,0,VLOOKUP(A4,data!K:W,12,0))</f>
        <v>0</v>
      </c>
      <c r="M4" s="241"/>
      <c r="N4" s="42">
        <f>IF(A4=0,0,VLOOKUP(A4,data!K:W,13,0))</f>
        <v>0</v>
      </c>
      <c r="O4" s="34"/>
      <c r="P4" s="196" t="s">
        <v>220</v>
      </c>
      <c r="Q4" s="208">
        <v>79</v>
      </c>
      <c r="S4" s="206"/>
    </row>
    <row r="5" spans="1:19" ht="24.95" customHeight="1" thickBot="1" x14ac:dyDescent="0.2">
      <c r="A5" s="39">
        <f>IF(MAX(A$3:A4)&gt;=B$2,0,MAX(A$3:A4)+1)</f>
        <v>0</v>
      </c>
      <c r="F5" s="34"/>
      <c r="G5" s="242">
        <f>IF(A5=0,0,VLOOKUP(A5,data!K:W,9,0))</f>
        <v>0</v>
      </c>
      <c r="H5" s="244"/>
      <c r="I5" s="242">
        <f>IF(A5=0,0,VLOOKUP(A5,data!K:W,10,0)&amp;" "&amp;VLOOKUP(A5,data!K:W,11,0))</f>
        <v>0</v>
      </c>
      <c r="J5" s="243"/>
      <c r="K5" s="244"/>
      <c r="L5" s="240">
        <f>IF(A5=0,0,VLOOKUP(A5,data!K:W,12,0))</f>
        <v>0</v>
      </c>
      <c r="M5" s="241"/>
      <c r="N5" s="42">
        <f>IF(A5=0,0,VLOOKUP(A5,data!K:W,13,0))</f>
        <v>0</v>
      </c>
      <c r="O5" s="34"/>
      <c r="P5" s="196" t="s">
        <v>223</v>
      </c>
      <c r="Q5" s="209">
        <v>8</v>
      </c>
      <c r="R5" s="88">
        <f t="array" ref="R5">MAX((data!O$4:O$10000=Q3)*(data!Q$4:Q$10000))</f>
        <v>0</v>
      </c>
      <c r="S5" s="206"/>
    </row>
    <row r="6" spans="1:19" ht="24.95" customHeight="1" thickBot="1" x14ac:dyDescent="0.2">
      <c r="A6" s="39">
        <f>IF(MAX(A$3:A5)&gt;=B$2,0,MAX(A$3:A5)+1)</f>
        <v>0</v>
      </c>
      <c r="F6" s="34"/>
      <c r="G6" s="242">
        <f>IF(A6=0,0,VLOOKUP(A6,data!K:W,9,0))</f>
        <v>0</v>
      </c>
      <c r="H6" s="244"/>
      <c r="I6" s="242">
        <f>IF(A6=0,0,VLOOKUP(A6,data!K:W,10,0)&amp;" "&amp;VLOOKUP(A6,data!K:W,11,0))</f>
        <v>0</v>
      </c>
      <c r="J6" s="243"/>
      <c r="K6" s="244"/>
      <c r="L6" s="240">
        <f>IF(A6=0,0,VLOOKUP(A6,data!K:W,12,0))</f>
        <v>0</v>
      </c>
      <c r="M6" s="241"/>
      <c r="N6" s="42">
        <f>IF(A6=0,0,VLOOKUP(A6,data!K:W,13,0))</f>
        <v>0</v>
      </c>
      <c r="O6" s="34"/>
      <c r="P6" s="32"/>
      <c r="Q6" s="210"/>
      <c r="S6" s="206"/>
    </row>
    <row r="7" spans="1:19" ht="24.95" customHeight="1" thickBot="1" x14ac:dyDescent="0.2">
      <c r="A7" s="39">
        <f>IF(MAX(A$3:A6)&gt;=B$2,0,MAX(A$3:A6)+1)</f>
        <v>0</v>
      </c>
      <c r="F7" s="34"/>
      <c r="G7" s="242">
        <f>IF(A7=0,0,VLOOKUP(A7,data!K:W,9,0))</f>
        <v>0</v>
      </c>
      <c r="H7" s="244"/>
      <c r="I7" s="242">
        <f>IF(A7=0,0,VLOOKUP(A7,data!K:W,10,0)&amp;" "&amp;VLOOKUP(A7,data!K:W,11,0))</f>
        <v>0</v>
      </c>
      <c r="J7" s="243"/>
      <c r="K7" s="244"/>
      <c r="L7" s="240">
        <f>IF(A7=0,0,VLOOKUP(A7,data!K:W,12,0))</f>
        <v>0</v>
      </c>
      <c r="M7" s="241"/>
      <c r="N7" s="42">
        <f>IF(A7=0,0,VLOOKUP(A7,data!K:W,13,0))</f>
        <v>0</v>
      </c>
      <c r="O7" s="34"/>
      <c r="P7" s="32" t="s">
        <v>291</v>
      </c>
      <c r="Q7" s="211">
        <f>B1+1</f>
        <v>2</v>
      </c>
      <c r="R7" s="197"/>
      <c r="S7" s="206"/>
    </row>
    <row r="8" spans="1:19" ht="24.95" customHeight="1" x14ac:dyDescent="0.15">
      <c r="A8" s="39">
        <f>IF(MAX(A$3:A7)&gt;=B$2,0,MAX(A$3:A7)+1)</f>
        <v>0</v>
      </c>
      <c r="F8" s="34"/>
      <c r="G8" s="242">
        <f>IF(A8=0,0,VLOOKUP(A8,data!K:W,9,0))</f>
        <v>0</v>
      </c>
      <c r="H8" s="244"/>
      <c r="I8" s="242">
        <f>IF(A8=0,0,VLOOKUP(A8,data!K:W,10,0)&amp;" "&amp;VLOOKUP(A8,data!K:W,11,0))</f>
        <v>0</v>
      </c>
      <c r="J8" s="243"/>
      <c r="K8" s="244"/>
      <c r="L8" s="240">
        <f>IF(A8=0,0,VLOOKUP(A8,data!K:W,12,0))</f>
        <v>0</v>
      </c>
      <c r="M8" s="241"/>
      <c r="N8" s="42">
        <f>IF(A8=0,0,VLOOKUP(A8,data!K:W,13,0))</f>
        <v>0</v>
      </c>
      <c r="O8" s="34"/>
    </row>
    <row r="9" spans="1:19" ht="24.95" customHeight="1" x14ac:dyDescent="0.15">
      <c r="A9" s="39">
        <f>IF(MAX(A$3:A8)&gt;=B$2,0,MAX(A$3:A8)+1)</f>
        <v>0</v>
      </c>
      <c r="F9" s="34"/>
      <c r="G9" s="242">
        <f>IF(A9=0,0,VLOOKUP(A9,data!K:W,9,0))</f>
        <v>0</v>
      </c>
      <c r="H9" s="244"/>
      <c r="I9" s="242">
        <f>IF(A9=0,0,VLOOKUP(A9,data!K:W,10,0)&amp;" "&amp;VLOOKUP(A9,data!K:W,11,0))</f>
        <v>0</v>
      </c>
      <c r="J9" s="243"/>
      <c r="K9" s="244"/>
      <c r="L9" s="240">
        <f>IF(A9=0,0,VLOOKUP(A9,data!K:W,12,0))</f>
        <v>0</v>
      </c>
      <c r="M9" s="241"/>
      <c r="N9" s="42">
        <f>IF(A9=0,0,VLOOKUP(A9,data!K:W,13,0))</f>
        <v>0</v>
      </c>
      <c r="O9" s="34"/>
    </row>
    <row r="10" spans="1:19" ht="24.95" customHeight="1" x14ac:dyDescent="0.15">
      <c r="A10" s="41">
        <f>MAX(A4:A9)</f>
        <v>0</v>
      </c>
      <c r="F10" s="34"/>
      <c r="G10" s="238" t="s">
        <v>229</v>
      </c>
      <c r="H10" s="239"/>
      <c r="I10" s="246"/>
      <c r="J10" s="247"/>
      <c r="K10" s="248"/>
      <c r="L10" s="249">
        <f>IF(B2=A10,SUMIF(data!K$4:K$10000,"&gt;0",data!V$4:V$10000),0)</f>
        <v>0</v>
      </c>
      <c r="M10" s="250"/>
      <c r="N10" s="43">
        <f>IF(B2=A10,SUMIF(data!K$4:K$10000,"&gt;0",data!W$4:W$10000),0)</f>
        <v>0</v>
      </c>
      <c r="O10" s="34"/>
    </row>
    <row r="11" spans="1:19" ht="19.5" customHeight="1" x14ac:dyDescent="0.15">
      <c r="F11" s="34"/>
      <c r="G11" s="45" t="s">
        <v>222</v>
      </c>
      <c r="H11" s="57"/>
      <c r="I11" s="45" t="s">
        <v>225</v>
      </c>
      <c r="J11" s="57"/>
      <c r="K11" s="45" t="s">
        <v>226</v>
      </c>
      <c r="L11" s="57"/>
      <c r="M11" s="45" t="s">
        <v>227</v>
      </c>
      <c r="N11" s="57"/>
      <c r="O11" s="34"/>
    </row>
    <row r="12" spans="1:19" ht="14.25" customHeight="1" x14ac:dyDescent="0.15">
      <c r="F12" s="34"/>
      <c r="G12" s="34"/>
      <c r="H12" s="34"/>
      <c r="I12" s="34"/>
      <c r="J12" s="34"/>
      <c r="K12" s="34"/>
      <c r="L12" s="34"/>
      <c r="M12" s="34"/>
      <c r="N12" s="34"/>
      <c r="O12" s="34"/>
    </row>
  </sheetData>
  <sheetCalcPr fullCalcOnLoad="1"/>
  <sheetProtection password="9BFE" sheet="1" objects="1" scenarios="1"/>
  <mergeCells count="27">
    <mergeCell ref="L9:M9"/>
    <mergeCell ref="L10:M10"/>
    <mergeCell ref="L5:M5"/>
    <mergeCell ref="L6:M6"/>
    <mergeCell ref="L7:M7"/>
    <mergeCell ref="L8:M8"/>
    <mergeCell ref="I10:K10"/>
    <mergeCell ref="G3:H3"/>
    <mergeCell ref="G4:H4"/>
    <mergeCell ref="G5:H5"/>
    <mergeCell ref="G6:H6"/>
    <mergeCell ref="G7:H7"/>
    <mergeCell ref="G8:H8"/>
    <mergeCell ref="G9:H9"/>
    <mergeCell ref="G10:H10"/>
    <mergeCell ref="I6:K6"/>
    <mergeCell ref="I7:K7"/>
    <mergeCell ref="I8:K8"/>
    <mergeCell ref="I3:K3"/>
    <mergeCell ref="I4:K4"/>
    <mergeCell ref="I9:K9"/>
    <mergeCell ref="J1:L1"/>
    <mergeCell ref="J2:L2"/>
    <mergeCell ref="G1:I2"/>
    <mergeCell ref="L3:M3"/>
    <mergeCell ref="L4:M4"/>
    <mergeCell ref="I5:K5"/>
  </mergeCells>
  <phoneticPr fontId="1" type="noConversion"/>
  <pageMargins left="1.1811023622047245" right="0" top="0" bottom="0" header="0" footer="0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Spinner 1">
              <controlPr defaultSize="0" autoPict="0">
                <anchor moveWithCells="1" sizeWithCells="1">
                  <from>
                    <xdr:col>16</xdr:col>
                    <xdr:colOff>714375</xdr:colOff>
                    <xdr:row>9</xdr:row>
                    <xdr:rowOff>142875</xdr:rowOff>
                  </from>
                  <to>
                    <xdr:col>16</xdr:col>
                    <xdr:colOff>1038225</xdr:colOff>
                    <xdr:row>10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Spinner 2">
              <controlPr defaultSize="0" print="0" autoPict="0">
                <anchor moveWithCells="1">
                  <from>
                    <xdr:col>17</xdr:col>
                    <xdr:colOff>19050</xdr:colOff>
                    <xdr:row>6</xdr:row>
                    <xdr:rowOff>0</xdr:rowOff>
                  </from>
                  <to>
                    <xdr:col>17</xdr:col>
                    <xdr:colOff>333375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Spinner 3">
              <controlPr defaultSize="0" autoPict="0">
                <anchor moveWithCells="1" sizeWithCells="1">
                  <from>
                    <xdr:col>17</xdr:col>
                    <xdr:colOff>19050</xdr:colOff>
                    <xdr:row>2</xdr:row>
                    <xdr:rowOff>0</xdr:rowOff>
                  </from>
                  <to>
                    <xdr:col>17</xdr:col>
                    <xdr:colOff>333375</xdr:colOff>
                    <xdr:row>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Spinner 4">
              <controlPr defaultSize="0" autoPict="0" macro="[0]!Sheet2.凭证分页">
                <anchor moveWithCells="1" sizeWithCells="1">
                  <from>
                    <xdr:col>17</xdr:col>
                    <xdr:colOff>19050</xdr:colOff>
                    <xdr:row>3</xdr:row>
                    <xdr:rowOff>0</xdr:rowOff>
                  </from>
                  <to>
                    <xdr:col>17</xdr:col>
                    <xdr:colOff>333375</xdr:colOff>
                    <xdr:row>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Button 6">
              <controlPr defaultSize="0" print="0" autoFill="0" autoPict="0" macro="[0]!主页">
                <anchor moveWithCells="1">
                  <from>
                    <xdr:col>16</xdr:col>
                    <xdr:colOff>19050</xdr:colOff>
                    <xdr:row>7</xdr:row>
                    <xdr:rowOff>276225</xdr:rowOff>
                  </from>
                  <to>
                    <xdr:col>17</xdr:col>
                    <xdr:colOff>219075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Button 7">
              <controlPr defaultSize="0" print="0" autoFill="0" autoPict="0" macro="[0]!Sheet2.凭证连续打印">
                <anchor moveWithCells="1">
                  <from>
                    <xdr:col>16</xdr:col>
                    <xdr:colOff>19050</xdr:colOff>
                    <xdr:row>8</xdr:row>
                    <xdr:rowOff>238125</xdr:rowOff>
                  </from>
                  <to>
                    <xdr:col>17</xdr:col>
                    <xdr:colOff>219075</xdr:colOff>
                    <xdr:row>9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indexed="53"/>
  </sheetPr>
  <dimension ref="A1:T34"/>
  <sheetViews>
    <sheetView showGridLines="0" showZeros="0" defaultGridColor="0" topLeftCell="F1" colorId="57" workbookViewId="0">
      <selection activeCell="V21" sqref="V21"/>
    </sheetView>
  </sheetViews>
  <sheetFormatPr defaultRowHeight="14.45" customHeight="1" x14ac:dyDescent="0.15"/>
  <cols>
    <col min="1" max="1" width="5.75" style="7" hidden="1" customWidth="1"/>
    <col min="2" max="2" width="7.875" style="7" hidden="1" customWidth="1"/>
    <col min="3" max="5" width="5.75" style="7" hidden="1" customWidth="1"/>
    <col min="6" max="6" width="5.75" style="7" customWidth="1"/>
    <col min="7" max="8" width="5" style="7" customWidth="1"/>
    <col min="9" max="9" width="6.375" style="7" customWidth="1"/>
    <col min="10" max="10" width="34.75" style="7" customWidth="1"/>
    <col min="11" max="12" width="19.5" style="7" customWidth="1"/>
    <col min="13" max="13" width="3" style="7" customWidth="1"/>
    <col min="14" max="14" width="20.125" style="7" customWidth="1"/>
    <col min="15" max="15" width="5.125" style="7" customWidth="1"/>
    <col min="16" max="16" width="3.625" style="7" customWidth="1"/>
    <col min="17" max="17" width="12.375" style="7" hidden="1" customWidth="1"/>
    <col min="18" max="18" width="5.125" style="7" hidden="1" customWidth="1"/>
    <col min="19" max="20" width="0" style="7" hidden="1" customWidth="1"/>
    <col min="21" max="16384" width="9" style="7"/>
  </cols>
  <sheetData>
    <row r="1" spans="1:20" ht="10.5" customHeight="1" x14ac:dyDescent="0.15">
      <c r="B1" s="17">
        <v>0</v>
      </c>
      <c r="C1" s="92">
        <f>IF(data!B17/25=0,1,IF(data!B17/25=INT(data!B17/25),data!B17/25,INT(data!B17/25)+1))</f>
        <v>1</v>
      </c>
      <c r="F1" s="9"/>
      <c r="G1" s="9"/>
      <c r="H1" s="9"/>
      <c r="I1" s="9"/>
      <c r="J1" s="9"/>
      <c r="K1" s="9"/>
      <c r="L1" s="9"/>
      <c r="M1" s="9"/>
      <c r="N1" s="9"/>
      <c r="O1" s="9"/>
    </row>
    <row r="2" spans="1:20" ht="25.5" customHeight="1" x14ac:dyDescent="0.15">
      <c r="A2" s="4">
        <f>B1*25-4</f>
        <v>-4</v>
      </c>
      <c r="B2" s="3">
        <f>IF(OR(MAX(A$2:A2)&gt;=data!B$17,A2&lt;=0),0,VLOOKUP(A2,data!H:I,2,0))</f>
        <v>0</v>
      </c>
      <c r="C2" s="4">
        <f>IF(OR(MAX(A$2:A2)&gt;=data!B$17,A2&lt;=0),0,VLOOKUP(B2,data!J:O,6,0))</f>
        <v>0</v>
      </c>
      <c r="F2" s="9"/>
      <c r="G2" s="9"/>
      <c r="H2" s="9"/>
      <c r="I2" s="9"/>
      <c r="J2" s="251" t="e">
        <f>IF(LEN(data!B21)=4,VLOOKUP(data!B21,km!O:Q,2,0)&amp;"总账",VLOOKUP(INT(LEFT(data!B21,4)),km!O:Q,2,0)&amp;"明细账")</f>
        <v>#N/A</v>
      </c>
      <c r="K2" s="251"/>
      <c r="L2" s="251"/>
      <c r="M2" s="251"/>
      <c r="N2" s="9"/>
      <c r="O2" s="9"/>
    </row>
    <row r="3" spans="1:20" ht="17.25" customHeight="1" x14ac:dyDescent="0.15">
      <c r="A3" s="3">
        <f>IF(MAX(A$2:A2)&gt;=data!B$17,0,MAX(A$2:A2)+1)</f>
        <v>-3</v>
      </c>
      <c r="B3" s="3">
        <f>IF(A3&lt;=0,0,VLOOKUP(A3,data!H:I,2,0))</f>
        <v>0</v>
      </c>
      <c r="C3" s="3">
        <f>IF(A3&lt;=0,0,IF(OR(B3="本月合计",B3="本年累计"),C2,VLOOKUP(B3,data!J:O,6,0)))</f>
        <v>0</v>
      </c>
      <c r="F3" s="9"/>
      <c r="G3" s="18" t="s">
        <v>204</v>
      </c>
      <c r="H3" s="9"/>
      <c r="I3" s="256" t="e">
        <f>S4&amp;" "&amp;S5</f>
        <v>#N/A</v>
      </c>
      <c r="J3" s="256"/>
      <c r="K3" s="256"/>
      <c r="L3" s="257" t="str">
        <f>data!B26</f>
        <v>XXXX集团有限公司</v>
      </c>
      <c r="M3" s="257"/>
      <c r="N3" s="257"/>
      <c r="O3" s="9"/>
      <c r="S3" s="17">
        <v>102</v>
      </c>
      <c r="T3" s="4">
        <f>MAX('km2'!J:J)</f>
        <v>0</v>
      </c>
    </row>
    <row r="4" spans="1:20" ht="17.25" customHeight="1" x14ac:dyDescent="0.15">
      <c r="A4" s="3">
        <f>IF(MAX(A$2:A3)&gt;=data!B$17,0,MAX(A$2:A3)+1)</f>
        <v>-2</v>
      </c>
      <c r="B4" s="3">
        <f>IF(A4&lt;=0,0,VLOOKUP(A4,data!H:I,2,0))</f>
        <v>0</v>
      </c>
      <c r="C4" s="3">
        <f>IF(A4&lt;=0,0,IF(OR(B4="本月合计",B4="本年累计"),C3,VLOOKUP(B4,data!J:O,6,0)))</f>
        <v>0</v>
      </c>
      <c r="F4" s="9"/>
      <c r="G4" s="238" t="str">
        <f>data!B27&amp;" 年"</f>
        <v>2019 年</v>
      </c>
      <c r="H4" s="239"/>
      <c r="I4" s="252" t="s">
        <v>207</v>
      </c>
      <c r="J4" s="252" t="s">
        <v>209</v>
      </c>
      <c r="K4" s="252" t="s">
        <v>210</v>
      </c>
      <c r="L4" s="252" t="s">
        <v>211</v>
      </c>
      <c r="M4" s="254" t="s">
        <v>208</v>
      </c>
      <c r="N4" s="252" t="s">
        <v>212</v>
      </c>
      <c r="O4" s="9"/>
      <c r="S4" s="4" t="e">
        <f>VLOOKUP(S3,'km2'!J:P,6,0)</f>
        <v>#N/A</v>
      </c>
    </row>
    <row r="5" spans="1:20" ht="17.25" customHeight="1" x14ac:dyDescent="0.15">
      <c r="A5" s="3">
        <f>IF(MAX(A$2:A4)&gt;=data!B$17,0,MAX(A$2:A4)+1)</f>
        <v>-1</v>
      </c>
      <c r="B5" s="3">
        <f>IF(A5&lt;=0,0,VLOOKUP(A5,data!H:I,2,0))</f>
        <v>0</v>
      </c>
      <c r="C5" s="3">
        <f>IF(A5&lt;=0,0,IF(OR(B5="本月合计",B5="本年累计"),C4,VLOOKUP(B5,data!J:O,6,0)))</f>
        <v>0</v>
      </c>
      <c r="F5" s="9"/>
      <c r="G5" s="12" t="s">
        <v>205</v>
      </c>
      <c r="H5" s="12" t="s">
        <v>206</v>
      </c>
      <c r="I5" s="253"/>
      <c r="J5" s="253"/>
      <c r="K5" s="253"/>
      <c r="L5" s="253"/>
      <c r="M5" s="255"/>
      <c r="N5" s="253"/>
      <c r="O5" s="9"/>
      <c r="Q5" s="26" t="e">
        <f>VLOOKUP(data!B21,km!O:Q,3,0)</f>
        <v>#N/A</v>
      </c>
      <c r="S5" s="26" t="e">
        <f>VLOOKUP(S3,'km2'!J:P,7,0)</f>
        <v>#N/A</v>
      </c>
    </row>
    <row r="6" spans="1:20" ht="14.45" customHeight="1" x14ac:dyDescent="0.15">
      <c r="A6" s="3">
        <f>IF(MAX(A$2:A5)&gt;=data!B$17,0,MAX(A$2:A5)+1)</f>
        <v>0</v>
      </c>
      <c r="B6" s="3">
        <f>IF(A6&lt;=0,0,VLOOKUP(A6,data!H:I,2,0))</f>
        <v>0</v>
      </c>
      <c r="C6" s="3">
        <f>IF(A6&lt;=0,0,IF(OR(B6="本月合计",B6="本年累计"),C5,VLOOKUP(B6,data!J:O,6,0)))</f>
        <v>0</v>
      </c>
      <c r="F6" s="9"/>
      <c r="G6" s="11"/>
      <c r="H6" s="11"/>
      <c r="I6" s="11"/>
      <c r="J6" s="19" t="str">
        <f>IF(A2&gt;=data!B$17,"",IF(A7=1,"上年结转","承前页"))</f>
        <v>承前页</v>
      </c>
      <c r="K6" s="20">
        <f>IF(B6="","",SUMPRODUCT((data!J$4:J$10000&gt;0)*(data!J$4:J$10000&lt;=MAX(B$3:B6))*data!V$4:V$10000))</f>
        <v>0</v>
      </c>
      <c r="L6" s="20">
        <f>IF(B6="","",SUMPRODUCT((data!J$4:J$10000&gt;0)*(data!J$4:J$10000&lt;=MAX(B$3:B6))*data!W$4:W$10000))</f>
        <v>0</v>
      </c>
      <c r="M6" s="29" t="e">
        <f>IF(J6="",0,IF(Q6&gt;0,"借",IF(Q6&lt;0,"贷","平")))</f>
        <v>#N/A</v>
      </c>
      <c r="N6" s="20" t="e">
        <f>ABS(Q6)</f>
        <v>#N/A</v>
      </c>
      <c r="O6" s="9"/>
      <c r="Q6" s="27" t="e">
        <f>IF(J6="",0,ROUND(K6-L6+Q5,2))</f>
        <v>#N/A</v>
      </c>
    </row>
    <row r="7" spans="1:20" ht="14.45" customHeight="1" x14ac:dyDescent="0.15">
      <c r="A7" s="3">
        <f>IF(MAX(A$2:A6)&gt;=data!B$17,0,MAX(A$2:A6)+1)</f>
        <v>0</v>
      </c>
      <c r="B7" s="3">
        <f>IF(A7&lt;=0,0,VLOOKUP(A7,data!H:I,2,0))</f>
        <v>0</v>
      </c>
      <c r="C7" s="3">
        <f>IF(A7&lt;=0,0,IF(OR(B7="本月合计",B7="本年累计"),C6,VLOOKUP(B7,data!J:O,6,0)))</f>
        <v>0</v>
      </c>
      <c r="F7" s="9"/>
      <c r="G7" s="21">
        <f>IF(OR(B7="本月合计",B7="本年累计",B7=0),0,VLOOKUP(B7,data!J:O,6,0))</f>
        <v>0</v>
      </c>
      <c r="H7" s="21">
        <f>IF(OR(B7="本月合计",B7="本年累计",B7=0),0,VLOOKUP(B7,data!J:P,7,0))</f>
        <v>0</v>
      </c>
      <c r="I7" s="21">
        <f>IF(OR(B7="本月合计",B7="本年累计",B7=0),0,VLOOKUP(B7,data!J:Q,8,0))</f>
        <v>0</v>
      </c>
      <c r="J7" s="21">
        <f>IF(OR(B7="本月合计",B7="本年累计"),B7,IF(B7=0,0,VLOOKUP(B7,data!J:S,10,0)))</f>
        <v>0</v>
      </c>
      <c r="K7" s="22">
        <f>IF(A7=0,0,IF(B7="本月合计",SUMPRODUCT((data!J$4:J$10000&gt;0)*(data!O$4:O$10000=账簿!C7)*data!V$4:V$10000),IF(B7="本年累计",SUMPRODUCT((data!J$4:J$10000&gt;0)*(data!O$4:O$10000&lt;=账簿!C7)*data!V$4:V$10000),VLOOKUP(B7,data!J:W,13,0))))</f>
        <v>0</v>
      </c>
      <c r="L7" s="22">
        <f>IF(A7=0,0,IF(B7="本月合计",SUMPRODUCT((data!J$4:J$10000&gt;0)*(data!O$4:O$10000=账簿!C7)*data!W$4:W$10000),IF(B7="本年累计",SUMPRODUCT((data!J$4:J$10000&gt;0)*(data!O$4:O$10000&lt;=账簿!C7)*data!W$4:W$10000),VLOOKUP(B7,data!J:W,14,0))))</f>
        <v>0</v>
      </c>
      <c r="M7" s="21">
        <f>IF(B7=0,0,IF(Q7&gt;0,"借",IF(Q7&lt;0,"贷","平")))</f>
        <v>0</v>
      </c>
      <c r="N7" s="22">
        <f>ABS(Q7)</f>
        <v>0</v>
      </c>
      <c r="O7" s="9"/>
      <c r="Q7" s="16">
        <f>IF(B7=0,0,IF(OR(B7="本月合计",B7="本年累计"),Q6,ROUND(K7-L7+Q6,2)))</f>
        <v>0</v>
      </c>
      <c r="S7" s="26" t="str">
        <f>"第"&amp;B1+1&amp;"页"&amp;"（共"&amp;IF(data!B17/25=0,1,IF(data!B17/25=INT(data!B17/25),data!B17/25,INT(data!B17/25)+1))&amp;"页）"</f>
        <v>第1页（共1页）</v>
      </c>
    </row>
    <row r="8" spans="1:20" ht="14.45" customHeight="1" x14ac:dyDescent="0.15">
      <c r="A8" s="3">
        <f>IF(MAX(A$2:A7)&gt;=data!B$17,0,MAX(A$2:A7)+1)</f>
        <v>0</v>
      </c>
      <c r="B8" s="3">
        <f>IF(A8&lt;=0,0,VLOOKUP(A8,data!H:I,2,0))</f>
        <v>0</v>
      </c>
      <c r="C8" s="3">
        <f>IF(A8&lt;=0,0,IF(OR(B8="本月合计",B8="本年累计"),C7,VLOOKUP(B8,data!J:O,6,0)))</f>
        <v>0</v>
      </c>
      <c r="F8" s="9"/>
      <c r="G8" s="21">
        <f>IF(OR(B8="本月合计",B8="本年累计",B8=0),0,VLOOKUP(B8,data!J:O,6,0))</f>
        <v>0</v>
      </c>
      <c r="H8" s="21">
        <f>IF(OR(B8="本月合计",B8="本年累计",B8=0),0,VLOOKUP(B8,data!J:P,7,0))</f>
        <v>0</v>
      </c>
      <c r="I8" s="21">
        <f>IF(OR(B8="本月合计",B8="本年累计",B8=0),0,VLOOKUP(B8,data!J:Q,8,0))</f>
        <v>0</v>
      </c>
      <c r="J8" s="21">
        <f>IF(OR(B8="本月合计",B8="本年累计"),B8,IF(B8=0,0,VLOOKUP(B8,data!J:S,10,0)))</f>
        <v>0</v>
      </c>
      <c r="K8" s="22">
        <f>IF(A8=0,0,IF(B8="本月合计",SUMPRODUCT((data!J$4:J$10000&gt;0)*(data!O$4:O$10000=账簿!C8)*data!V$4:V$10000),IF(B8="本年累计",SUMPRODUCT((data!J$4:J$10000&gt;0)*(data!O$4:O$10000&lt;=账簿!C8)*data!V$4:V$10000),VLOOKUP(B8,data!J:W,13,0))))</f>
        <v>0</v>
      </c>
      <c r="L8" s="22">
        <f>IF(A8=0,0,IF(B8="本月合计",SUMPRODUCT((data!J$4:J$10000&gt;0)*(data!O$4:O$10000=账簿!C8)*data!W$4:W$10000),IF(B8="本年累计",SUMPRODUCT((data!J$4:J$10000&gt;0)*(data!O$4:O$10000&lt;=账簿!C8)*data!W$4:W$10000),VLOOKUP(B8,data!J:W,14,0))))</f>
        <v>0</v>
      </c>
      <c r="M8" s="21">
        <f t="shared" ref="M8:M32" si="0">IF(B8=0,0,IF(Q8&gt;0,"借",IF(Q8&lt;0,"贷","平")))</f>
        <v>0</v>
      </c>
      <c r="N8" s="22">
        <f t="shared" ref="N8:N32" si="1">ABS(Q8)</f>
        <v>0</v>
      </c>
      <c r="O8" s="9"/>
      <c r="Q8" s="16">
        <f t="shared" ref="Q8:Q31" si="2">IF(B8=0,0,IF(OR(B8="本月合计",B8="本年累计"),Q7,ROUND(K8-L8+Q7,2)))</f>
        <v>0</v>
      </c>
      <c r="S8" s="7" t="s">
        <v>237</v>
      </c>
    </row>
    <row r="9" spans="1:20" ht="14.45" customHeight="1" x14ac:dyDescent="0.15">
      <c r="A9" s="3">
        <f>IF(MAX(A$2:A8)&gt;=data!B$17,0,MAX(A$2:A8)+1)</f>
        <v>0</v>
      </c>
      <c r="B9" s="3">
        <f>IF(A9&lt;=0,0,VLOOKUP(A9,data!H:I,2,0))</f>
        <v>0</v>
      </c>
      <c r="C9" s="3">
        <f>IF(A9&lt;=0,0,IF(OR(B9="本月合计",B9="本年累计"),C8,VLOOKUP(B9,data!J:O,6,0)))</f>
        <v>0</v>
      </c>
      <c r="F9" s="9"/>
      <c r="G9" s="21">
        <f>IF(OR(B9="本月合计",B9="本年累计",B9=0),0,VLOOKUP(B9,data!J:O,6,0))</f>
        <v>0</v>
      </c>
      <c r="H9" s="21">
        <f>IF(OR(B9="本月合计",B9="本年累计",B9=0),0,VLOOKUP(B9,data!J:P,7,0))</f>
        <v>0</v>
      </c>
      <c r="I9" s="21">
        <f>IF(OR(B9="本月合计",B9="本年累计",B9=0),0,VLOOKUP(B9,data!J:Q,8,0))</f>
        <v>0</v>
      </c>
      <c r="J9" s="21">
        <f>IF(OR(B9="本月合计",B9="本年累计"),B9,IF(B9=0,0,VLOOKUP(B9,data!J:S,10,0)))</f>
        <v>0</v>
      </c>
      <c r="K9" s="22">
        <f>IF(A9=0,0,IF(B9="本月合计",SUMPRODUCT((data!J$4:J$10000&gt;0)*(data!O$4:O$10000=账簿!C9)*data!V$4:V$10000),IF(B9="本年累计",SUMPRODUCT((data!J$4:J$10000&gt;0)*(data!O$4:O$10000&lt;=账簿!C9)*data!V$4:V$10000),VLOOKUP(B9,data!J:W,13,0))))</f>
        <v>0</v>
      </c>
      <c r="L9" s="22">
        <f>IF(A9=0,0,IF(B9="本月合计",SUMPRODUCT((data!J$4:J$10000&gt;0)*(data!O$4:O$10000=账簿!C9)*data!W$4:W$10000),IF(B9="本年累计",SUMPRODUCT((data!J$4:J$10000&gt;0)*(data!O$4:O$10000&lt;=账簿!C9)*data!W$4:W$10000),VLOOKUP(B9,data!J:W,14,0))))</f>
        <v>0</v>
      </c>
      <c r="M9" s="21">
        <f t="shared" si="0"/>
        <v>0</v>
      </c>
      <c r="N9" s="22">
        <f t="shared" si="1"/>
        <v>0</v>
      </c>
      <c r="O9" s="9"/>
      <c r="Q9" s="16">
        <f t="shared" si="2"/>
        <v>0</v>
      </c>
      <c r="S9" s="4">
        <f>IF(data!B17/25=0,1,IF(data!B17/25=INT(data!B17/25),data!B17/25,INT(data!B17/25)+1))</f>
        <v>1</v>
      </c>
    </row>
    <row r="10" spans="1:20" ht="14.45" customHeight="1" x14ac:dyDescent="0.15">
      <c r="A10" s="3">
        <f>IF(MAX(A$2:A9)&gt;=data!B$17,0,MAX(A$2:A9)+1)</f>
        <v>0</v>
      </c>
      <c r="B10" s="3">
        <f>IF(A10&lt;=0,0,VLOOKUP(A10,data!H:I,2,0))</f>
        <v>0</v>
      </c>
      <c r="C10" s="3">
        <f>IF(A10&lt;=0,0,IF(OR(B10="本月合计",B10="本年累计"),C9,VLOOKUP(B10,data!J:O,6,0)))</f>
        <v>0</v>
      </c>
      <c r="F10" s="9"/>
      <c r="G10" s="21">
        <f>IF(OR(B10="本月合计",B10="本年累计",B10=0),0,VLOOKUP(B10,data!J:O,6,0))</f>
        <v>0</v>
      </c>
      <c r="H10" s="21">
        <f>IF(OR(B10="本月合计",B10="本年累计",B10=0),0,VLOOKUP(B10,data!J:P,7,0))</f>
        <v>0</v>
      </c>
      <c r="I10" s="21">
        <f>IF(OR(B10="本月合计",B10="本年累计",B10=0),0,VLOOKUP(B10,data!J:Q,8,0))</f>
        <v>0</v>
      </c>
      <c r="J10" s="21">
        <f>IF(OR(B10="本月合计",B10="本年累计"),B10,IF(B10=0,0,VLOOKUP(B10,data!J:S,10,0)))</f>
        <v>0</v>
      </c>
      <c r="K10" s="22">
        <f>IF(A10=0,0,IF(B10="本月合计",SUMPRODUCT((data!J$4:J$10000&gt;0)*(data!O$4:O$10000=账簿!C10)*data!V$4:V$10000),IF(B10="本年累计",SUMPRODUCT((data!J$4:J$10000&gt;0)*(data!O$4:O$10000&lt;=账簿!C10)*data!V$4:V$10000),VLOOKUP(B10,data!J:W,13,0))))</f>
        <v>0</v>
      </c>
      <c r="L10" s="22">
        <f>IF(A10=0,0,IF(B10="本月合计",SUMPRODUCT((data!J$4:J$10000&gt;0)*(data!O$4:O$10000=账簿!C10)*data!W$4:W$10000),IF(B10="本年累计",SUMPRODUCT((data!J$4:J$10000&gt;0)*(data!O$4:O$10000&lt;=账簿!C10)*data!W$4:W$10000),VLOOKUP(B10,data!J:W,14,0))))</f>
        <v>0</v>
      </c>
      <c r="M10" s="21">
        <f t="shared" si="0"/>
        <v>0</v>
      </c>
      <c r="N10" s="22">
        <f t="shared" si="1"/>
        <v>0</v>
      </c>
      <c r="O10" s="9"/>
      <c r="Q10" s="16">
        <f t="shared" si="2"/>
        <v>0</v>
      </c>
    </row>
    <row r="11" spans="1:20" ht="14.45" customHeight="1" x14ac:dyDescent="0.15">
      <c r="A11" s="3">
        <f>IF(MAX(A$2:A10)&gt;=data!B$17,0,MAX(A$2:A10)+1)</f>
        <v>0</v>
      </c>
      <c r="B11" s="3">
        <f>IF(A11&lt;=0,0,VLOOKUP(A11,data!H:I,2,0))</f>
        <v>0</v>
      </c>
      <c r="C11" s="3">
        <f>IF(A11&lt;=0,0,IF(OR(B11="本月合计",B11="本年累计"),C10,VLOOKUP(B11,data!J:O,6,0)))</f>
        <v>0</v>
      </c>
      <c r="F11" s="9"/>
      <c r="G11" s="21">
        <f>IF(OR(B11="本月合计",B11="本年累计",B11=0),0,VLOOKUP(B11,data!J:O,6,0))</f>
        <v>0</v>
      </c>
      <c r="H11" s="21">
        <f>IF(OR(B11="本月合计",B11="本年累计",B11=0),0,VLOOKUP(B11,data!J:P,7,0))</f>
        <v>0</v>
      </c>
      <c r="I11" s="21">
        <f>IF(OR(B11="本月合计",B11="本年累计",B11=0),0,VLOOKUP(B11,data!J:Q,8,0))</f>
        <v>0</v>
      </c>
      <c r="J11" s="21">
        <f>IF(OR(B11="本月合计",B11="本年累计"),B11,IF(B11=0,0,VLOOKUP(B11,data!J:S,10,0)))</f>
        <v>0</v>
      </c>
      <c r="K11" s="22">
        <f>IF(A11=0,0,IF(B11="本月合计",SUMPRODUCT((data!J$4:J$10000&gt;0)*(data!O$4:O$10000=账簿!C11)*data!V$4:V$10000),IF(B11="本年累计",SUMPRODUCT((data!J$4:J$10000&gt;0)*(data!O$4:O$10000&lt;=账簿!C11)*data!V$4:V$10000),VLOOKUP(B11,data!J:W,13,0))))</f>
        <v>0</v>
      </c>
      <c r="L11" s="22">
        <f>IF(A11=0,0,IF(B11="本月合计",SUMPRODUCT((data!J$4:J$10000&gt;0)*(data!O$4:O$10000=账簿!C11)*data!W$4:W$10000),IF(B11="本年累计",SUMPRODUCT((data!J$4:J$10000&gt;0)*(data!O$4:O$10000&lt;=账簿!C11)*data!W$4:W$10000),VLOOKUP(B11,data!J:W,14,0))))</f>
        <v>0</v>
      </c>
      <c r="M11" s="21">
        <f t="shared" si="0"/>
        <v>0</v>
      </c>
      <c r="N11" s="22">
        <f t="shared" si="1"/>
        <v>0</v>
      </c>
      <c r="O11" s="9"/>
      <c r="Q11" s="16">
        <f t="shared" si="2"/>
        <v>0</v>
      </c>
    </row>
    <row r="12" spans="1:20" ht="14.45" customHeight="1" x14ac:dyDescent="0.15">
      <c r="A12" s="3">
        <f>IF(MAX(A$2:A11)&gt;=data!B$17,0,MAX(A$2:A11)+1)</f>
        <v>0</v>
      </c>
      <c r="B12" s="3">
        <f>IF(A12&lt;=0,0,VLOOKUP(A12,data!H:I,2,0))</f>
        <v>0</v>
      </c>
      <c r="C12" s="3">
        <f>IF(A12&lt;=0,0,IF(OR(B12="本月合计",B12="本年累计"),C11,VLOOKUP(B12,data!J:O,6,0)))</f>
        <v>0</v>
      </c>
      <c r="F12" s="9"/>
      <c r="G12" s="21">
        <f>IF(OR(B12="本月合计",B12="本年累计",B12=0),0,VLOOKUP(B12,data!J:O,6,0))</f>
        <v>0</v>
      </c>
      <c r="H12" s="21">
        <f>IF(OR(B12="本月合计",B12="本年累计",B12=0),0,VLOOKUP(B12,data!J:P,7,0))</f>
        <v>0</v>
      </c>
      <c r="I12" s="21">
        <f>IF(OR(B12="本月合计",B12="本年累计",B12=0),0,VLOOKUP(B12,data!J:Q,8,0))</f>
        <v>0</v>
      </c>
      <c r="J12" s="21">
        <f>IF(OR(B12="本月合计",B12="本年累计"),B12,IF(B12=0,0,VLOOKUP(B12,data!J:S,10,0)))</f>
        <v>0</v>
      </c>
      <c r="K12" s="22">
        <f>IF(A12=0,0,IF(B12="本月合计",SUMPRODUCT((data!J$4:J$10000&gt;0)*(data!O$4:O$10000=账簿!C12)*data!V$4:V$10000),IF(B12="本年累计",SUMPRODUCT((data!J$4:J$10000&gt;0)*(data!O$4:O$10000&lt;=账簿!C12)*data!V$4:V$10000),VLOOKUP(B12,data!J:W,13,0))))</f>
        <v>0</v>
      </c>
      <c r="L12" s="22">
        <f>IF(A12=0,0,IF(B12="本月合计",SUMPRODUCT((data!J$4:J$10000&gt;0)*(data!O$4:O$10000=账簿!C12)*data!W$4:W$10000),IF(B12="本年累计",SUMPRODUCT((data!J$4:J$10000&gt;0)*(data!O$4:O$10000&lt;=账簿!C12)*data!W$4:W$10000),VLOOKUP(B12,data!J:W,14,0))))</f>
        <v>0</v>
      </c>
      <c r="M12" s="21">
        <f t="shared" si="0"/>
        <v>0</v>
      </c>
      <c r="N12" s="22">
        <f t="shared" si="1"/>
        <v>0</v>
      </c>
      <c r="O12" s="9"/>
      <c r="Q12" s="16">
        <f t="shared" si="2"/>
        <v>0</v>
      </c>
      <c r="S12" s="91" t="s">
        <v>293</v>
      </c>
      <c r="T12" s="92"/>
    </row>
    <row r="13" spans="1:20" ht="14.45" customHeight="1" x14ac:dyDescent="0.15">
      <c r="A13" s="3">
        <f>IF(MAX(A$2:A12)&gt;=data!B$17,0,MAX(A$2:A12)+1)</f>
        <v>0</v>
      </c>
      <c r="B13" s="3">
        <f>IF(A13&lt;=0,0,VLOOKUP(A13,data!H:I,2,0))</f>
        <v>0</v>
      </c>
      <c r="C13" s="3">
        <f>IF(A13&lt;=0,0,IF(OR(B13="本月合计",B13="本年累计"),C12,VLOOKUP(B13,data!J:O,6,0)))</f>
        <v>0</v>
      </c>
      <c r="F13" s="9"/>
      <c r="G13" s="21">
        <f>IF(OR(B13="本月合计",B13="本年累计",B13=0),0,VLOOKUP(B13,data!J:O,6,0))</f>
        <v>0</v>
      </c>
      <c r="H13" s="21">
        <f>IF(OR(B13="本月合计",B13="本年累计",B13=0),0,VLOOKUP(B13,data!J:P,7,0))</f>
        <v>0</v>
      </c>
      <c r="I13" s="21">
        <f>IF(OR(B13="本月合计",B13="本年累计",B13=0),0,VLOOKUP(B13,data!J:Q,8,0))</f>
        <v>0</v>
      </c>
      <c r="J13" s="21">
        <f>IF(OR(B13="本月合计",B13="本年累计"),B13,IF(B13=0,0,VLOOKUP(B13,data!J:S,10,0)))</f>
        <v>0</v>
      </c>
      <c r="K13" s="22">
        <f>IF(A13=0,0,IF(B13="本月合计",SUMPRODUCT((data!J$4:J$10000&gt;0)*(data!O$4:O$10000=账簿!C13)*data!V$4:V$10000),IF(B13="本年累计",SUMPRODUCT((data!J$4:J$10000&gt;0)*(data!O$4:O$10000&lt;=账簿!C13)*data!V$4:V$10000),VLOOKUP(B13,data!J:W,13,0))))</f>
        <v>0</v>
      </c>
      <c r="L13" s="22">
        <f>IF(A13=0,0,IF(B13="本月合计",SUMPRODUCT((data!J$4:J$10000&gt;0)*(data!O$4:O$10000=账簿!C13)*data!W$4:W$10000),IF(B13="本年累计",SUMPRODUCT((data!J$4:J$10000&gt;0)*(data!O$4:O$10000&lt;=账簿!C13)*data!W$4:W$10000),VLOOKUP(B13,data!J:W,14,0))))</f>
        <v>0</v>
      </c>
      <c r="M13" s="21">
        <f t="shared" si="0"/>
        <v>0</v>
      </c>
      <c r="N13" s="22">
        <f t="shared" si="1"/>
        <v>0</v>
      </c>
      <c r="O13" s="9"/>
      <c r="Q13" s="16">
        <f t="shared" si="2"/>
        <v>0</v>
      </c>
      <c r="S13" s="91" t="s">
        <v>294</v>
      </c>
      <c r="T13" s="92" t="s">
        <v>296</v>
      </c>
    </row>
    <row r="14" spans="1:20" ht="14.45" customHeight="1" x14ac:dyDescent="0.15">
      <c r="A14" s="3">
        <f>IF(MAX(A$2:A13)&gt;=data!B$17,0,MAX(A$2:A13)+1)</f>
        <v>0</v>
      </c>
      <c r="B14" s="3">
        <f>IF(A14&lt;=0,0,VLOOKUP(A14,data!H:I,2,0))</f>
        <v>0</v>
      </c>
      <c r="C14" s="3">
        <f>IF(A14&lt;=0,0,IF(OR(B14="本月合计",B14="本年累计"),C13,VLOOKUP(B14,data!J:O,6,0)))</f>
        <v>0</v>
      </c>
      <c r="F14" s="9"/>
      <c r="G14" s="21">
        <f>IF(OR(B14="本月合计",B14="本年累计",B14=0),0,VLOOKUP(B14,data!J:O,6,0))</f>
        <v>0</v>
      </c>
      <c r="H14" s="21">
        <f>IF(OR(B14="本月合计",B14="本年累计",B14=0),0,VLOOKUP(B14,data!J:P,7,0))</f>
        <v>0</v>
      </c>
      <c r="I14" s="21">
        <f>IF(OR(B14="本月合计",B14="本年累计",B14=0),0,VLOOKUP(B14,data!J:Q,8,0))</f>
        <v>0</v>
      </c>
      <c r="J14" s="21">
        <f>IF(OR(B14="本月合计",B14="本年累计"),B14,IF(B14=0,0,VLOOKUP(B14,data!J:S,10,0)))</f>
        <v>0</v>
      </c>
      <c r="K14" s="22">
        <f>IF(A14=0,0,IF(B14="本月合计",SUMPRODUCT((data!J$4:J$10000&gt;0)*(data!O$4:O$10000=账簿!C14)*data!V$4:V$10000),IF(B14="本年累计",SUMPRODUCT((data!J$4:J$10000&gt;0)*(data!O$4:O$10000&lt;=账簿!C14)*data!V$4:V$10000),VLOOKUP(B14,data!J:W,13,0))))</f>
        <v>0</v>
      </c>
      <c r="L14" s="22">
        <f>IF(A14=0,0,IF(B14="本月合计",SUMPRODUCT((data!J$4:J$10000&gt;0)*(data!O$4:O$10000=账簿!C14)*data!W$4:W$10000),IF(B14="本年累计",SUMPRODUCT((data!J$4:J$10000&gt;0)*(data!O$4:O$10000&lt;=账簿!C14)*data!W$4:W$10000),VLOOKUP(B14,data!J:W,14,0))))</f>
        <v>0</v>
      </c>
      <c r="M14" s="21">
        <f t="shared" si="0"/>
        <v>0</v>
      </c>
      <c r="N14" s="22">
        <f t="shared" si="1"/>
        <v>0</v>
      </c>
      <c r="O14" s="9"/>
      <c r="Q14" s="16">
        <f t="shared" si="2"/>
        <v>0</v>
      </c>
      <c r="S14" s="91" t="s">
        <v>295</v>
      </c>
      <c r="T14" s="92" t="s">
        <v>297</v>
      </c>
    </row>
    <row r="15" spans="1:20" ht="14.45" customHeight="1" x14ac:dyDescent="0.15">
      <c r="A15" s="3">
        <f>IF(MAX(A$2:A14)&gt;=data!B$17,0,MAX(A$2:A14)+1)</f>
        <v>0</v>
      </c>
      <c r="B15" s="3">
        <f>IF(A15&lt;=0,0,VLOOKUP(A15,data!H:I,2,0))</f>
        <v>0</v>
      </c>
      <c r="C15" s="3">
        <f>IF(A15&lt;=0,0,IF(OR(B15="本月合计",B15="本年累计"),C14,VLOOKUP(B15,data!J:O,6,0)))</f>
        <v>0</v>
      </c>
      <c r="F15" s="9"/>
      <c r="G15" s="21">
        <f>IF(OR(B15="本月合计",B15="本年累计",B15=0),0,VLOOKUP(B15,data!J:O,6,0))</f>
        <v>0</v>
      </c>
      <c r="H15" s="21">
        <f>IF(OR(B15="本月合计",B15="本年累计",B15=0),0,VLOOKUP(B15,data!J:P,7,0))</f>
        <v>0</v>
      </c>
      <c r="I15" s="21">
        <f>IF(OR(B15="本月合计",B15="本年累计",B15=0),0,VLOOKUP(B15,data!J:Q,8,0))</f>
        <v>0</v>
      </c>
      <c r="J15" s="21">
        <f>IF(OR(B15="本月合计",B15="本年累计"),B15,IF(B15=0,0,VLOOKUP(B15,data!J:S,10,0)))</f>
        <v>0</v>
      </c>
      <c r="K15" s="22">
        <f>IF(A15=0,0,IF(B15="本月合计",SUMPRODUCT((data!J$4:J$10000&gt;0)*(data!O$4:O$10000=账簿!C15)*data!V$4:V$10000),IF(B15="本年累计",SUMPRODUCT((data!J$4:J$10000&gt;0)*(data!O$4:O$10000&lt;=账簿!C15)*data!V$4:V$10000),VLOOKUP(B15,data!J:W,13,0))))</f>
        <v>0</v>
      </c>
      <c r="L15" s="22">
        <f>IF(A15=0,0,IF(B15="本月合计",SUMPRODUCT((data!J$4:J$10000&gt;0)*(data!O$4:O$10000=账簿!C15)*data!W$4:W$10000),IF(B15="本年累计",SUMPRODUCT((data!J$4:J$10000&gt;0)*(data!O$4:O$10000&lt;=账簿!C15)*data!W$4:W$10000),VLOOKUP(B15,data!J:W,14,0))))</f>
        <v>0</v>
      </c>
      <c r="M15" s="21">
        <f t="shared" si="0"/>
        <v>0</v>
      </c>
      <c r="N15" s="22">
        <f t="shared" si="1"/>
        <v>0</v>
      </c>
      <c r="O15" s="9"/>
      <c r="Q15" s="16">
        <f t="shared" si="2"/>
        <v>0</v>
      </c>
    </row>
    <row r="16" spans="1:20" ht="14.45" customHeight="1" x14ac:dyDescent="0.15">
      <c r="A16" s="3">
        <f>IF(MAX(A$2:A15)&gt;=data!B$17,0,MAX(A$2:A15)+1)</f>
        <v>0</v>
      </c>
      <c r="B16" s="3">
        <f>IF(A16&lt;=0,0,VLOOKUP(A16,data!H:I,2,0))</f>
        <v>0</v>
      </c>
      <c r="C16" s="3">
        <f>IF(A16&lt;=0,0,IF(OR(B16="本月合计",B16="本年累计"),C15,VLOOKUP(B16,data!J:O,6,0)))</f>
        <v>0</v>
      </c>
      <c r="F16" s="9"/>
      <c r="G16" s="21">
        <f>IF(OR(B16="本月合计",B16="本年累计",B16=0),0,VLOOKUP(B16,data!J:O,6,0))</f>
        <v>0</v>
      </c>
      <c r="H16" s="21">
        <f>IF(OR(B16="本月合计",B16="本年累计",B16=0),0,VLOOKUP(B16,data!J:P,7,0))</f>
        <v>0</v>
      </c>
      <c r="I16" s="21">
        <f>IF(OR(B16="本月合计",B16="本年累计",B16=0),0,VLOOKUP(B16,data!J:Q,8,0))</f>
        <v>0</v>
      </c>
      <c r="J16" s="21">
        <f>IF(OR(B16="本月合计",B16="本年累计"),B16,IF(B16=0,0,VLOOKUP(B16,data!J:S,10,0)))</f>
        <v>0</v>
      </c>
      <c r="K16" s="22">
        <f>IF(A16=0,0,IF(B16="本月合计",SUMPRODUCT((data!J$4:J$10000&gt;0)*(data!O$4:O$10000=账簿!C16)*data!V$4:V$10000),IF(B16="本年累计",SUMPRODUCT((data!J$4:J$10000&gt;0)*(data!O$4:O$10000&lt;=账簿!C16)*data!V$4:V$10000),VLOOKUP(B16,data!J:W,13,0))))</f>
        <v>0</v>
      </c>
      <c r="L16" s="22">
        <f>IF(A16=0,0,IF(B16="本月合计",SUMPRODUCT((data!J$4:J$10000&gt;0)*(data!O$4:O$10000=账簿!C16)*data!W$4:W$10000),IF(B16="本年累计",SUMPRODUCT((data!J$4:J$10000&gt;0)*(data!O$4:O$10000&lt;=账簿!C16)*data!W$4:W$10000),VLOOKUP(B16,data!J:W,14,0))))</f>
        <v>0</v>
      </c>
      <c r="M16" s="21">
        <f t="shared" si="0"/>
        <v>0</v>
      </c>
      <c r="N16" s="22">
        <f t="shared" si="1"/>
        <v>0</v>
      </c>
      <c r="O16" s="9"/>
      <c r="Q16" s="16">
        <f t="shared" si="2"/>
        <v>0</v>
      </c>
    </row>
    <row r="17" spans="1:17" ht="14.45" customHeight="1" x14ac:dyDescent="0.15">
      <c r="A17" s="3">
        <f>IF(MAX(A$2:A16)&gt;=data!B$17,0,MAX(A$2:A16)+1)</f>
        <v>0</v>
      </c>
      <c r="B17" s="3">
        <f>IF(A17&lt;=0,0,VLOOKUP(A17,data!H:I,2,0))</f>
        <v>0</v>
      </c>
      <c r="C17" s="3">
        <f>IF(A17&lt;=0,0,IF(OR(B17="本月合计",B17="本年累计"),C16,VLOOKUP(B17,data!J:O,6,0)))</f>
        <v>0</v>
      </c>
      <c r="F17" s="9"/>
      <c r="G17" s="21">
        <f>IF(OR(B17="本月合计",B17="本年累计",B17=0),0,VLOOKUP(B17,data!J:O,6,0))</f>
        <v>0</v>
      </c>
      <c r="H17" s="21">
        <f>IF(OR(B17="本月合计",B17="本年累计",B17=0),0,VLOOKUP(B17,data!J:P,7,0))</f>
        <v>0</v>
      </c>
      <c r="I17" s="21">
        <f>IF(OR(B17="本月合计",B17="本年累计",B17=0),0,VLOOKUP(B17,data!J:Q,8,0))</f>
        <v>0</v>
      </c>
      <c r="J17" s="21">
        <f>IF(OR(B17="本月合计",B17="本年累计"),B17,IF(B17=0,0,VLOOKUP(B17,data!J:S,10,0)))</f>
        <v>0</v>
      </c>
      <c r="K17" s="22">
        <f>IF(A17=0,0,IF(B17="本月合计",SUMPRODUCT((data!J$4:J$10000&gt;0)*(data!O$4:O$10000=账簿!C17)*data!V$4:V$10000),IF(B17="本年累计",SUMPRODUCT((data!J$4:J$10000&gt;0)*(data!O$4:O$10000&lt;=账簿!C17)*data!V$4:V$10000),VLOOKUP(B17,data!J:W,13,0))))</f>
        <v>0</v>
      </c>
      <c r="L17" s="22">
        <f>IF(A17=0,0,IF(B17="本月合计",SUMPRODUCT((data!J$4:J$10000&gt;0)*(data!O$4:O$10000=账簿!C17)*data!W$4:W$10000),IF(B17="本年累计",SUMPRODUCT((data!J$4:J$10000&gt;0)*(data!O$4:O$10000&lt;=账簿!C17)*data!W$4:W$10000),VLOOKUP(B17,data!J:W,14,0))))</f>
        <v>0</v>
      </c>
      <c r="M17" s="21">
        <f t="shared" si="0"/>
        <v>0</v>
      </c>
      <c r="N17" s="22">
        <f t="shared" si="1"/>
        <v>0</v>
      </c>
      <c r="O17" s="9"/>
      <c r="Q17" s="16">
        <f t="shared" si="2"/>
        <v>0</v>
      </c>
    </row>
    <row r="18" spans="1:17" ht="14.45" customHeight="1" x14ac:dyDescent="0.15">
      <c r="A18" s="3">
        <f>IF(MAX(A$2:A17)&gt;=data!B$17,0,MAX(A$2:A17)+1)</f>
        <v>0</v>
      </c>
      <c r="B18" s="3">
        <f>IF(A18&lt;=0,0,VLOOKUP(A18,data!H:I,2,0))</f>
        <v>0</v>
      </c>
      <c r="C18" s="3">
        <f>IF(A18&lt;=0,0,IF(OR(B18="本月合计",B18="本年累计"),C17,VLOOKUP(B18,data!J:O,6,0)))</f>
        <v>0</v>
      </c>
      <c r="F18" s="9"/>
      <c r="G18" s="21">
        <f>IF(OR(B18="本月合计",B18="本年累计",B18=0),0,VLOOKUP(B18,data!J:O,6,0))</f>
        <v>0</v>
      </c>
      <c r="H18" s="21">
        <f>IF(OR(B18="本月合计",B18="本年累计",B18=0),0,VLOOKUP(B18,data!J:P,7,0))</f>
        <v>0</v>
      </c>
      <c r="I18" s="21">
        <f>IF(OR(B18="本月合计",B18="本年累计",B18=0),0,VLOOKUP(B18,data!J:Q,8,0))</f>
        <v>0</v>
      </c>
      <c r="J18" s="21">
        <f>IF(OR(B18="本月合计",B18="本年累计"),B18,IF(B18=0,0,VLOOKUP(B18,data!J:S,10,0)))</f>
        <v>0</v>
      </c>
      <c r="K18" s="22">
        <f>IF(A18=0,0,IF(B18="本月合计",SUMPRODUCT((data!J$4:J$10000&gt;0)*(data!O$4:O$10000=账簿!C18)*data!V$4:V$10000),IF(B18="本年累计",SUMPRODUCT((data!J$4:J$10000&gt;0)*(data!O$4:O$10000&lt;=账簿!C18)*data!V$4:V$10000),VLOOKUP(B18,data!J:W,13,0))))</f>
        <v>0</v>
      </c>
      <c r="L18" s="22">
        <f>IF(A18=0,0,IF(B18="本月合计",SUMPRODUCT((data!J$4:J$10000&gt;0)*(data!O$4:O$10000=账簿!C18)*data!W$4:W$10000),IF(B18="本年累计",SUMPRODUCT((data!J$4:J$10000&gt;0)*(data!O$4:O$10000&lt;=账簿!C18)*data!W$4:W$10000),VLOOKUP(B18,data!J:W,14,0))))</f>
        <v>0</v>
      </c>
      <c r="M18" s="21">
        <f t="shared" si="0"/>
        <v>0</v>
      </c>
      <c r="N18" s="22">
        <f t="shared" si="1"/>
        <v>0</v>
      </c>
      <c r="O18" s="9"/>
      <c r="Q18" s="16">
        <f t="shared" si="2"/>
        <v>0</v>
      </c>
    </row>
    <row r="19" spans="1:17" ht="14.45" customHeight="1" x14ac:dyDescent="0.15">
      <c r="A19" s="3">
        <f>IF(MAX(A$2:A18)&gt;=data!B$17,0,MAX(A$2:A18)+1)</f>
        <v>0</v>
      </c>
      <c r="B19" s="3">
        <f>IF(A19&lt;=0,0,VLOOKUP(A19,data!H:I,2,0))</f>
        <v>0</v>
      </c>
      <c r="C19" s="3">
        <f>IF(A19&lt;=0,0,IF(OR(B19="本月合计",B19="本年累计"),C18,VLOOKUP(B19,data!J:O,6,0)))</f>
        <v>0</v>
      </c>
      <c r="F19" s="9"/>
      <c r="G19" s="21">
        <f>IF(OR(B19="本月合计",B19="本年累计",B19=0),0,VLOOKUP(B19,data!J:O,6,0))</f>
        <v>0</v>
      </c>
      <c r="H19" s="21">
        <f>IF(OR(B19="本月合计",B19="本年累计",B19=0),0,VLOOKUP(B19,data!J:P,7,0))</f>
        <v>0</v>
      </c>
      <c r="I19" s="21">
        <f>IF(OR(B19="本月合计",B19="本年累计",B19=0),0,VLOOKUP(B19,data!J:Q,8,0))</f>
        <v>0</v>
      </c>
      <c r="J19" s="21">
        <f>IF(OR(B19="本月合计",B19="本年累计"),B19,IF(B19=0,0,VLOOKUP(B19,data!J:S,10,0)))</f>
        <v>0</v>
      </c>
      <c r="K19" s="22">
        <f>IF(A19=0,0,IF(B19="本月合计",SUMPRODUCT((data!J$4:J$10000&gt;0)*(data!O$4:O$10000=账簿!C19)*data!V$4:V$10000),IF(B19="本年累计",SUMPRODUCT((data!J$4:J$10000&gt;0)*(data!O$4:O$10000&lt;=账簿!C19)*data!V$4:V$10000),VLOOKUP(B19,data!J:W,13,0))))</f>
        <v>0</v>
      </c>
      <c r="L19" s="22">
        <f>IF(A19=0,0,IF(B19="本月合计",SUMPRODUCT((data!J$4:J$10000&gt;0)*(data!O$4:O$10000=账簿!C19)*data!W$4:W$10000),IF(B19="本年累计",SUMPRODUCT((data!J$4:J$10000&gt;0)*(data!O$4:O$10000&lt;=账簿!C19)*data!W$4:W$10000),VLOOKUP(B19,data!J:W,14,0))))</f>
        <v>0</v>
      </c>
      <c r="M19" s="21">
        <f t="shared" si="0"/>
        <v>0</v>
      </c>
      <c r="N19" s="22">
        <f t="shared" si="1"/>
        <v>0</v>
      </c>
      <c r="O19" s="9"/>
      <c r="Q19" s="16">
        <f t="shared" si="2"/>
        <v>0</v>
      </c>
    </row>
    <row r="20" spans="1:17" ht="14.45" customHeight="1" x14ac:dyDescent="0.15">
      <c r="A20" s="3">
        <f>IF(MAX(A$2:A19)&gt;=data!B$17,0,MAX(A$2:A19)+1)</f>
        <v>0</v>
      </c>
      <c r="B20" s="3">
        <f>IF(A20&lt;=0,0,VLOOKUP(A20,data!H:I,2,0))</f>
        <v>0</v>
      </c>
      <c r="C20" s="3">
        <f>IF(A20&lt;=0,0,IF(OR(B20="本月合计",B20="本年累计"),C19,VLOOKUP(B20,data!J:O,6,0)))</f>
        <v>0</v>
      </c>
      <c r="F20" s="9"/>
      <c r="G20" s="21">
        <f>IF(OR(B20="本月合计",B20="本年累计",B20=0),0,VLOOKUP(B20,data!J:O,6,0))</f>
        <v>0</v>
      </c>
      <c r="H20" s="21">
        <f>IF(OR(B20="本月合计",B20="本年累计",B20=0),0,VLOOKUP(B20,data!J:P,7,0))</f>
        <v>0</v>
      </c>
      <c r="I20" s="21">
        <f>IF(OR(B20="本月合计",B20="本年累计",B20=0),0,VLOOKUP(B20,data!J:Q,8,0))</f>
        <v>0</v>
      </c>
      <c r="J20" s="21">
        <f>IF(OR(B20="本月合计",B20="本年累计"),B20,IF(B20=0,0,VLOOKUP(B20,data!J:S,10,0)))</f>
        <v>0</v>
      </c>
      <c r="K20" s="22">
        <f>IF(A20=0,0,IF(B20="本月合计",SUMPRODUCT((data!J$4:J$10000&gt;0)*(data!O$4:O$10000=账簿!C20)*data!V$4:V$10000),IF(B20="本年累计",SUMPRODUCT((data!J$4:J$10000&gt;0)*(data!O$4:O$10000&lt;=账簿!C20)*data!V$4:V$10000),VLOOKUP(B20,data!J:W,13,0))))</f>
        <v>0</v>
      </c>
      <c r="L20" s="22">
        <f>IF(A20=0,0,IF(B20="本月合计",SUMPRODUCT((data!J$4:J$10000&gt;0)*(data!O$4:O$10000=账簿!C20)*data!W$4:W$10000),IF(B20="本年累计",SUMPRODUCT((data!J$4:J$10000&gt;0)*(data!O$4:O$10000&lt;=账簿!C20)*data!W$4:W$10000),VLOOKUP(B20,data!J:W,14,0))))</f>
        <v>0</v>
      </c>
      <c r="M20" s="21">
        <f t="shared" si="0"/>
        <v>0</v>
      </c>
      <c r="N20" s="22">
        <f t="shared" si="1"/>
        <v>0</v>
      </c>
      <c r="O20" s="9"/>
      <c r="Q20" s="16">
        <f t="shared" si="2"/>
        <v>0</v>
      </c>
    </row>
    <row r="21" spans="1:17" ht="14.45" customHeight="1" x14ac:dyDescent="0.15">
      <c r="A21" s="3">
        <f>IF(MAX(A$2:A20)&gt;=data!B$17,0,MAX(A$2:A20)+1)</f>
        <v>0</v>
      </c>
      <c r="B21" s="3">
        <f>IF(A21&lt;=0,0,VLOOKUP(A21,data!H:I,2,0))</f>
        <v>0</v>
      </c>
      <c r="C21" s="3">
        <f>IF(A21&lt;=0,0,IF(OR(B21="本月合计",B21="本年累计"),C20,VLOOKUP(B21,data!J:O,6,0)))</f>
        <v>0</v>
      </c>
      <c r="F21" s="9"/>
      <c r="G21" s="21">
        <f>IF(OR(B21="本月合计",B21="本年累计",B21=0),0,VLOOKUP(B21,data!J:O,6,0))</f>
        <v>0</v>
      </c>
      <c r="H21" s="21">
        <f>IF(OR(B21="本月合计",B21="本年累计",B21=0),0,VLOOKUP(B21,data!J:P,7,0))</f>
        <v>0</v>
      </c>
      <c r="I21" s="21">
        <f>IF(OR(B21="本月合计",B21="本年累计",B21=0),0,VLOOKUP(B21,data!J:Q,8,0))</f>
        <v>0</v>
      </c>
      <c r="J21" s="21">
        <f>IF(OR(B21="本月合计",B21="本年累计"),B21,IF(B21=0,0,VLOOKUP(B21,data!J:S,10,0)))</f>
        <v>0</v>
      </c>
      <c r="K21" s="22">
        <f>IF(A21=0,0,IF(B21="本月合计",SUMPRODUCT((data!J$4:J$10000&gt;0)*(data!O$4:O$10000=账簿!C21)*data!V$4:V$10000),IF(B21="本年累计",SUMPRODUCT((data!J$4:J$10000&gt;0)*(data!O$4:O$10000&lt;=账簿!C21)*data!V$4:V$10000),VLOOKUP(B21,data!J:W,13,0))))</f>
        <v>0</v>
      </c>
      <c r="L21" s="22">
        <f>IF(A21=0,0,IF(B21="本月合计",SUMPRODUCT((data!J$4:J$10000&gt;0)*(data!O$4:O$10000=账簿!C21)*data!W$4:W$10000),IF(B21="本年累计",SUMPRODUCT((data!J$4:J$10000&gt;0)*(data!O$4:O$10000&lt;=账簿!C21)*data!W$4:W$10000),VLOOKUP(B21,data!J:W,14,0))))</f>
        <v>0</v>
      </c>
      <c r="M21" s="21">
        <f t="shared" si="0"/>
        <v>0</v>
      </c>
      <c r="N21" s="22">
        <f t="shared" si="1"/>
        <v>0</v>
      </c>
      <c r="O21" s="9"/>
      <c r="Q21" s="16">
        <f t="shared" si="2"/>
        <v>0</v>
      </c>
    </row>
    <row r="22" spans="1:17" ht="14.45" customHeight="1" x14ac:dyDescent="0.15">
      <c r="A22" s="3">
        <f>IF(MAX(A$2:A21)&gt;=data!B$17,0,MAX(A$2:A21)+1)</f>
        <v>0</v>
      </c>
      <c r="B22" s="3">
        <f>IF(A22&lt;=0,0,VLOOKUP(A22,data!H:I,2,0))</f>
        <v>0</v>
      </c>
      <c r="C22" s="3">
        <f>IF(A22&lt;=0,0,IF(OR(B22="本月合计",B22="本年累计"),C21,VLOOKUP(B22,data!J:O,6,0)))</f>
        <v>0</v>
      </c>
      <c r="F22" s="9"/>
      <c r="G22" s="21">
        <f>IF(OR(B22="本月合计",B22="本年累计",B22=0),0,VLOOKUP(B22,data!J:O,6,0))</f>
        <v>0</v>
      </c>
      <c r="H22" s="21">
        <f>IF(OR(B22="本月合计",B22="本年累计",B22=0),0,VLOOKUP(B22,data!J:P,7,0))</f>
        <v>0</v>
      </c>
      <c r="I22" s="21">
        <f>IF(OR(B22="本月合计",B22="本年累计",B22=0),0,VLOOKUP(B22,data!J:Q,8,0))</f>
        <v>0</v>
      </c>
      <c r="J22" s="21">
        <f>IF(OR(B22="本月合计",B22="本年累计"),B22,IF(B22=0,0,VLOOKUP(B22,data!J:S,10,0)))</f>
        <v>0</v>
      </c>
      <c r="K22" s="22">
        <f>IF(A22=0,0,IF(B22="本月合计",SUMPRODUCT((data!J$4:J$10000&gt;0)*(data!O$4:O$10000=账簿!C22)*data!V$4:V$10000),IF(B22="本年累计",SUMPRODUCT((data!J$4:J$10000&gt;0)*(data!O$4:O$10000&lt;=账簿!C22)*data!V$4:V$10000),VLOOKUP(B22,data!J:W,13,0))))</f>
        <v>0</v>
      </c>
      <c r="L22" s="22">
        <f>IF(A22=0,0,IF(B22="本月合计",SUMPRODUCT((data!J$4:J$10000&gt;0)*(data!O$4:O$10000=账簿!C22)*data!W$4:W$10000),IF(B22="本年累计",SUMPRODUCT((data!J$4:J$10000&gt;0)*(data!O$4:O$10000&lt;=账簿!C22)*data!W$4:W$10000),VLOOKUP(B22,data!J:W,14,0))))</f>
        <v>0</v>
      </c>
      <c r="M22" s="21">
        <f t="shared" si="0"/>
        <v>0</v>
      </c>
      <c r="N22" s="22">
        <f t="shared" si="1"/>
        <v>0</v>
      </c>
      <c r="O22" s="9"/>
      <c r="Q22" s="16">
        <f t="shared" si="2"/>
        <v>0</v>
      </c>
    </row>
    <row r="23" spans="1:17" ht="14.45" customHeight="1" x14ac:dyDescent="0.15">
      <c r="A23" s="3">
        <f>IF(MAX(A$2:A22)&gt;=data!B$17,0,MAX(A$2:A22)+1)</f>
        <v>0</v>
      </c>
      <c r="B23" s="3">
        <f>IF(A23&lt;=0,0,VLOOKUP(A23,data!H:I,2,0))</f>
        <v>0</v>
      </c>
      <c r="C23" s="3">
        <f>IF(A23&lt;=0,0,IF(OR(B23="本月合计",B23="本年累计"),C22,VLOOKUP(B23,data!J:O,6,0)))</f>
        <v>0</v>
      </c>
      <c r="F23" s="9"/>
      <c r="G23" s="21">
        <f>IF(OR(B23="本月合计",B23="本年累计",B23=0),0,VLOOKUP(B23,data!J:O,6,0))</f>
        <v>0</v>
      </c>
      <c r="H23" s="21">
        <f>IF(OR(B23="本月合计",B23="本年累计",B23=0),0,VLOOKUP(B23,data!J:P,7,0))</f>
        <v>0</v>
      </c>
      <c r="I23" s="21">
        <f>IF(OR(B23="本月合计",B23="本年累计",B23=0),0,VLOOKUP(B23,data!J:Q,8,0))</f>
        <v>0</v>
      </c>
      <c r="J23" s="21">
        <f>IF(OR(B23="本月合计",B23="本年累计"),B23,IF(B23=0,0,VLOOKUP(B23,data!J:S,10,0)))</f>
        <v>0</v>
      </c>
      <c r="K23" s="22">
        <f>IF(A23=0,0,IF(B23="本月合计",SUMPRODUCT((data!J$4:J$10000&gt;0)*(data!O$4:O$10000=账簿!C23)*data!V$4:V$10000),IF(B23="本年累计",SUMPRODUCT((data!J$4:J$10000&gt;0)*(data!O$4:O$10000&lt;=账簿!C23)*data!V$4:V$10000),VLOOKUP(B23,data!J:W,13,0))))</f>
        <v>0</v>
      </c>
      <c r="L23" s="22">
        <f>IF(A23=0,0,IF(B23="本月合计",SUMPRODUCT((data!J$4:J$10000&gt;0)*(data!O$4:O$10000=账簿!C23)*data!W$4:W$10000),IF(B23="本年累计",SUMPRODUCT((data!J$4:J$10000&gt;0)*(data!O$4:O$10000&lt;=账簿!C23)*data!W$4:W$10000),VLOOKUP(B23,data!J:W,14,0))))</f>
        <v>0</v>
      </c>
      <c r="M23" s="21">
        <f t="shared" si="0"/>
        <v>0</v>
      </c>
      <c r="N23" s="22">
        <f t="shared" si="1"/>
        <v>0</v>
      </c>
      <c r="O23" s="9"/>
      <c r="Q23" s="16">
        <f t="shared" si="2"/>
        <v>0</v>
      </c>
    </row>
    <row r="24" spans="1:17" ht="14.45" customHeight="1" x14ac:dyDescent="0.15">
      <c r="A24" s="3">
        <f>IF(MAX(A$2:A23)&gt;=data!B$17,0,MAX(A$2:A23)+1)</f>
        <v>0</v>
      </c>
      <c r="B24" s="3">
        <f>IF(A24&lt;=0,0,VLOOKUP(A24,data!H:I,2,0))</f>
        <v>0</v>
      </c>
      <c r="C24" s="3">
        <f>IF(A24&lt;=0,0,IF(OR(B24="本月合计",B24="本年累计"),C23,VLOOKUP(B24,data!J:O,6,0)))</f>
        <v>0</v>
      </c>
      <c r="F24" s="9"/>
      <c r="G24" s="21">
        <f>IF(OR(B24="本月合计",B24="本年累计",B24=0),0,VLOOKUP(B24,data!J:O,6,0))</f>
        <v>0</v>
      </c>
      <c r="H24" s="21">
        <f>IF(OR(B24="本月合计",B24="本年累计",B24=0),0,VLOOKUP(B24,data!J:P,7,0))</f>
        <v>0</v>
      </c>
      <c r="I24" s="21">
        <f>IF(OR(B24="本月合计",B24="本年累计",B24=0),0,VLOOKUP(B24,data!J:Q,8,0))</f>
        <v>0</v>
      </c>
      <c r="J24" s="21">
        <f>IF(OR(B24="本月合计",B24="本年累计"),B24,IF(B24=0,0,VLOOKUP(B24,data!J:S,10,0)))</f>
        <v>0</v>
      </c>
      <c r="K24" s="22">
        <f>IF(A24=0,0,IF(B24="本月合计",SUMPRODUCT((data!J$4:J$10000&gt;0)*(data!O$4:O$10000=账簿!C24)*data!V$4:V$10000),IF(B24="本年累计",SUMPRODUCT((data!J$4:J$10000&gt;0)*(data!O$4:O$10000&lt;=账簿!C24)*data!V$4:V$10000),VLOOKUP(B24,data!J:W,13,0))))</f>
        <v>0</v>
      </c>
      <c r="L24" s="22">
        <f>IF(A24=0,0,IF(B24="本月合计",SUMPRODUCT((data!J$4:J$10000&gt;0)*(data!O$4:O$10000=账簿!C24)*data!W$4:W$10000),IF(B24="本年累计",SUMPRODUCT((data!J$4:J$10000&gt;0)*(data!O$4:O$10000&lt;=账簿!C24)*data!W$4:W$10000),VLOOKUP(B24,data!J:W,14,0))))</f>
        <v>0</v>
      </c>
      <c r="M24" s="21">
        <f t="shared" si="0"/>
        <v>0</v>
      </c>
      <c r="N24" s="22">
        <f t="shared" si="1"/>
        <v>0</v>
      </c>
      <c r="O24" s="9"/>
      <c r="Q24" s="16">
        <f t="shared" si="2"/>
        <v>0</v>
      </c>
    </row>
    <row r="25" spans="1:17" ht="14.45" customHeight="1" x14ac:dyDescent="0.15">
      <c r="A25" s="3">
        <f>IF(MAX(A$2:A24)&gt;=data!B$17,0,MAX(A$2:A24)+1)</f>
        <v>0</v>
      </c>
      <c r="B25" s="3">
        <f>IF(A25&lt;=0,0,VLOOKUP(A25,data!H:I,2,0))</f>
        <v>0</v>
      </c>
      <c r="C25" s="3">
        <f>IF(A25&lt;=0,0,IF(OR(B25="本月合计",B25="本年累计"),C24,VLOOKUP(B25,data!J:O,6,0)))</f>
        <v>0</v>
      </c>
      <c r="F25" s="9"/>
      <c r="G25" s="21">
        <f>IF(OR(B25="本月合计",B25="本年累计",B25=0),0,VLOOKUP(B25,data!J:O,6,0))</f>
        <v>0</v>
      </c>
      <c r="H25" s="21">
        <f>IF(OR(B25="本月合计",B25="本年累计",B25=0),0,VLOOKUP(B25,data!J:P,7,0))</f>
        <v>0</v>
      </c>
      <c r="I25" s="21">
        <f>IF(OR(B25="本月合计",B25="本年累计",B25=0),0,VLOOKUP(B25,data!J:Q,8,0))</f>
        <v>0</v>
      </c>
      <c r="J25" s="21">
        <f>IF(OR(B25="本月合计",B25="本年累计"),B25,IF(B25=0,0,VLOOKUP(B25,data!J:S,10,0)))</f>
        <v>0</v>
      </c>
      <c r="K25" s="22">
        <f>IF(A25=0,0,IF(B25="本月合计",SUMPRODUCT((data!J$4:J$10000&gt;0)*(data!O$4:O$10000=账簿!C25)*data!V$4:V$10000),IF(B25="本年累计",SUMPRODUCT((data!J$4:J$10000&gt;0)*(data!O$4:O$10000&lt;=账簿!C25)*data!V$4:V$10000),VLOOKUP(B25,data!J:W,13,0))))</f>
        <v>0</v>
      </c>
      <c r="L25" s="22">
        <f>IF(A25=0,0,IF(B25="本月合计",SUMPRODUCT((data!J$4:J$10000&gt;0)*(data!O$4:O$10000=账簿!C25)*data!W$4:W$10000),IF(B25="本年累计",SUMPRODUCT((data!J$4:J$10000&gt;0)*(data!O$4:O$10000&lt;=账簿!C25)*data!W$4:W$10000),VLOOKUP(B25,data!J:W,14,0))))</f>
        <v>0</v>
      </c>
      <c r="M25" s="21">
        <f t="shared" si="0"/>
        <v>0</v>
      </c>
      <c r="N25" s="22">
        <f t="shared" si="1"/>
        <v>0</v>
      </c>
      <c r="O25" s="9"/>
      <c r="Q25" s="16">
        <f t="shared" si="2"/>
        <v>0</v>
      </c>
    </row>
    <row r="26" spans="1:17" ht="14.45" customHeight="1" x14ac:dyDescent="0.15">
      <c r="A26" s="3">
        <f>IF(MAX(A$2:A25)&gt;=data!B$17,0,MAX(A$2:A25)+1)</f>
        <v>0</v>
      </c>
      <c r="B26" s="3">
        <f>IF(A26&lt;=0,0,VLOOKUP(A26,data!H:I,2,0))</f>
        <v>0</v>
      </c>
      <c r="C26" s="3">
        <f>IF(A26&lt;=0,0,IF(OR(B26="本月合计",B26="本年累计"),C25,VLOOKUP(B26,data!J:O,6,0)))</f>
        <v>0</v>
      </c>
      <c r="F26" s="9"/>
      <c r="G26" s="21">
        <f>IF(OR(B26="本月合计",B26="本年累计",B26=0),0,VLOOKUP(B26,data!J:O,6,0))</f>
        <v>0</v>
      </c>
      <c r="H26" s="21">
        <f>IF(OR(B26="本月合计",B26="本年累计",B26=0),0,VLOOKUP(B26,data!J:P,7,0))</f>
        <v>0</v>
      </c>
      <c r="I26" s="21">
        <f>IF(OR(B26="本月合计",B26="本年累计",B26=0),0,VLOOKUP(B26,data!J:Q,8,0))</f>
        <v>0</v>
      </c>
      <c r="J26" s="21">
        <f>IF(OR(B26="本月合计",B26="本年累计"),B26,IF(B26=0,0,VLOOKUP(B26,data!J:S,10,0)))</f>
        <v>0</v>
      </c>
      <c r="K26" s="22">
        <f>IF(A26=0,0,IF(B26="本月合计",SUMPRODUCT((data!J$4:J$10000&gt;0)*(data!O$4:O$10000=账簿!C26)*data!V$4:V$10000),IF(B26="本年累计",SUMPRODUCT((data!J$4:J$10000&gt;0)*(data!O$4:O$10000&lt;=账簿!C26)*data!V$4:V$10000),VLOOKUP(B26,data!J:W,13,0))))</f>
        <v>0</v>
      </c>
      <c r="L26" s="22">
        <f>IF(A26=0,0,IF(B26="本月合计",SUMPRODUCT((data!J$4:J$10000&gt;0)*(data!O$4:O$10000=账簿!C26)*data!W$4:W$10000),IF(B26="本年累计",SUMPRODUCT((data!J$4:J$10000&gt;0)*(data!O$4:O$10000&lt;=账簿!C26)*data!W$4:W$10000),VLOOKUP(B26,data!J:W,14,0))))</f>
        <v>0</v>
      </c>
      <c r="M26" s="21">
        <f t="shared" si="0"/>
        <v>0</v>
      </c>
      <c r="N26" s="22">
        <f t="shared" si="1"/>
        <v>0</v>
      </c>
      <c r="O26" s="9"/>
      <c r="Q26" s="16">
        <f t="shared" si="2"/>
        <v>0</v>
      </c>
    </row>
    <row r="27" spans="1:17" ht="14.45" customHeight="1" x14ac:dyDescent="0.15">
      <c r="A27" s="3">
        <f>IF(MAX(A$2:A26)&gt;=data!B$17,0,MAX(A$2:A26)+1)</f>
        <v>0</v>
      </c>
      <c r="B27" s="3">
        <f>IF(A27&lt;=0,0,VLOOKUP(A27,data!H:I,2,0))</f>
        <v>0</v>
      </c>
      <c r="C27" s="3">
        <f>IF(A27&lt;=0,0,IF(OR(B27="本月合计",B27="本年累计"),C26,VLOOKUP(B27,data!J:O,6,0)))</f>
        <v>0</v>
      </c>
      <c r="F27" s="9"/>
      <c r="G27" s="21">
        <f>IF(OR(B27="本月合计",B27="本年累计",B27=0),0,VLOOKUP(B27,data!J:O,6,0))</f>
        <v>0</v>
      </c>
      <c r="H27" s="21">
        <f>IF(OR(B27="本月合计",B27="本年累计",B27=0),0,VLOOKUP(B27,data!J:P,7,0))</f>
        <v>0</v>
      </c>
      <c r="I27" s="21">
        <f>IF(OR(B27="本月合计",B27="本年累计",B27=0),0,VLOOKUP(B27,data!J:Q,8,0))</f>
        <v>0</v>
      </c>
      <c r="J27" s="21">
        <f>IF(OR(B27="本月合计",B27="本年累计"),B27,IF(B27=0,0,VLOOKUP(B27,data!J:S,10,0)))</f>
        <v>0</v>
      </c>
      <c r="K27" s="22">
        <f>IF(A27=0,0,IF(B27="本月合计",SUMPRODUCT((data!J$4:J$10000&gt;0)*(data!O$4:O$10000=账簿!C27)*data!V$4:V$10000),IF(B27="本年累计",SUMPRODUCT((data!J$4:J$10000&gt;0)*(data!O$4:O$10000&lt;=账簿!C27)*data!V$4:V$10000),VLOOKUP(B27,data!J:W,13,0))))</f>
        <v>0</v>
      </c>
      <c r="L27" s="22">
        <f>IF(A27=0,0,IF(B27="本月合计",SUMPRODUCT((data!J$4:J$10000&gt;0)*(data!O$4:O$10000=账簿!C27)*data!W$4:W$10000),IF(B27="本年累计",SUMPRODUCT((data!J$4:J$10000&gt;0)*(data!O$4:O$10000&lt;=账簿!C27)*data!W$4:W$10000),VLOOKUP(B27,data!J:W,14,0))))</f>
        <v>0</v>
      </c>
      <c r="M27" s="21">
        <f t="shared" si="0"/>
        <v>0</v>
      </c>
      <c r="N27" s="22">
        <f t="shared" si="1"/>
        <v>0</v>
      </c>
      <c r="O27" s="9"/>
      <c r="Q27" s="16">
        <f t="shared" si="2"/>
        <v>0</v>
      </c>
    </row>
    <row r="28" spans="1:17" ht="14.45" customHeight="1" x14ac:dyDescent="0.15">
      <c r="A28" s="3">
        <f>IF(MAX(A$2:A27)&gt;=data!B$17,0,MAX(A$2:A27)+1)</f>
        <v>0</v>
      </c>
      <c r="B28" s="3">
        <f>IF(A28&lt;=0,0,VLOOKUP(A28,data!H:I,2,0))</f>
        <v>0</v>
      </c>
      <c r="C28" s="3">
        <f>IF(A28&lt;=0,0,IF(OR(B28="本月合计",B28="本年累计"),C27,VLOOKUP(B28,data!J:O,6,0)))</f>
        <v>0</v>
      </c>
      <c r="F28" s="9"/>
      <c r="G28" s="21">
        <f>IF(OR(B28="本月合计",B28="本年累计",B28=0),0,VLOOKUP(B28,data!J:O,6,0))</f>
        <v>0</v>
      </c>
      <c r="H28" s="21">
        <f>IF(OR(B28="本月合计",B28="本年累计",B28=0),0,VLOOKUP(B28,data!J:P,7,0))</f>
        <v>0</v>
      </c>
      <c r="I28" s="21">
        <f>IF(OR(B28="本月合计",B28="本年累计",B28=0),0,VLOOKUP(B28,data!J:Q,8,0))</f>
        <v>0</v>
      </c>
      <c r="J28" s="21">
        <f>IF(OR(B28="本月合计",B28="本年累计"),B28,IF(B28=0,0,VLOOKUP(B28,data!J:S,10,0)))</f>
        <v>0</v>
      </c>
      <c r="K28" s="22">
        <f>IF(A28=0,0,IF(B28="本月合计",SUMPRODUCT((data!J$4:J$10000&gt;0)*(data!O$4:O$10000=账簿!C28)*data!V$4:V$10000),IF(B28="本年累计",SUMPRODUCT((data!J$4:J$10000&gt;0)*(data!O$4:O$10000&lt;=账簿!C28)*data!V$4:V$10000),VLOOKUP(B28,data!J:W,13,0))))</f>
        <v>0</v>
      </c>
      <c r="L28" s="22">
        <f>IF(A28=0,0,IF(B28="本月合计",SUMPRODUCT((data!J$4:J$10000&gt;0)*(data!O$4:O$10000=账簿!C28)*data!W$4:W$10000),IF(B28="本年累计",SUMPRODUCT((data!J$4:J$10000&gt;0)*(data!O$4:O$10000&lt;=账簿!C28)*data!W$4:W$10000),VLOOKUP(B28,data!J:W,14,0))))</f>
        <v>0</v>
      </c>
      <c r="M28" s="21">
        <f t="shared" si="0"/>
        <v>0</v>
      </c>
      <c r="N28" s="22">
        <f t="shared" si="1"/>
        <v>0</v>
      </c>
      <c r="O28" s="9"/>
      <c r="Q28" s="16">
        <f t="shared" si="2"/>
        <v>0</v>
      </c>
    </row>
    <row r="29" spans="1:17" ht="14.45" customHeight="1" x14ac:dyDescent="0.15">
      <c r="A29" s="3">
        <f>IF(MAX(A$2:A28)&gt;=data!B$17,0,MAX(A$2:A28)+1)</f>
        <v>0</v>
      </c>
      <c r="B29" s="3">
        <f>IF(A29&lt;=0,0,VLOOKUP(A29,data!H:I,2,0))</f>
        <v>0</v>
      </c>
      <c r="C29" s="3">
        <f>IF(A29&lt;=0,0,IF(OR(B29="本月合计",B29="本年累计"),C28,VLOOKUP(B29,data!J:O,6,0)))</f>
        <v>0</v>
      </c>
      <c r="F29" s="9"/>
      <c r="G29" s="21">
        <f>IF(OR(B29="本月合计",B29="本年累计",B29=0),0,VLOOKUP(B29,data!J:O,6,0))</f>
        <v>0</v>
      </c>
      <c r="H29" s="21">
        <f>IF(OR(B29="本月合计",B29="本年累计",B29=0),0,VLOOKUP(B29,data!J:P,7,0))</f>
        <v>0</v>
      </c>
      <c r="I29" s="21">
        <f>IF(OR(B29="本月合计",B29="本年累计",B29=0),0,VLOOKUP(B29,data!J:Q,8,0))</f>
        <v>0</v>
      </c>
      <c r="J29" s="21">
        <f>IF(OR(B29="本月合计",B29="本年累计"),B29,IF(B29=0,0,VLOOKUP(B29,data!J:S,10,0)))</f>
        <v>0</v>
      </c>
      <c r="K29" s="22">
        <f>IF(A29=0,0,IF(B29="本月合计",SUMPRODUCT((data!J$4:J$10000&gt;0)*(data!O$4:O$10000=账簿!C29)*data!V$4:V$10000),IF(B29="本年累计",SUMPRODUCT((data!J$4:J$10000&gt;0)*(data!O$4:O$10000&lt;=账簿!C29)*data!V$4:V$10000),VLOOKUP(B29,data!J:W,13,0))))</f>
        <v>0</v>
      </c>
      <c r="L29" s="22">
        <f>IF(A29=0,0,IF(B29="本月合计",SUMPRODUCT((data!J$4:J$10000&gt;0)*(data!O$4:O$10000=账簿!C29)*data!W$4:W$10000),IF(B29="本年累计",SUMPRODUCT((data!J$4:J$10000&gt;0)*(data!O$4:O$10000&lt;=账簿!C29)*data!W$4:W$10000),VLOOKUP(B29,data!J:W,14,0))))</f>
        <v>0</v>
      </c>
      <c r="M29" s="21">
        <f t="shared" si="0"/>
        <v>0</v>
      </c>
      <c r="N29" s="22">
        <f t="shared" si="1"/>
        <v>0</v>
      </c>
      <c r="O29" s="9"/>
      <c r="Q29" s="16">
        <f t="shared" si="2"/>
        <v>0</v>
      </c>
    </row>
    <row r="30" spans="1:17" ht="14.45" customHeight="1" x14ac:dyDescent="0.15">
      <c r="A30" s="3">
        <f>IF(MAX(A$2:A29)&gt;=data!B$17,0,MAX(A$2:A29)+1)</f>
        <v>0</v>
      </c>
      <c r="B30" s="3">
        <f>IF(A30&lt;=0,0,VLOOKUP(A30,data!H:I,2,0))</f>
        <v>0</v>
      </c>
      <c r="C30" s="3">
        <f>IF(A30&lt;=0,0,IF(OR(B30="本月合计",B30="本年累计"),C29,VLOOKUP(B30,data!J:O,6,0)))</f>
        <v>0</v>
      </c>
      <c r="F30" s="9"/>
      <c r="G30" s="21">
        <f>IF(OR(B30="本月合计",B30="本年累计",B30=0),0,VLOOKUP(B30,data!J:O,6,0))</f>
        <v>0</v>
      </c>
      <c r="H30" s="21">
        <f>IF(OR(B30="本月合计",B30="本年累计",B30=0),0,VLOOKUP(B30,data!J:P,7,0))</f>
        <v>0</v>
      </c>
      <c r="I30" s="21">
        <f>IF(OR(B30="本月合计",B30="本年累计",B30=0),0,VLOOKUP(B30,data!J:Q,8,0))</f>
        <v>0</v>
      </c>
      <c r="J30" s="21">
        <f>IF(OR(B30="本月合计",B30="本年累计"),B30,IF(B30=0,0,VLOOKUP(B30,data!J:S,10,0)))</f>
        <v>0</v>
      </c>
      <c r="K30" s="22">
        <f>IF(A30=0,0,IF(B30="本月合计",SUMPRODUCT((data!J$4:J$10000&gt;0)*(data!O$4:O$10000=账簿!C30)*data!V$4:V$10000),IF(B30="本年累计",SUMPRODUCT((data!J$4:J$10000&gt;0)*(data!O$4:O$10000&lt;=账簿!C30)*data!V$4:V$10000),VLOOKUP(B30,data!J:W,13,0))))</f>
        <v>0</v>
      </c>
      <c r="L30" s="22">
        <f>IF(A30=0,0,IF(B30="本月合计",SUMPRODUCT((data!J$4:J$10000&gt;0)*(data!O$4:O$10000=账簿!C30)*data!W$4:W$10000),IF(B30="本年累计",SUMPRODUCT((data!J$4:J$10000&gt;0)*(data!O$4:O$10000&lt;=账簿!C30)*data!W$4:W$10000),VLOOKUP(B30,data!J:W,14,0))))</f>
        <v>0</v>
      </c>
      <c r="M30" s="21">
        <f t="shared" si="0"/>
        <v>0</v>
      </c>
      <c r="N30" s="22">
        <f t="shared" si="1"/>
        <v>0</v>
      </c>
      <c r="O30" s="9"/>
      <c r="Q30" s="16">
        <f t="shared" si="2"/>
        <v>0</v>
      </c>
    </row>
    <row r="31" spans="1:17" ht="14.45" customHeight="1" x14ac:dyDescent="0.15">
      <c r="A31" s="3">
        <f>IF(MAX(A$2:A30)&gt;=data!B$17,0,MAX(A$2:A30)+1)</f>
        <v>0</v>
      </c>
      <c r="B31" s="3">
        <f>IF(A31&lt;=0,0,VLOOKUP(A31,data!H:I,2,0))</f>
        <v>0</v>
      </c>
      <c r="C31" s="3">
        <f>IF(A31&lt;=0,0,IF(OR(B31="本月合计",B31="本年累计"),C30,VLOOKUP(B31,data!J:O,6,0)))</f>
        <v>0</v>
      </c>
      <c r="F31" s="9"/>
      <c r="G31" s="21">
        <f>IF(OR(B31="本月合计",B31="本年累计",B31=0),0,VLOOKUP(B31,data!J:O,6,0))</f>
        <v>0</v>
      </c>
      <c r="H31" s="21">
        <f>IF(OR(B31="本月合计",B31="本年累计",B31=0),0,VLOOKUP(B31,data!J:P,7,0))</f>
        <v>0</v>
      </c>
      <c r="I31" s="21">
        <f>IF(OR(B31="本月合计",B31="本年累计",B31=0),0,VLOOKUP(B31,data!J:Q,8,0))</f>
        <v>0</v>
      </c>
      <c r="J31" s="21">
        <f>IF(OR(B31="本月合计",B31="本年累计"),B31,IF(B31=0,0,VLOOKUP(B31,data!J:S,10,0)))</f>
        <v>0</v>
      </c>
      <c r="K31" s="22">
        <f>IF(A31=0,0,IF(B31="本月合计",SUMPRODUCT((data!J$4:J$10000&gt;0)*(data!O$4:O$10000=账簿!C31)*data!V$4:V$10000),IF(B31="本年累计",SUMPRODUCT((data!J$4:J$10000&gt;0)*(data!O$4:O$10000&lt;=账簿!C31)*data!V$4:V$10000),VLOOKUP(B31,data!J:W,13,0))))</f>
        <v>0</v>
      </c>
      <c r="L31" s="22">
        <f>IF(A31=0,0,IF(B31="本月合计",SUMPRODUCT((data!J$4:J$10000&gt;0)*(data!O$4:O$10000=账簿!C31)*data!W$4:W$10000),IF(B31="本年累计",SUMPRODUCT((data!J$4:J$10000&gt;0)*(data!O$4:O$10000&lt;=账簿!C31)*data!W$4:W$10000),VLOOKUP(B31,data!J:W,14,0))))</f>
        <v>0</v>
      </c>
      <c r="M31" s="21">
        <f t="shared" si="0"/>
        <v>0</v>
      </c>
      <c r="N31" s="22">
        <f t="shared" si="1"/>
        <v>0</v>
      </c>
      <c r="O31" s="9"/>
      <c r="Q31" s="16">
        <f t="shared" si="2"/>
        <v>0</v>
      </c>
    </row>
    <row r="32" spans="1:17" ht="14.45" customHeight="1" x14ac:dyDescent="0.15">
      <c r="A32" s="3">
        <f>IF(MAX(A$2:A31)&gt;=data!B$17,0,MAX(A$2:A31)+1)</f>
        <v>0</v>
      </c>
      <c r="B32" s="3">
        <f>IF(A32&lt;=0,0,VLOOKUP(A32,data!H:I,2,0))</f>
        <v>0</v>
      </c>
      <c r="C32" s="3">
        <f>IF(A32&lt;=0,0,IF(OR(B32="本月合计",B32="本年累计"),C31,VLOOKUP(B32,data!J:O,6,0)))</f>
        <v>0</v>
      </c>
      <c r="F32" s="9"/>
      <c r="G32" s="23"/>
      <c r="H32" s="23"/>
      <c r="I32" s="23"/>
      <c r="J32" s="24">
        <f>IF(A32=0,0,"过次页")</f>
        <v>0</v>
      </c>
      <c r="K32" s="25">
        <f>IF(B32=0,0,SUMPRODUCT((data!J$4:J$10000&gt;0)*(data!J$4:J$10000&lt;=MAX(B$3:B31))*data!V$4:V$10000))</f>
        <v>0</v>
      </c>
      <c r="L32" s="25">
        <f>IF(B32=0,0,SUMPRODUCT((data!J$4:J$10000&gt;0)*(data!J$4:J$10000&lt;=MAX(B$3:B31))*data!W$4:W$10000))</f>
        <v>0</v>
      </c>
      <c r="M32" s="30">
        <f t="shared" si="0"/>
        <v>0</v>
      </c>
      <c r="N32" s="25">
        <f t="shared" si="1"/>
        <v>0</v>
      </c>
      <c r="O32" s="9"/>
      <c r="Q32" s="28">
        <f>IF(B32=0,0,Q31)</f>
        <v>0</v>
      </c>
    </row>
    <row r="33" spans="6:15" ht="21" customHeight="1" x14ac:dyDescent="0.15">
      <c r="F33" s="9"/>
      <c r="G33" s="9"/>
      <c r="H33" s="9"/>
      <c r="I33" s="9"/>
      <c r="J33" s="9"/>
      <c r="K33" s="93"/>
      <c r="L33" s="9"/>
      <c r="M33" s="9"/>
      <c r="N33" s="9"/>
      <c r="O33" s="9"/>
    </row>
    <row r="34" spans="6:15" ht="14.45" customHeight="1" x14ac:dyDescent="0.15">
      <c r="F34" s="9"/>
      <c r="G34" s="9"/>
      <c r="H34" s="9"/>
      <c r="I34" s="9"/>
      <c r="J34" s="9"/>
      <c r="K34" s="9"/>
      <c r="L34" s="9"/>
      <c r="M34" s="9"/>
      <c r="N34" s="9"/>
      <c r="O34" s="9"/>
    </row>
  </sheetData>
  <sheetCalcPr fullCalcOnLoad="1"/>
  <sheetProtection password="9BFE" sheet="1" objects="1" scenarios="1"/>
  <mergeCells count="10">
    <mergeCell ref="N4:N5"/>
    <mergeCell ref="I3:K3"/>
    <mergeCell ref="L3:N3"/>
    <mergeCell ref="J2:M2"/>
    <mergeCell ref="L4:L5"/>
    <mergeCell ref="M4:M5"/>
    <mergeCell ref="G4:H4"/>
    <mergeCell ref="I4:I5"/>
    <mergeCell ref="J4:J5"/>
    <mergeCell ref="K4:K5"/>
  </mergeCells>
  <phoneticPr fontId="1" type="noConversion"/>
  <conditionalFormatting sqref="G7:J31">
    <cfRule type="expression" dxfId="7" priority="1" stopIfTrue="1">
      <formula>OR($B7="本月合计",$B7="本年累计")</formula>
    </cfRule>
    <cfRule type="expression" dxfId="6" priority="2" stopIfTrue="1">
      <formula>$G7&lt;&gt;""</formula>
    </cfRule>
  </conditionalFormatting>
  <conditionalFormatting sqref="K7:K31 N7:N31">
    <cfRule type="expression" dxfId="5" priority="3" stopIfTrue="1">
      <formula>OR($B7="本月合计",$B7="本年累计")</formula>
    </cfRule>
    <cfRule type="expression" dxfId="4" priority="4" stopIfTrue="1">
      <formula>$G7&lt;&gt;""</formula>
    </cfRule>
  </conditionalFormatting>
  <conditionalFormatting sqref="L7:M31">
    <cfRule type="expression" dxfId="3" priority="5" stopIfTrue="1">
      <formula>OR($B7="本月合计",$B7="本年累计")</formula>
    </cfRule>
    <cfRule type="expression" dxfId="2" priority="6" stopIfTrue="1">
      <formula>$G7&lt;&gt;""</formula>
    </cfRule>
  </conditionalFormatting>
  <printOptions verticalCentered="1"/>
  <pageMargins left="1.1811023622047245" right="0" top="0.39370078740157483" bottom="0.39370078740157483" header="0" footer="0"/>
  <pageSetup paperSize="9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Spinner 1">
              <controlPr defaultSize="0" print="0" autoPict="0">
                <anchor moveWithCells="1">
                  <from>
                    <xdr:col>11</xdr:col>
                    <xdr:colOff>9525</xdr:colOff>
                    <xdr:row>32</xdr:row>
                    <xdr:rowOff>9525</xdr:rowOff>
                  </from>
                  <to>
                    <xdr:col>11</xdr:col>
                    <xdr:colOff>323850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Drop Down 2">
              <controlPr defaultSize="0" print="0" autoLine="0" autoPict="0" macro="[0]!Sheet3.zhangbushouye">
                <anchor moveWithCells="1">
                  <from>
                    <xdr:col>7</xdr:col>
                    <xdr:colOff>304800</xdr:colOff>
                    <xdr:row>2</xdr:row>
                    <xdr:rowOff>9525</xdr:rowOff>
                  </from>
                  <to>
                    <xdr:col>11</xdr:col>
                    <xdr:colOff>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6" name="Button 5">
              <controlPr defaultSize="0" print="0" autoFill="0" autoPict="0" macro="[0]!Sheet3.dayinzhangbu">
                <anchor moveWithCells="1">
                  <from>
                    <xdr:col>20</xdr:col>
                    <xdr:colOff>38100</xdr:colOff>
                    <xdr:row>2</xdr:row>
                    <xdr:rowOff>114300</xdr:rowOff>
                  </from>
                  <to>
                    <xdr:col>21</xdr:col>
                    <xdr:colOff>104775</xdr:colOff>
                    <xdr:row>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7" name="Button 7">
              <controlPr defaultSize="0" print="0" autoFill="0" autoPict="0" macro="[0]!Sheet3.单科打印">
                <anchor moveWithCells="1">
                  <from>
                    <xdr:col>20</xdr:col>
                    <xdr:colOff>38100</xdr:colOff>
                    <xdr:row>3</xdr:row>
                    <xdr:rowOff>209550</xdr:rowOff>
                  </from>
                  <to>
                    <xdr:col>21</xdr:col>
                    <xdr:colOff>104775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8" name="Button 8">
              <controlPr defaultSize="0" print="0" autoFill="0" autoPict="0" macro="[0]!主页">
                <anchor moveWithCells="1">
                  <from>
                    <xdr:col>20</xdr:col>
                    <xdr:colOff>38100</xdr:colOff>
                    <xdr:row>1</xdr:row>
                    <xdr:rowOff>123825</xdr:rowOff>
                  </from>
                  <to>
                    <xdr:col>21</xdr:col>
                    <xdr:colOff>104775</xdr:colOff>
                    <xdr:row>2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>
    <tabColor indexed="53"/>
  </sheetPr>
  <dimension ref="A1:V101"/>
  <sheetViews>
    <sheetView showGridLines="0" showZeros="0" defaultGridColor="0" topLeftCell="F1" colorId="57" workbookViewId="0">
      <selection activeCell="R7" sqref="R7"/>
    </sheetView>
  </sheetViews>
  <sheetFormatPr defaultRowHeight="15" customHeight="1" x14ac:dyDescent="0.15"/>
  <cols>
    <col min="1" max="2" width="4.625" style="7" hidden="1" customWidth="1"/>
    <col min="3" max="3" width="12.625" style="7" hidden="1" customWidth="1"/>
    <col min="4" max="5" width="4.625" style="7" hidden="1" customWidth="1"/>
    <col min="6" max="6" width="4.25" style="7" customWidth="1"/>
    <col min="7" max="8" width="4.5" style="8" hidden="1" customWidth="1"/>
    <col min="9" max="9" width="6.125" style="8" hidden="1" customWidth="1"/>
    <col min="10" max="10" width="6.125" style="147" hidden="1" customWidth="1"/>
    <col min="11" max="11" width="13.375" style="8" customWidth="1"/>
    <col min="12" max="12" width="10.375" style="8" customWidth="1"/>
    <col min="13" max="13" width="29.375" style="52" customWidth="1"/>
    <col min="14" max="15" width="14" style="139" customWidth="1"/>
    <col min="16" max="16" width="4.375" style="7" customWidth="1"/>
    <col min="17" max="17" width="12.75" style="7" customWidth="1"/>
    <col min="18" max="18" width="5.5" style="7" customWidth="1"/>
    <col min="19" max="19" width="13" style="7" customWidth="1"/>
    <col min="20" max="21" width="9" style="7"/>
    <col min="22" max="22" width="9" style="7" hidden="1" customWidth="1"/>
    <col min="23" max="16384" width="9" style="7"/>
  </cols>
  <sheetData>
    <row r="1" spans="2:22" ht="20.25" customHeight="1" x14ac:dyDescent="0.15">
      <c r="C1" s="4">
        <f>MAX(km!J:J)</f>
        <v>0</v>
      </c>
      <c r="F1" s="9"/>
      <c r="G1" s="10"/>
      <c r="H1" s="10"/>
      <c r="I1" s="10"/>
      <c r="J1" s="144"/>
      <c r="K1" s="137"/>
      <c r="L1" s="148"/>
      <c r="M1" s="136" t="s">
        <v>305</v>
      </c>
      <c r="N1" s="141" t="s">
        <v>207</v>
      </c>
      <c r="O1" s="143" t="e">
        <f>R5</f>
        <v>#N/A</v>
      </c>
      <c r="P1" s="9"/>
      <c r="V1" s="17">
        <f>COUNT(data1!F:F)+4</f>
        <v>4</v>
      </c>
    </row>
    <row r="2" spans="2:22" ht="15" customHeight="1" thickBot="1" x14ac:dyDescent="0.2">
      <c r="C2" s="28">
        <f>ROUND(SUMIF(km!J3:J500,"&gt;0",km!K3:K500),2)</f>
        <v>0</v>
      </c>
      <c r="F2" s="9"/>
      <c r="G2" s="10"/>
      <c r="H2" s="10"/>
      <c r="I2" s="10"/>
      <c r="J2" s="144"/>
      <c r="K2" s="135"/>
      <c r="L2" s="149"/>
      <c r="M2" s="140">
        <f ca="1">R3</f>
        <v>44546.624556481482</v>
      </c>
      <c r="N2" s="142" t="s">
        <v>219</v>
      </c>
      <c r="O2" s="144">
        <f>R7</f>
        <v>1</v>
      </c>
      <c r="P2" s="9"/>
      <c r="V2" s="4">
        <f>V1+C1</f>
        <v>4</v>
      </c>
    </row>
    <row r="3" spans="2:22" ht="15" customHeight="1" thickBot="1" x14ac:dyDescent="0.2">
      <c r="F3" s="9"/>
      <c r="G3" s="12" t="s">
        <v>205</v>
      </c>
      <c r="H3" s="12" t="s">
        <v>206</v>
      </c>
      <c r="I3" s="12" t="s">
        <v>207</v>
      </c>
      <c r="J3" s="145" t="s">
        <v>219</v>
      </c>
      <c r="K3" s="12" t="s">
        <v>314</v>
      </c>
      <c r="L3" s="12" t="s">
        <v>281</v>
      </c>
      <c r="M3" s="55" t="s">
        <v>306</v>
      </c>
      <c r="N3" s="90" t="s">
        <v>256</v>
      </c>
      <c r="O3" s="90" t="s">
        <v>257</v>
      </c>
      <c r="P3" s="9"/>
      <c r="Q3" s="62" t="s">
        <v>308</v>
      </c>
      <c r="R3" s="258">
        <f ca="1">NOW()</f>
        <v>44546.624556481482</v>
      </c>
      <c r="S3" s="259"/>
      <c r="T3" s="152"/>
    </row>
    <row r="4" spans="2:22" ht="15" customHeight="1" thickBot="1" x14ac:dyDescent="0.2">
      <c r="F4" s="9"/>
      <c r="G4" s="29">
        <f ca="1">IF(L4=0,0,MONTH(R$3))</f>
        <v>12</v>
      </c>
      <c r="H4" s="29">
        <f ca="1">IF(L4=0,0,DAY(R3))</f>
        <v>16</v>
      </c>
      <c r="I4" s="29" t="e">
        <f>IF(L4=0,0,R5)</f>
        <v>#N/A</v>
      </c>
      <c r="J4" s="146">
        <f>IF(L4=0,0,O2)</f>
        <v>1</v>
      </c>
      <c r="K4" s="29" t="str">
        <f>IF(L4=0,0,R9)</f>
        <v>结转</v>
      </c>
      <c r="L4" s="29">
        <f>R11</f>
        <v>3402</v>
      </c>
      <c r="M4" s="56" t="e">
        <f>S11</f>
        <v>#N/A</v>
      </c>
      <c r="N4" s="20">
        <f>ROUND(SUM(O5:O100),2)</f>
        <v>0</v>
      </c>
      <c r="O4" s="20">
        <f>ROUND(SUM(N5:N100),2)</f>
        <v>0</v>
      </c>
      <c r="P4" s="9"/>
      <c r="Q4" s="62"/>
      <c r="S4" s="153"/>
      <c r="V4" s="28">
        <f>IF(AND(N4=0,O4=0),1,0)</f>
        <v>1</v>
      </c>
    </row>
    <row r="5" spans="2:22" ht="15" customHeight="1" x14ac:dyDescent="0.15">
      <c r="B5" s="3">
        <f>IF(MAX(B$4:B4)&gt;=C$1,0,MAX(B$4:B4)+1)</f>
        <v>0</v>
      </c>
      <c r="F5" s="9"/>
      <c r="G5" s="29">
        <f>IF(B5=0,0,MONTH(R$3))</f>
        <v>0</v>
      </c>
      <c r="H5" s="29">
        <f>IF(B5=0,0,DAY(R$3))</f>
        <v>0</v>
      </c>
      <c r="I5" s="29">
        <f>IF(B5=0,0,O$1)</f>
        <v>0</v>
      </c>
      <c r="J5" s="146"/>
      <c r="K5" s="29">
        <f>IF(B5=0,0,R$9)</f>
        <v>0</v>
      </c>
      <c r="L5" s="29">
        <f>IF(B5=0,0,VLOOKUP(B5,km!J:O,6,0))</f>
        <v>0</v>
      </c>
      <c r="M5" s="56">
        <f>IF(B5=0,0,VLOOKUP(B5,km!J:P,7,0))</f>
        <v>0</v>
      </c>
      <c r="N5" s="20">
        <f>IF(C$2&lt;0,-VLOOKUP(B5,km!J:K,2,0),0)</f>
        <v>0</v>
      </c>
      <c r="O5" s="20">
        <f>IF(C$2&gt;0,VLOOKUP(B5,km!J:K,2,0),0)</f>
        <v>0</v>
      </c>
      <c r="P5" s="9"/>
      <c r="Q5" s="150" t="s">
        <v>310</v>
      </c>
      <c r="R5" s="212" t="e">
        <f>LOOKUP(9E+307,data1!C:C )+1</f>
        <v>#N/A</v>
      </c>
    </row>
    <row r="6" spans="2:22" ht="15" customHeight="1" thickBot="1" x14ac:dyDescent="0.2">
      <c r="B6" s="3">
        <f>IF(MAX(B$4:B5)&gt;=C$1,0,MAX(B$4:B5)+1)</f>
        <v>0</v>
      </c>
      <c r="F6" s="9"/>
      <c r="G6" s="29">
        <f t="shared" ref="G6:G28" si="0">IF(B6=0,0,MONTH(R$3))</f>
        <v>0</v>
      </c>
      <c r="H6" s="29">
        <f t="shared" ref="H6:H28" si="1">IF(B6=0,0,DAY(R$3))</f>
        <v>0</v>
      </c>
      <c r="I6" s="29">
        <f t="shared" ref="I6:I28" si="2">IF(B6=0,0,O$1)</f>
        <v>0</v>
      </c>
      <c r="J6" s="146"/>
      <c r="K6" s="29">
        <f t="shared" ref="K6:K28" si="3">IF(B6=0,0,R$9)</f>
        <v>0</v>
      </c>
      <c r="L6" s="29">
        <f>IF(B6=0,0,VLOOKUP(B6,km!J:O,6,0))</f>
        <v>0</v>
      </c>
      <c r="M6" s="56">
        <f>IF(B6=0,0,VLOOKUP(B6,km!J:P,7,0))</f>
        <v>0</v>
      </c>
      <c r="N6" s="20">
        <f>IF(C$2&lt;0,-VLOOKUP(B6,km!J:K,2,0),0)</f>
        <v>0</v>
      </c>
      <c r="O6" s="20">
        <f>IF(C$2&gt;0,VLOOKUP(B6,km!J:K,2,0),0)</f>
        <v>0</v>
      </c>
      <c r="P6" s="9"/>
      <c r="Q6" s="62"/>
      <c r="R6" s="213"/>
    </row>
    <row r="7" spans="2:22" ht="15" customHeight="1" x14ac:dyDescent="0.15">
      <c r="B7" s="3">
        <f>IF(MAX(B$4:B6)&gt;=C$1,0,MAX(B$4:B6)+1)</f>
        <v>0</v>
      </c>
      <c r="F7" s="9"/>
      <c r="G7" s="29">
        <f t="shared" si="0"/>
        <v>0</v>
      </c>
      <c r="H7" s="29">
        <f t="shared" si="1"/>
        <v>0</v>
      </c>
      <c r="I7" s="29">
        <f t="shared" si="2"/>
        <v>0</v>
      </c>
      <c r="J7" s="146"/>
      <c r="K7" s="29">
        <f t="shared" si="3"/>
        <v>0</v>
      </c>
      <c r="L7" s="29">
        <f>IF(B7=0,0,VLOOKUP(B7,km!J:O,6,0))</f>
        <v>0</v>
      </c>
      <c r="M7" s="56">
        <f>IF(B7=0,0,VLOOKUP(B7,km!J:P,7,0))</f>
        <v>0</v>
      </c>
      <c r="N7" s="20">
        <f>IF(C$2&lt;0,-VLOOKUP(B7,km!J:K,2,0),0)</f>
        <v>0</v>
      </c>
      <c r="O7" s="20">
        <f>IF(C$2&gt;0,VLOOKUP(B7,km!J:K,2,0),0)</f>
        <v>0</v>
      </c>
      <c r="P7" s="9"/>
      <c r="Q7" s="62" t="s">
        <v>309</v>
      </c>
      <c r="R7" s="214">
        <v>1</v>
      </c>
    </row>
    <row r="8" spans="2:22" ht="15" customHeight="1" thickBot="1" x14ac:dyDescent="0.2">
      <c r="B8" s="3">
        <f>IF(MAX(B$4:B7)&gt;=C$1,0,MAX(B$4:B7)+1)</f>
        <v>0</v>
      </c>
      <c r="F8" s="9"/>
      <c r="G8" s="29">
        <f t="shared" si="0"/>
        <v>0</v>
      </c>
      <c r="H8" s="29">
        <f t="shared" si="1"/>
        <v>0</v>
      </c>
      <c r="I8" s="29">
        <f t="shared" si="2"/>
        <v>0</v>
      </c>
      <c r="J8" s="146"/>
      <c r="K8" s="29">
        <f t="shared" si="3"/>
        <v>0</v>
      </c>
      <c r="L8" s="29">
        <f>IF(B8=0,0,VLOOKUP(B8,km!J:O,6,0))</f>
        <v>0</v>
      </c>
      <c r="M8" s="56">
        <f>IF(B8=0,0,VLOOKUP(B8,km!J:P,7,0))</f>
        <v>0</v>
      </c>
      <c r="N8" s="20">
        <f>IF(C$2&lt;0,-VLOOKUP(B8,km!J:K,2,0),0)</f>
        <v>0</v>
      </c>
      <c r="O8" s="20">
        <f>IF(C$2&gt;0,VLOOKUP(B8,km!J:K,2,0),0)</f>
        <v>0</v>
      </c>
      <c r="P8" s="9"/>
      <c r="Q8" s="62"/>
      <c r="R8" s="151"/>
      <c r="S8" s="151"/>
    </row>
    <row r="9" spans="2:22" ht="15" customHeight="1" thickBot="1" x14ac:dyDescent="0.2">
      <c r="B9" s="3">
        <f>IF(MAX(B$4:B8)&gt;=C$1,0,MAX(B$4:B8)+1)</f>
        <v>0</v>
      </c>
      <c r="F9" s="9"/>
      <c r="G9" s="29">
        <f t="shared" si="0"/>
        <v>0</v>
      </c>
      <c r="H9" s="29">
        <f t="shared" si="1"/>
        <v>0</v>
      </c>
      <c r="I9" s="29">
        <f t="shared" si="2"/>
        <v>0</v>
      </c>
      <c r="J9" s="146"/>
      <c r="K9" s="29">
        <f t="shared" si="3"/>
        <v>0</v>
      </c>
      <c r="L9" s="29">
        <f>IF(B9=0,0,VLOOKUP(B9,km!J:O,6,0))</f>
        <v>0</v>
      </c>
      <c r="M9" s="56">
        <f>IF(B9=0,0,VLOOKUP(B9,km!J:P,7,0))</f>
        <v>0</v>
      </c>
      <c r="N9" s="20">
        <f>IF(C$2&lt;0,-VLOOKUP(B9,km!J:K,2,0),0)</f>
        <v>0</v>
      </c>
      <c r="O9" s="20">
        <f>IF(C$2&gt;0,VLOOKUP(B9,km!J:K,2,0),0)</f>
        <v>0</v>
      </c>
      <c r="P9" s="9"/>
      <c r="Q9" s="150" t="s">
        <v>311</v>
      </c>
      <c r="R9" s="260" t="s">
        <v>315</v>
      </c>
      <c r="S9" s="261"/>
    </row>
    <row r="10" spans="2:22" ht="15" customHeight="1" thickBot="1" x14ac:dyDescent="0.2">
      <c r="B10" s="3">
        <f>IF(MAX(B$4:B9)&gt;=C$1,0,MAX(B$4:B9)+1)</f>
        <v>0</v>
      </c>
      <c r="F10" s="9"/>
      <c r="G10" s="29">
        <f t="shared" si="0"/>
        <v>0</v>
      </c>
      <c r="H10" s="29">
        <f t="shared" si="1"/>
        <v>0</v>
      </c>
      <c r="I10" s="29">
        <f t="shared" si="2"/>
        <v>0</v>
      </c>
      <c r="J10" s="146"/>
      <c r="K10" s="29">
        <f t="shared" si="3"/>
        <v>0</v>
      </c>
      <c r="L10" s="29">
        <f>IF(B10=0,0,VLOOKUP(B10,km!J:O,6,0))</f>
        <v>0</v>
      </c>
      <c r="M10" s="56">
        <f>IF(B10=0,0,VLOOKUP(B10,km!J:P,7,0))</f>
        <v>0</v>
      </c>
      <c r="N10" s="20">
        <f>IF(C$2&lt;0,-VLOOKUP(B10,km!J:K,2,0),0)</f>
        <v>0</v>
      </c>
      <c r="O10" s="20">
        <f>IF(C$2&gt;0,VLOOKUP(B10,km!J:K,2,0),0)</f>
        <v>0</v>
      </c>
      <c r="P10" s="9"/>
      <c r="Q10" s="62"/>
      <c r="R10" s="151"/>
      <c r="S10" s="151"/>
    </row>
    <row r="11" spans="2:22" ht="15" customHeight="1" thickBot="1" x14ac:dyDescent="0.2">
      <c r="B11" s="3">
        <f>IF(MAX(B$4:B10)&gt;=C$1,0,MAX(B$4:B10)+1)</f>
        <v>0</v>
      </c>
      <c r="F11" s="9"/>
      <c r="G11" s="29">
        <f t="shared" si="0"/>
        <v>0</v>
      </c>
      <c r="H11" s="29">
        <f t="shared" si="1"/>
        <v>0</v>
      </c>
      <c r="I11" s="29">
        <f t="shared" si="2"/>
        <v>0</v>
      </c>
      <c r="J11" s="146"/>
      <c r="K11" s="29">
        <f t="shared" si="3"/>
        <v>0</v>
      </c>
      <c r="L11" s="29">
        <f>IF(B11=0,0,VLOOKUP(B11,km!J:O,6,0))</f>
        <v>0</v>
      </c>
      <c r="M11" s="56">
        <f>IF(B11=0,0,VLOOKUP(B11,km!J:P,7,0))</f>
        <v>0</v>
      </c>
      <c r="N11" s="20">
        <f>IF(C$2&lt;0,-VLOOKUP(B11,km!J:K,2,0),0)</f>
        <v>0</v>
      </c>
      <c r="O11" s="20">
        <f>IF(C$2&gt;0,VLOOKUP(B11,km!J:K,2,0),0)</f>
        <v>0</v>
      </c>
      <c r="P11" s="9"/>
      <c r="Q11" s="62" t="s">
        <v>312</v>
      </c>
      <c r="R11" s="215">
        <v>3402</v>
      </c>
      <c r="S11" s="154" t="e">
        <f>IF(R11="","",VLOOKUP(R11,km!O:P,2,0))</f>
        <v>#N/A</v>
      </c>
    </row>
    <row r="12" spans="2:22" ht="15" customHeight="1" thickBot="1" x14ac:dyDescent="0.2">
      <c r="B12" s="3">
        <f>IF(MAX(B$4:B11)&gt;=C$1,0,MAX(B$4:B11)+1)</f>
        <v>0</v>
      </c>
      <c r="F12" s="9"/>
      <c r="G12" s="29">
        <f t="shared" si="0"/>
        <v>0</v>
      </c>
      <c r="H12" s="29">
        <f t="shared" si="1"/>
        <v>0</v>
      </c>
      <c r="I12" s="29">
        <f t="shared" si="2"/>
        <v>0</v>
      </c>
      <c r="J12" s="146"/>
      <c r="K12" s="29">
        <f t="shared" si="3"/>
        <v>0</v>
      </c>
      <c r="L12" s="29">
        <f>IF(B12=0,0,VLOOKUP(B12,km!J:O,6,0))</f>
        <v>0</v>
      </c>
      <c r="M12" s="56">
        <f>IF(B12=0,0,VLOOKUP(B12,km!J:P,7,0))</f>
        <v>0</v>
      </c>
      <c r="N12" s="20">
        <f>IF(C$2&lt;0,-VLOOKUP(B12,km!J:K,2,0),0)</f>
        <v>0</v>
      </c>
      <c r="O12" s="20">
        <f>IF(C$2&gt;0,VLOOKUP(B12,km!J:K,2,0),0)</f>
        <v>0</v>
      </c>
      <c r="P12" s="9"/>
      <c r="Q12" s="62"/>
      <c r="R12" s="216"/>
      <c r="S12" s="151"/>
    </row>
    <row r="13" spans="2:22" ht="15" customHeight="1" thickBot="1" x14ac:dyDescent="0.2">
      <c r="B13" s="3">
        <f>IF(MAX(B$4:B12)&gt;=C$1,0,MAX(B$4:B12)+1)</f>
        <v>0</v>
      </c>
      <c r="F13" s="9"/>
      <c r="G13" s="29">
        <f t="shared" si="0"/>
        <v>0</v>
      </c>
      <c r="H13" s="29">
        <f t="shared" si="1"/>
        <v>0</v>
      </c>
      <c r="I13" s="29">
        <f t="shared" si="2"/>
        <v>0</v>
      </c>
      <c r="J13" s="146"/>
      <c r="K13" s="29">
        <f t="shared" si="3"/>
        <v>0</v>
      </c>
      <c r="L13" s="29">
        <f>IF(B13=0,0,VLOOKUP(B13,km!J:O,6,0))</f>
        <v>0</v>
      </c>
      <c r="M13" s="56">
        <f>IF(B13=0,0,VLOOKUP(B13,km!J:P,7,0))</f>
        <v>0</v>
      </c>
      <c r="N13" s="20">
        <f>IF(C$2&lt;0,-VLOOKUP(B13,km!J:K,2,0),0)</f>
        <v>0</v>
      </c>
      <c r="O13" s="20">
        <f>IF(C$2&gt;0,VLOOKUP(B13,km!J:K,2,0),0)</f>
        <v>0</v>
      </c>
      <c r="P13" s="9"/>
      <c r="Q13" s="62" t="s">
        <v>313</v>
      </c>
      <c r="R13" s="215">
        <v>5001</v>
      </c>
      <c r="S13" s="155" t="str">
        <f>IF(R13="","",VLOOKUP(R13,km!O:P,2,0))</f>
        <v>主营业务收入</v>
      </c>
    </row>
    <row r="14" spans="2:22" ht="15" customHeight="1" x14ac:dyDescent="0.15">
      <c r="B14" s="3">
        <f>IF(MAX(B$4:B13)&gt;=C$1,0,MAX(B$4:B13)+1)</f>
        <v>0</v>
      </c>
      <c r="F14" s="9"/>
      <c r="G14" s="29">
        <f t="shared" si="0"/>
        <v>0</v>
      </c>
      <c r="H14" s="29">
        <f t="shared" si="1"/>
        <v>0</v>
      </c>
      <c r="I14" s="29">
        <f t="shared" si="2"/>
        <v>0</v>
      </c>
      <c r="J14" s="146"/>
      <c r="K14" s="29">
        <f t="shared" si="3"/>
        <v>0</v>
      </c>
      <c r="L14" s="29">
        <f>IF(B14=0,0,VLOOKUP(B14,km!J:O,6,0))</f>
        <v>0</v>
      </c>
      <c r="M14" s="56">
        <f>IF(B14=0,0,VLOOKUP(B14,km!J:P,7,0))</f>
        <v>0</v>
      </c>
      <c r="N14" s="20">
        <f>IF(C$2&lt;0,-VLOOKUP(B14,km!J:K,2,0),0)</f>
        <v>0</v>
      </c>
      <c r="O14" s="20">
        <f>IF(C$2&gt;0,VLOOKUP(B14,km!J:K,2,0),0)</f>
        <v>0</v>
      </c>
      <c r="P14" s="9"/>
    </row>
    <row r="15" spans="2:22" ht="15" customHeight="1" x14ac:dyDescent="0.15">
      <c r="B15" s="3">
        <f>IF(MAX(B$4:B14)&gt;=C$1,0,MAX(B$4:B14)+1)</f>
        <v>0</v>
      </c>
      <c r="F15" s="9"/>
      <c r="G15" s="29">
        <f t="shared" si="0"/>
        <v>0</v>
      </c>
      <c r="H15" s="29">
        <f t="shared" si="1"/>
        <v>0</v>
      </c>
      <c r="I15" s="29">
        <f t="shared" si="2"/>
        <v>0</v>
      </c>
      <c r="J15" s="146"/>
      <c r="K15" s="29">
        <f t="shared" si="3"/>
        <v>0</v>
      </c>
      <c r="L15" s="29">
        <f>IF(B15=0,0,VLOOKUP(B15,km!J:O,6,0))</f>
        <v>0</v>
      </c>
      <c r="M15" s="56">
        <f>IF(B15=0,0,VLOOKUP(B15,km!J:P,7,0))</f>
        <v>0</v>
      </c>
      <c r="N15" s="20">
        <f>IF(C$2&lt;0,-VLOOKUP(B15,km!J:K,2,0),0)</f>
        <v>0</v>
      </c>
      <c r="O15" s="20">
        <f>IF(C$2&gt;0,VLOOKUP(B15,km!J:K,2,0),0)</f>
        <v>0</v>
      </c>
      <c r="P15" s="9"/>
    </row>
    <row r="16" spans="2:22" ht="15" customHeight="1" x14ac:dyDescent="0.15">
      <c r="B16" s="3">
        <f>IF(MAX(B$4:B15)&gt;=C$1,0,MAX(B$4:B15)+1)</f>
        <v>0</v>
      </c>
      <c r="F16" s="9"/>
      <c r="G16" s="29">
        <f t="shared" si="0"/>
        <v>0</v>
      </c>
      <c r="H16" s="29">
        <f t="shared" si="1"/>
        <v>0</v>
      </c>
      <c r="I16" s="29">
        <f t="shared" si="2"/>
        <v>0</v>
      </c>
      <c r="J16" s="146"/>
      <c r="K16" s="29">
        <f t="shared" si="3"/>
        <v>0</v>
      </c>
      <c r="L16" s="29">
        <f>IF(B16=0,0,VLOOKUP(B16,km!J:O,6,0))</f>
        <v>0</v>
      </c>
      <c r="M16" s="56">
        <f>IF(B16=0,0,VLOOKUP(B16,km!J:P,7,0))</f>
        <v>0</v>
      </c>
      <c r="N16" s="20">
        <f>IF(C$2&lt;0,-VLOOKUP(B16,km!J:K,2,0),0)</f>
        <v>0</v>
      </c>
      <c r="O16" s="20">
        <f>IF(C$2&gt;0,VLOOKUP(B16,km!J:K,2,0),0)</f>
        <v>0</v>
      </c>
      <c r="P16" s="9"/>
    </row>
    <row r="17" spans="2:16" ht="15" customHeight="1" x14ac:dyDescent="0.15">
      <c r="B17" s="3">
        <f>IF(MAX(B$4:B16)&gt;=C$1,0,MAX(B$4:B16)+1)</f>
        <v>0</v>
      </c>
      <c r="F17" s="9"/>
      <c r="G17" s="29">
        <f t="shared" si="0"/>
        <v>0</v>
      </c>
      <c r="H17" s="29">
        <f t="shared" si="1"/>
        <v>0</v>
      </c>
      <c r="I17" s="29">
        <f t="shared" si="2"/>
        <v>0</v>
      </c>
      <c r="J17" s="146"/>
      <c r="K17" s="29">
        <f t="shared" si="3"/>
        <v>0</v>
      </c>
      <c r="L17" s="29">
        <f>IF(B17=0,0,VLOOKUP(B17,km!J:O,6,0))</f>
        <v>0</v>
      </c>
      <c r="M17" s="56">
        <f>IF(B17=0,0,VLOOKUP(B17,km!J:P,7,0))</f>
        <v>0</v>
      </c>
      <c r="N17" s="20">
        <f>IF(C$2&lt;0,-VLOOKUP(B17,km!J:K,2,0),0)</f>
        <v>0</v>
      </c>
      <c r="O17" s="20">
        <f>IF(C$2&gt;0,VLOOKUP(B17,km!J:K,2,0),0)</f>
        <v>0</v>
      </c>
      <c r="P17" s="9"/>
    </row>
    <row r="18" spans="2:16" ht="15" customHeight="1" x14ac:dyDescent="0.15">
      <c r="B18" s="3">
        <f>IF(MAX(B$4:B17)&gt;=C$1,0,MAX(B$4:B17)+1)</f>
        <v>0</v>
      </c>
      <c r="F18" s="9"/>
      <c r="G18" s="29">
        <f t="shared" si="0"/>
        <v>0</v>
      </c>
      <c r="H18" s="29">
        <f t="shared" si="1"/>
        <v>0</v>
      </c>
      <c r="I18" s="29">
        <f t="shared" si="2"/>
        <v>0</v>
      </c>
      <c r="J18" s="146"/>
      <c r="K18" s="29">
        <f t="shared" si="3"/>
        <v>0</v>
      </c>
      <c r="L18" s="29">
        <f>IF(B18=0,0,VLOOKUP(B18,km!J:O,6,0))</f>
        <v>0</v>
      </c>
      <c r="M18" s="56">
        <f>IF(B18=0,0,VLOOKUP(B18,km!J:P,7,0))</f>
        <v>0</v>
      </c>
      <c r="N18" s="20">
        <f>IF(C$2&lt;0,-VLOOKUP(B18,km!J:K,2,0),0)</f>
        <v>0</v>
      </c>
      <c r="O18" s="20">
        <f>IF(C$2&gt;0,VLOOKUP(B18,km!J:K,2,0),0)</f>
        <v>0</v>
      </c>
      <c r="P18" s="9"/>
    </row>
    <row r="19" spans="2:16" ht="15" customHeight="1" x14ac:dyDescent="0.15">
      <c r="B19" s="3">
        <f>IF(MAX(B$4:B18)&gt;=C$1,0,MAX(B$4:B18)+1)</f>
        <v>0</v>
      </c>
      <c r="F19" s="9"/>
      <c r="G19" s="29">
        <f t="shared" si="0"/>
        <v>0</v>
      </c>
      <c r="H19" s="29">
        <f t="shared" si="1"/>
        <v>0</v>
      </c>
      <c r="I19" s="29">
        <f t="shared" si="2"/>
        <v>0</v>
      </c>
      <c r="J19" s="146"/>
      <c r="K19" s="29">
        <f t="shared" si="3"/>
        <v>0</v>
      </c>
      <c r="L19" s="29">
        <f>IF(B19=0,0,VLOOKUP(B19,km!J:O,6,0))</f>
        <v>0</v>
      </c>
      <c r="M19" s="56">
        <f>IF(B19=0,0,VLOOKUP(B19,km!J:P,7,0))</f>
        <v>0</v>
      </c>
      <c r="N19" s="20">
        <f>IF(C$2&lt;0,-VLOOKUP(B19,km!J:K,2,0),0)</f>
        <v>0</v>
      </c>
      <c r="O19" s="20">
        <f>IF(C$2&gt;0,VLOOKUP(B19,km!J:K,2,0),0)</f>
        <v>0</v>
      </c>
      <c r="P19" s="9"/>
    </row>
    <row r="20" spans="2:16" ht="15" customHeight="1" x14ac:dyDescent="0.15">
      <c r="B20" s="3">
        <f>IF(MAX(B$4:B19)&gt;=C$1,0,MAX(B$4:B19)+1)</f>
        <v>0</v>
      </c>
      <c r="F20" s="9"/>
      <c r="G20" s="29">
        <f t="shared" si="0"/>
        <v>0</v>
      </c>
      <c r="H20" s="29">
        <f t="shared" si="1"/>
        <v>0</v>
      </c>
      <c r="I20" s="29">
        <f t="shared" si="2"/>
        <v>0</v>
      </c>
      <c r="J20" s="146"/>
      <c r="K20" s="29">
        <f t="shared" si="3"/>
        <v>0</v>
      </c>
      <c r="L20" s="29">
        <f>IF(B20=0,0,VLOOKUP(B20,km!J:O,6,0))</f>
        <v>0</v>
      </c>
      <c r="M20" s="56">
        <f>IF(B20=0,0,VLOOKUP(B20,km!J:P,7,0))</f>
        <v>0</v>
      </c>
      <c r="N20" s="20">
        <f>IF(C$2&lt;0,-VLOOKUP(B20,km!J:K,2,0),0)</f>
        <v>0</v>
      </c>
      <c r="O20" s="20">
        <f>IF(C$2&gt;0,VLOOKUP(B20,km!J:K,2,0),0)</f>
        <v>0</v>
      </c>
      <c r="P20" s="9"/>
    </row>
    <row r="21" spans="2:16" ht="15" customHeight="1" x14ac:dyDescent="0.15">
      <c r="B21" s="3">
        <f>IF(MAX(B$4:B20)&gt;=C$1,0,MAX(B$4:B20)+1)</f>
        <v>0</v>
      </c>
      <c r="F21" s="9"/>
      <c r="G21" s="29">
        <f t="shared" si="0"/>
        <v>0</v>
      </c>
      <c r="H21" s="29">
        <f t="shared" si="1"/>
        <v>0</v>
      </c>
      <c r="I21" s="29">
        <f t="shared" si="2"/>
        <v>0</v>
      </c>
      <c r="J21" s="146"/>
      <c r="K21" s="29">
        <f t="shared" si="3"/>
        <v>0</v>
      </c>
      <c r="L21" s="29">
        <f>IF(B21=0,0,VLOOKUP(B21,km!J:O,6,0))</f>
        <v>0</v>
      </c>
      <c r="M21" s="56">
        <f>IF(B21=0,0,VLOOKUP(B21,km!J:P,7,0))</f>
        <v>0</v>
      </c>
      <c r="N21" s="20">
        <f>IF(C$2&lt;0,-VLOOKUP(B21,km!J:K,2,0),0)</f>
        <v>0</v>
      </c>
      <c r="O21" s="20">
        <f>IF(C$2&gt;0,VLOOKUP(B21,km!J:K,2,0),0)</f>
        <v>0</v>
      </c>
      <c r="P21" s="9"/>
    </row>
    <row r="22" spans="2:16" ht="15" customHeight="1" x14ac:dyDescent="0.15">
      <c r="B22" s="3">
        <f>IF(MAX(B$4:B21)&gt;=C$1,0,MAX(B$4:B21)+1)</f>
        <v>0</v>
      </c>
      <c r="F22" s="9"/>
      <c r="G22" s="29">
        <f t="shared" si="0"/>
        <v>0</v>
      </c>
      <c r="H22" s="29">
        <f t="shared" si="1"/>
        <v>0</v>
      </c>
      <c r="I22" s="29">
        <f t="shared" si="2"/>
        <v>0</v>
      </c>
      <c r="J22" s="146"/>
      <c r="K22" s="29">
        <f t="shared" si="3"/>
        <v>0</v>
      </c>
      <c r="L22" s="29">
        <f>IF(B22=0,0,VLOOKUP(B22,km!J:O,6,0))</f>
        <v>0</v>
      </c>
      <c r="M22" s="56">
        <f>IF(B22=0,0,VLOOKUP(B22,km!J:P,7,0))</f>
        <v>0</v>
      </c>
      <c r="N22" s="20">
        <f>IF(C$2&lt;0,-VLOOKUP(B22,km!J:K,2,0),0)</f>
        <v>0</v>
      </c>
      <c r="O22" s="20">
        <f>IF(C$2&gt;0,VLOOKUP(B22,km!J:K,2,0),0)</f>
        <v>0</v>
      </c>
      <c r="P22" s="9"/>
    </row>
    <row r="23" spans="2:16" ht="15" customHeight="1" x14ac:dyDescent="0.15">
      <c r="B23" s="3">
        <f>IF(MAX(B$4:B22)&gt;=C$1,0,MAX(B$4:B22)+1)</f>
        <v>0</v>
      </c>
      <c r="F23" s="9"/>
      <c r="G23" s="29">
        <f t="shared" si="0"/>
        <v>0</v>
      </c>
      <c r="H23" s="29">
        <f t="shared" si="1"/>
        <v>0</v>
      </c>
      <c r="I23" s="29">
        <f t="shared" si="2"/>
        <v>0</v>
      </c>
      <c r="J23" s="146"/>
      <c r="K23" s="29">
        <f t="shared" si="3"/>
        <v>0</v>
      </c>
      <c r="L23" s="29">
        <f>IF(B23=0,0,VLOOKUP(B23,km!J:O,6,0))</f>
        <v>0</v>
      </c>
      <c r="M23" s="56">
        <f>IF(B23=0,0,VLOOKUP(B23,km!J:P,7,0))</f>
        <v>0</v>
      </c>
      <c r="N23" s="20">
        <f>IF(C$2&lt;0,-VLOOKUP(B23,km!J:K,2,0),0)</f>
        <v>0</v>
      </c>
      <c r="O23" s="20">
        <f>IF(C$2&gt;0,VLOOKUP(B23,km!J:K,2,0),0)</f>
        <v>0</v>
      </c>
      <c r="P23" s="9"/>
    </row>
    <row r="24" spans="2:16" ht="15" customHeight="1" x14ac:dyDescent="0.15">
      <c r="B24" s="3">
        <f>IF(MAX(B$4:B23)&gt;=C$1,0,MAX(B$4:B23)+1)</f>
        <v>0</v>
      </c>
      <c r="F24" s="9"/>
      <c r="G24" s="29">
        <f t="shared" si="0"/>
        <v>0</v>
      </c>
      <c r="H24" s="29">
        <f t="shared" si="1"/>
        <v>0</v>
      </c>
      <c r="I24" s="29">
        <f t="shared" si="2"/>
        <v>0</v>
      </c>
      <c r="J24" s="146"/>
      <c r="K24" s="29">
        <f t="shared" si="3"/>
        <v>0</v>
      </c>
      <c r="L24" s="29">
        <f>IF(B24=0,0,VLOOKUP(B24,km!J:O,6,0))</f>
        <v>0</v>
      </c>
      <c r="M24" s="56">
        <f>IF(B24=0,0,VLOOKUP(B24,km!J:P,7,0))</f>
        <v>0</v>
      </c>
      <c r="N24" s="20">
        <f>IF(C$2&lt;0,-VLOOKUP(B24,km!J:K,2,0),0)</f>
        <v>0</v>
      </c>
      <c r="O24" s="20">
        <f>IF(C$2&gt;0,VLOOKUP(B24,km!J:K,2,0),0)</f>
        <v>0</v>
      </c>
      <c r="P24" s="9"/>
    </row>
    <row r="25" spans="2:16" ht="15" customHeight="1" x14ac:dyDescent="0.15">
      <c r="B25" s="3">
        <f>IF(MAX(B$4:B24)&gt;=C$1,0,MAX(B$4:B24)+1)</f>
        <v>0</v>
      </c>
      <c r="F25" s="9"/>
      <c r="G25" s="29">
        <f t="shared" si="0"/>
        <v>0</v>
      </c>
      <c r="H25" s="29">
        <f t="shared" si="1"/>
        <v>0</v>
      </c>
      <c r="I25" s="29">
        <f t="shared" si="2"/>
        <v>0</v>
      </c>
      <c r="J25" s="146"/>
      <c r="K25" s="29">
        <f t="shared" si="3"/>
        <v>0</v>
      </c>
      <c r="L25" s="29">
        <f>IF(B25=0,0,VLOOKUP(B25,km!J:O,6,0))</f>
        <v>0</v>
      </c>
      <c r="M25" s="56">
        <f>IF(B25=0,0,VLOOKUP(B25,km!J:P,7,0))</f>
        <v>0</v>
      </c>
      <c r="N25" s="20">
        <f>IF(C$2&lt;0,-VLOOKUP(B25,km!J:K,2,0),0)</f>
        <v>0</v>
      </c>
      <c r="O25" s="20">
        <f>IF(C$2&gt;0,VLOOKUP(B25,km!J:K,2,0),0)</f>
        <v>0</v>
      </c>
      <c r="P25" s="9"/>
    </row>
    <row r="26" spans="2:16" ht="15" customHeight="1" x14ac:dyDescent="0.15">
      <c r="B26" s="3">
        <f>IF(MAX(B$4:B25)&gt;=C$1,0,MAX(B$4:B25)+1)</f>
        <v>0</v>
      </c>
      <c r="F26" s="9"/>
      <c r="G26" s="29">
        <f t="shared" si="0"/>
        <v>0</v>
      </c>
      <c r="H26" s="29">
        <f t="shared" si="1"/>
        <v>0</v>
      </c>
      <c r="I26" s="29">
        <f t="shared" si="2"/>
        <v>0</v>
      </c>
      <c r="J26" s="146"/>
      <c r="K26" s="29">
        <f t="shared" si="3"/>
        <v>0</v>
      </c>
      <c r="L26" s="29">
        <f>IF(B26=0,0,VLOOKUP(B26,km!J:O,6,0))</f>
        <v>0</v>
      </c>
      <c r="M26" s="56">
        <f>IF(B26=0,0,VLOOKUP(B26,km!J:P,7,0))</f>
        <v>0</v>
      </c>
      <c r="N26" s="20">
        <f>IF(C$2&lt;0,-VLOOKUP(B26,km!J:K,2,0),0)</f>
        <v>0</v>
      </c>
      <c r="O26" s="20">
        <f>IF(C$2&gt;0,VLOOKUP(B26,km!J:K,2,0),0)</f>
        <v>0</v>
      </c>
      <c r="P26" s="9"/>
    </row>
    <row r="27" spans="2:16" ht="15" customHeight="1" x14ac:dyDescent="0.15">
      <c r="B27" s="3">
        <f>IF(MAX(B$4:B26)&gt;=C$1,0,MAX(B$4:B26)+1)</f>
        <v>0</v>
      </c>
      <c r="F27" s="9"/>
      <c r="G27" s="29">
        <f t="shared" si="0"/>
        <v>0</v>
      </c>
      <c r="H27" s="29">
        <f t="shared" si="1"/>
        <v>0</v>
      </c>
      <c r="I27" s="29">
        <f t="shared" si="2"/>
        <v>0</v>
      </c>
      <c r="J27" s="146"/>
      <c r="K27" s="29">
        <f t="shared" si="3"/>
        <v>0</v>
      </c>
      <c r="L27" s="29">
        <f>IF(B27=0,0,VLOOKUP(B27,km!J:O,6,0))</f>
        <v>0</v>
      </c>
      <c r="M27" s="56">
        <f>IF(B27=0,0,VLOOKUP(B27,km!J:P,7,0))</f>
        <v>0</v>
      </c>
      <c r="N27" s="20">
        <f>IF(C$2&lt;0,-VLOOKUP(B27,km!J:K,2,0),0)</f>
        <v>0</v>
      </c>
      <c r="O27" s="20">
        <f>IF(C$2&gt;0,VLOOKUP(B27,km!J:K,2,0),0)</f>
        <v>0</v>
      </c>
      <c r="P27" s="9"/>
    </row>
    <row r="28" spans="2:16" ht="15" customHeight="1" x14ac:dyDescent="0.15">
      <c r="B28" s="3">
        <f>IF(MAX(B$4:B27)&gt;=C$1,0,MAX(B$4:B27)+1)</f>
        <v>0</v>
      </c>
      <c r="F28" s="9"/>
      <c r="G28" s="29">
        <f t="shared" si="0"/>
        <v>0</v>
      </c>
      <c r="H28" s="29">
        <f t="shared" si="1"/>
        <v>0</v>
      </c>
      <c r="I28" s="29">
        <f t="shared" si="2"/>
        <v>0</v>
      </c>
      <c r="J28" s="146"/>
      <c r="K28" s="29">
        <f t="shared" si="3"/>
        <v>0</v>
      </c>
      <c r="L28" s="29">
        <f>IF(B28=0,0,VLOOKUP(B28,km!J:O,6,0))</f>
        <v>0</v>
      </c>
      <c r="M28" s="56">
        <f>IF(B28=0,0,VLOOKUP(B28,km!J:P,7,0))</f>
        <v>0</v>
      </c>
      <c r="N28" s="20">
        <f>IF(C$2&lt;0,-VLOOKUP(B28,km!J:K,2,0),0)</f>
        <v>0</v>
      </c>
      <c r="O28" s="20">
        <f>IF(C$2&gt;0,VLOOKUP(B28,km!J:K,2,0),0)</f>
        <v>0</v>
      </c>
      <c r="P28" s="9"/>
    </row>
    <row r="29" spans="2:16" ht="15" customHeight="1" x14ac:dyDescent="0.15">
      <c r="B29" s="3">
        <f>IF(MAX(B$4:B28)&gt;=C$1,0,MAX(B$4:B28)+1)</f>
        <v>0</v>
      </c>
      <c r="F29" s="9"/>
      <c r="G29" s="29">
        <f t="shared" ref="G29:G92" si="4">IF(B29=0,0,MONTH(R$3))</f>
        <v>0</v>
      </c>
      <c r="H29" s="29">
        <f t="shared" ref="H29:H92" si="5">IF(B29=0,0,DAY(R$3))</f>
        <v>0</v>
      </c>
      <c r="I29" s="29">
        <f t="shared" ref="I29:I92" si="6">IF(B29=0,0,O$1)</f>
        <v>0</v>
      </c>
      <c r="J29" s="146"/>
      <c r="K29" s="29">
        <f t="shared" ref="K29:K92" si="7">IF(B29=0,0,R$9)</f>
        <v>0</v>
      </c>
      <c r="L29" s="29">
        <f>IF(B29=0,0,VLOOKUP(B29,km!J:O,6,0))</f>
        <v>0</v>
      </c>
      <c r="M29" s="56">
        <f>IF(B29=0,0,VLOOKUP(B29,km!J:P,7,0))</f>
        <v>0</v>
      </c>
      <c r="N29" s="20">
        <f>IF(C$2&lt;0,-VLOOKUP(B29,km!J:K,2,0),0)</f>
        <v>0</v>
      </c>
      <c r="O29" s="20">
        <f>IF(C$2&gt;0,VLOOKUP(B29,km!J:K,2,0),0)</f>
        <v>0</v>
      </c>
      <c r="P29" s="9"/>
    </row>
    <row r="30" spans="2:16" ht="15" customHeight="1" x14ac:dyDescent="0.15">
      <c r="B30" s="3">
        <f>IF(MAX(B$4:B29)&gt;=C$1,0,MAX(B$4:B29)+1)</f>
        <v>0</v>
      </c>
      <c r="F30" s="9"/>
      <c r="G30" s="29">
        <f t="shared" si="4"/>
        <v>0</v>
      </c>
      <c r="H30" s="29">
        <f t="shared" si="5"/>
        <v>0</v>
      </c>
      <c r="I30" s="29">
        <f t="shared" si="6"/>
        <v>0</v>
      </c>
      <c r="J30" s="146"/>
      <c r="K30" s="29">
        <f t="shared" si="7"/>
        <v>0</v>
      </c>
      <c r="L30" s="29">
        <f>IF(B30=0,0,VLOOKUP(B30,km!J:O,6,0))</f>
        <v>0</v>
      </c>
      <c r="M30" s="56">
        <f>IF(B30=0,0,VLOOKUP(B30,km!J:P,7,0))</f>
        <v>0</v>
      </c>
      <c r="N30" s="20">
        <f>IF(C$2&lt;0,-VLOOKUP(B30,km!J:K,2,0),0)</f>
        <v>0</v>
      </c>
      <c r="O30" s="20">
        <f>IF(C$2&gt;0,VLOOKUP(B30,km!J:K,2,0),0)</f>
        <v>0</v>
      </c>
      <c r="P30" s="9"/>
    </row>
    <row r="31" spans="2:16" ht="15" customHeight="1" x14ac:dyDescent="0.15">
      <c r="B31" s="3">
        <f>IF(MAX(B$4:B30)&gt;=C$1,0,MAX(B$4:B30)+1)</f>
        <v>0</v>
      </c>
      <c r="F31" s="9"/>
      <c r="G31" s="29">
        <f t="shared" si="4"/>
        <v>0</v>
      </c>
      <c r="H31" s="29">
        <f t="shared" si="5"/>
        <v>0</v>
      </c>
      <c r="I31" s="29">
        <f t="shared" si="6"/>
        <v>0</v>
      </c>
      <c r="J31" s="146"/>
      <c r="K31" s="29">
        <f t="shared" si="7"/>
        <v>0</v>
      </c>
      <c r="L31" s="29">
        <f>IF(B31=0,0,VLOOKUP(B31,km!J:O,6,0))</f>
        <v>0</v>
      </c>
      <c r="M31" s="56">
        <f>IF(B31=0,0,VLOOKUP(B31,km!J:P,7,0))</f>
        <v>0</v>
      </c>
      <c r="N31" s="20">
        <f>IF(C$2&lt;0,-VLOOKUP(B31,km!J:K,2,0),0)</f>
        <v>0</v>
      </c>
      <c r="O31" s="20">
        <f>IF(C$2&gt;0,VLOOKUP(B31,km!J:K,2,0),0)</f>
        <v>0</v>
      </c>
      <c r="P31" s="9"/>
    </row>
    <row r="32" spans="2:16" ht="15" customHeight="1" x14ac:dyDescent="0.15">
      <c r="B32" s="3">
        <f>IF(MAX(B$4:B31)&gt;=C$1,0,MAX(B$4:B31)+1)</f>
        <v>0</v>
      </c>
      <c r="F32" s="9"/>
      <c r="G32" s="29">
        <f t="shared" si="4"/>
        <v>0</v>
      </c>
      <c r="H32" s="29">
        <f t="shared" si="5"/>
        <v>0</v>
      </c>
      <c r="I32" s="29">
        <f t="shared" si="6"/>
        <v>0</v>
      </c>
      <c r="J32" s="146"/>
      <c r="K32" s="29">
        <f t="shared" si="7"/>
        <v>0</v>
      </c>
      <c r="L32" s="29">
        <f>IF(B32=0,0,VLOOKUP(B32,km!J:O,6,0))</f>
        <v>0</v>
      </c>
      <c r="M32" s="56">
        <f>IF(B32=0,0,VLOOKUP(B32,km!J:P,7,0))</f>
        <v>0</v>
      </c>
      <c r="N32" s="20">
        <f>IF(C$2&lt;0,-VLOOKUP(B32,km!J:K,2,0),0)</f>
        <v>0</v>
      </c>
      <c r="O32" s="20">
        <f>IF(C$2&gt;0,VLOOKUP(B32,km!J:K,2,0),0)</f>
        <v>0</v>
      </c>
      <c r="P32" s="9"/>
    </row>
    <row r="33" spans="2:16" ht="15" customHeight="1" x14ac:dyDescent="0.15">
      <c r="B33" s="3">
        <f>IF(MAX(B$4:B32)&gt;=C$1,0,MAX(B$4:B32)+1)</f>
        <v>0</v>
      </c>
      <c r="F33" s="9"/>
      <c r="G33" s="29">
        <f t="shared" si="4"/>
        <v>0</v>
      </c>
      <c r="H33" s="29">
        <f t="shared" si="5"/>
        <v>0</v>
      </c>
      <c r="I33" s="29">
        <f t="shared" si="6"/>
        <v>0</v>
      </c>
      <c r="J33" s="146"/>
      <c r="K33" s="29">
        <f t="shared" si="7"/>
        <v>0</v>
      </c>
      <c r="L33" s="29">
        <f>IF(B33=0,0,VLOOKUP(B33,km!J:O,6,0))</f>
        <v>0</v>
      </c>
      <c r="M33" s="56">
        <f>IF(B33=0,0,VLOOKUP(B33,km!J:P,7,0))</f>
        <v>0</v>
      </c>
      <c r="N33" s="20">
        <f>IF(C$2&lt;0,-VLOOKUP(B33,km!J:K,2,0),0)</f>
        <v>0</v>
      </c>
      <c r="O33" s="20">
        <f>IF(C$2&gt;0,VLOOKUP(B33,km!J:K,2,0),0)</f>
        <v>0</v>
      </c>
      <c r="P33" s="9"/>
    </row>
    <row r="34" spans="2:16" ht="15" customHeight="1" x14ac:dyDescent="0.15">
      <c r="B34" s="3">
        <f>IF(MAX(B$4:B33)&gt;=C$1,0,MAX(B$4:B33)+1)</f>
        <v>0</v>
      </c>
      <c r="F34" s="9"/>
      <c r="G34" s="29">
        <f t="shared" si="4"/>
        <v>0</v>
      </c>
      <c r="H34" s="29">
        <f t="shared" si="5"/>
        <v>0</v>
      </c>
      <c r="I34" s="29">
        <f t="shared" si="6"/>
        <v>0</v>
      </c>
      <c r="J34" s="146"/>
      <c r="K34" s="29">
        <f t="shared" si="7"/>
        <v>0</v>
      </c>
      <c r="L34" s="29">
        <f>IF(B34=0,0,VLOOKUP(B34,km!J:O,6,0))</f>
        <v>0</v>
      </c>
      <c r="M34" s="56">
        <f>IF(B34=0,0,VLOOKUP(B34,km!J:P,7,0))</f>
        <v>0</v>
      </c>
      <c r="N34" s="20">
        <f>IF(C$2&lt;0,-VLOOKUP(B34,km!J:K,2,0),0)</f>
        <v>0</v>
      </c>
      <c r="O34" s="20">
        <f>IF(C$2&gt;0,VLOOKUP(B34,km!J:K,2,0),0)</f>
        <v>0</v>
      </c>
      <c r="P34" s="9"/>
    </row>
    <row r="35" spans="2:16" ht="15" customHeight="1" x14ac:dyDescent="0.15">
      <c r="B35" s="3">
        <f>IF(MAX(B$4:B34)&gt;=C$1,0,MAX(B$4:B34)+1)</f>
        <v>0</v>
      </c>
      <c r="F35" s="9"/>
      <c r="G35" s="29">
        <f t="shared" si="4"/>
        <v>0</v>
      </c>
      <c r="H35" s="29">
        <f t="shared" si="5"/>
        <v>0</v>
      </c>
      <c r="I35" s="29">
        <f t="shared" si="6"/>
        <v>0</v>
      </c>
      <c r="J35" s="146"/>
      <c r="K35" s="29">
        <f t="shared" si="7"/>
        <v>0</v>
      </c>
      <c r="L35" s="29">
        <f>IF(B35=0,0,VLOOKUP(B35,km!J:O,6,0))</f>
        <v>0</v>
      </c>
      <c r="M35" s="56">
        <f>IF(B35=0,0,VLOOKUP(B35,km!J:P,7,0))</f>
        <v>0</v>
      </c>
      <c r="N35" s="20">
        <f>IF(C$2&lt;0,-VLOOKUP(B35,km!J:K,2,0),0)</f>
        <v>0</v>
      </c>
      <c r="O35" s="20">
        <f>IF(C$2&gt;0,VLOOKUP(B35,km!J:K,2,0),0)</f>
        <v>0</v>
      </c>
      <c r="P35" s="9"/>
    </row>
    <row r="36" spans="2:16" ht="15" customHeight="1" x14ac:dyDescent="0.15">
      <c r="B36" s="3">
        <f>IF(MAX(B$4:B35)&gt;=C$1,0,MAX(B$4:B35)+1)</f>
        <v>0</v>
      </c>
      <c r="F36" s="9"/>
      <c r="G36" s="29">
        <f t="shared" si="4"/>
        <v>0</v>
      </c>
      <c r="H36" s="29">
        <f t="shared" si="5"/>
        <v>0</v>
      </c>
      <c r="I36" s="29">
        <f t="shared" si="6"/>
        <v>0</v>
      </c>
      <c r="J36" s="146"/>
      <c r="K36" s="29">
        <f t="shared" si="7"/>
        <v>0</v>
      </c>
      <c r="L36" s="29">
        <f>IF(B36=0,0,VLOOKUP(B36,km!J:O,6,0))</f>
        <v>0</v>
      </c>
      <c r="M36" s="56">
        <f>IF(B36=0,0,VLOOKUP(B36,km!J:P,7,0))</f>
        <v>0</v>
      </c>
      <c r="N36" s="20">
        <f>IF(C$2&lt;0,-VLOOKUP(B36,km!J:K,2,0),0)</f>
        <v>0</v>
      </c>
      <c r="O36" s="20">
        <f>IF(C$2&gt;0,VLOOKUP(B36,km!J:K,2,0),0)</f>
        <v>0</v>
      </c>
      <c r="P36" s="9"/>
    </row>
    <row r="37" spans="2:16" ht="15" customHeight="1" x14ac:dyDescent="0.15">
      <c r="B37" s="3">
        <f>IF(MAX(B$4:B36)&gt;=C$1,0,MAX(B$4:B36)+1)</f>
        <v>0</v>
      </c>
      <c r="F37" s="9"/>
      <c r="G37" s="29">
        <f t="shared" si="4"/>
        <v>0</v>
      </c>
      <c r="H37" s="29">
        <f t="shared" si="5"/>
        <v>0</v>
      </c>
      <c r="I37" s="29">
        <f t="shared" si="6"/>
        <v>0</v>
      </c>
      <c r="J37" s="146"/>
      <c r="K37" s="29">
        <f t="shared" si="7"/>
        <v>0</v>
      </c>
      <c r="L37" s="29">
        <f>IF(B37=0,0,VLOOKUP(B37,km!J:O,6,0))</f>
        <v>0</v>
      </c>
      <c r="M37" s="56">
        <f>IF(B37=0,0,VLOOKUP(B37,km!J:P,7,0))</f>
        <v>0</v>
      </c>
      <c r="N37" s="20">
        <f>IF(C$2&lt;0,-VLOOKUP(B37,km!J:K,2,0),0)</f>
        <v>0</v>
      </c>
      <c r="O37" s="20">
        <f>IF(C$2&gt;0,VLOOKUP(B37,km!J:K,2,0),0)</f>
        <v>0</v>
      </c>
      <c r="P37" s="9"/>
    </row>
    <row r="38" spans="2:16" ht="15" customHeight="1" x14ac:dyDescent="0.15">
      <c r="B38" s="3">
        <f>IF(MAX(B$4:B37)&gt;=C$1,0,MAX(B$4:B37)+1)</f>
        <v>0</v>
      </c>
      <c r="F38" s="9"/>
      <c r="G38" s="29">
        <f t="shared" si="4"/>
        <v>0</v>
      </c>
      <c r="H38" s="29">
        <f t="shared" si="5"/>
        <v>0</v>
      </c>
      <c r="I38" s="29">
        <f t="shared" si="6"/>
        <v>0</v>
      </c>
      <c r="J38" s="146"/>
      <c r="K38" s="29">
        <f t="shared" si="7"/>
        <v>0</v>
      </c>
      <c r="L38" s="29">
        <f>IF(B38=0,0,VLOOKUP(B38,km!J:O,6,0))</f>
        <v>0</v>
      </c>
      <c r="M38" s="56">
        <f>IF(B38=0,0,VLOOKUP(B38,km!J:P,7,0))</f>
        <v>0</v>
      </c>
      <c r="N38" s="20">
        <f>IF(C$2&lt;0,-VLOOKUP(B38,km!J:K,2,0),0)</f>
        <v>0</v>
      </c>
      <c r="O38" s="20">
        <f>IF(C$2&gt;0,VLOOKUP(B38,km!J:K,2,0),0)</f>
        <v>0</v>
      </c>
      <c r="P38" s="9"/>
    </row>
    <row r="39" spans="2:16" ht="15" customHeight="1" x14ac:dyDescent="0.15">
      <c r="B39" s="3">
        <f>IF(MAX(B$4:B38)&gt;=C$1,0,MAX(B$4:B38)+1)</f>
        <v>0</v>
      </c>
      <c r="F39" s="9"/>
      <c r="G39" s="29">
        <f t="shared" si="4"/>
        <v>0</v>
      </c>
      <c r="H39" s="29">
        <f t="shared" si="5"/>
        <v>0</v>
      </c>
      <c r="I39" s="29">
        <f t="shared" si="6"/>
        <v>0</v>
      </c>
      <c r="J39" s="146"/>
      <c r="K39" s="29">
        <f t="shared" si="7"/>
        <v>0</v>
      </c>
      <c r="L39" s="29">
        <f>IF(B39=0,0,VLOOKUP(B39,km!J:O,6,0))</f>
        <v>0</v>
      </c>
      <c r="M39" s="56">
        <f>IF(B39=0,0,VLOOKUP(B39,km!J:P,7,0))</f>
        <v>0</v>
      </c>
      <c r="N39" s="20">
        <f>IF(C$2&lt;0,-VLOOKUP(B39,km!J:K,2,0),0)</f>
        <v>0</v>
      </c>
      <c r="O39" s="20">
        <f>IF(C$2&gt;0,VLOOKUP(B39,km!J:K,2,0),0)</f>
        <v>0</v>
      </c>
      <c r="P39" s="9"/>
    </row>
    <row r="40" spans="2:16" ht="15" customHeight="1" x14ac:dyDescent="0.15">
      <c r="B40" s="3">
        <f>IF(MAX(B$4:B39)&gt;=C$1,0,MAX(B$4:B39)+1)</f>
        <v>0</v>
      </c>
      <c r="F40" s="9"/>
      <c r="G40" s="29">
        <f t="shared" si="4"/>
        <v>0</v>
      </c>
      <c r="H40" s="29">
        <f t="shared" si="5"/>
        <v>0</v>
      </c>
      <c r="I40" s="29">
        <f t="shared" si="6"/>
        <v>0</v>
      </c>
      <c r="J40" s="146"/>
      <c r="K40" s="29">
        <f t="shared" si="7"/>
        <v>0</v>
      </c>
      <c r="L40" s="29">
        <f>IF(B40=0,0,VLOOKUP(B40,km!J:O,6,0))</f>
        <v>0</v>
      </c>
      <c r="M40" s="56">
        <f>IF(B40=0,0,VLOOKUP(B40,km!J:P,7,0))</f>
        <v>0</v>
      </c>
      <c r="N40" s="20">
        <f>IF(C$2&lt;0,-VLOOKUP(B40,km!J:K,2,0),0)</f>
        <v>0</v>
      </c>
      <c r="O40" s="20">
        <f>IF(C$2&gt;0,VLOOKUP(B40,km!J:K,2,0),0)</f>
        <v>0</v>
      </c>
      <c r="P40" s="9"/>
    </row>
    <row r="41" spans="2:16" ht="15" customHeight="1" x14ac:dyDescent="0.15">
      <c r="B41" s="3">
        <f>IF(MAX(B$4:B40)&gt;=C$1,0,MAX(B$4:B40)+1)</f>
        <v>0</v>
      </c>
      <c r="F41" s="9"/>
      <c r="G41" s="29">
        <f t="shared" si="4"/>
        <v>0</v>
      </c>
      <c r="H41" s="29">
        <f t="shared" si="5"/>
        <v>0</v>
      </c>
      <c r="I41" s="29">
        <f t="shared" si="6"/>
        <v>0</v>
      </c>
      <c r="J41" s="146"/>
      <c r="K41" s="29">
        <f t="shared" si="7"/>
        <v>0</v>
      </c>
      <c r="L41" s="29">
        <f>IF(B41=0,0,VLOOKUP(B41,km!J:O,6,0))</f>
        <v>0</v>
      </c>
      <c r="M41" s="56">
        <f>IF(B41=0,0,VLOOKUP(B41,km!J:P,7,0))</f>
        <v>0</v>
      </c>
      <c r="N41" s="20">
        <f>IF(C$2&lt;0,-VLOOKUP(B41,km!J:K,2,0),0)</f>
        <v>0</v>
      </c>
      <c r="O41" s="20">
        <f>IF(C$2&gt;0,VLOOKUP(B41,km!J:K,2,0),0)</f>
        <v>0</v>
      </c>
      <c r="P41" s="9"/>
    </row>
    <row r="42" spans="2:16" ht="15" customHeight="1" x14ac:dyDescent="0.15">
      <c r="B42" s="3">
        <f>IF(MAX(B$4:B41)&gt;=C$1,0,MAX(B$4:B41)+1)</f>
        <v>0</v>
      </c>
      <c r="F42" s="9"/>
      <c r="G42" s="29">
        <f t="shared" si="4"/>
        <v>0</v>
      </c>
      <c r="H42" s="29">
        <f t="shared" si="5"/>
        <v>0</v>
      </c>
      <c r="I42" s="29">
        <f t="shared" si="6"/>
        <v>0</v>
      </c>
      <c r="J42" s="146"/>
      <c r="K42" s="29">
        <f t="shared" si="7"/>
        <v>0</v>
      </c>
      <c r="L42" s="29">
        <f>IF(B42=0,0,VLOOKUP(B42,km!J:O,6,0))</f>
        <v>0</v>
      </c>
      <c r="M42" s="56">
        <f>IF(B42=0,0,VLOOKUP(B42,km!J:P,7,0))</f>
        <v>0</v>
      </c>
      <c r="N42" s="20">
        <f>IF(C$2&lt;0,-VLOOKUP(B42,km!J:K,2,0),0)</f>
        <v>0</v>
      </c>
      <c r="O42" s="20">
        <f>IF(C$2&gt;0,VLOOKUP(B42,km!J:K,2,0),0)</f>
        <v>0</v>
      </c>
      <c r="P42" s="9"/>
    </row>
    <row r="43" spans="2:16" ht="15" customHeight="1" x14ac:dyDescent="0.15">
      <c r="B43" s="3">
        <f>IF(MAX(B$4:B42)&gt;=C$1,0,MAX(B$4:B42)+1)</f>
        <v>0</v>
      </c>
      <c r="F43" s="9"/>
      <c r="G43" s="29">
        <f t="shared" si="4"/>
        <v>0</v>
      </c>
      <c r="H43" s="29">
        <f t="shared" si="5"/>
        <v>0</v>
      </c>
      <c r="I43" s="29">
        <f t="shared" si="6"/>
        <v>0</v>
      </c>
      <c r="J43" s="146"/>
      <c r="K43" s="29">
        <f t="shared" si="7"/>
        <v>0</v>
      </c>
      <c r="L43" s="29">
        <f>IF(B43=0,0,VLOOKUP(B43,km!J:O,6,0))</f>
        <v>0</v>
      </c>
      <c r="M43" s="56">
        <f>IF(B43=0,0,VLOOKUP(B43,km!J:P,7,0))</f>
        <v>0</v>
      </c>
      <c r="N43" s="20">
        <f>IF(C$2&lt;0,-VLOOKUP(B43,km!J:K,2,0),0)</f>
        <v>0</v>
      </c>
      <c r="O43" s="20">
        <f>IF(C$2&gt;0,VLOOKUP(B43,km!J:K,2,0),0)</f>
        <v>0</v>
      </c>
      <c r="P43" s="9"/>
    </row>
    <row r="44" spans="2:16" ht="15" customHeight="1" x14ac:dyDescent="0.15">
      <c r="B44" s="3">
        <f>IF(MAX(B$4:B43)&gt;=C$1,0,MAX(B$4:B43)+1)</f>
        <v>0</v>
      </c>
      <c r="F44" s="9"/>
      <c r="G44" s="29">
        <f t="shared" si="4"/>
        <v>0</v>
      </c>
      <c r="H44" s="29">
        <f t="shared" si="5"/>
        <v>0</v>
      </c>
      <c r="I44" s="29">
        <f t="shared" si="6"/>
        <v>0</v>
      </c>
      <c r="J44" s="146"/>
      <c r="K44" s="29">
        <f t="shared" si="7"/>
        <v>0</v>
      </c>
      <c r="L44" s="29">
        <f>IF(B44=0,0,VLOOKUP(B44,km!J:O,6,0))</f>
        <v>0</v>
      </c>
      <c r="M44" s="56">
        <f>IF(B44=0,0,VLOOKUP(B44,km!J:P,7,0))</f>
        <v>0</v>
      </c>
      <c r="N44" s="20">
        <f>IF(C$2&lt;0,-VLOOKUP(B44,km!J:K,2,0),0)</f>
        <v>0</v>
      </c>
      <c r="O44" s="20">
        <f>IF(C$2&gt;0,VLOOKUP(B44,km!J:K,2,0),0)</f>
        <v>0</v>
      </c>
      <c r="P44" s="9"/>
    </row>
    <row r="45" spans="2:16" ht="15" customHeight="1" x14ac:dyDescent="0.15">
      <c r="B45" s="3">
        <f>IF(MAX(B$4:B44)&gt;=C$1,0,MAX(B$4:B44)+1)</f>
        <v>0</v>
      </c>
      <c r="F45" s="9"/>
      <c r="G45" s="29">
        <f t="shared" si="4"/>
        <v>0</v>
      </c>
      <c r="H45" s="29">
        <f t="shared" si="5"/>
        <v>0</v>
      </c>
      <c r="I45" s="29">
        <f t="shared" si="6"/>
        <v>0</v>
      </c>
      <c r="J45" s="146"/>
      <c r="K45" s="29">
        <f t="shared" si="7"/>
        <v>0</v>
      </c>
      <c r="L45" s="29">
        <f>IF(B45=0,0,VLOOKUP(B45,km!J:O,6,0))</f>
        <v>0</v>
      </c>
      <c r="M45" s="56">
        <f>IF(B45=0,0,VLOOKUP(B45,km!J:P,7,0))</f>
        <v>0</v>
      </c>
      <c r="N45" s="20">
        <f>IF(C$2&lt;0,-VLOOKUP(B45,km!J:K,2,0),0)</f>
        <v>0</v>
      </c>
      <c r="O45" s="20">
        <f>IF(C$2&gt;0,VLOOKUP(B45,km!J:K,2,0),0)</f>
        <v>0</v>
      </c>
      <c r="P45" s="9"/>
    </row>
    <row r="46" spans="2:16" ht="15" customHeight="1" x14ac:dyDescent="0.15">
      <c r="B46" s="3">
        <f>IF(MAX(B$4:B45)&gt;=C$1,0,MAX(B$4:B45)+1)</f>
        <v>0</v>
      </c>
      <c r="F46" s="9"/>
      <c r="G46" s="29">
        <f t="shared" si="4"/>
        <v>0</v>
      </c>
      <c r="H46" s="29">
        <f t="shared" si="5"/>
        <v>0</v>
      </c>
      <c r="I46" s="29">
        <f t="shared" si="6"/>
        <v>0</v>
      </c>
      <c r="J46" s="146"/>
      <c r="K46" s="29">
        <f t="shared" si="7"/>
        <v>0</v>
      </c>
      <c r="L46" s="29">
        <f>IF(B46=0,0,VLOOKUP(B46,km!J:O,6,0))</f>
        <v>0</v>
      </c>
      <c r="M46" s="56">
        <f>IF(B46=0,0,VLOOKUP(B46,km!J:P,7,0))</f>
        <v>0</v>
      </c>
      <c r="N46" s="20">
        <f>IF(C$2&lt;0,-VLOOKUP(B46,km!J:K,2,0),0)</f>
        <v>0</v>
      </c>
      <c r="O46" s="20">
        <f>IF(C$2&gt;0,VLOOKUP(B46,km!J:K,2,0),0)</f>
        <v>0</v>
      </c>
      <c r="P46" s="9"/>
    </row>
    <row r="47" spans="2:16" ht="15" customHeight="1" x14ac:dyDescent="0.15">
      <c r="B47" s="3">
        <f>IF(MAX(B$4:B46)&gt;=C$1,0,MAX(B$4:B46)+1)</f>
        <v>0</v>
      </c>
      <c r="F47" s="9"/>
      <c r="G47" s="29">
        <f t="shared" si="4"/>
        <v>0</v>
      </c>
      <c r="H47" s="29">
        <f t="shared" si="5"/>
        <v>0</v>
      </c>
      <c r="I47" s="29">
        <f t="shared" si="6"/>
        <v>0</v>
      </c>
      <c r="J47" s="146"/>
      <c r="K47" s="29">
        <f t="shared" si="7"/>
        <v>0</v>
      </c>
      <c r="L47" s="29">
        <f>IF(B47=0,0,VLOOKUP(B47,km!J:O,6,0))</f>
        <v>0</v>
      </c>
      <c r="M47" s="56">
        <f>IF(B47=0,0,VLOOKUP(B47,km!J:P,7,0))</f>
        <v>0</v>
      </c>
      <c r="N47" s="20">
        <f>IF(C$2&lt;0,-VLOOKUP(B47,km!J:K,2,0),0)</f>
        <v>0</v>
      </c>
      <c r="O47" s="20">
        <f>IF(C$2&gt;0,VLOOKUP(B47,km!J:K,2,0),0)</f>
        <v>0</v>
      </c>
      <c r="P47" s="9"/>
    </row>
    <row r="48" spans="2:16" ht="15" customHeight="1" x14ac:dyDescent="0.15">
      <c r="B48" s="3">
        <f>IF(MAX(B$4:B47)&gt;=C$1,0,MAX(B$4:B47)+1)</f>
        <v>0</v>
      </c>
      <c r="F48" s="9"/>
      <c r="G48" s="29">
        <f t="shared" si="4"/>
        <v>0</v>
      </c>
      <c r="H48" s="29">
        <f t="shared" si="5"/>
        <v>0</v>
      </c>
      <c r="I48" s="29">
        <f t="shared" si="6"/>
        <v>0</v>
      </c>
      <c r="J48" s="146"/>
      <c r="K48" s="29">
        <f t="shared" si="7"/>
        <v>0</v>
      </c>
      <c r="L48" s="29">
        <f>IF(B48=0,0,VLOOKUP(B48,km!J:O,6,0))</f>
        <v>0</v>
      </c>
      <c r="M48" s="56">
        <f>IF(B48=0,0,VLOOKUP(B48,km!J:P,7,0))</f>
        <v>0</v>
      </c>
      <c r="N48" s="20">
        <f>IF(C$2&lt;0,-VLOOKUP(B48,km!J:K,2,0),0)</f>
        <v>0</v>
      </c>
      <c r="O48" s="20">
        <f>IF(C$2&gt;0,VLOOKUP(B48,km!J:K,2,0),0)</f>
        <v>0</v>
      </c>
      <c r="P48" s="9"/>
    </row>
    <row r="49" spans="2:16" ht="15" customHeight="1" x14ac:dyDescent="0.15">
      <c r="B49" s="3">
        <f>IF(MAX(B$4:B48)&gt;=C$1,0,MAX(B$4:B48)+1)</f>
        <v>0</v>
      </c>
      <c r="F49" s="9"/>
      <c r="G49" s="29">
        <f t="shared" si="4"/>
        <v>0</v>
      </c>
      <c r="H49" s="29">
        <f t="shared" si="5"/>
        <v>0</v>
      </c>
      <c r="I49" s="29">
        <f t="shared" si="6"/>
        <v>0</v>
      </c>
      <c r="J49" s="146"/>
      <c r="K49" s="29">
        <f t="shared" si="7"/>
        <v>0</v>
      </c>
      <c r="L49" s="29">
        <f>IF(B49=0,0,VLOOKUP(B49,km!J:O,6,0))</f>
        <v>0</v>
      </c>
      <c r="M49" s="56">
        <f>IF(B49=0,0,VLOOKUP(B49,km!J:P,7,0))</f>
        <v>0</v>
      </c>
      <c r="N49" s="20">
        <f>IF(C$2&lt;0,-VLOOKUP(B49,km!J:K,2,0),0)</f>
        <v>0</v>
      </c>
      <c r="O49" s="20">
        <f>IF(C$2&gt;0,VLOOKUP(B49,km!J:K,2,0),0)</f>
        <v>0</v>
      </c>
      <c r="P49" s="9"/>
    </row>
    <row r="50" spans="2:16" ht="15" customHeight="1" x14ac:dyDescent="0.15">
      <c r="B50" s="3">
        <f>IF(MAX(B$4:B49)&gt;=C$1,0,MAX(B$4:B49)+1)</f>
        <v>0</v>
      </c>
      <c r="F50" s="9"/>
      <c r="G50" s="29">
        <f t="shared" si="4"/>
        <v>0</v>
      </c>
      <c r="H50" s="29">
        <f t="shared" si="5"/>
        <v>0</v>
      </c>
      <c r="I50" s="29">
        <f t="shared" si="6"/>
        <v>0</v>
      </c>
      <c r="J50" s="146"/>
      <c r="K50" s="29">
        <f t="shared" si="7"/>
        <v>0</v>
      </c>
      <c r="L50" s="29">
        <f>IF(B50=0,0,VLOOKUP(B50,km!J:O,6,0))</f>
        <v>0</v>
      </c>
      <c r="M50" s="56">
        <f>IF(B50=0,0,VLOOKUP(B50,km!J:P,7,0))</f>
        <v>0</v>
      </c>
      <c r="N50" s="20">
        <f>IF(C$2&lt;0,-VLOOKUP(B50,km!J:K,2,0),0)</f>
        <v>0</v>
      </c>
      <c r="O50" s="20">
        <f>IF(C$2&gt;0,VLOOKUP(B50,km!J:K,2,0),0)</f>
        <v>0</v>
      </c>
      <c r="P50" s="9"/>
    </row>
    <row r="51" spans="2:16" ht="15" customHeight="1" x14ac:dyDescent="0.15">
      <c r="B51" s="3">
        <f>IF(MAX(B$4:B50)&gt;=C$1,0,MAX(B$4:B50)+1)</f>
        <v>0</v>
      </c>
      <c r="F51" s="9"/>
      <c r="G51" s="29">
        <f t="shared" si="4"/>
        <v>0</v>
      </c>
      <c r="H51" s="29">
        <f t="shared" si="5"/>
        <v>0</v>
      </c>
      <c r="I51" s="29">
        <f t="shared" si="6"/>
        <v>0</v>
      </c>
      <c r="J51" s="146"/>
      <c r="K51" s="29">
        <f t="shared" si="7"/>
        <v>0</v>
      </c>
      <c r="L51" s="29">
        <f>IF(B51=0,0,VLOOKUP(B51,km!J:O,6,0))</f>
        <v>0</v>
      </c>
      <c r="M51" s="56">
        <f>IF(B51=0,0,VLOOKUP(B51,km!J:P,7,0))</f>
        <v>0</v>
      </c>
      <c r="N51" s="20">
        <f>IF(C$2&lt;0,-VLOOKUP(B51,km!J:K,2,0),0)</f>
        <v>0</v>
      </c>
      <c r="O51" s="20">
        <f>IF(C$2&gt;0,VLOOKUP(B51,km!J:K,2,0),0)</f>
        <v>0</v>
      </c>
      <c r="P51" s="9"/>
    </row>
    <row r="52" spans="2:16" ht="15" customHeight="1" x14ac:dyDescent="0.15">
      <c r="B52" s="3">
        <f>IF(MAX(B$4:B51)&gt;=C$1,0,MAX(B$4:B51)+1)</f>
        <v>0</v>
      </c>
      <c r="F52" s="9"/>
      <c r="G52" s="29">
        <f t="shared" si="4"/>
        <v>0</v>
      </c>
      <c r="H52" s="29">
        <f t="shared" si="5"/>
        <v>0</v>
      </c>
      <c r="I52" s="29">
        <f t="shared" si="6"/>
        <v>0</v>
      </c>
      <c r="J52" s="146"/>
      <c r="K52" s="29">
        <f t="shared" si="7"/>
        <v>0</v>
      </c>
      <c r="L52" s="29">
        <f>IF(B52=0,0,VLOOKUP(B52,km!J:O,6,0))</f>
        <v>0</v>
      </c>
      <c r="M52" s="56">
        <f>IF(B52=0,0,VLOOKUP(B52,km!J:P,7,0))</f>
        <v>0</v>
      </c>
      <c r="N52" s="20">
        <f>IF(C$2&lt;0,-VLOOKUP(B52,km!J:K,2,0),0)</f>
        <v>0</v>
      </c>
      <c r="O52" s="20">
        <f>IF(C$2&gt;0,VLOOKUP(B52,km!J:K,2,0),0)</f>
        <v>0</v>
      </c>
      <c r="P52" s="9"/>
    </row>
    <row r="53" spans="2:16" ht="15" customHeight="1" x14ac:dyDescent="0.15">
      <c r="B53" s="3">
        <f>IF(MAX(B$4:B52)&gt;=C$1,0,MAX(B$4:B52)+1)</f>
        <v>0</v>
      </c>
      <c r="F53" s="9"/>
      <c r="G53" s="29">
        <f t="shared" si="4"/>
        <v>0</v>
      </c>
      <c r="H53" s="29">
        <f t="shared" si="5"/>
        <v>0</v>
      </c>
      <c r="I53" s="29">
        <f t="shared" si="6"/>
        <v>0</v>
      </c>
      <c r="J53" s="146"/>
      <c r="K53" s="29">
        <f t="shared" si="7"/>
        <v>0</v>
      </c>
      <c r="L53" s="29">
        <f>IF(B53=0,0,VLOOKUP(B53,km!J:O,6,0))</f>
        <v>0</v>
      </c>
      <c r="M53" s="56">
        <f>IF(B53=0,0,VLOOKUP(B53,km!J:P,7,0))</f>
        <v>0</v>
      </c>
      <c r="N53" s="20">
        <f>IF(C$2&lt;0,-VLOOKUP(B53,km!J:K,2,0),0)</f>
        <v>0</v>
      </c>
      <c r="O53" s="20">
        <f>IF(C$2&gt;0,VLOOKUP(B53,km!J:K,2,0),0)</f>
        <v>0</v>
      </c>
      <c r="P53" s="9"/>
    </row>
    <row r="54" spans="2:16" ht="15" customHeight="1" x14ac:dyDescent="0.15">
      <c r="B54" s="3">
        <f>IF(MAX(B$4:B53)&gt;=C$1,0,MAX(B$4:B53)+1)</f>
        <v>0</v>
      </c>
      <c r="F54" s="9"/>
      <c r="G54" s="29">
        <f t="shared" si="4"/>
        <v>0</v>
      </c>
      <c r="H54" s="29">
        <f t="shared" si="5"/>
        <v>0</v>
      </c>
      <c r="I54" s="29">
        <f t="shared" si="6"/>
        <v>0</v>
      </c>
      <c r="J54" s="146"/>
      <c r="K54" s="29">
        <f t="shared" si="7"/>
        <v>0</v>
      </c>
      <c r="L54" s="29">
        <f>IF(B54=0,0,VLOOKUP(B54,km!J:O,6,0))</f>
        <v>0</v>
      </c>
      <c r="M54" s="56">
        <f>IF(B54=0,0,VLOOKUP(B54,km!J:P,7,0))</f>
        <v>0</v>
      </c>
      <c r="N54" s="20">
        <f>IF(C$2&lt;0,-VLOOKUP(B54,km!J:K,2,0),0)</f>
        <v>0</v>
      </c>
      <c r="O54" s="20">
        <f>IF(C$2&gt;0,VLOOKUP(B54,km!J:K,2,0),0)</f>
        <v>0</v>
      </c>
      <c r="P54" s="9"/>
    </row>
    <row r="55" spans="2:16" ht="15" customHeight="1" x14ac:dyDescent="0.15">
      <c r="B55" s="3">
        <f>IF(MAX(B$4:B54)&gt;=C$1,0,MAX(B$4:B54)+1)</f>
        <v>0</v>
      </c>
      <c r="F55" s="9"/>
      <c r="G55" s="29">
        <f t="shared" si="4"/>
        <v>0</v>
      </c>
      <c r="H55" s="29">
        <f t="shared" si="5"/>
        <v>0</v>
      </c>
      <c r="I55" s="29">
        <f t="shared" si="6"/>
        <v>0</v>
      </c>
      <c r="J55" s="146"/>
      <c r="K55" s="29">
        <f t="shared" si="7"/>
        <v>0</v>
      </c>
      <c r="L55" s="29">
        <f>IF(B55=0,0,VLOOKUP(B55,km!J:O,6,0))</f>
        <v>0</v>
      </c>
      <c r="M55" s="56">
        <f>IF(B55=0,0,VLOOKUP(B55,km!J:P,7,0))</f>
        <v>0</v>
      </c>
      <c r="N55" s="20">
        <f>IF(C$2&lt;0,-VLOOKUP(B55,km!J:K,2,0),0)</f>
        <v>0</v>
      </c>
      <c r="O55" s="20">
        <f>IF(C$2&gt;0,VLOOKUP(B55,km!J:K,2,0),0)</f>
        <v>0</v>
      </c>
      <c r="P55" s="9"/>
    </row>
    <row r="56" spans="2:16" ht="15" customHeight="1" x14ac:dyDescent="0.15">
      <c r="B56" s="3">
        <f>IF(MAX(B$4:B55)&gt;=C$1,0,MAX(B$4:B55)+1)</f>
        <v>0</v>
      </c>
      <c r="F56" s="9"/>
      <c r="G56" s="29">
        <f t="shared" si="4"/>
        <v>0</v>
      </c>
      <c r="H56" s="29">
        <f t="shared" si="5"/>
        <v>0</v>
      </c>
      <c r="I56" s="29">
        <f t="shared" si="6"/>
        <v>0</v>
      </c>
      <c r="J56" s="146"/>
      <c r="K56" s="29">
        <f t="shared" si="7"/>
        <v>0</v>
      </c>
      <c r="L56" s="29">
        <f>IF(B56=0,0,VLOOKUP(B56,km!J:O,6,0))</f>
        <v>0</v>
      </c>
      <c r="M56" s="56">
        <f>IF(B56=0,0,VLOOKUP(B56,km!J:P,7,0))</f>
        <v>0</v>
      </c>
      <c r="N56" s="20">
        <f>IF(C$2&lt;0,-VLOOKUP(B56,km!J:K,2,0),0)</f>
        <v>0</v>
      </c>
      <c r="O56" s="20">
        <f>IF(C$2&gt;0,VLOOKUP(B56,km!J:K,2,0),0)</f>
        <v>0</v>
      </c>
      <c r="P56" s="9"/>
    </row>
    <row r="57" spans="2:16" ht="15" customHeight="1" x14ac:dyDescent="0.15">
      <c r="B57" s="3">
        <f>IF(MAX(B$4:B56)&gt;=C$1,0,MAX(B$4:B56)+1)</f>
        <v>0</v>
      </c>
      <c r="F57" s="9"/>
      <c r="G57" s="29">
        <f t="shared" si="4"/>
        <v>0</v>
      </c>
      <c r="H57" s="29">
        <f t="shared" si="5"/>
        <v>0</v>
      </c>
      <c r="I57" s="29">
        <f t="shared" si="6"/>
        <v>0</v>
      </c>
      <c r="J57" s="146"/>
      <c r="K57" s="29">
        <f t="shared" si="7"/>
        <v>0</v>
      </c>
      <c r="L57" s="29">
        <f>IF(B57=0,0,VLOOKUP(B57,km!J:O,6,0))</f>
        <v>0</v>
      </c>
      <c r="M57" s="56">
        <f>IF(B57=0,0,VLOOKUP(B57,km!J:P,7,0))</f>
        <v>0</v>
      </c>
      <c r="N57" s="20">
        <f>IF(C$2&lt;0,-VLOOKUP(B57,km!J:K,2,0),0)</f>
        <v>0</v>
      </c>
      <c r="O57" s="20">
        <f>IF(C$2&gt;0,VLOOKUP(B57,km!J:K,2,0),0)</f>
        <v>0</v>
      </c>
      <c r="P57" s="9"/>
    </row>
    <row r="58" spans="2:16" ht="15" customHeight="1" x14ac:dyDescent="0.15">
      <c r="B58" s="3">
        <f>IF(MAX(B$4:B57)&gt;=C$1,0,MAX(B$4:B57)+1)</f>
        <v>0</v>
      </c>
      <c r="F58" s="9"/>
      <c r="G58" s="29">
        <f t="shared" si="4"/>
        <v>0</v>
      </c>
      <c r="H58" s="29">
        <f t="shared" si="5"/>
        <v>0</v>
      </c>
      <c r="I58" s="29">
        <f t="shared" si="6"/>
        <v>0</v>
      </c>
      <c r="J58" s="146"/>
      <c r="K58" s="29">
        <f t="shared" si="7"/>
        <v>0</v>
      </c>
      <c r="L58" s="29">
        <f>IF(B58=0,0,VLOOKUP(B58,km!J:O,6,0))</f>
        <v>0</v>
      </c>
      <c r="M58" s="56">
        <f>IF(B58=0,0,VLOOKUP(B58,km!J:P,7,0))</f>
        <v>0</v>
      </c>
      <c r="N58" s="20">
        <f>IF(C$2&lt;0,-VLOOKUP(B58,km!J:K,2,0),0)</f>
        <v>0</v>
      </c>
      <c r="O58" s="20">
        <f>IF(C$2&gt;0,VLOOKUP(B58,km!J:K,2,0),0)</f>
        <v>0</v>
      </c>
      <c r="P58" s="9"/>
    </row>
    <row r="59" spans="2:16" ht="15" customHeight="1" x14ac:dyDescent="0.15">
      <c r="B59" s="3">
        <f>IF(MAX(B$4:B58)&gt;=C$1,0,MAX(B$4:B58)+1)</f>
        <v>0</v>
      </c>
      <c r="F59" s="9"/>
      <c r="G59" s="29">
        <f t="shared" si="4"/>
        <v>0</v>
      </c>
      <c r="H59" s="29">
        <f t="shared" si="5"/>
        <v>0</v>
      </c>
      <c r="I59" s="29">
        <f t="shared" si="6"/>
        <v>0</v>
      </c>
      <c r="J59" s="146"/>
      <c r="K59" s="29">
        <f t="shared" si="7"/>
        <v>0</v>
      </c>
      <c r="L59" s="29">
        <f>IF(B59=0,0,VLOOKUP(B59,km!J:O,6,0))</f>
        <v>0</v>
      </c>
      <c r="M59" s="56">
        <f>IF(B59=0,0,VLOOKUP(B59,km!J:P,7,0))</f>
        <v>0</v>
      </c>
      <c r="N59" s="20">
        <f>IF(C$2&lt;0,-VLOOKUP(B59,km!J:K,2,0),0)</f>
        <v>0</v>
      </c>
      <c r="O59" s="20">
        <f>IF(C$2&gt;0,VLOOKUP(B59,km!J:K,2,0),0)</f>
        <v>0</v>
      </c>
      <c r="P59" s="9"/>
    </row>
    <row r="60" spans="2:16" ht="15" customHeight="1" x14ac:dyDescent="0.15">
      <c r="B60" s="3">
        <f>IF(MAX(B$4:B59)&gt;=C$1,0,MAX(B$4:B59)+1)</f>
        <v>0</v>
      </c>
      <c r="F60" s="9"/>
      <c r="G60" s="29">
        <f t="shared" si="4"/>
        <v>0</v>
      </c>
      <c r="H60" s="29">
        <f t="shared" si="5"/>
        <v>0</v>
      </c>
      <c r="I60" s="29">
        <f t="shared" si="6"/>
        <v>0</v>
      </c>
      <c r="J60" s="146"/>
      <c r="K60" s="29">
        <f t="shared" si="7"/>
        <v>0</v>
      </c>
      <c r="L60" s="29">
        <f>IF(B60=0,0,VLOOKUP(B60,km!J:O,6,0))</f>
        <v>0</v>
      </c>
      <c r="M60" s="56">
        <f>IF(B60=0,0,VLOOKUP(B60,km!J:P,7,0))</f>
        <v>0</v>
      </c>
      <c r="N60" s="20">
        <f>IF(C$2&lt;0,-VLOOKUP(B60,km!J:K,2,0),0)</f>
        <v>0</v>
      </c>
      <c r="O60" s="20">
        <f>IF(C$2&gt;0,VLOOKUP(B60,km!J:K,2,0),0)</f>
        <v>0</v>
      </c>
      <c r="P60" s="9"/>
    </row>
    <row r="61" spans="2:16" ht="15" customHeight="1" x14ac:dyDescent="0.15">
      <c r="B61" s="3">
        <f>IF(MAX(B$4:B60)&gt;=C$1,0,MAX(B$4:B60)+1)</f>
        <v>0</v>
      </c>
      <c r="F61" s="9"/>
      <c r="G61" s="29">
        <f t="shared" si="4"/>
        <v>0</v>
      </c>
      <c r="H61" s="29">
        <f t="shared" si="5"/>
        <v>0</v>
      </c>
      <c r="I61" s="29">
        <f t="shared" si="6"/>
        <v>0</v>
      </c>
      <c r="J61" s="146"/>
      <c r="K61" s="29">
        <f t="shared" si="7"/>
        <v>0</v>
      </c>
      <c r="L61" s="29">
        <f>IF(B61=0,0,VLOOKUP(B61,km!J:O,6,0))</f>
        <v>0</v>
      </c>
      <c r="M61" s="56">
        <f>IF(B61=0,0,VLOOKUP(B61,km!J:P,7,0))</f>
        <v>0</v>
      </c>
      <c r="N61" s="20">
        <f>IF(C$2&lt;0,-VLOOKUP(B61,km!J:K,2,0),0)</f>
        <v>0</v>
      </c>
      <c r="O61" s="20">
        <f>IF(C$2&gt;0,VLOOKUP(B61,km!J:K,2,0),0)</f>
        <v>0</v>
      </c>
      <c r="P61" s="9"/>
    </row>
    <row r="62" spans="2:16" ht="15" customHeight="1" x14ac:dyDescent="0.15">
      <c r="B62" s="3">
        <f>IF(MAX(B$4:B61)&gt;=C$1,0,MAX(B$4:B61)+1)</f>
        <v>0</v>
      </c>
      <c r="F62" s="9"/>
      <c r="G62" s="29">
        <f t="shared" si="4"/>
        <v>0</v>
      </c>
      <c r="H62" s="29">
        <f t="shared" si="5"/>
        <v>0</v>
      </c>
      <c r="I62" s="29">
        <f t="shared" si="6"/>
        <v>0</v>
      </c>
      <c r="J62" s="146"/>
      <c r="K62" s="29">
        <f t="shared" si="7"/>
        <v>0</v>
      </c>
      <c r="L62" s="29">
        <f>IF(B62=0,0,VLOOKUP(B62,km!J:O,6,0))</f>
        <v>0</v>
      </c>
      <c r="M62" s="56">
        <f>IF(B62=0,0,VLOOKUP(B62,km!J:P,7,0))</f>
        <v>0</v>
      </c>
      <c r="N62" s="20">
        <f>IF(C$2&lt;0,-VLOOKUP(B62,km!J:K,2,0),0)</f>
        <v>0</v>
      </c>
      <c r="O62" s="20">
        <f>IF(C$2&gt;0,VLOOKUP(B62,km!J:K,2,0),0)</f>
        <v>0</v>
      </c>
      <c r="P62" s="9"/>
    </row>
    <row r="63" spans="2:16" ht="15" customHeight="1" x14ac:dyDescent="0.15">
      <c r="B63" s="3">
        <f>IF(MAX(B$4:B62)&gt;=C$1,0,MAX(B$4:B62)+1)</f>
        <v>0</v>
      </c>
      <c r="F63" s="9"/>
      <c r="G63" s="29">
        <f t="shared" si="4"/>
        <v>0</v>
      </c>
      <c r="H63" s="29">
        <f t="shared" si="5"/>
        <v>0</v>
      </c>
      <c r="I63" s="29">
        <f t="shared" si="6"/>
        <v>0</v>
      </c>
      <c r="J63" s="146"/>
      <c r="K63" s="29">
        <f t="shared" si="7"/>
        <v>0</v>
      </c>
      <c r="L63" s="29">
        <f>IF(B63=0,0,VLOOKUP(B63,km!J:O,6,0))</f>
        <v>0</v>
      </c>
      <c r="M63" s="56">
        <f>IF(B63=0,0,VLOOKUP(B63,km!J:P,7,0))</f>
        <v>0</v>
      </c>
      <c r="N63" s="20">
        <f>IF(C$2&lt;0,-VLOOKUP(B63,km!J:K,2,0),0)</f>
        <v>0</v>
      </c>
      <c r="O63" s="20">
        <f>IF(C$2&gt;0,VLOOKUP(B63,km!J:K,2,0),0)</f>
        <v>0</v>
      </c>
      <c r="P63" s="9"/>
    </row>
    <row r="64" spans="2:16" ht="15" customHeight="1" x14ac:dyDescent="0.15">
      <c r="B64" s="3">
        <f>IF(MAX(B$4:B63)&gt;=C$1,0,MAX(B$4:B63)+1)</f>
        <v>0</v>
      </c>
      <c r="F64" s="9"/>
      <c r="G64" s="29">
        <f t="shared" si="4"/>
        <v>0</v>
      </c>
      <c r="H64" s="29">
        <f t="shared" si="5"/>
        <v>0</v>
      </c>
      <c r="I64" s="29">
        <f t="shared" si="6"/>
        <v>0</v>
      </c>
      <c r="J64" s="146"/>
      <c r="K64" s="29">
        <f t="shared" si="7"/>
        <v>0</v>
      </c>
      <c r="L64" s="29">
        <f>IF(B64=0,0,VLOOKUP(B64,km!J:O,6,0))</f>
        <v>0</v>
      </c>
      <c r="M64" s="56">
        <f>IF(B64=0,0,VLOOKUP(B64,km!J:P,7,0))</f>
        <v>0</v>
      </c>
      <c r="N64" s="20">
        <f>IF(C$2&lt;0,-VLOOKUP(B64,km!J:K,2,0),0)</f>
        <v>0</v>
      </c>
      <c r="O64" s="20">
        <f>IF(C$2&gt;0,VLOOKUP(B64,km!J:K,2,0),0)</f>
        <v>0</v>
      </c>
      <c r="P64" s="9"/>
    </row>
    <row r="65" spans="2:16" ht="15" customHeight="1" x14ac:dyDescent="0.15">
      <c r="B65" s="3">
        <f>IF(MAX(B$4:B64)&gt;=C$1,0,MAX(B$4:B64)+1)</f>
        <v>0</v>
      </c>
      <c r="F65" s="9"/>
      <c r="G65" s="29">
        <f t="shared" si="4"/>
        <v>0</v>
      </c>
      <c r="H65" s="29">
        <f t="shared" si="5"/>
        <v>0</v>
      </c>
      <c r="I65" s="29">
        <f t="shared" si="6"/>
        <v>0</v>
      </c>
      <c r="J65" s="146"/>
      <c r="K65" s="29">
        <f t="shared" si="7"/>
        <v>0</v>
      </c>
      <c r="L65" s="29">
        <f>IF(B65=0,0,VLOOKUP(B65,km!J:O,6,0))</f>
        <v>0</v>
      </c>
      <c r="M65" s="56">
        <f>IF(B65=0,0,VLOOKUP(B65,km!J:P,7,0))</f>
        <v>0</v>
      </c>
      <c r="N65" s="20">
        <f>IF(C$2&lt;0,-VLOOKUP(B65,km!J:K,2,0),0)</f>
        <v>0</v>
      </c>
      <c r="O65" s="20">
        <f>IF(C$2&gt;0,VLOOKUP(B65,km!J:K,2,0),0)</f>
        <v>0</v>
      </c>
      <c r="P65" s="9"/>
    </row>
    <row r="66" spans="2:16" ht="15" customHeight="1" x14ac:dyDescent="0.15">
      <c r="B66" s="3">
        <f>IF(MAX(B$4:B65)&gt;=C$1,0,MAX(B$4:B65)+1)</f>
        <v>0</v>
      </c>
      <c r="F66" s="9"/>
      <c r="G66" s="29">
        <f t="shared" si="4"/>
        <v>0</v>
      </c>
      <c r="H66" s="29">
        <f t="shared" si="5"/>
        <v>0</v>
      </c>
      <c r="I66" s="29">
        <f t="shared" si="6"/>
        <v>0</v>
      </c>
      <c r="J66" s="146"/>
      <c r="K66" s="29">
        <f t="shared" si="7"/>
        <v>0</v>
      </c>
      <c r="L66" s="29">
        <f>IF(B66=0,0,VLOOKUP(B66,km!J:O,6,0))</f>
        <v>0</v>
      </c>
      <c r="M66" s="56">
        <f>IF(B66=0,0,VLOOKUP(B66,km!J:P,7,0))</f>
        <v>0</v>
      </c>
      <c r="N66" s="20">
        <f>IF(C$2&lt;0,-VLOOKUP(B66,km!J:K,2,0),0)</f>
        <v>0</v>
      </c>
      <c r="O66" s="20">
        <f>IF(C$2&gt;0,VLOOKUP(B66,km!J:K,2,0),0)</f>
        <v>0</v>
      </c>
      <c r="P66" s="9"/>
    </row>
    <row r="67" spans="2:16" ht="15" customHeight="1" x14ac:dyDescent="0.15">
      <c r="B67" s="3">
        <f>IF(MAX(B$4:B66)&gt;=C$1,0,MAX(B$4:B66)+1)</f>
        <v>0</v>
      </c>
      <c r="F67" s="9"/>
      <c r="G67" s="29">
        <f t="shared" si="4"/>
        <v>0</v>
      </c>
      <c r="H67" s="29">
        <f t="shared" si="5"/>
        <v>0</v>
      </c>
      <c r="I67" s="29">
        <f t="shared" si="6"/>
        <v>0</v>
      </c>
      <c r="J67" s="146"/>
      <c r="K67" s="29">
        <f t="shared" si="7"/>
        <v>0</v>
      </c>
      <c r="L67" s="29">
        <f>IF(B67=0,0,VLOOKUP(B67,km!J:O,6,0))</f>
        <v>0</v>
      </c>
      <c r="M67" s="56">
        <f>IF(B67=0,0,VLOOKUP(B67,km!J:P,7,0))</f>
        <v>0</v>
      </c>
      <c r="N67" s="20">
        <f>IF(C$2&lt;0,-VLOOKUP(B67,km!J:K,2,0),0)</f>
        <v>0</v>
      </c>
      <c r="O67" s="20">
        <f>IF(C$2&gt;0,VLOOKUP(B67,km!J:K,2,0),0)</f>
        <v>0</v>
      </c>
      <c r="P67" s="9"/>
    </row>
    <row r="68" spans="2:16" ht="15" customHeight="1" x14ac:dyDescent="0.15">
      <c r="B68" s="3">
        <f>IF(MAX(B$4:B67)&gt;=C$1,0,MAX(B$4:B67)+1)</f>
        <v>0</v>
      </c>
      <c r="F68" s="9"/>
      <c r="G68" s="29">
        <f t="shared" si="4"/>
        <v>0</v>
      </c>
      <c r="H68" s="29">
        <f t="shared" si="5"/>
        <v>0</v>
      </c>
      <c r="I68" s="29">
        <f t="shared" si="6"/>
        <v>0</v>
      </c>
      <c r="J68" s="146"/>
      <c r="K68" s="29">
        <f t="shared" si="7"/>
        <v>0</v>
      </c>
      <c r="L68" s="29">
        <f>IF(B68=0,0,VLOOKUP(B68,km!J:O,6,0))</f>
        <v>0</v>
      </c>
      <c r="M68" s="56">
        <f>IF(B68=0,0,VLOOKUP(B68,km!J:P,7,0))</f>
        <v>0</v>
      </c>
      <c r="N68" s="20">
        <f>IF(C$2&lt;0,-VLOOKUP(B68,km!J:K,2,0),0)</f>
        <v>0</v>
      </c>
      <c r="O68" s="20">
        <f>IF(C$2&gt;0,VLOOKUP(B68,km!J:K,2,0),0)</f>
        <v>0</v>
      </c>
      <c r="P68" s="9"/>
    </row>
    <row r="69" spans="2:16" ht="15" customHeight="1" x14ac:dyDescent="0.15">
      <c r="B69" s="3">
        <f>IF(MAX(B$4:B68)&gt;=C$1,0,MAX(B$4:B68)+1)</f>
        <v>0</v>
      </c>
      <c r="F69" s="9"/>
      <c r="G69" s="29">
        <f t="shared" si="4"/>
        <v>0</v>
      </c>
      <c r="H69" s="29">
        <f t="shared" si="5"/>
        <v>0</v>
      </c>
      <c r="I69" s="29">
        <f t="shared" si="6"/>
        <v>0</v>
      </c>
      <c r="J69" s="146"/>
      <c r="K69" s="29">
        <f t="shared" si="7"/>
        <v>0</v>
      </c>
      <c r="L69" s="29">
        <f>IF(B69=0,0,VLOOKUP(B69,km!J:O,6,0))</f>
        <v>0</v>
      </c>
      <c r="M69" s="56">
        <f>IF(B69=0,0,VLOOKUP(B69,km!J:P,7,0))</f>
        <v>0</v>
      </c>
      <c r="N69" s="20">
        <f>IF(C$2&lt;0,-VLOOKUP(B69,km!J:K,2,0),0)</f>
        <v>0</v>
      </c>
      <c r="O69" s="20">
        <f>IF(C$2&gt;0,VLOOKUP(B69,km!J:K,2,0),0)</f>
        <v>0</v>
      </c>
      <c r="P69" s="9"/>
    </row>
    <row r="70" spans="2:16" ht="15" customHeight="1" x14ac:dyDescent="0.15">
      <c r="B70" s="3">
        <f>IF(MAX(B$4:B69)&gt;=C$1,0,MAX(B$4:B69)+1)</f>
        <v>0</v>
      </c>
      <c r="F70" s="9"/>
      <c r="G70" s="29">
        <f t="shared" si="4"/>
        <v>0</v>
      </c>
      <c r="H70" s="29">
        <f t="shared" si="5"/>
        <v>0</v>
      </c>
      <c r="I70" s="29">
        <f t="shared" si="6"/>
        <v>0</v>
      </c>
      <c r="J70" s="146"/>
      <c r="K70" s="29">
        <f t="shared" si="7"/>
        <v>0</v>
      </c>
      <c r="L70" s="29">
        <f>IF(B70=0,0,VLOOKUP(B70,km!J:O,6,0))</f>
        <v>0</v>
      </c>
      <c r="M70" s="56">
        <f>IF(B70=0,0,VLOOKUP(B70,km!J:P,7,0))</f>
        <v>0</v>
      </c>
      <c r="N70" s="20">
        <f>IF(C$2&lt;0,-VLOOKUP(B70,km!J:K,2,0),0)</f>
        <v>0</v>
      </c>
      <c r="O70" s="20">
        <f>IF(C$2&gt;0,VLOOKUP(B70,km!J:K,2,0),0)</f>
        <v>0</v>
      </c>
      <c r="P70" s="9"/>
    </row>
    <row r="71" spans="2:16" ht="15" customHeight="1" x14ac:dyDescent="0.15">
      <c r="B71" s="3">
        <f>IF(MAX(B$4:B70)&gt;=C$1,0,MAX(B$4:B70)+1)</f>
        <v>0</v>
      </c>
      <c r="F71" s="9"/>
      <c r="G71" s="29">
        <f t="shared" si="4"/>
        <v>0</v>
      </c>
      <c r="H71" s="29">
        <f t="shared" si="5"/>
        <v>0</v>
      </c>
      <c r="I71" s="29">
        <f t="shared" si="6"/>
        <v>0</v>
      </c>
      <c r="J71" s="146"/>
      <c r="K71" s="29">
        <f t="shared" si="7"/>
        <v>0</v>
      </c>
      <c r="L71" s="29">
        <f>IF(B71=0,0,VLOOKUP(B71,km!J:O,6,0))</f>
        <v>0</v>
      </c>
      <c r="M71" s="56">
        <f>IF(B71=0,0,VLOOKUP(B71,km!J:P,7,0))</f>
        <v>0</v>
      </c>
      <c r="N71" s="20">
        <f>IF(C$2&lt;0,-VLOOKUP(B71,km!J:K,2,0),0)</f>
        <v>0</v>
      </c>
      <c r="O71" s="20">
        <f>IF(C$2&gt;0,VLOOKUP(B71,km!J:K,2,0),0)</f>
        <v>0</v>
      </c>
      <c r="P71" s="9"/>
    </row>
    <row r="72" spans="2:16" ht="15" customHeight="1" x14ac:dyDescent="0.15">
      <c r="B72" s="3">
        <f>IF(MAX(B$4:B71)&gt;=C$1,0,MAX(B$4:B71)+1)</f>
        <v>0</v>
      </c>
      <c r="F72" s="9"/>
      <c r="G72" s="29">
        <f t="shared" si="4"/>
        <v>0</v>
      </c>
      <c r="H72" s="29">
        <f t="shared" si="5"/>
        <v>0</v>
      </c>
      <c r="I72" s="29">
        <f t="shared" si="6"/>
        <v>0</v>
      </c>
      <c r="J72" s="146"/>
      <c r="K72" s="29">
        <f t="shared" si="7"/>
        <v>0</v>
      </c>
      <c r="L72" s="29">
        <f>IF(B72=0,0,VLOOKUP(B72,km!J:O,6,0))</f>
        <v>0</v>
      </c>
      <c r="M72" s="56">
        <f>IF(B72=0,0,VLOOKUP(B72,km!J:P,7,0))</f>
        <v>0</v>
      </c>
      <c r="N72" s="20">
        <f>IF(C$2&lt;0,-VLOOKUP(B72,km!J:K,2,0),0)</f>
        <v>0</v>
      </c>
      <c r="O72" s="20">
        <f>IF(C$2&gt;0,VLOOKUP(B72,km!J:K,2,0),0)</f>
        <v>0</v>
      </c>
      <c r="P72" s="9"/>
    </row>
    <row r="73" spans="2:16" ht="15" customHeight="1" x14ac:dyDescent="0.15">
      <c r="B73" s="3">
        <f>IF(MAX(B$4:B72)&gt;=C$1,0,MAX(B$4:B72)+1)</f>
        <v>0</v>
      </c>
      <c r="F73" s="9"/>
      <c r="G73" s="29">
        <f t="shared" si="4"/>
        <v>0</v>
      </c>
      <c r="H73" s="29">
        <f t="shared" si="5"/>
        <v>0</v>
      </c>
      <c r="I73" s="29">
        <f t="shared" si="6"/>
        <v>0</v>
      </c>
      <c r="J73" s="146"/>
      <c r="K73" s="29">
        <f t="shared" si="7"/>
        <v>0</v>
      </c>
      <c r="L73" s="29">
        <f>IF(B73=0,0,VLOOKUP(B73,km!J:O,6,0))</f>
        <v>0</v>
      </c>
      <c r="M73" s="56">
        <f>IF(B73=0,0,VLOOKUP(B73,km!J:P,7,0))</f>
        <v>0</v>
      </c>
      <c r="N73" s="20">
        <f>IF(C$2&lt;0,-VLOOKUP(B73,km!J:K,2,0),0)</f>
        <v>0</v>
      </c>
      <c r="O73" s="20">
        <f>IF(C$2&gt;0,VLOOKUP(B73,km!J:K,2,0),0)</f>
        <v>0</v>
      </c>
      <c r="P73" s="9"/>
    </row>
    <row r="74" spans="2:16" ht="15" customHeight="1" x14ac:dyDescent="0.15">
      <c r="B74" s="3">
        <f>IF(MAX(B$4:B73)&gt;=C$1,0,MAX(B$4:B73)+1)</f>
        <v>0</v>
      </c>
      <c r="F74" s="9"/>
      <c r="G74" s="29">
        <f t="shared" si="4"/>
        <v>0</v>
      </c>
      <c r="H74" s="29">
        <f t="shared" si="5"/>
        <v>0</v>
      </c>
      <c r="I74" s="29">
        <f t="shared" si="6"/>
        <v>0</v>
      </c>
      <c r="J74" s="146"/>
      <c r="K74" s="29">
        <f t="shared" si="7"/>
        <v>0</v>
      </c>
      <c r="L74" s="29">
        <f>IF(B74=0,0,VLOOKUP(B74,km!J:O,6,0))</f>
        <v>0</v>
      </c>
      <c r="M74" s="56">
        <f>IF(B74=0,0,VLOOKUP(B74,km!J:P,7,0))</f>
        <v>0</v>
      </c>
      <c r="N74" s="20">
        <f>IF(C$2&lt;0,-VLOOKUP(B74,km!J:K,2,0),0)</f>
        <v>0</v>
      </c>
      <c r="O74" s="20">
        <f>IF(C$2&gt;0,VLOOKUP(B74,km!J:K,2,0),0)</f>
        <v>0</v>
      </c>
      <c r="P74" s="9"/>
    </row>
    <row r="75" spans="2:16" ht="15" customHeight="1" x14ac:dyDescent="0.15">
      <c r="B75" s="3">
        <f>IF(MAX(B$4:B74)&gt;=C$1,0,MAX(B$4:B74)+1)</f>
        <v>0</v>
      </c>
      <c r="F75" s="9"/>
      <c r="G75" s="29">
        <f t="shared" si="4"/>
        <v>0</v>
      </c>
      <c r="H75" s="29">
        <f t="shared" si="5"/>
        <v>0</v>
      </c>
      <c r="I75" s="29">
        <f t="shared" si="6"/>
        <v>0</v>
      </c>
      <c r="J75" s="146"/>
      <c r="K75" s="29">
        <f t="shared" si="7"/>
        <v>0</v>
      </c>
      <c r="L75" s="29">
        <f>IF(B75=0,0,VLOOKUP(B75,km!J:O,6,0))</f>
        <v>0</v>
      </c>
      <c r="M75" s="56">
        <f>IF(B75=0,0,VLOOKUP(B75,km!J:P,7,0))</f>
        <v>0</v>
      </c>
      <c r="N75" s="20">
        <f>IF(C$2&lt;0,-VLOOKUP(B75,km!J:K,2,0),0)</f>
        <v>0</v>
      </c>
      <c r="O75" s="20">
        <f>IF(C$2&gt;0,VLOOKUP(B75,km!J:K,2,0),0)</f>
        <v>0</v>
      </c>
      <c r="P75" s="9"/>
    </row>
    <row r="76" spans="2:16" ht="15" customHeight="1" x14ac:dyDescent="0.15">
      <c r="B76" s="3">
        <f>IF(MAX(B$4:B75)&gt;=C$1,0,MAX(B$4:B75)+1)</f>
        <v>0</v>
      </c>
      <c r="F76" s="9"/>
      <c r="G76" s="29">
        <f t="shared" si="4"/>
        <v>0</v>
      </c>
      <c r="H76" s="29">
        <f t="shared" si="5"/>
        <v>0</v>
      </c>
      <c r="I76" s="29">
        <f t="shared" si="6"/>
        <v>0</v>
      </c>
      <c r="J76" s="146"/>
      <c r="K76" s="29">
        <f t="shared" si="7"/>
        <v>0</v>
      </c>
      <c r="L76" s="29">
        <f>IF(B76=0,0,VLOOKUP(B76,km!J:O,6,0))</f>
        <v>0</v>
      </c>
      <c r="M76" s="56">
        <f>IF(B76=0,0,VLOOKUP(B76,km!J:P,7,0))</f>
        <v>0</v>
      </c>
      <c r="N76" s="20">
        <f>IF(C$2&lt;0,-VLOOKUP(B76,km!J:K,2,0),0)</f>
        <v>0</v>
      </c>
      <c r="O76" s="20">
        <f>IF(C$2&gt;0,VLOOKUP(B76,km!J:K,2,0),0)</f>
        <v>0</v>
      </c>
      <c r="P76" s="9"/>
    </row>
    <row r="77" spans="2:16" ht="15" customHeight="1" x14ac:dyDescent="0.15">
      <c r="B77" s="3">
        <f>IF(MAX(B$4:B76)&gt;=C$1,0,MAX(B$4:B76)+1)</f>
        <v>0</v>
      </c>
      <c r="F77" s="9"/>
      <c r="G77" s="29">
        <f t="shared" si="4"/>
        <v>0</v>
      </c>
      <c r="H77" s="29">
        <f t="shared" si="5"/>
        <v>0</v>
      </c>
      <c r="I77" s="29">
        <f t="shared" si="6"/>
        <v>0</v>
      </c>
      <c r="J77" s="146"/>
      <c r="K77" s="29">
        <f t="shared" si="7"/>
        <v>0</v>
      </c>
      <c r="L77" s="29">
        <f>IF(B77=0,0,VLOOKUP(B77,km!J:O,6,0))</f>
        <v>0</v>
      </c>
      <c r="M77" s="56">
        <f>IF(B77=0,0,VLOOKUP(B77,km!J:P,7,0))</f>
        <v>0</v>
      </c>
      <c r="N77" s="20">
        <f>IF(C$2&lt;0,-VLOOKUP(B77,km!J:K,2,0),0)</f>
        <v>0</v>
      </c>
      <c r="O77" s="20">
        <f>IF(C$2&gt;0,VLOOKUP(B77,km!J:K,2,0),0)</f>
        <v>0</v>
      </c>
      <c r="P77" s="9"/>
    </row>
    <row r="78" spans="2:16" ht="15" customHeight="1" x14ac:dyDescent="0.15">
      <c r="B78" s="3">
        <f>IF(MAX(B$4:B77)&gt;=C$1,0,MAX(B$4:B77)+1)</f>
        <v>0</v>
      </c>
      <c r="F78" s="9"/>
      <c r="G78" s="29">
        <f t="shared" si="4"/>
        <v>0</v>
      </c>
      <c r="H78" s="29">
        <f t="shared" si="5"/>
        <v>0</v>
      </c>
      <c r="I78" s="29">
        <f t="shared" si="6"/>
        <v>0</v>
      </c>
      <c r="J78" s="146"/>
      <c r="K78" s="29">
        <f t="shared" si="7"/>
        <v>0</v>
      </c>
      <c r="L78" s="29">
        <f>IF(B78=0,0,VLOOKUP(B78,km!J:O,6,0))</f>
        <v>0</v>
      </c>
      <c r="M78" s="56">
        <f>IF(B78=0,0,VLOOKUP(B78,km!J:P,7,0))</f>
        <v>0</v>
      </c>
      <c r="N78" s="20">
        <f>IF(C$2&lt;0,-VLOOKUP(B78,km!J:K,2,0),0)</f>
        <v>0</v>
      </c>
      <c r="O78" s="20">
        <f>IF(C$2&gt;0,VLOOKUP(B78,km!J:K,2,0),0)</f>
        <v>0</v>
      </c>
      <c r="P78" s="9"/>
    </row>
    <row r="79" spans="2:16" ht="15" customHeight="1" x14ac:dyDescent="0.15">
      <c r="B79" s="3">
        <f>IF(MAX(B$4:B78)&gt;=C$1,0,MAX(B$4:B78)+1)</f>
        <v>0</v>
      </c>
      <c r="F79" s="9"/>
      <c r="G79" s="29">
        <f t="shared" si="4"/>
        <v>0</v>
      </c>
      <c r="H79" s="29">
        <f t="shared" si="5"/>
        <v>0</v>
      </c>
      <c r="I79" s="29">
        <f t="shared" si="6"/>
        <v>0</v>
      </c>
      <c r="J79" s="146"/>
      <c r="K79" s="29">
        <f t="shared" si="7"/>
        <v>0</v>
      </c>
      <c r="L79" s="29">
        <f>IF(B79=0,0,VLOOKUP(B79,km!J:O,6,0))</f>
        <v>0</v>
      </c>
      <c r="M79" s="56">
        <f>IF(B79=0,0,VLOOKUP(B79,km!J:P,7,0))</f>
        <v>0</v>
      </c>
      <c r="N79" s="20">
        <f>IF(C$2&lt;0,-VLOOKUP(B79,km!J:K,2,0),0)</f>
        <v>0</v>
      </c>
      <c r="O79" s="20">
        <f>IF(C$2&gt;0,VLOOKUP(B79,km!J:K,2,0),0)</f>
        <v>0</v>
      </c>
      <c r="P79" s="9"/>
    </row>
    <row r="80" spans="2:16" ht="15" customHeight="1" x14ac:dyDescent="0.15">
      <c r="B80" s="3">
        <f>IF(MAX(B$4:B79)&gt;=C$1,0,MAX(B$4:B79)+1)</f>
        <v>0</v>
      </c>
      <c r="F80" s="9"/>
      <c r="G80" s="29">
        <f t="shared" si="4"/>
        <v>0</v>
      </c>
      <c r="H80" s="29">
        <f t="shared" si="5"/>
        <v>0</v>
      </c>
      <c r="I80" s="29">
        <f t="shared" si="6"/>
        <v>0</v>
      </c>
      <c r="J80" s="146"/>
      <c r="K80" s="29">
        <f t="shared" si="7"/>
        <v>0</v>
      </c>
      <c r="L80" s="29">
        <f>IF(B80=0,0,VLOOKUP(B80,km!J:O,6,0))</f>
        <v>0</v>
      </c>
      <c r="M80" s="56">
        <f>IF(B80=0,0,VLOOKUP(B80,km!J:P,7,0))</f>
        <v>0</v>
      </c>
      <c r="N80" s="20">
        <f>IF(C$2&lt;0,-VLOOKUP(B80,km!J:K,2,0),0)</f>
        <v>0</v>
      </c>
      <c r="O80" s="20">
        <f>IF(C$2&gt;0,VLOOKUP(B80,km!J:K,2,0),0)</f>
        <v>0</v>
      </c>
      <c r="P80" s="9"/>
    </row>
    <row r="81" spans="2:16" ht="15" customHeight="1" x14ac:dyDescent="0.15">
      <c r="B81" s="3">
        <f>IF(MAX(B$4:B80)&gt;=C$1,0,MAX(B$4:B80)+1)</f>
        <v>0</v>
      </c>
      <c r="F81" s="9"/>
      <c r="G81" s="29">
        <f t="shared" si="4"/>
        <v>0</v>
      </c>
      <c r="H81" s="29">
        <f t="shared" si="5"/>
        <v>0</v>
      </c>
      <c r="I81" s="29">
        <f t="shared" si="6"/>
        <v>0</v>
      </c>
      <c r="J81" s="146"/>
      <c r="K81" s="29">
        <f t="shared" si="7"/>
        <v>0</v>
      </c>
      <c r="L81" s="29">
        <f>IF(B81=0,0,VLOOKUP(B81,km!J:O,6,0))</f>
        <v>0</v>
      </c>
      <c r="M81" s="56">
        <f>IF(B81=0,0,VLOOKUP(B81,km!J:P,7,0))</f>
        <v>0</v>
      </c>
      <c r="N81" s="20">
        <f>IF(C$2&lt;0,-VLOOKUP(B81,km!J:K,2,0),0)</f>
        <v>0</v>
      </c>
      <c r="O81" s="20">
        <f>IF(C$2&gt;0,VLOOKUP(B81,km!J:K,2,0),0)</f>
        <v>0</v>
      </c>
      <c r="P81" s="9"/>
    </row>
    <row r="82" spans="2:16" ht="15" customHeight="1" x14ac:dyDescent="0.15">
      <c r="B82" s="3">
        <f>IF(MAX(B$4:B81)&gt;=C$1,0,MAX(B$4:B81)+1)</f>
        <v>0</v>
      </c>
      <c r="F82" s="9"/>
      <c r="G82" s="29">
        <f t="shared" si="4"/>
        <v>0</v>
      </c>
      <c r="H82" s="29">
        <f t="shared" si="5"/>
        <v>0</v>
      </c>
      <c r="I82" s="29">
        <f t="shared" si="6"/>
        <v>0</v>
      </c>
      <c r="J82" s="146"/>
      <c r="K82" s="29">
        <f t="shared" si="7"/>
        <v>0</v>
      </c>
      <c r="L82" s="29">
        <f>IF(B82=0,0,VLOOKUP(B82,km!J:O,6,0))</f>
        <v>0</v>
      </c>
      <c r="M82" s="56">
        <f>IF(B82=0,0,VLOOKUP(B82,km!J:P,7,0))</f>
        <v>0</v>
      </c>
      <c r="N82" s="20">
        <f>IF(C$2&lt;0,-VLOOKUP(B82,km!J:K,2,0),0)</f>
        <v>0</v>
      </c>
      <c r="O82" s="20">
        <f>IF(C$2&gt;0,VLOOKUP(B82,km!J:K,2,0),0)</f>
        <v>0</v>
      </c>
      <c r="P82" s="9"/>
    </row>
    <row r="83" spans="2:16" ht="15" customHeight="1" x14ac:dyDescent="0.15">
      <c r="B83" s="3">
        <f>IF(MAX(B$4:B82)&gt;=C$1,0,MAX(B$4:B82)+1)</f>
        <v>0</v>
      </c>
      <c r="F83" s="9"/>
      <c r="G83" s="29">
        <f t="shared" si="4"/>
        <v>0</v>
      </c>
      <c r="H83" s="29">
        <f t="shared" si="5"/>
        <v>0</v>
      </c>
      <c r="I83" s="29">
        <f t="shared" si="6"/>
        <v>0</v>
      </c>
      <c r="J83" s="146"/>
      <c r="K83" s="29">
        <f t="shared" si="7"/>
        <v>0</v>
      </c>
      <c r="L83" s="29">
        <f>IF(B83=0,0,VLOOKUP(B83,km!J:O,6,0))</f>
        <v>0</v>
      </c>
      <c r="M83" s="56">
        <f>IF(B83=0,0,VLOOKUP(B83,km!J:P,7,0))</f>
        <v>0</v>
      </c>
      <c r="N83" s="20">
        <f>IF(C$2&lt;0,-VLOOKUP(B83,km!J:K,2,0),0)</f>
        <v>0</v>
      </c>
      <c r="O83" s="20">
        <f>IF(C$2&gt;0,VLOOKUP(B83,km!J:K,2,0),0)</f>
        <v>0</v>
      </c>
      <c r="P83" s="9"/>
    </row>
    <row r="84" spans="2:16" ht="15" customHeight="1" x14ac:dyDescent="0.15">
      <c r="B84" s="3">
        <f>IF(MAX(B$4:B83)&gt;=C$1,0,MAX(B$4:B83)+1)</f>
        <v>0</v>
      </c>
      <c r="F84" s="9"/>
      <c r="G84" s="29">
        <f t="shared" si="4"/>
        <v>0</v>
      </c>
      <c r="H84" s="29">
        <f t="shared" si="5"/>
        <v>0</v>
      </c>
      <c r="I84" s="29">
        <f t="shared" si="6"/>
        <v>0</v>
      </c>
      <c r="J84" s="146"/>
      <c r="K84" s="29">
        <f t="shared" si="7"/>
        <v>0</v>
      </c>
      <c r="L84" s="29">
        <f>IF(B84=0,0,VLOOKUP(B84,km!J:O,6,0))</f>
        <v>0</v>
      </c>
      <c r="M84" s="56">
        <f>IF(B84=0,0,VLOOKUP(B84,km!J:P,7,0))</f>
        <v>0</v>
      </c>
      <c r="N84" s="20">
        <f>IF(C$2&lt;0,-VLOOKUP(B84,km!J:K,2,0),0)</f>
        <v>0</v>
      </c>
      <c r="O84" s="20">
        <f>IF(C$2&gt;0,VLOOKUP(B84,km!J:K,2,0),0)</f>
        <v>0</v>
      </c>
      <c r="P84" s="9"/>
    </row>
    <row r="85" spans="2:16" ht="15" customHeight="1" x14ac:dyDescent="0.15">
      <c r="B85" s="3">
        <f>IF(MAX(B$4:B84)&gt;=C$1,0,MAX(B$4:B84)+1)</f>
        <v>0</v>
      </c>
      <c r="F85" s="9"/>
      <c r="G85" s="29">
        <f t="shared" si="4"/>
        <v>0</v>
      </c>
      <c r="H85" s="29">
        <f t="shared" si="5"/>
        <v>0</v>
      </c>
      <c r="I85" s="29">
        <f t="shared" si="6"/>
        <v>0</v>
      </c>
      <c r="J85" s="146"/>
      <c r="K85" s="29">
        <f t="shared" si="7"/>
        <v>0</v>
      </c>
      <c r="L85" s="29">
        <f>IF(B85=0,0,VLOOKUP(B85,km!J:O,6,0))</f>
        <v>0</v>
      </c>
      <c r="M85" s="56">
        <f>IF(B85=0,0,VLOOKUP(B85,km!J:P,7,0))</f>
        <v>0</v>
      </c>
      <c r="N85" s="20">
        <f>IF(C$2&lt;0,-VLOOKUP(B85,km!J:K,2,0),0)</f>
        <v>0</v>
      </c>
      <c r="O85" s="20">
        <f>IF(C$2&gt;0,VLOOKUP(B85,km!J:K,2,0),0)</f>
        <v>0</v>
      </c>
      <c r="P85" s="9"/>
    </row>
    <row r="86" spans="2:16" ht="15" customHeight="1" x14ac:dyDescent="0.15">
      <c r="B86" s="3">
        <f>IF(MAX(B$4:B85)&gt;=C$1,0,MAX(B$4:B85)+1)</f>
        <v>0</v>
      </c>
      <c r="F86" s="9"/>
      <c r="G86" s="29">
        <f t="shared" si="4"/>
        <v>0</v>
      </c>
      <c r="H86" s="29">
        <f t="shared" si="5"/>
        <v>0</v>
      </c>
      <c r="I86" s="29">
        <f t="shared" si="6"/>
        <v>0</v>
      </c>
      <c r="J86" s="146"/>
      <c r="K86" s="29">
        <f t="shared" si="7"/>
        <v>0</v>
      </c>
      <c r="L86" s="29">
        <f>IF(B86=0,0,VLOOKUP(B86,km!J:O,6,0))</f>
        <v>0</v>
      </c>
      <c r="M86" s="56">
        <f>IF(B86=0,0,VLOOKUP(B86,km!J:P,7,0))</f>
        <v>0</v>
      </c>
      <c r="N86" s="20">
        <f>IF(C$2&lt;0,-VLOOKUP(B86,km!J:K,2,0),0)</f>
        <v>0</v>
      </c>
      <c r="O86" s="20">
        <f>IF(C$2&gt;0,VLOOKUP(B86,km!J:K,2,0),0)</f>
        <v>0</v>
      </c>
      <c r="P86" s="9"/>
    </row>
    <row r="87" spans="2:16" ht="15" customHeight="1" x14ac:dyDescent="0.15">
      <c r="B87" s="3">
        <f>IF(MAX(B$4:B86)&gt;=C$1,0,MAX(B$4:B86)+1)</f>
        <v>0</v>
      </c>
      <c r="F87" s="9"/>
      <c r="G87" s="29">
        <f t="shared" si="4"/>
        <v>0</v>
      </c>
      <c r="H87" s="29">
        <f t="shared" si="5"/>
        <v>0</v>
      </c>
      <c r="I87" s="29">
        <f t="shared" si="6"/>
        <v>0</v>
      </c>
      <c r="J87" s="146"/>
      <c r="K87" s="29">
        <f t="shared" si="7"/>
        <v>0</v>
      </c>
      <c r="L87" s="29">
        <f>IF(B87=0,0,VLOOKUP(B87,km!J:O,6,0))</f>
        <v>0</v>
      </c>
      <c r="M87" s="56">
        <f>IF(B87=0,0,VLOOKUP(B87,km!J:P,7,0))</f>
        <v>0</v>
      </c>
      <c r="N87" s="20">
        <f>IF(C$2&lt;0,-VLOOKUP(B87,km!J:K,2,0),0)</f>
        <v>0</v>
      </c>
      <c r="O87" s="20">
        <f>IF(C$2&gt;0,VLOOKUP(B87,km!J:K,2,0),0)</f>
        <v>0</v>
      </c>
      <c r="P87" s="9"/>
    </row>
    <row r="88" spans="2:16" ht="15" customHeight="1" x14ac:dyDescent="0.15">
      <c r="B88" s="3">
        <f>IF(MAX(B$4:B87)&gt;=C$1,0,MAX(B$4:B87)+1)</f>
        <v>0</v>
      </c>
      <c r="F88" s="9"/>
      <c r="G88" s="29">
        <f t="shared" si="4"/>
        <v>0</v>
      </c>
      <c r="H88" s="29">
        <f t="shared" si="5"/>
        <v>0</v>
      </c>
      <c r="I88" s="29">
        <f t="shared" si="6"/>
        <v>0</v>
      </c>
      <c r="J88" s="146"/>
      <c r="K88" s="29">
        <f t="shared" si="7"/>
        <v>0</v>
      </c>
      <c r="L88" s="29">
        <f>IF(B88=0,0,VLOOKUP(B88,km!J:O,6,0))</f>
        <v>0</v>
      </c>
      <c r="M88" s="56">
        <f>IF(B88=0,0,VLOOKUP(B88,km!J:P,7,0))</f>
        <v>0</v>
      </c>
      <c r="N88" s="20">
        <f>IF(C$2&lt;0,-VLOOKUP(B88,km!J:K,2,0),0)</f>
        <v>0</v>
      </c>
      <c r="O88" s="20">
        <f>IF(C$2&gt;0,VLOOKUP(B88,km!J:K,2,0),0)</f>
        <v>0</v>
      </c>
      <c r="P88" s="9"/>
    </row>
    <row r="89" spans="2:16" ht="15" customHeight="1" x14ac:dyDescent="0.15">
      <c r="B89" s="3">
        <f>IF(MAX(B$4:B88)&gt;=C$1,0,MAX(B$4:B88)+1)</f>
        <v>0</v>
      </c>
      <c r="F89" s="9"/>
      <c r="G89" s="29">
        <f t="shared" si="4"/>
        <v>0</v>
      </c>
      <c r="H89" s="29">
        <f t="shared" si="5"/>
        <v>0</v>
      </c>
      <c r="I89" s="29">
        <f t="shared" si="6"/>
        <v>0</v>
      </c>
      <c r="J89" s="146"/>
      <c r="K89" s="29">
        <f t="shared" si="7"/>
        <v>0</v>
      </c>
      <c r="L89" s="29">
        <f>IF(B89=0,0,VLOOKUP(B89,km!J:O,6,0))</f>
        <v>0</v>
      </c>
      <c r="M89" s="56">
        <f>IF(B89=0,0,VLOOKUP(B89,km!J:P,7,0))</f>
        <v>0</v>
      </c>
      <c r="N89" s="20">
        <f>IF(C$2&lt;0,-VLOOKUP(B89,km!J:K,2,0),0)</f>
        <v>0</v>
      </c>
      <c r="O89" s="20">
        <f>IF(C$2&gt;0,VLOOKUP(B89,km!J:K,2,0),0)</f>
        <v>0</v>
      </c>
      <c r="P89" s="9"/>
    </row>
    <row r="90" spans="2:16" ht="15" customHeight="1" x14ac:dyDescent="0.15">
      <c r="B90" s="3">
        <f>IF(MAX(B$4:B89)&gt;=C$1,0,MAX(B$4:B89)+1)</f>
        <v>0</v>
      </c>
      <c r="F90" s="9"/>
      <c r="G90" s="29">
        <f t="shared" si="4"/>
        <v>0</v>
      </c>
      <c r="H90" s="29">
        <f t="shared" si="5"/>
        <v>0</v>
      </c>
      <c r="I90" s="29">
        <f t="shared" si="6"/>
        <v>0</v>
      </c>
      <c r="J90" s="146"/>
      <c r="K90" s="29">
        <f t="shared" si="7"/>
        <v>0</v>
      </c>
      <c r="L90" s="29">
        <f>IF(B90=0,0,VLOOKUP(B90,km!J:O,6,0))</f>
        <v>0</v>
      </c>
      <c r="M90" s="56">
        <f>IF(B90=0,0,VLOOKUP(B90,km!J:P,7,0))</f>
        <v>0</v>
      </c>
      <c r="N90" s="20">
        <f>IF(C$2&lt;0,-VLOOKUP(B90,km!J:K,2,0),0)</f>
        <v>0</v>
      </c>
      <c r="O90" s="20">
        <f>IF(C$2&gt;0,VLOOKUP(B90,km!J:K,2,0),0)</f>
        <v>0</v>
      </c>
      <c r="P90" s="9"/>
    </row>
    <row r="91" spans="2:16" ht="15" customHeight="1" x14ac:dyDescent="0.15">
      <c r="B91" s="3">
        <f>IF(MAX(B$4:B90)&gt;=C$1,0,MAX(B$4:B90)+1)</f>
        <v>0</v>
      </c>
      <c r="F91" s="9"/>
      <c r="G91" s="29">
        <f t="shared" si="4"/>
        <v>0</v>
      </c>
      <c r="H91" s="29">
        <f t="shared" si="5"/>
        <v>0</v>
      </c>
      <c r="I91" s="29">
        <f t="shared" si="6"/>
        <v>0</v>
      </c>
      <c r="J91" s="146"/>
      <c r="K91" s="29">
        <f t="shared" si="7"/>
        <v>0</v>
      </c>
      <c r="L91" s="29">
        <f>IF(B91=0,0,VLOOKUP(B91,km!J:O,6,0))</f>
        <v>0</v>
      </c>
      <c r="M91" s="56">
        <f>IF(B91=0,0,VLOOKUP(B91,km!J:P,7,0))</f>
        <v>0</v>
      </c>
      <c r="N91" s="20">
        <f>IF(C$2&lt;0,-VLOOKUP(B91,km!J:K,2,0),0)</f>
        <v>0</v>
      </c>
      <c r="O91" s="20">
        <f>IF(C$2&gt;0,VLOOKUP(B91,km!J:K,2,0),0)</f>
        <v>0</v>
      </c>
      <c r="P91" s="9"/>
    </row>
    <row r="92" spans="2:16" ht="15" customHeight="1" x14ac:dyDescent="0.15">
      <c r="B92" s="3">
        <f>IF(MAX(B$4:B91)&gt;=C$1,0,MAX(B$4:B91)+1)</f>
        <v>0</v>
      </c>
      <c r="F92" s="9"/>
      <c r="G92" s="29">
        <f t="shared" si="4"/>
        <v>0</v>
      </c>
      <c r="H92" s="29">
        <f t="shared" si="5"/>
        <v>0</v>
      </c>
      <c r="I92" s="29">
        <f t="shared" si="6"/>
        <v>0</v>
      </c>
      <c r="J92" s="146"/>
      <c r="K92" s="29">
        <f t="shared" si="7"/>
        <v>0</v>
      </c>
      <c r="L92" s="29">
        <f>IF(B92=0,0,VLOOKUP(B92,km!J:O,6,0))</f>
        <v>0</v>
      </c>
      <c r="M92" s="56">
        <f>IF(B92=0,0,VLOOKUP(B92,km!J:P,7,0))</f>
        <v>0</v>
      </c>
      <c r="N92" s="20">
        <f>IF(C$2&lt;0,-VLOOKUP(B92,km!J:K,2,0),0)</f>
        <v>0</v>
      </c>
      <c r="O92" s="20">
        <f>IF(C$2&gt;0,VLOOKUP(B92,km!J:K,2,0),0)</f>
        <v>0</v>
      </c>
      <c r="P92" s="9"/>
    </row>
    <row r="93" spans="2:16" ht="15" customHeight="1" x14ac:dyDescent="0.15">
      <c r="B93" s="3">
        <f>IF(MAX(B$4:B92)&gt;=C$1,0,MAX(B$4:B92)+1)</f>
        <v>0</v>
      </c>
      <c r="F93" s="9"/>
      <c r="G93" s="29">
        <f t="shared" ref="G93:G100" si="8">IF(B93=0,0,MONTH(R$3))</f>
        <v>0</v>
      </c>
      <c r="H93" s="29">
        <f t="shared" ref="H93:H100" si="9">IF(B93=0,0,DAY(R$3))</f>
        <v>0</v>
      </c>
      <c r="I93" s="29">
        <f t="shared" ref="I93:I100" si="10">IF(B93=0,0,O$1)</f>
        <v>0</v>
      </c>
      <c r="J93" s="146"/>
      <c r="K93" s="29">
        <f t="shared" ref="K93:K100" si="11">IF(B93=0,0,R$9)</f>
        <v>0</v>
      </c>
      <c r="L93" s="29">
        <f>IF(B93=0,0,VLOOKUP(B93,km!J:O,6,0))</f>
        <v>0</v>
      </c>
      <c r="M93" s="56">
        <f>IF(B93=0,0,VLOOKUP(B93,km!J:P,7,0))</f>
        <v>0</v>
      </c>
      <c r="N93" s="20">
        <f>IF(C$2&lt;0,-VLOOKUP(B93,km!J:K,2,0),0)</f>
        <v>0</v>
      </c>
      <c r="O93" s="20">
        <f>IF(C$2&gt;0,VLOOKUP(B93,km!J:K,2,0),0)</f>
        <v>0</v>
      </c>
      <c r="P93" s="9"/>
    </row>
    <row r="94" spans="2:16" ht="15" customHeight="1" x14ac:dyDescent="0.15">
      <c r="B94" s="3">
        <f>IF(MAX(B$4:B93)&gt;=C$1,0,MAX(B$4:B93)+1)</f>
        <v>0</v>
      </c>
      <c r="F94" s="9"/>
      <c r="G94" s="29">
        <f t="shared" si="8"/>
        <v>0</v>
      </c>
      <c r="H94" s="29">
        <f t="shared" si="9"/>
        <v>0</v>
      </c>
      <c r="I94" s="29">
        <f t="shared" si="10"/>
        <v>0</v>
      </c>
      <c r="J94" s="146"/>
      <c r="K94" s="29">
        <f t="shared" si="11"/>
        <v>0</v>
      </c>
      <c r="L94" s="29">
        <f>IF(B94=0,0,VLOOKUP(B94,km!J:O,6,0))</f>
        <v>0</v>
      </c>
      <c r="M94" s="56">
        <f>IF(B94=0,0,VLOOKUP(B94,km!J:P,7,0))</f>
        <v>0</v>
      </c>
      <c r="N94" s="20">
        <f>IF(C$2&lt;0,-VLOOKUP(B94,km!J:K,2,0),0)</f>
        <v>0</v>
      </c>
      <c r="O94" s="20">
        <f>IF(C$2&gt;0,VLOOKUP(B94,km!J:K,2,0),0)</f>
        <v>0</v>
      </c>
      <c r="P94" s="9"/>
    </row>
    <row r="95" spans="2:16" ht="15" customHeight="1" x14ac:dyDescent="0.15">
      <c r="B95" s="3">
        <f>IF(MAX(B$4:B94)&gt;=C$1,0,MAX(B$4:B94)+1)</f>
        <v>0</v>
      </c>
      <c r="F95" s="9"/>
      <c r="G95" s="29">
        <f t="shared" si="8"/>
        <v>0</v>
      </c>
      <c r="H95" s="29">
        <f t="shared" si="9"/>
        <v>0</v>
      </c>
      <c r="I95" s="29">
        <f t="shared" si="10"/>
        <v>0</v>
      </c>
      <c r="J95" s="146"/>
      <c r="K95" s="29">
        <f t="shared" si="11"/>
        <v>0</v>
      </c>
      <c r="L95" s="29">
        <f>IF(B95=0,0,VLOOKUP(B95,km!J:O,6,0))</f>
        <v>0</v>
      </c>
      <c r="M95" s="56">
        <f>IF(B95=0,0,VLOOKUP(B95,km!J:P,7,0))</f>
        <v>0</v>
      </c>
      <c r="N95" s="20">
        <f>IF(C$2&lt;0,-VLOOKUP(B95,km!J:K,2,0),0)</f>
        <v>0</v>
      </c>
      <c r="O95" s="20">
        <f>IF(C$2&gt;0,VLOOKUP(B95,km!J:K,2,0),0)</f>
        <v>0</v>
      </c>
      <c r="P95" s="9"/>
    </row>
    <row r="96" spans="2:16" ht="15" customHeight="1" x14ac:dyDescent="0.15">
      <c r="B96" s="3">
        <f>IF(MAX(B$4:B95)&gt;=C$1,0,MAX(B$4:B95)+1)</f>
        <v>0</v>
      </c>
      <c r="F96" s="9"/>
      <c r="G96" s="29">
        <f t="shared" si="8"/>
        <v>0</v>
      </c>
      <c r="H96" s="29">
        <f t="shared" si="9"/>
        <v>0</v>
      </c>
      <c r="I96" s="29">
        <f t="shared" si="10"/>
        <v>0</v>
      </c>
      <c r="J96" s="146"/>
      <c r="K96" s="29">
        <f t="shared" si="11"/>
        <v>0</v>
      </c>
      <c r="L96" s="29">
        <f>IF(B96=0,0,VLOOKUP(B96,km!J:O,6,0))</f>
        <v>0</v>
      </c>
      <c r="M96" s="56">
        <f>IF(B96=0,0,VLOOKUP(B96,km!J:P,7,0))</f>
        <v>0</v>
      </c>
      <c r="N96" s="20">
        <f>IF(C$2&lt;0,-VLOOKUP(B96,km!J:K,2,0),0)</f>
        <v>0</v>
      </c>
      <c r="O96" s="20">
        <f>IF(C$2&gt;0,VLOOKUP(B96,km!J:K,2,0),0)</f>
        <v>0</v>
      </c>
      <c r="P96" s="9"/>
    </row>
    <row r="97" spans="2:16" ht="15" customHeight="1" x14ac:dyDescent="0.15">
      <c r="B97" s="3">
        <f>IF(MAX(B$4:B96)&gt;=C$1,0,MAX(B$4:B96)+1)</f>
        <v>0</v>
      </c>
      <c r="F97" s="9"/>
      <c r="G97" s="29">
        <f t="shared" si="8"/>
        <v>0</v>
      </c>
      <c r="H97" s="29">
        <f t="shared" si="9"/>
        <v>0</v>
      </c>
      <c r="I97" s="29">
        <f t="shared" si="10"/>
        <v>0</v>
      </c>
      <c r="J97" s="146"/>
      <c r="K97" s="29">
        <f t="shared" si="11"/>
        <v>0</v>
      </c>
      <c r="L97" s="29">
        <f>IF(B97=0,0,VLOOKUP(B97,km!J:O,6,0))</f>
        <v>0</v>
      </c>
      <c r="M97" s="56">
        <f>IF(B97=0,0,VLOOKUP(B97,km!J:P,7,0))</f>
        <v>0</v>
      </c>
      <c r="N97" s="20">
        <f>IF(C$2&lt;0,-VLOOKUP(B97,km!J:K,2,0),0)</f>
        <v>0</v>
      </c>
      <c r="O97" s="20">
        <f>IF(C$2&gt;0,VLOOKUP(B97,km!J:K,2,0),0)</f>
        <v>0</v>
      </c>
      <c r="P97" s="9"/>
    </row>
    <row r="98" spans="2:16" ht="15" customHeight="1" x14ac:dyDescent="0.15">
      <c r="B98" s="3">
        <f>IF(MAX(B$4:B97)&gt;=C$1,0,MAX(B$4:B97)+1)</f>
        <v>0</v>
      </c>
      <c r="F98" s="9"/>
      <c r="G98" s="29">
        <f t="shared" si="8"/>
        <v>0</v>
      </c>
      <c r="H98" s="29">
        <f t="shared" si="9"/>
        <v>0</v>
      </c>
      <c r="I98" s="29">
        <f t="shared" si="10"/>
        <v>0</v>
      </c>
      <c r="J98" s="146"/>
      <c r="K98" s="29">
        <f t="shared" si="11"/>
        <v>0</v>
      </c>
      <c r="L98" s="29">
        <f>IF(B98=0,0,VLOOKUP(B98,km!J:O,6,0))</f>
        <v>0</v>
      </c>
      <c r="M98" s="56">
        <f>IF(B98=0,0,VLOOKUP(B98,km!J:P,7,0))</f>
        <v>0</v>
      </c>
      <c r="N98" s="20">
        <f>IF(C$2&lt;0,-VLOOKUP(B98,km!J:K,2,0),0)</f>
        <v>0</v>
      </c>
      <c r="O98" s="20">
        <f>IF(C$2&gt;0,VLOOKUP(B98,km!J:K,2,0),0)</f>
        <v>0</v>
      </c>
      <c r="P98" s="9"/>
    </row>
    <row r="99" spans="2:16" ht="15" customHeight="1" x14ac:dyDescent="0.15">
      <c r="B99" s="3">
        <f>IF(MAX(B$4:B98)&gt;=C$1,0,MAX(B$4:B98)+1)</f>
        <v>0</v>
      </c>
      <c r="F99" s="9"/>
      <c r="G99" s="29">
        <f t="shared" si="8"/>
        <v>0</v>
      </c>
      <c r="H99" s="29">
        <f t="shared" si="9"/>
        <v>0</v>
      </c>
      <c r="I99" s="29">
        <f t="shared" si="10"/>
        <v>0</v>
      </c>
      <c r="J99" s="146"/>
      <c r="K99" s="29">
        <f t="shared" si="11"/>
        <v>0</v>
      </c>
      <c r="L99" s="29">
        <f>IF(B99=0,0,VLOOKUP(B99,km!J:O,6,0))</f>
        <v>0</v>
      </c>
      <c r="M99" s="56">
        <f>IF(B99=0,0,VLOOKUP(B99,km!J:P,7,0))</f>
        <v>0</v>
      </c>
      <c r="N99" s="20">
        <f>IF(C$2&lt;0,-VLOOKUP(B99,km!J:K,2,0),0)</f>
        <v>0</v>
      </c>
      <c r="O99" s="20">
        <f>IF(C$2&gt;0,VLOOKUP(B99,km!J:K,2,0),0)</f>
        <v>0</v>
      </c>
      <c r="P99" s="9"/>
    </row>
    <row r="100" spans="2:16" ht="15" customHeight="1" x14ac:dyDescent="0.15">
      <c r="B100" s="3">
        <f>IF(MAX(B$4:B99)&gt;=C$1,0,MAX(B$4:B99)+1)</f>
        <v>0</v>
      </c>
      <c r="F100" s="9"/>
      <c r="G100" s="29">
        <f t="shared" si="8"/>
        <v>0</v>
      </c>
      <c r="H100" s="29">
        <f t="shared" si="9"/>
        <v>0</v>
      </c>
      <c r="I100" s="29">
        <f t="shared" si="10"/>
        <v>0</v>
      </c>
      <c r="J100" s="146"/>
      <c r="K100" s="29">
        <f t="shared" si="11"/>
        <v>0</v>
      </c>
      <c r="L100" s="29">
        <f>IF(B100=0,0,VLOOKUP(B100,km!J:O,6,0))</f>
        <v>0</v>
      </c>
      <c r="M100" s="56">
        <f>IF(B100=0,0,VLOOKUP(B100,km!J:P,7,0))</f>
        <v>0</v>
      </c>
      <c r="N100" s="20">
        <f>IF(C$2&lt;0,-VLOOKUP(B100,km!J:K,2,0),0)</f>
        <v>0</v>
      </c>
      <c r="O100" s="20">
        <f>IF(C$2&gt;0,VLOOKUP(B100,km!J:K,2,0),0)</f>
        <v>0</v>
      </c>
      <c r="P100" s="9"/>
    </row>
    <row r="101" spans="2:16" ht="15" customHeight="1" x14ac:dyDescent="0.15">
      <c r="F101" s="9"/>
      <c r="G101" s="10"/>
      <c r="H101" s="10"/>
      <c r="I101" s="10"/>
      <c r="J101" s="144"/>
      <c r="K101" s="10"/>
      <c r="L101" s="10"/>
      <c r="M101" s="59"/>
      <c r="N101" s="138"/>
      <c r="O101" s="138"/>
      <c r="P101" s="9"/>
    </row>
  </sheetData>
  <sheetCalcPr fullCalcOnLoad="1"/>
  <sheetProtection password="9BFE" sheet="1" objects="1" scenarios="1"/>
  <mergeCells count="2">
    <mergeCell ref="R3:S3"/>
    <mergeCell ref="R9:S9"/>
  </mergeCells>
  <phoneticPr fontId="1" type="noConversion"/>
  <pageMargins left="0.75" right="0.75" top="1" bottom="1" header="0.5" footer="0.5"/>
  <pageSetup paperSize="9"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4" r:id="rId4" name="Button 2">
              <controlPr defaultSize="0" print="0" autoFill="0" autoPict="0" macro="[0]!主页">
                <anchor moveWithCells="1">
                  <from>
                    <xdr:col>17</xdr:col>
                    <xdr:colOff>314325</xdr:colOff>
                    <xdr:row>15</xdr:row>
                    <xdr:rowOff>19050</xdr:rowOff>
                  </from>
                  <to>
                    <xdr:col>18</xdr:col>
                    <xdr:colOff>647700</xdr:colOff>
                    <xdr:row>16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5" name="Button 3">
              <controlPr defaultSize="0" print="0" autoFill="0" autoPict="0" macro="[0]!Sheet16.确定结转">
                <anchor moveWithCells="1">
                  <from>
                    <xdr:col>17</xdr:col>
                    <xdr:colOff>314325</xdr:colOff>
                    <xdr:row>16</xdr:row>
                    <xdr:rowOff>142875</xdr:rowOff>
                  </from>
                  <to>
                    <xdr:col>18</xdr:col>
                    <xdr:colOff>647700</xdr:colOff>
                    <xdr:row>18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tabColor indexed="10"/>
  </sheetPr>
  <dimension ref="A1:E502"/>
  <sheetViews>
    <sheetView showGridLines="0" showZeros="0" defaultGridColor="0" colorId="57" workbookViewId="0">
      <pane ySplit="2" topLeftCell="A3" activePane="bottomLeft" state="frozen"/>
      <selection pane="bottomLeft" activeCell="F11" sqref="F11"/>
    </sheetView>
  </sheetViews>
  <sheetFormatPr defaultRowHeight="15" customHeight="1" x14ac:dyDescent="0.15"/>
  <cols>
    <col min="1" max="1" width="5.125" style="9" customWidth="1"/>
    <col min="2" max="2" width="12.25" style="47" customWidth="1"/>
    <col min="3" max="3" width="37.25" style="11" customWidth="1"/>
    <col min="4" max="4" width="18.125" style="20" customWidth="1"/>
    <col min="5" max="5" width="5.25" style="9" customWidth="1"/>
    <col min="6" max="16384" width="9" style="7"/>
  </cols>
  <sheetData>
    <row r="1" spans="1:5" ht="48" customHeight="1" x14ac:dyDescent="0.15">
      <c r="B1" s="46"/>
      <c r="C1" s="13" t="s">
        <v>133</v>
      </c>
      <c r="D1" s="134" t="str">
        <f>IF(ROUND(SUMPRODUCT((LEN(B$3:B$502)=4)*D$3:D$502),2)=0,"借贷平衡：OK","借贷不平")</f>
        <v>借贷平衡：OK</v>
      </c>
    </row>
    <row r="2" spans="1:5" s="8" customFormat="1" ht="28.5" customHeight="1" x14ac:dyDescent="0.15">
      <c r="A2" s="10"/>
      <c r="B2" s="12" t="s">
        <v>7</v>
      </c>
      <c r="C2" s="12" t="s">
        <v>8</v>
      </c>
      <c r="D2" s="90" t="s">
        <v>203</v>
      </c>
      <c r="E2" s="10"/>
    </row>
    <row r="3" spans="1:5" ht="15" customHeight="1" x14ac:dyDescent="0.15">
      <c r="B3" s="47">
        <v>1001</v>
      </c>
      <c r="C3" s="11" t="s">
        <v>346</v>
      </c>
      <c r="D3" s="20">
        <v>0</v>
      </c>
    </row>
    <row r="4" spans="1:5" ht="15" customHeight="1" x14ac:dyDescent="0.15">
      <c r="B4" s="47">
        <v>1002</v>
      </c>
      <c r="C4" s="11" t="s">
        <v>134</v>
      </c>
      <c r="D4" s="20">
        <v>0</v>
      </c>
    </row>
    <row r="5" spans="1:5" ht="15" customHeight="1" x14ac:dyDescent="0.15">
      <c r="B5" s="47">
        <v>100201</v>
      </c>
      <c r="C5" s="11" t="s">
        <v>394</v>
      </c>
      <c r="D5" s="20">
        <v>0</v>
      </c>
    </row>
    <row r="6" spans="1:5" ht="15" customHeight="1" x14ac:dyDescent="0.15">
      <c r="B6" s="47">
        <v>100202</v>
      </c>
      <c r="C6" s="11" t="s">
        <v>396</v>
      </c>
      <c r="D6" s="20">
        <v>0</v>
      </c>
    </row>
    <row r="7" spans="1:5" ht="15" customHeight="1" x14ac:dyDescent="0.15">
      <c r="B7" s="47">
        <v>1012</v>
      </c>
      <c r="C7" s="11" t="s">
        <v>347</v>
      </c>
      <c r="D7" s="20">
        <v>0</v>
      </c>
    </row>
    <row r="8" spans="1:5" ht="15" customHeight="1" x14ac:dyDescent="0.15">
      <c r="B8" s="47">
        <v>1101</v>
      </c>
      <c r="C8" s="11" t="s">
        <v>136</v>
      </c>
      <c r="D8" s="20">
        <v>0</v>
      </c>
    </row>
    <row r="9" spans="1:5" ht="15" customHeight="1" x14ac:dyDescent="0.15">
      <c r="B9" s="47">
        <v>1121</v>
      </c>
      <c r="C9" s="11" t="s">
        <v>137</v>
      </c>
      <c r="D9" s="20">
        <v>0</v>
      </c>
    </row>
    <row r="10" spans="1:5" ht="15" customHeight="1" x14ac:dyDescent="0.15">
      <c r="B10" s="47">
        <v>1122</v>
      </c>
      <c r="C10" s="11" t="s">
        <v>138</v>
      </c>
      <c r="D10" s="20">
        <v>0</v>
      </c>
    </row>
    <row r="11" spans="1:5" ht="15" customHeight="1" x14ac:dyDescent="0.15">
      <c r="B11" s="47">
        <v>1123</v>
      </c>
      <c r="C11" s="11" t="s">
        <v>139</v>
      </c>
      <c r="D11" s="20">
        <v>0</v>
      </c>
    </row>
    <row r="12" spans="1:5" ht="15" customHeight="1" x14ac:dyDescent="0.15">
      <c r="B12" s="47">
        <v>1131</v>
      </c>
      <c r="C12" s="11" t="s">
        <v>348</v>
      </c>
      <c r="D12" s="20">
        <v>0</v>
      </c>
    </row>
    <row r="13" spans="1:5" ht="15" customHeight="1" x14ac:dyDescent="0.15">
      <c r="B13" s="47">
        <v>1132</v>
      </c>
      <c r="C13" s="11" t="s">
        <v>349</v>
      </c>
      <c r="D13" s="20">
        <v>0</v>
      </c>
    </row>
    <row r="14" spans="1:5" ht="15" customHeight="1" x14ac:dyDescent="0.15">
      <c r="B14" s="47">
        <v>1221</v>
      </c>
      <c r="C14" s="11" t="s">
        <v>140</v>
      </c>
      <c r="D14" s="20">
        <v>0</v>
      </c>
    </row>
    <row r="15" spans="1:5" ht="15" customHeight="1" x14ac:dyDescent="0.15">
      <c r="B15" s="47">
        <v>1401</v>
      </c>
      <c r="C15" s="11" t="s">
        <v>350</v>
      </c>
      <c r="D15" s="20">
        <v>0</v>
      </c>
    </row>
    <row r="16" spans="1:5" ht="15" customHeight="1" x14ac:dyDescent="0.15">
      <c r="B16" s="47">
        <v>1402</v>
      </c>
      <c r="C16" s="11" t="s">
        <v>351</v>
      </c>
      <c r="D16" s="20">
        <v>0</v>
      </c>
    </row>
    <row r="17" spans="2:4" ht="15" customHeight="1" x14ac:dyDescent="0.15">
      <c r="B17" s="47">
        <v>1403</v>
      </c>
      <c r="C17" s="11" t="s">
        <v>352</v>
      </c>
      <c r="D17" s="20">
        <v>0</v>
      </c>
    </row>
    <row r="18" spans="2:4" ht="15" customHeight="1" x14ac:dyDescent="0.15">
      <c r="B18" s="47">
        <v>1404</v>
      </c>
      <c r="C18" s="11" t="s">
        <v>353</v>
      </c>
      <c r="D18" s="20">
        <v>0</v>
      </c>
    </row>
    <row r="19" spans="2:4" ht="15" customHeight="1" x14ac:dyDescent="0.15">
      <c r="B19" s="47">
        <v>1405</v>
      </c>
      <c r="C19" s="11" t="s">
        <v>354</v>
      </c>
      <c r="D19" s="20">
        <v>0</v>
      </c>
    </row>
    <row r="20" spans="2:4" ht="15" customHeight="1" x14ac:dyDescent="0.15">
      <c r="B20" s="47">
        <v>1407</v>
      </c>
      <c r="C20" s="11" t="s">
        <v>355</v>
      </c>
      <c r="D20" s="20">
        <v>0</v>
      </c>
    </row>
    <row r="21" spans="2:4" ht="15" customHeight="1" x14ac:dyDescent="0.15">
      <c r="B21" s="47">
        <v>1408</v>
      </c>
      <c r="C21" s="11" t="s">
        <v>356</v>
      </c>
      <c r="D21" s="20">
        <v>0</v>
      </c>
    </row>
    <row r="22" spans="2:4" ht="15" customHeight="1" x14ac:dyDescent="0.15">
      <c r="B22" s="47">
        <v>1411</v>
      </c>
      <c r="C22" s="11" t="s">
        <v>357</v>
      </c>
      <c r="D22" s="20">
        <v>0</v>
      </c>
    </row>
    <row r="23" spans="2:4" ht="15" customHeight="1" x14ac:dyDescent="0.15">
      <c r="B23" s="47">
        <v>1421</v>
      </c>
      <c r="C23" s="11" t="s">
        <v>358</v>
      </c>
      <c r="D23" s="20">
        <v>0</v>
      </c>
    </row>
    <row r="24" spans="2:4" ht="15" customHeight="1" x14ac:dyDescent="0.15">
      <c r="B24" s="47">
        <v>1501</v>
      </c>
      <c r="C24" s="11" t="s">
        <v>359</v>
      </c>
      <c r="D24" s="20">
        <v>0</v>
      </c>
    </row>
    <row r="25" spans="2:4" ht="15" customHeight="1" x14ac:dyDescent="0.15">
      <c r="B25" s="47">
        <v>1511</v>
      </c>
      <c r="C25" s="11" t="s">
        <v>360</v>
      </c>
      <c r="D25" s="20">
        <v>0</v>
      </c>
    </row>
    <row r="26" spans="2:4" ht="15" customHeight="1" x14ac:dyDescent="0.15">
      <c r="B26" s="47">
        <v>1601</v>
      </c>
      <c r="C26" s="11" t="s">
        <v>79</v>
      </c>
      <c r="D26" s="20">
        <v>0</v>
      </c>
    </row>
    <row r="27" spans="2:4" ht="15" customHeight="1" x14ac:dyDescent="0.15">
      <c r="B27" s="47">
        <v>1602</v>
      </c>
      <c r="C27" s="11" t="s">
        <v>158</v>
      </c>
      <c r="D27" s="20">
        <v>0</v>
      </c>
    </row>
    <row r="28" spans="2:4" ht="15" customHeight="1" x14ac:dyDescent="0.15">
      <c r="B28" s="47">
        <v>1604</v>
      </c>
      <c r="C28" s="11" t="s">
        <v>159</v>
      </c>
      <c r="D28" s="20">
        <v>0</v>
      </c>
    </row>
    <row r="29" spans="2:4" ht="15" customHeight="1" x14ac:dyDescent="0.15">
      <c r="B29" s="47">
        <v>1605</v>
      </c>
      <c r="C29" s="11" t="s">
        <v>361</v>
      </c>
      <c r="D29" s="20">
        <v>0</v>
      </c>
    </row>
    <row r="30" spans="2:4" ht="15" customHeight="1" x14ac:dyDescent="0.15">
      <c r="B30" s="47">
        <v>1606</v>
      </c>
      <c r="C30" s="11" t="s">
        <v>362</v>
      </c>
      <c r="D30" s="20">
        <v>0</v>
      </c>
    </row>
    <row r="31" spans="2:4" ht="15" customHeight="1" x14ac:dyDescent="0.15">
      <c r="B31" s="47">
        <v>1621</v>
      </c>
      <c r="C31" s="11" t="s">
        <v>363</v>
      </c>
      <c r="D31" s="20">
        <v>0</v>
      </c>
    </row>
    <row r="32" spans="2:4" ht="15" customHeight="1" x14ac:dyDescent="0.15">
      <c r="B32" s="47">
        <v>1622</v>
      </c>
      <c r="C32" s="11" t="s">
        <v>364</v>
      </c>
      <c r="D32" s="20">
        <v>0</v>
      </c>
    </row>
    <row r="33" spans="2:4" ht="15" customHeight="1" x14ac:dyDescent="0.15">
      <c r="B33" s="47">
        <v>1701</v>
      </c>
      <c r="C33" s="11" t="s">
        <v>160</v>
      </c>
      <c r="D33" s="20">
        <v>0</v>
      </c>
    </row>
    <row r="34" spans="2:4" ht="15" customHeight="1" x14ac:dyDescent="0.15">
      <c r="B34" s="47">
        <v>1702</v>
      </c>
      <c r="C34" s="11" t="s">
        <v>161</v>
      </c>
      <c r="D34" s="20">
        <v>0</v>
      </c>
    </row>
    <row r="35" spans="2:4" ht="15" customHeight="1" x14ac:dyDescent="0.15">
      <c r="B35" s="47">
        <v>1801</v>
      </c>
      <c r="C35" s="11" t="s">
        <v>365</v>
      </c>
      <c r="D35" s="20">
        <v>0</v>
      </c>
    </row>
    <row r="36" spans="2:4" ht="15" customHeight="1" x14ac:dyDescent="0.15">
      <c r="B36" s="47">
        <v>1901</v>
      </c>
      <c r="C36" s="11" t="s">
        <v>366</v>
      </c>
      <c r="D36" s="20">
        <v>0</v>
      </c>
    </row>
    <row r="37" spans="2:4" ht="15" customHeight="1" x14ac:dyDescent="0.15">
      <c r="B37" s="47">
        <v>2001</v>
      </c>
      <c r="C37" s="11" t="s">
        <v>162</v>
      </c>
      <c r="D37" s="20">
        <v>0</v>
      </c>
    </row>
    <row r="38" spans="2:4" ht="15" customHeight="1" x14ac:dyDescent="0.15">
      <c r="B38" s="47">
        <v>2201</v>
      </c>
      <c r="C38" s="11" t="s">
        <v>165</v>
      </c>
      <c r="D38" s="20">
        <v>0</v>
      </c>
    </row>
    <row r="39" spans="2:4" ht="15" customHeight="1" x14ac:dyDescent="0.15">
      <c r="B39" s="47">
        <v>2202</v>
      </c>
      <c r="C39" s="11" t="s">
        <v>166</v>
      </c>
      <c r="D39" s="20">
        <v>0</v>
      </c>
    </row>
    <row r="40" spans="2:4" ht="15" customHeight="1" x14ac:dyDescent="0.15">
      <c r="B40" s="47">
        <v>2203</v>
      </c>
      <c r="C40" s="11" t="s">
        <v>167</v>
      </c>
      <c r="D40" s="20">
        <v>0</v>
      </c>
    </row>
    <row r="41" spans="2:4" ht="15" customHeight="1" x14ac:dyDescent="0.15">
      <c r="B41" s="47">
        <v>2211</v>
      </c>
      <c r="C41" s="11" t="s">
        <v>164</v>
      </c>
      <c r="D41" s="20">
        <v>0</v>
      </c>
    </row>
    <row r="42" spans="2:4" ht="15" customHeight="1" x14ac:dyDescent="0.15">
      <c r="B42" s="47">
        <v>2221</v>
      </c>
      <c r="C42" s="11" t="s">
        <v>367</v>
      </c>
      <c r="D42" s="20">
        <v>0</v>
      </c>
    </row>
    <row r="43" spans="2:4" ht="15" customHeight="1" x14ac:dyDescent="0.15">
      <c r="B43" s="47">
        <v>2231</v>
      </c>
      <c r="C43" s="11" t="s">
        <v>368</v>
      </c>
      <c r="D43" s="20">
        <v>0</v>
      </c>
    </row>
    <row r="44" spans="2:4" ht="15" customHeight="1" x14ac:dyDescent="0.15">
      <c r="B44" s="47">
        <v>2232</v>
      </c>
      <c r="C44" s="11" t="s">
        <v>369</v>
      </c>
      <c r="D44" s="20">
        <v>0</v>
      </c>
    </row>
    <row r="45" spans="2:4" ht="15" customHeight="1" x14ac:dyDescent="0.15">
      <c r="B45" s="47">
        <v>2241</v>
      </c>
      <c r="C45" s="11" t="s">
        <v>168</v>
      </c>
      <c r="D45" s="20">
        <v>0</v>
      </c>
    </row>
    <row r="46" spans="2:4" ht="15" customHeight="1" x14ac:dyDescent="0.15">
      <c r="B46" s="47">
        <v>2401</v>
      </c>
      <c r="C46" s="11" t="s">
        <v>370</v>
      </c>
      <c r="D46" s="20">
        <v>0</v>
      </c>
    </row>
    <row r="47" spans="2:4" ht="15" customHeight="1" x14ac:dyDescent="0.15">
      <c r="B47" s="47">
        <v>2501</v>
      </c>
      <c r="C47" s="11" t="s">
        <v>163</v>
      </c>
      <c r="D47" s="20">
        <v>0</v>
      </c>
    </row>
    <row r="48" spans="2:4" ht="15" customHeight="1" x14ac:dyDescent="0.15">
      <c r="B48" s="47">
        <v>2701</v>
      </c>
      <c r="C48" s="11" t="s">
        <v>185</v>
      </c>
      <c r="D48" s="20">
        <v>0</v>
      </c>
    </row>
    <row r="49" spans="2:4" ht="15" customHeight="1" x14ac:dyDescent="0.15">
      <c r="B49" s="47">
        <v>3001</v>
      </c>
      <c r="C49" s="11" t="s">
        <v>371</v>
      </c>
      <c r="D49" s="20">
        <v>0</v>
      </c>
    </row>
    <row r="50" spans="2:4" ht="15" customHeight="1" x14ac:dyDescent="0.15">
      <c r="B50" s="47">
        <v>3002</v>
      </c>
      <c r="C50" s="11" t="s">
        <v>372</v>
      </c>
      <c r="D50" s="20">
        <v>0</v>
      </c>
    </row>
    <row r="51" spans="2:4" ht="15" customHeight="1" x14ac:dyDescent="0.15">
      <c r="B51" s="47">
        <v>3101</v>
      </c>
      <c r="C51" s="11" t="s">
        <v>373</v>
      </c>
      <c r="D51" s="20">
        <v>0</v>
      </c>
    </row>
    <row r="52" spans="2:4" ht="15" customHeight="1" x14ac:dyDescent="0.15">
      <c r="B52" s="47">
        <v>3103</v>
      </c>
      <c r="C52" s="11" t="s">
        <v>374</v>
      </c>
      <c r="D52" s="20">
        <v>0</v>
      </c>
    </row>
    <row r="53" spans="2:4" ht="15" customHeight="1" x14ac:dyDescent="0.15">
      <c r="B53" s="47">
        <v>3104</v>
      </c>
      <c r="C53" s="11" t="s">
        <v>375</v>
      </c>
      <c r="D53" s="20">
        <v>0</v>
      </c>
    </row>
    <row r="54" spans="2:4" ht="15" customHeight="1" x14ac:dyDescent="0.15">
      <c r="B54" s="47">
        <v>4001</v>
      </c>
      <c r="C54" s="11" t="s">
        <v>376</v>
      </c>
      <c r="D54" s="20">
        <v>0</v>
      </c>
    </row>
    <row r="55" spans="2:4" ht="15" customHeight="1" x14ac:dyDescent="0.15">
      <c r="B55" s="47">
        <v>4101</v>
      </c>
      <c r="C55" s="11" t="s">
        <v>377</v>
      </c>
      <c r="D55" s="20">
        <v>0</v>
      </c>
    </row>
    <row r="56" spans="2:4" ht="15" customHeight="1" x14ac:dyDescent="0.15">
      <c r="B56" s="47">
        <v>4301</v>
      </c>
      <c r="C56" s="11" t="s">
        <v>378</v>
      </c>
      <c r="D56" s="20">
        <v>0</v>
      </c>
    </row>
    <row r="57" spans="2:4" ht="15" customHeight="1" x14ac:dyDescent="0.15">
      <c r="B57" s="47">
        <v>4401</v>
      </c>
      <c r="C57" s="11" t="s">
        <v>379</v>
      </c>
      <c r="D57" s="20">
        <v>0</v>
      </c>
    </row>
    <row r="58" spans="2:4" ht="15" customHeight="1" x14ac:dyDescent="0.15">
      <c r="B58" s="47">
        <v>4403</v>
      </c>
      <c r="C58" s="11" t="s">
        <v>380</v>
      </c>
      <c r="D58" s="20">
        <v>0</v>
      </c>
    </row>
    <row r="59" spans="2:4" ht="15" customHeight="1" x14ac:dyDescent="0.15">
      <c r="B59" s="47">
        <v>5001</v>
      </c>
      <c r="C59" s="11" t="s">
        <v>381</v>
      </c>
      <c r="D59" s="20">
        <v>0</v>
      </c>
    </row>
    <row r="60" spans="2:4" ht="15" customHeight="1" x14ac:dyDescent="0.15">
      <c r="B60" s="47">
        <v>5051</v>
      </c>
      <c r="C60" s="11" t="s">
        <v>382</v>
      </c>
      <c r="D60" s="20">
        <v>0</v>
      </c>
    </row>
    <row r="61" spans="2:4" ht="15" customHeight="1" x14ac:dyDescent="0.15">
      <c r="B61" s="47">
        <v>5111</v>
      </c>
      <c r="C61" s="11" t="s">
        <v>383</v>
      </c>
      <c r="D61" s="20">
        <v>0</v>
      </c>
    </row>
    <row r="62" spans="2:4" ht="15" customHeight="1" x14ac:dyDescent="0.15">
      <c r="B62" s="47">
        <v>5301</v>
      </c>
      <c r="C62" s="11" t="s">
        <v>384</v>
      </c>
      <c r="D62" s="20">
        <v>0</v>
      </c>
    </row>
    <row r="63" spans="2:4" ht="15" customHeight="1" x14ac:dyDescent="0.15">
      <c r="B63" s="47">
        <v>5401</v>
      </c>
      <c r="C63" s="11" t="s">
        <v>385</v>
      </c>
      <c r="D63" s="20">
        <v>0</v>
      </c>
    </row>
    <row r="64" spans="2:4" ht="15" customHeight="1" x14ac:dyDescent="0.15">
      <c r="B64" s="47">
        <v>5402</v>
      </c>
      <c r="C64" s="11" t="s">
        <v>386</v>
      </c>
      <c r="D64" s="20">
        <v>0</v>
      </c>
    </row>
    <row r="65" spans="2:4" ht="15" customHeight="1" x14ac:dyDescent="0.15">
      <c r="B65" s="47">
        <v>5403</v>
      </c>
      <c r="C65" s="11" t="s">
        <v>387</v>
      </c>
      <c r="D65" s="20">
        <v>0</v>
      </c>
    </row>
    <row r="66" spans="2:4" ht="15" customHeight="1" x14ac:dyDescent="0.15">
      <c r="B66" s="47">
        <v>5601</v>
      </c>
      <c r="C66" s="11" t="s">
        <v>388</v>
      </c>
      <c r="D66" s="20">
        <v>0</v>
      </c>
    </row>
    <row r="67" spans="2:4" ht="15" customHeight="1" x14ac:dyDescent="0.15">
      <c r="B67" s="47">
        <v>5602</v>
      </c>
      <c r="C67" s="11" t="s">
        <v>389</v>
      </c>
      <c r="D67" s="20">
        <v>0</v>
      </c>
    </row>
    <row r="68" spans="2:4" ht="15" customHeight="1" x14ac:dyDescent="0.15">
      <c r="B68" s="47">
        <v>5603</v>
      </c>
      <c r="C68" s="11" t="s">
        <v>390</v>
      </c>
      <c r="D68" s="20">
        <v>0</v>
      </c>
    </row>
    <row r="69" spans="2:4" ht="15" customHeight="1" x14ac:dyDescent="0.15">
      <c r="B69" s="47">
        <v>5711</v>
      </c>
      <c r="C69" s="11" t="s">
        <v>391</v>
      </c>
      <c r="D69" s="20">
        <v>0</v>
      </c>
    </row>
    <row r="70" spans="2:4" ht="15" customHeight="1" x14ac:dyDescent="0.15">
      <c r="B70" s="47">
        <v>5801</v>
      </c>
      <c r="C70" s="11" t="s">
        <v>392</v>
      </c>
      <c r="D70" s="20">
        <v>0</v>
      </c>
    </row>
    <row r="71" spans="2:4" ht="15" customHeight="1" x14ac:dyDescent="0.15">
      <c r="D71" s="20">
        <v>0</v>
      </c>
    </row>
    <row r="72" spans="2:4" ht="15" customHeight="1" x14ac:dyDescent="0.15">
      <c r="D72" s="20">
        <v>0</v>
      </c>
    </row>
    <row r="73" spans="2:4" ht="15" customHeight="1" x14ac:dyDescent="0.15">
      <c r="D73" s="20">
        <v>0</v>
      </c>
    </row>
    <row r="74" spans="2:4" ht="15" customHeight="1" x14ac:dyDescent="0.15">
      <c r="D74" s="20">
        <v>0</v>
      </c>
    </row>
    <row r="75" spans="2:4" ht="15" customHeight="1" x14ac:dyDescent="0.15">
      <c r="D75" s="20">
        <v>0</v>
      </c>
    </row>
    <row r="76" spans="2:4" ht="15" customHeight="1" x14ac:dyDescent="0.15">
      <c r="D76" s="20">
        <v>0</v>
      </c>
    </row>
    <row r="77" spans="2:4" ht="15" customHeight="1" x14ac:dyDescent="0.15">
      <c r="D77" s="20">
        <v>0</v>
      </c>
    </row>
    <row r="78" spans="2:4" ht="15" customHeight="1" x14ac:dyDescent="0.15">
      <c r="D78" s="20">
        <v>0</v>
      </c>
    </row>
    <row r="79" spans="2:4" ht="15" customHeight="1" x14ac:dyDescent="0.15">
      <c r="D79" s="20">
        <v>0</v>
      </c>
    </row>
    <row r="80" spans="2:4" ht="15" customHeight="1" x14ac:dyDescent="0.15">
      <c r="D80" s="20">
        <v>0</v>
      </c>
    </row>
    <row r="81" spans="4:4" ht="15" customHeight="1" x14ac:dyDescent="0.15">
      <c r="D81" s="20">
        <v>0</v>
      </c>
    </row>
    <row r="82" spans="4:4" ht="15" customHeight="1" x14ac:dyDescent="0.15">
      <c r="D82" s="20">
        <v>0</v>
      </c>
    </row>
    <row r="83" spans="4:4" ht="15" customHeight="1" x14ac:dyDescent="0.15">
      <c r="D83" s="20">
        <v>0</v>
      </c>
    </row>
    <row r="84" spans="4:4" ht="15" customHeight="1" x14ac:dyDescent="0.15">
      <c r="D84" s="20">
        <v>0</v>
      </c>
    </row>
    <row r="85" spans="4:4" ht="15" customHeight="1" x14ac:dyDescent="0.15">
      <c r="D85" s="20">
        <v>0</v>
      </c>
    </row>
    <row r="86" spans="4:4" ht="15" customHeight="1" x14ac:dyDescent="0.15">
      <c r="D86" s="20">
        <v>0</v>
      </c>
    </row>
    <row r="87" spans="4:4" ht="15" customHeight="1" x14ac:dyDescent="0.15">
      <c r="D87" s="20">
        <v>0</v>
      </c>
    </row>
    <row r="88" spans="4:4" ht="15" customHeight="1" x14ac:dyDescent="0.15">
      <c r="D88" s="20">
        <v>0</v>
      </c>
    </row>
    <row r="89" spans="4:4" ht="15" customHeight="1" x14ac:dyDescent="0.15">
      <c r="D89" s="20">
        <v>0</v>
      </c>
    </row>
    <row r="90" spans="4:4" ht="15" customHeight="1" x14ac:dyDescent="0.15">
      <c r="D90" s="20">
        <v>0</v>
      </c>
    </row>
    <row r="91" spans="4:4" ht="15" customHeight="1" x14ac:dyDescent="0.15">
      <c r="D91" s="20">
        <v>0</v>
      </c>
    </row>
    <row r="92" spans="4:4" ht="15" customHeight="1" x14ac:dyDescent="0.15">
      <c r="D92" s="20">
        <v>0</v>
      </c>
    </row>
    <row r="93" spans="4:4" ht="15" customHeight="1" x14ac:dyDescent="0.15">
      <c r="D93" s="20">
        <v>0</v>
      </c>
    </row>
    <row r="94" spans="4:4" ht="15" customHeight="1" x14ac:dyDescent="0.15">
      <c r="D94" s="20">
        <v>0</v>
      </c>
    </row>
    <row r="95" spans="4:4" ht="15" customHeight="1" x14ac:dyDescent="0.15">
      <c r="D95" s="20">
        <v>0</v>
      </c>
    </row>
    <row r="96" spans="4:4" ht="15" customHeight="1" x14ac:dyDescent="0.15">
      <c r="D96" s="20">
        <v>0</v>
      </c>
    </row>
    <row r="97" spans="4:4" ht="15" customHeight="1" x14ac:dyDescent="0.15">
      <c r="D97" s="20">
        <v>0</v>
      </c>
    </row>
    <row r="98" spans="4:4" ht="15" customHeight="1" x14ac:dyDescent="0.15">
      <c r="D98" s="20">
        <v>0</v>
      </c>
    </row>
    <row r="99" spans="4:4" ht="15" customHeight="1" x14ac:dyDescent="0.15">
      <c r="D99" s="20">
        <v>0</v>
      </c>
    </row>
    <row r="100" spans="4:4" ht="15" customHeight="1" x14ac:dyDescent="0.15">
      <c r="D100" s="20">
        <v>0</v>
      </c>
    </row>
    <row r="101" spans="4:4" ht="15" customHeight="1" x14ac:dyDescent="0.15">
      <c r="D101" s="20">
        <v>0</v>
      </c>
    </row>
    <row r="102" spans="4:4" ht="15" customHeight="1" x14ac:dyDescent="0.15">
      <c r="D102" s="20">
        <v>0</v>
      </c>
    </row>
    <row r="103" spans="4:4" ht="15" customHeight="1" x14ac:dyDescent="0.15">
      <c r="D103" s="20">
        <v>0</v>
      </c>
    </row>
    <row r="104" spans="4:4" ht="15" customHeight="1" x14ac:dyDescent="0.15">
      <c r="D104" s="20">
        <v>0</v>
      </c>
    </row>
    <row r="105" spans="4:4" ht="15" customHeight="1" x14ac:dyDescent="0.15">
      <c r="D105" s="20">
        <v>0</v>
      </c>
    </row>
    <row r="106" spans="4:4" ht="15" customHeight="1" x14ac:dyDescent="0.15">
      <c r="D106" s="20">
        <v>0</v>
      </c>
    </row>
    <row r="107" spans="4:4" ht="15" customHeight="1" x14ac:dyDescent="0.15">
      <c r="D107" s="20">
        <v>0</v>
      </c>
    </row>
    <row r="108" spans="4:4" ht="15" customHeight="1" x14ac:dyDescent="0.15">
      <c r="D108" s="20">
        <v>0</v>
      </c>
    </row>
    <row r="109" spans="4:4" ht="15" customHeight="1" x14ac:dyDescent="0.15">
      <c r="D109" s="20">
        <v>0</v>
      </c>
    </row>
    <row r="110" spans="4:4" ht="15" customHeight="1" x14ac:dyDescent="0.15">
      <c r="D110" s="20">
        <v>0</v>
      </c>
    </row>
    <row r="111" spans="4:4" ht="15" customHeight="1" x14ac:dyDescent="0.15">
      <c r="D111" s="20">
        <v>0</v>
      </c>
    </row>
    <row r="112" spans="4:4" ht="15" customHeight="1" x14ac:dyDescent="0.15">
      <c r="D112" s="20">
        <v>0</v>
      </c>
    </row>
    <row r="113" spans="4:4" ht="15" customHeight="1" x14ac:dyDescent="0.15">
      <c r="D113" s="20">
        <v>0</v>
      </c>
    </row>
    <row r="114" spans="4:4" ht="15" customHeight="1" x14ac:dyDescent="0.15">
      <c r="D114" s="20">
        <v>0</v>
      </c>
    </row>
    <row r="115" spans="4:4" ht="15" customHeight="1" x14ac:dyDescent="0.15">
      <c r="D115" s="20">
        <v>0</v>
      </c>
    </row>
    <row r="116" spans="4:4" ht="15" customHeight="1" x14ac:dyDescent="0.15">
      <c r="D116" s="20">
        <v>0</v>
      </c>
    </row>
    <row r="117" spans="4:4" ht="15" customHeight="1" x14ac:dyDescent="0.15">
      <c r="D117" s="20">
        <v>0</v>
      </c>
    </row>
    <row r="118" spans="4:4" ht="15" customHeight="1" x14ac:dyDescent="0.15">
      <c r="D118" s="20">
        <v>0</v>
      </c>
    </row>
    <row r="119" spans="4:4" ht="15" customHeight="1" x14ac:dyDescent="0.15">
      <c r="D119" s="20">
        <v>0</v>
      </c>
    </row>
    <row r="120" spans="4:4" ht="15" customHeight="1" x14ac:dyDescent="0.15">
      <c r="D120" s="20">
        <v>0</v>
      </c>
    </row>
    <row r="121" spans="4:4" ht="15" customHeight="1" x14ac:dyDescent="0.15">
      <c r="D121" s="20">
        <v>0</v>
      </c>
    </row>
    <row r="122" spans="4:4" ht="15" customHeight="1" x14ac:dyDescent="0.15">
      <c r="D122" s="20">
        <v>0</v>
      </c>
    </row>
    <row r="123" spans="4:4" ht="15" customHeight="1" x14ac:dyDescent="0.15">
      <c r="D123" s="20">
        <v>0</v>
      </c>
    </row>
    <row r="124" spans="4:4" ht="15" customHeight="1" x14ac:dyDescent="0.15">
      <c r="D124" s="20">
        <v>0</v>
      </c>
    </row>
    <row r="125" spans="4:4" ht="15" customHeight="1" x14ac:dyDescent="0.15">
      <c r="D125" s="20">
        <v>0</v>
      </c>
    </row>
    <row r="126" spans="4:4" ht="15" customHeight="1" x14ac:dyDescent="0.15">
      <c r="D126" s="20">
        <v>0</v>
      </c>
    </row>
    <row r="127" spans="4:4" ht="15" customHeight="1" x14ac:dyDescent="0.15">
      <c r="D127" s="20">
        <v>0</v>
      </c>
    </row>
    <row r="128" spans="4:4" ht="15" customHeight="1" x14ac:dyDescent="0.15">
      <c r="D128" s="20">
        <v>0</v>
      </c>
    </row>
    <row r="129" spans="4:4" ht="15" customHeight="1" x14ac:dyDescent="0.15">
      <c r="D129" s="20">
        <v>0</v>
      </c>
    </row>
    <row r="130" spans="4:4" ht="15" customHeight="1" x14ac:dyDescent="0.15">
      <c r="D130" s="20">
        <v>0</v>
      </c>
    </row>
    <row r="131" spans="4:4" ht="15" customHeight="1" x14ac:dyDescent="0.15">
      <c r="D131" s="20">
        <v>0</v>
      </c>
    </row>
    <row r="132" spans="4:4" ht="15" customHeight="1" x14ac:dyDescent="0.15">
      <c r="D132" s="20">
        <v>0</v>
      </c>
    </row>
    <row r="133" spans="4:4" ht="15" customHeight="1" x14ac:dyDescent="0.15">
      <c r="D133" s="20">
        <v>0</v>
      </c>
    </row>
    <row r="134" spans="4:4" ht="15" customHeight="1" x14ac:dyDescent="0.15">
      <c r="D134" s="20">
        <v>0</v>
      </c>
    </row>
    <row r="135" spans="4:4" ht="15" customHeight="1" x14ac:dyDescent="0.15">
      <c r="D135" s="20">
        <v>0</v>
      </c>
    </row>
    <row r="136" spans="4:4" ht="15" customHeight="1" x14ac:dyDescent="0.15">
      <c r="D136" s="20">
        <v>0</v>
      </c>
    </row>
    <row r="137" spans="4:4" ht="15" customHeight="1" x14ac:dyDescent="0.15">
      <c r="D137" s="20">
        <v>0</v>
      </c>
    </row>
    <row r="138" spans="4:4" ht="15" customHeight="1" x14ac:dyDescent="0.15">
      <c r="D138" s="20">
        <v>0</v>
      </c>
    </row>
    <row r="139" spans="4:4" ht="15" customHeight="1" x14ac:dyDescent="0.15">
      <c r="D139" s="20">
        <v>0</v>
      </c>
    </row>
    <row r="140" spans="4:4" ht="15" customHeight="1" x14ac:dyDescent="0.15">
      <c r="D140" s="20">
        <v>0</v>
      </c>
    </row>
    <row r="141" spans="4:4" ht="15" customHeight="1" x14ac:dyDescent="0.15">
      <c r="D141" s="20">
        <v>0</v>
      </c>
    </row>
    <row r="142" spans="4:4" ht="15" customHeight="1" x14ac:dyDescent="0.15">
      <c r="D142" s="20">
        <v>0</v>
      </c>
    </row>
    <row r="143" spans="4:4" ht="15" customHeight="1" x14ac:dyDescent="0.15">
      <c r="D143" s="20">
        <v>0</v>
      </c>
    </row>
    <row r="144" spans="4:4" ht="15" customHeight="1" x14ac:dyDescent="0.15">
      <c r="D144" s="20">
        <v>0</v>
      </c>
    </row>
    <row r="145" spans="4:4" ht="15" customHeight="1" x14ac:dyDescent="0.15">
      <c r="D145" s="20">
        <v>0</v>
      </c>
    </row>
    <row r="146" spans="4:4" ht="15" customHeight="1" x14ac:dyDescent="0.15">
      <c r="D146" s="20">
        <v>0</v>
      </c>
    </row>
    <row r="147" spans="4:4" ht="15" customHeight="1" x14ac:dyDescent="0.15">
      <c r="D147" s="20">
        <v>0</v>
      </c>
    </row>
    <row r="148" spans="4:4" ht="15" customHeight="1" x14ac:dyDescent="0.15">
      <c r="D148" s="20">
        <v>0</v>
      </c>
    </row>
    <row r="149" spans="4:4" ht="15" customHeight="1" x14ac:dyDescent="0.15">
      <c r="D149" s="20">
        <v>0</v>
      </c>
    </row>
    <row r="150" spans="4:4" ht="15" customHeight="1" x14ac:dyDescent="0.15">
      <c r="D150" s="20">
        <v>0</v>
      </c>
    </row>
    <row r="151" spans="4:4" ht="15" customHeight="1" x14ac:dyDescent="0.15">
      <c r="D151" s="20">
        <v>0</v>
      </c>
    </row>
    <row r="152" spans="4:4" ht="15" customHeight="1" x14ac:dyDescent="0.15">
      <c r="D152" s="20">
        <v>0</v>
      </c>
    </row>
    <row r="153" spans="4:4" ht="15" customHeight="1" x14ac:dyDescent="0.15">
      <c r="D153" s="20">
        <v>0</v>
      </c>
    </row>
    <row r="154" spans="4:4" ht="15" customHeight="1" x14ac:dyDescent="0.15">
      <c r="D154" s="20">
        <v>0</v>
      </c>
    </row>
    <row r="155" spans="4:4" ht="15" customHeight="1" x14ac:dyDescent="0.15">
      <c r="D155" s="20">
        <v>0</v>
      </c>
    </row>
    <row r="156" spans="4:4" ht="15" customHeight="1" x14ac:dyDescent="0.15">
      <c r="D156" s="20">
        <v>0</v>
      </c>
    </row>
    <row r="157" spans="4:4" ht="15" customHeight="1" x14ac:dyDescent="0.15">
      <c r="D157" s="20">
        <v>0</v>
      </c>
    </row>
    <row r="158" spans="4:4" ht="15" customHeight="1" x14ac:dyDescent="0.15">
      <c r="D158" s="20">
        <v>0</v>
      </c>
    </row>
    <row r="159" spans="4:4" ht="15" customHeight="1" x14ac:dyDescent="0.15">
      <c r="D159" s="20">
        <v>0</v>
      </c>
    </row>
    <row r="160" spans="4:4" ht="15" customHeight="1" x14ac:dyDescent="0.15">
      <c r="D160" s="20">
        <v>0</v>
      </c>
    </row>
    <row r="161" spans="4:4" ht="15" customHeight="1" x14ac:dyDescent="0.15">
      <c r="D161" s="20">
        <v>0</v>
      </c>
    </row>
    <row r="162" spans="4:4" ht="15" customHeight="1" x14ac:dyDescent="0.15">
      <c r="D162" s="20">
        <v>0</v>
      </c>
    </row>
    <row r="163" spans="4:4" ht="15" customHeight="1" x14ac:dyDescent="0.15">
      <c r="D163" s="20">
        <v>0</v>
      </c>
    </row>
    <row r="164" spans="4:4" ht="15" customHeight="1" x14ac:dyDescent="0.15">
      <c r="D164" s="20">
        <v>0</v>
      </c>
    </row>
    <row r="165" spans="4:4" ht="15" customHeight="1" x14ac:dyDescent="0.15">
      <c r="D165" s="20">
        <v>0</v>
      </c>
    </row>
    <row r="166" spans="4:4" ht="15" customHeight="1" x14ac:dyDescent="0.15">
      <c r="D166" s="20">
        <v>0</v>
      </c>
    </row>
    <row r="167" spans="4:4" ht="15" customHeight="1" x14ac:dyDescent="0.15">
      <c r="D167" s="20">
        <v>0</v>
      </c>
    </row>
    <row r="168" spans="4:4" ht="15" customHeight="1" x14ac:dyDescent="0.15">
      <c r="D168" s="20">
        <v>0</v>
      </c>
    </row>
    <row r="169" spans="4:4" ht="15" customHeight="1" x14ac:dyDescent="0.15">
      <c r="D169" s="20">
        <v>0</v>
      </c>
    </row>
    <row r="170" spans="4:4" ht="15" customHeight="1" x14ac:dyDescent="0.15">
      <c r="D170" s="20">
        <v>0</v>
      </c>
    </row>
    <row r="171" spans="4:4" ht="15" customHeight="1" x14ac:dyDescent="0.15">
      <c r="D171" s="20">
        <v>0</v>
      </c>
    </row>
    <row r="172" spans="4:4" ht="15" customHeight="1" x14ac:dyDescent="0.15">
      <c r="D172" s="20">
        <v>0</v>
      </c>
    </row>
    <row r="173" spans="4:4" ht="15" customHeight="1" x14ac:dyDescent="0.15">
      <c r="D173" s="20">
        <v>0</v>
      </c>
    </row>
    <row r="174" spans="4:4" ht="15" customHeight="1" x14ac:dyDescent="0.15">
      <c r="D174" s="20">
        <v>0</v>
      </c>
    </row>
    <row r="175" spans="4:4" ht="15" customHeight="1" x14ac:dyDescent="0.15">
      <c r="D175" s="20">
        <v>0</v>
      </c>
    </row>
    <row r="176" spans="4:4" ht="15" customHeight="1" x14ac:dyDescent="0.15">
      <c r="D176" s="20">
        <v>0</v>
      </c>
    </row>
    <row r="177" spans="4:4" ht="15" customHeight="1" x14ac:dyDescent="0.15">
      <c r="D177" s="20">
        <v>0</v>
      </c>
    </row>
    <row r="178" spans="4:4" ht="15" customHeight="1" x14ac:dyDescent="0.15">
      <c r="D178" s="20">
        <v>0</v>
      </c>
    </row>
    <row r="179" spans="4:4" ht="15" customHeight="1" x14ac:dyDescent="0.15">
      <c r="D179" s="20">
        <v>0</v>
      </c>
    </row>
    <row r="180" spans="4:4" ht="15" customHeight="1" x14ac:dyDescent="0.15">
      <c r="D180" s="20">
        <v>0</v>
      </c>
    </row>
    <row r="181" spans="4:4" ht="15" customHeight="1" x14ac:dyDescent="0.15">
      <c r="D181" s="20">
        <v>0</v>
      </c>
    </row>
    <row r="182" spans="4:4" ht="15" customHeight="1" x14ac:dyDescent="0.15">
      <c r="D182" s="20">
        <v>0</v>
      </c>
    </row>
    <row r="183" spans="4:4" ht="15" customHeight="1" x14ac:dyDescent="0.15">
      <c r="D183" s="20">
        <v>0</v>
      </c>
    </row>
    <row r="184" spans="4:4" ht="15" customHeight="1" x14ac:dyDescent="0.15">
      <c r="D184" s="20">
        <v>0</v>
      </c>
    </row>
    <row r="185" spans="4:4" ht="15" customHeight="1" x14ac:dyDescent="0.15">
      <c r="D185" s="20">
        <v>0</v>
      </c>
    </row>
    <row r="186" spans="4:4" ht="15" customHeight="1" x14ac:dyDescent="0.15">
      <c r="D186" s="20">
        <v>0</v>
      </c>
    </row>
    <row r="187" spans="4:4" ht="15" customHeight="1" x14ac:dyDescent="0.15">
      <c r="D187" s="20">
        <v>0</v>
      </c>
    </row>
    <row r="188" spans="4:4" ht="15" customHeight="1" x14ac:dyDescent="0.15">
      <c r="D188" s="20">
        <v>0</v>
      </c>
    </row>
    <row r="189" spans="4:4" ht="15" customHeight="1" x14ac:dyDescent="0.15">
      <c r="D189" s="20">
        <v>0</v>
      </c>
    </row>
    <row r="190" spans="4:4" ht="15" customHeight="1" x14ac:dyDescent="0.15">
      <c r="D190" s="20">
        <v>0</v>
      </c>
    </row>
    <row r="191" spans="4:4" ht="15" customHeight="1" x14ac:dyDescent="0.15">
      <c r="D191" s="20">
        <v>0</v>
      </c>
    </row>
    <row r="192" spans="4:4" ht="15" customHeight="1" x14ac:dyDescent="0.15">
      <c r="D192" s="20">
        <v>0</v>
      </c>
    </row>
    <row r="193" spans="4:4" ht="15" customHeight="1" x14ac:dyDescent="0.15">
      <c r="D193" s="20">
        <v>0</v>
      </c>
    </row>
    <row r="194" spans="4:4" ht="15" customHeight="1" x14ac:dyDescent="0.15">
      <c r="D194" s="20">
        <v>0</v>
      </c>
    </row>
    <row r="195" spans="4:4" ht="15" customHeight="1" x14ac:dyDescent="0.15">
      <c r="D195" s="20">
        <v>0</v>
      </c>
    </row>
    <row r="196" spans="4:4" ht="15" customHeight="1" x14ac:dyDescent="0.15">
      <c r="D196" s="20">
        <v>0</v>
      </c>
    </row>
    <row r="197" spans="4:4" ht="15" customHeight="1" x14ac:dyDescent="0.15">
      <c r="D197" s="20">
        <v>0</v>
      </c>
    </row>
    <row r="198" spans="4:4" ht="15" customHeight="1" x14ac:dyDescent="0.15">
      <c r="D198" s="20">
        <v>0</v>
      </c>
    </row>
    <row r="199" spans="4:4" ht="15" customHeight="1" x14ac:dyDescent="0.15">
      <c r="D199" s="20">
        <v>0</v>
      </c>
    </row>
    <row r="200" spans="4:4" ht="15" customHeight="1" x14ac:dyDescent="0.15">
      <c r="D200" s="20">
        <v>0</v>
      </c>
    </row>
    <row r="201" spans="4:4" ht="15" customHeight="1" x14ac:dyDescent="0.15">
      <c r="D201" s="20">
        <v>0</v>
      </c>
    </row>
    <row r="202" spans="4:4" ht="15" customHeight="1" x14ac:dyDescent="0.15">
      <c r="D202" s="20">
        <v>0</v>
      </c>
    </row>
    <row r="203" spans="4:4" ht="15" customHeight="1" x14ac:dyDescent="0.15">
      <c r="D203" s="20">
        <v>0</v>
      </c>
    </row>
    <row r="204" spans="4:4" ht="15" customHeight="1" x14ac:dyDescent="0.15">
      <c r="D204" s="20">
        <v>0</v>
      </c>
    </row>
    <row r="205" spans="4:4" ht="15" customHeight="1" x14ac:dyDescent="0.15">
      <c r="D205" s="20">
        <v>0</v>
      </c>
    </row>
    <row r="206" spans="4:4" ht="15" customHeight="1" x14ac:dyDescent="0.15">
      <c r="D206" s="20">
        <v>0</v>
      </c>
    </row>
    <row r="207" spans="4:4" ht="15" customHeight="1" x14ac:dyDescent="0.15">
      <c r="D207" s="20">
        <v>0</v>
      </c>
    </row>
    <row r="208" spans="4:4" ht="15" customHeight="1" x14ac:dyDescent="0.15">
      <c r="D208" s="20">
        <v>0</v>
      </c>
    </row>
    <row r="209" spans="4:4" ht="15" customHeight="1" x14ac:dyDescent="0.15">
      <c r="D209" s="20">
        <v>0</v>
      </c>
    </row>
    <row r="210" spans="4:4" ht="15" customHeight="1" x14ac:dyDescent="0.15">
      <c r="D210" s="20">
        <v>0</v>
      </c>
    </row>
    <row r="211" spans="4:4" ht="15" customHeight="1" x14ac:dyDescent="0.15">
      <c r="D211" s="20">
        <v>0</v>
      </c>
    </row>
    <row r="212" spans="4:4" ht="15" customHeight="1" x14ac:dyDescent="0.15">
      <c r="D212" s="20">
        <v>0</v>
      </c>
    </row>
    <row r="213" spans="4:4" ht="15" customHeight="1" x14ac:dyDescent="0.15">
      <c r="D213" s="20">
        <v>0</v>
      </c>
    </row>
    <row r="214" spans="4:4" ht="15" customHeight="1" x14ac:dyDescent="0.15">
      <c r="D214" s="20">
        <v>0</v>
      </c>
    </row>
    <row r="215" spans="4:4" ht="15" customHeight="1" x14ac:dyDescent="0.15">
      <c r="D215" s="20">
        <v>0</v>
      </c>
    </row>
    <row r="216" spans="4:4" ht="15" customHeight="1" x14ac:dyDescent="0.15">
      <c r="D216" s="20">
        <v>0</v>
      </c>
    </row>
    <row r="217" spans="4:4" ht="15" customHeight="1" x14ac:dyDescent="0.15">
      <c r="D217" s="20">
        <v>0</v>
      </c>
    </row>
    <row r="218" spans="4:4" ht="15" customHeight="1" x14ac:dyDescent="0.15">
      <c r="D218" s="20">
        <v>0</v>
      </c>
    </row>
    <row r="219" spans="4:4" ht="15" customHeight="1" x14ac:dyDescent="0.15">
      <c r="D219" s="20">
        <v>0</v>
      </c>
    </row>
    <row r="220" spans="4:4" ht="15" customHeight="1" x14ac:dyDescent="0.15">
      <c r="D220" s="20">
        <v>0</v>
      </c>
    </row>
    <row r="221" spans="4:4" ht="15" customHeight="1" x14ac:dyDescent="0.15">
      <c r="D221" s="20">
        <v>0</v>
      </c>
    </row>
    <row r="222" spans="4:4" ht="15" customHeight="1" x14ac:dyDescent="0.15">
      <c r="D222" s="20">
        <v>0</v>
      </c>
    </row>
    <row r="223" spans="4:4" ht="15" customHeight="1" x14ac:dyDescent="0.15">
      <c r="D223" s="20">
        <v>0</v>
      </c>
    </row>
    <row r="224" spans="4:4" ht="15" customHeight="1" x14ac:dyDescent="0.15">
      <c r="D224" s="20">
        <v>0</v>
      </c>
    </row>
    <row r="225" spans="4:4" ht="15" customHeight="1" x14ac:dyDescent="0.15">
      <c r="D225" s="20">
        <v>0</v>
      </c>
    </row>
    <row r="226" spans="4:4" ht="15" customHeight="1" x14ac:dyDescent="0.15">
      <c r="D226" s="20">
        <v>0</v>
      </c>
    </row>
    <row r="227" spans="4:4" ht="15" customHeight="1" x14ac:dyDescent="0.15">
      <c r="D227" s="20">
        <v>0</v>
      </c>
    </row>
    <row r="228" spans="4:4" ht="15" customHeight="1" x14ac:dyDescent="0.15">
      <c r="D228" s="20">
        <v>0</v>
      </c>
    </row>
    <row r="229" spans="4:4" ht="15" customHeight="1" x14ac:dyDescent="0.15">
      <c r="D229" s="20">
        <v>0</v>
      </c>
    </row>
    <row r="230" spans="4:4" ht="15" customHeight="1" x14ac:dyDescent="0.15">
      <c r="D230" s="20">
        <v>0</v>
      </c>
    </row>
    <row r="231" spans="4:4" ht="15" customHeight="1" x14ac:dyDescent="0.15">
      <c r="D231" s="20">
        <v>0</v>
      </c>
    </row>
    <row r="232" spans="4:4" ht="15" customHeight="1" x14ac:dyDescent="0.15">
      <c r="D232" s="20">
        <v>0</v>
      </c>
    </row>
    <row r="233" spans="4:4" ht="15" customHeight="1" x14ac:dyDescent="0.15">
      <c r="D233" s="20">
        <v>0</v>
      </c>
    </row>
    <row r="234" spans="4:4" ht="15" customHeight="1" x14ac:dyDescent="0.15">
      <c r="D234" s="20">
        <v>0</v>
      </c>
    </row>
    <row r="235" spans="4:4" ht="15" customHeight="1" x14ac:dyDescent="0.15">
      <c r="D235" s="20">
        <v>0</v>
      </c>
    </row>
    <row r="236" spans="4:4" ht="15" customHeight="1" x14ac:dyDescent="0.15">
      <c r="D236" s="20">
        <v>0</v>
      </c>
    </row>
    <row r="237" spans="4:4" ht="15" customHeight="1" x14ac:dyDescent="0.15">
      <c r="D237" s="20">
        <v>0</v>
      </c>
    </row>
    <row r="238" spans="4:4" ht="15" customHeight="1" x14ac:dyDescent="0.15">
      <c r="D238" s="20">
        <v>0</v>
      </c>
    </row>
    <row r="239" spans="4:4" ht="15" customHeight="1" x14ac:dyDescent="0.15">
      <c r="D239" s="20">
        <v>0</v>
      </c>
    </row>
    <row r="240" spans="4:4" ht="15" customHeight="1" x14ac:dyDescent="0.15">
      <c r="D240" s="20">
        <v>0</v>
      </c>
    </row>
    <row r="241" spans="4:4" ht="15" customHeight="1" x14ac:dyDescent="0.15">
      <c r="D241" s="20">
        <v>0</v>
      </c>
    </row>
    <row r="242" spans="4:4" ht="15" customHeight="1" x14ac:dyDescent="0.15">
      <c r="D242" s="20">
        <v>0</v>
      </c>
    </row>
    <row r="243" spans="4:4" ht="15" customHeight="1" x14ac:dyDescent="0.15">
      <c r="D243" s="20">
        <v>0</v>
      </c>
    </row>
    <row r="244" spans="4:4" ht="15" customHeight="1" x14ac:dyDescent="0.15">
      <c r="D244" s="20">
        <v>0</v>
      </c>
    </row>
    <row r="245" spans="4:4" ht="15" customHeight="1" x14ac:dyDescent="0.15">
      <c r="D245" s="20">
        <v>0</v>
      </c>
    </row>
    <row r="246" spans="4:4" ht="15" customHeight="1" x14ac:dyDescent="0.15">
      <c r="D246" s="20">
        <v>0</v>
      </c>
    </row>
    <row r="247" spans="4:4" ht="15" customHeight="1" x14ac:dyDescent="0.15">
      <c r="D247" s="20">
        <v>0</v>
      </c>
    </row>
    <row r="248" spans="4:4" ht="15" customHeight="1" x14ac:dyDescent="0.15">
      <c r="D248" s="20">
        <v>0</v>
      </c>
    </row>
    <row r="249" spans="4:4" ht="15" customHeight="1" x14ac:dyDescent="0.15">
      <c r="D249" s="20">
        <v>0</v>
      </c>
    </row>
    <row r="250" spans="4:4" ht="15" customHeight="1" x14ac:dyDescent="0.15">
      <c r="D250" s="20">
        <v>0</v>
      </c>
    </row>
    <row r="251" spans="4:4" ht="15" customHeight="1" x14ac:dyDescent="0.15">
      <c r="D251" s="20">
        <v>0</v>
      </c>
    </row>
    <row r="252" spans="4:4" ht="15" customHeight="1" x14ac:dyDescent="0.15">
      <c r="D252" s="20">
        <v>0</v>
      </c>
    </row>
    <row r="253" spans="4:4" ht="15" customHeight="1" x14ac:dyDescent="0.15">
      <c r="D253" s="20">
        <v>0</v>
      </c>
    </row>
    <row r="254" spans="4:4" ht="15" customHeight="1" x14ac:dyDescent="0.15">
      <c r="D254" s="20">
        <v>0</v>
      </c>
    </row>
    <row r="255" spans="4:4" ht="15" customHeight="1" x14ac:dyDescent="0.15">
      <c r="D255" s="20">
        <v>0</v>
      </c>
    </row>
    <row r="256" spans="4:4" ht="15" customHeight="1" x14ac:dyDescent="0.15">
      <c r="D256" s="20">
        <v>0</v>
      </c>
    </row>
    <row r="257" spans="4:4" ht="15" customHeight="1" x14ac:dyDescent="0.15">
      <c r="D257" s="20">
        <v>0</v>
      </c>
    </row>
    <row r="258" spans="4:4" ht="15" customHeight="1" x14ac:dyDescent="0.15">
      <c r="D258" s="20">
        <v>0</v>
      </c>
    </row>
    <row r="259" spans="4:4" ht="15" customHeight="1" x14ac:dyDescent="0.15">
      <c r="D259" s="20">
        <v>0</v>
      </c>
    </row>
    <row r="260" spans="4:4" ht="15" customHeight="1" x14ac:dyDescent="0.15">
      <c r="D260" s="20">
        <v>0</v>
      </c>
    </row>
    <row r="261" spans="4:4" ht="15" customHeight="1" x14ac:dyDescent="0.15">
      <c r="D261" s="20">
        <v>0</v>
      </c>
    </row>
    <row r="262" spans="4:4" ht="15" customHeight="1" x14ac:dyDescent="0.15">
      <c r="D262" s="20">
        <v>0</v>
      </c>
    </row>
    <row r="263" spans="4:4" ht="15" customHeight="1" x14ac:dyDescent="0.15">
      <c r="D263" s="20">
        <v>0</v>
      </c>
    </row>
    <row r="264" spans="4:4" ht="15" customHeight="1" x14ac:dyDescent="0.15">
      <c r="D264" s="20">
        <v>0</v>
      </c>
    </row>
    <row r="265" spans="4:4" ht="15" customHeight="1" x14ac:dyDescent="0.15">
      <c r="D265" s="20">
        <v>0</v>
      </c>
    </row>
    <row r="266" spans="4:4" ht="15" customHeight="1" x14ac:dyDescent="0.15">
      <c r="D266" s="20">
        <v>0</v>
      </c>
    </row>
    <row r="267" spans="4:4" ht="15" customHeight="1" x14ac:dyDescent="0.15">
      <c r="D267" s="20">
        <v>0</v>
      </c>
    </row>
    <row r="268" spans="4:4" ht="15" customHeight="1" x14ac:dyDescent="0.15">
      <c r="D268" s="20">
        <v>0</v>
      </c>
    </row>
    <row r="269" spans="4:4" ht="15" customHeight="1" x14ac:dyDescent="0.15">
      <c r="D269" s="20">
        <v>0</v>
      </c>
    </row>
    <row r="270" spans="4:4" ht="15" customHeight="1" x14ac:dyDescent="0.15">
      <c r="D270" s="20">
        <v>0</v>
      </c>
    </row>
    <row r="271" spans="4:4" ht="15" customHeight="1" x14ac:dyDescent="0.15">
      <c r="D271" s="20">
        <v>0</v>
      </c>
    </row>
    <row r="272" spans="4:4" ht="15" customHeight="1" x14ac:dyDescent="0.15">
      <c r="D272" s="20">
        <v>0</v>
      </c>
    </row>
    <row r="273" spans="4:4" ht="15" customHeight="1" x14ac:dyDescent="0.15">
      <c r="D273" s="20">
        <v>0</v>
      </c>
    </row>
    <row r="274" spans="4:4" ht="15" customHeight="1" x14ac:dyDescent="0.15">
      <c r="D274" s="20">
        <v>0</v>
      </c>
    </row>
    <row r="275" spans="4:4" ht="15" customHeight="1" x14ac:dyDescent="0.15">
      <c r="D275" s="20">
        <v>0</v>
      </c>
    </row>
    <row r="276" spans="4:4" ht="15" customHeight="1" x14ac:dyDescent="0.15">
      <c r="D276" s="20">
        <v>0</v>
      </c>
    </row>
    <row r="277" spans="4:4" ht="15" customHeight="1" x14ac:dyDescent="0.15">
      <c r="D277" s="20">
        <v>0</v>
      </c>
    </row>
    <row r="278" spans="4:4" ht="15" customHeight="1" x14ac:dyDescent="0.15">
      <c r="D278" s="20">
        <v>0</v>
      </c>
    </row>
    <row r="279" spans="4:4" ht="15" customHeight="1" x14ac:dyDescent="0.15">
      <c r="D279" s="20">
        <v>0</v>
      </c>
    </row>
    <row r="280" spans="4:4" ht="15" customHeight="1" x14ac:dyDescent="0.15">
      <c r="D280" s="20">
        <v>0</v>
      </c>
    </row>
    <row r="281" spans="4:4" ht="15" customHeight="1" x14ac:dyDescent="0.15">
      <c r="D281" s="20">
        <v>0</v>
      </c>
    </row>
    <row r="282" spans="4:4" ht="15" customHeight="1" x14ac:dyDescent="0.15">
      <c r="D282" s="20">
        <v>0</v>
      </c>
    </row>
    <row r="283" spans="4:4" ht="15" customHeight="1" x14ac:dyDescent="0.15">
      <c r="D283" s="20">
        <v>0</v>
      </c>
    </row>
    <row r="284" spans="4:4" ht="15" customHeight="1" x14ac:dyDescent="0.15">
      <c r="D284" s="20">
        <v>0</v>
      </c>
    </row>
    <row r="285" spans="4:4" ht="15" customHeight="1" x14ac:dyDescent="0.15">
      <c r="D285" s="20">
        <v>0</v>
      </c>
    </row>
    <row r="286" spans="4:4" ht="15" customHeight="1" x14ac:dyDescent="0.15">
      <c r="D286" s="20">
        <v>0</v>
      </c>
    </row>
    <row r="287" spans="4:4" ht="15" customHeight="1" x14ac:dyDescent="0.15">
      <c r="D287" s="20">
        <v>0</v>
      </c>
    </row>
    <row r="288" spans="4:4" ht="15" customHeight="1" x14ac:dyDescent="0.15">
      <c r="D288" s="20">
        <v>0</v>
      </c>
    </row>
    <row r="289" spans="4:4" ht="15" customHeight="1" x14ac:dyDescent="0.15">
      <c r="D289" s="20">
        <v>0</v>
      </c>
    </row>
    <row r="290" spans="4:4" ht="15" customHeight="1" x14ac:dyDescent="0.15">
      <c r="D290" s="20">
        <v>0</v>
      </c>
    </row>
    <row r="291" spans="4:4" ht="15" customHeight="1" x14ac:dyDescent="0.15">
      <c r="D291" s="20">
        <v>0</v>
      </c>
    </row>
    <row r="292" spans="4:4" ht="15" customHeight="1" x14ac:dyDescent="0.15">
      <c r="D292" s="20">
        <v>0</v>
      </c>
    </row>
    <row r="293" spans="4:4" ht="15" customHeight="1" x14ac:dyDescent="0.15">
      <c r="D293" s="20">
        <v>0</v>
      </c>
    </row>
    <row r="294" spans="4:4" ht="15" customHeight="1" x14ac:dyDescent="0.15">
      <c r="D294" s="20">
        <v>0</v>
      </c>
    </row>
    <row r="295" spans="4:4" ht="15" customHeight="1" x14ac:dyDescent="0.15">
      <c r="D295" s="20">
        <v>0</v>
      </c>
    </row>
    <row r="296" spans="4:4" ht="15" customHeight="1" x14ac:dyDescent="0.15">
      <c r="D296" s="20">
        <v>0</v>
      </c>
    </row>
    <row r="297" spans="4:4" ht="15" customHeight="1" x14ac:dyDescent="0.15">
      <c r="D297" s="20">
        <v>0</v>
      </c>
    </row>
    <row r="298" spans="4:4" ht="15" customHeight="1" x14ac:dyDescent="0.15">
      <c r="D298" s="20">
        <v>0</v>
      </c>
    </row>
    <row r="299" spans="4:4" ht="15" customHeight="1" x14ac:dyDescent="0.15">
      <c r="D299" s="20">
        <v>0</v>
      </c>
    </row>
    <row r="300" spans="4:4" ht="15" customHeight="1" x14ac:dyDescent="0.15">
      <c r="D300" s="20">
        <v>0</v>
      </c>
    </row>
    <row r="301" spans="4:4" ht="15" customHeight="1" x14ac:dyDescent="0.15">
      <c r="D301" s="20">
        <v>0</v>
      </c>
    </row>
    <row r="302" spans="4:4" ht="15" customHeight="1" x14ac:dyDescent="0.15">
      <c r="D302" s="20">
        <v>0</v>
      </c>
    </row>
    <row r="303" spans="4:4" ht="15" customHeight="1" x14ac:dyDescent="0.15">
      <c r="D303" s="20">
        <v>0</v>
      </c>
    </row>
    <row r="304" spans="4:4" ht="15" customHeight="1" x14ac:dyDescent="0.15">
      <c r="D304" s="20">
        <v>0</v>
      </c>
    </row>
    <row r="305" spans="4:4" ht="15" customHeight="1" x14ac:dyDescent="0.15">
      <c r="D305" s="20">
        <v>0</v>
      </c>
    </row>
    <row r="306" spans="4:4" ht="15" customHeight="1" x14ac:dyDescent="0.15">
      <c r="D306" s="20">
        <v>0</v>
      </c>
    </row>
    <row r="307" spans="4:4" ht="15" customHeight="1" x14ac:dyDescent="0.15">
      <c r="D307" s="20">
        <v>0</v>
      </c>
    </row>
    <row r="308" spans="4:4" ht="15" customHeight="1" x14ac:dyDescent="0.15">
      <c r="D308" s="20">
        <v>0</v>
      </c>
    </row>
    <row r="309" spans="4:4" ht="15" customHeight="1" x14ac:dyDescent="0.15">
      <c r="D309" s="20">
        <v>0</v>
      </c>
    </row>
    <row r="310" spans="4:4" ht="15" customHeight="1" x14ac:dyDescent="0.15">
      <c r="D310" s="20">
        <v>0</v>
      </c>
    </row>
    <row r="311" spans="4:4" ht="15" customHeight="1" x14ac:dyDescent="0.15">
      <c r="D311" s="20">
        <v>0</v>
      </c>
    </row>
    <row r="312" spans="4:4" ht="15" customHeight="1" x14ac:dyDescent="0.15">
      <c r="D312" s="20">
        <v>0</v>
      </c>
    </row>
    <row r="313" spans="4:4" ht="15" customHeight="1" x14ac:dyDescent="0.15">
      <c r="D313" s="20">
        <v>0</v>
      </c>
    </row>
    <row r="314" spans="4:4" ht="15" customHeight="1" x14ac:dyDescent="0.15">
      <c r="D314" s="20">
        <v>0</v>
      </c>
    </row>
    <row r="315" spans="4:4" ht="15" customHeight="1" x14ac:dyDescent="0.15">
      <c r="D315" s="20">
        <v>0</v>
      </c>
    </row>
    <row r="316" spans="4:4" ht="15" customHeight="1" x14ac:dyDescent="0.15">
      <c r="D316" s="20">
        <v>0</v>
      </c>
    </row>
    <row r="317" spans="4:4" ht="15" customHeight="1" x14ac:dyDescent="0.15">
      <c r="D317" s="20">
        <v>0</v>
      </c>
    </row>
    <row r="318" spans="4:4" ht="15" customHeight="1" x14ac:dyDescent="0.15">
      <c r="D318" s="20">
        <v>0</v>
      </c>
    </row>
    <row r="319" spans="4:4" ht="15" customHeight="1" x14ac:dyDescent="0.15">
      <c r="D319" s="20">
        <v>0</v>
      </c>
    </row>
    <row r="320" spans="4:4" ht="15" customHeight="1" x14ac:dyDescent="0.15">
      <c r="D320" s="20">
        <v>0</v>
      </c>
    </row>
    <row r="321" spans="4:4" ht="15" customHeight="1" x14ac:dyDescent="0.15">
      <c r="D321" s="20">
        <v>0</v>
      </c>
    </row>
    <row r="322" spans="4:4" ht="15" customHeight="1" x14ac:dyDescent="0.15">
      <c r="D322" s="20">
        <v>0</v>
      </c>
    </row>
    <row r="323" spans="4:4" ht="15" customHeight="1" x14ac:dyDescent="0.15">
      <c r="D323" s="20">
        <v>0</v>
      </c>
    </row>
    <row r="324" spans="4:4" ht="15" customHeight="1" x14ac:dyDescent="0.15">
      <c r="D324" s="20">
        <v>0</v>
      </c>
    </row>
    <row r="325" spans="4:4" ht="15" customHeight="1" x14ac:dyDescent="0.15">
      <c r="D325" s="20">
        <v>0</v>
      </c>
    </row>
    <row r="326" spans="4:4" ht="15" customHeight="1" x14ac:dyDescent="0.15">
      <c r="D326" s="20">
        <v>0</v>
      </c>
    </row>
    <row r="327" spans="4:4" ht="15" customHeight="1" x14ac:dyDescent="0.15">
      <c r="D327" s="20">
        <v>0</v>
      </c>
    </row>
    <row r="328" spans="4:4" ht="15" customHeight="1" x14ac:dyDescent="0.15">
      <c r="D328" s="20">
        <v>0</v>
      </c>
    </row>
    <row r="329" spans="4:4" ht="15" customHeight="1" x14ac:dyDescent="0.15">
      <c r="D329" s="20">
        <v>0</v>
      </c>
    </row>
    <row r="330" spans="4:4" ht="15" customHeight="1" x14ac:dyDescent="0.15">
      <c r="D330" s="20">
        <v>0</v>
      </c>
    </row>
    <row r="331" spans="4:4" ht="15" customHeight="1" x14ac:dyDescent="0.15">
      <c r="D331" s="20">
        <v>0</v>
      </c>
    </row>
    <row r="332" spans="4:4" ht="15" customHeight="1" x14ac:dyDescent="0.15">
      <c r="D332" s="20">
        <v>0</v>
      </c>
    </row>
    <row r="333" spans="4:4" ht="15" customHeight="1" x14ac:dyDescent="0.15">
      <c r="D333" s="20">
        <v>0</v>
      </c>
    </row>
    <row r="334" spans="4:4" ht="15" customHeight="1" x14ac:dyDescent="0.15">
      <c r="D334" s="20">
        <v>0</v>
      </c>
    </row>
    <row r="335" spans="4:4" ht="15" customHeight="1" x14ac:dyDescent="0.15">
      <c r="D335" s="20">
        <v>0</v>
      </c>
    </row>
    <row r="336" spans="4:4" ht="15" customHeight="1" x14ac:dyDescent="0.15">
      <c r="D336" s="20">
        <v>0</v>
      </c>
    </row>
    <row r="337" spans="4:4" ht="15" customHeight="1" x14ac:dyDescent="0.15">
      <c r="D337" s="20">
        <v>0</v>
      </c>
    </row>
    <row r="338" spans="4:4" ht="15" customHeight="1" x14ac:dyDescent="0.15">
      <c r="D338" s="20">
        <v>0</v>
      </c>
    </row>
    <row r="339" spans="4:4" ht="15" customHeight="1" x14ac:dyDescent="0.15">
      <c r="D339" s="20">
        <v>0</v>
      </c>
    </row>
    <row r="340" spans="4:4" ht="15" customHeight="1" x14ac:dyDescent="0.15">
      <c r="D340" s="20">
        <v>0</v>
      </c>
    </row>
    <row r="341" spans="4:4" ht="15" customHeight="1" x14ac:dyDescent="0.15">
      <c r="D341" s="20">
        <v>0</v>
      </c>
    </row>
    <row r="342" spans="4:4" ht="15" customHeight="1" x14ac:dyDescent="0.15">
      <c r="D342" s="20">
        <v>0</v>
      </c>
    </row>
    <row r="343" spans="4:4" ht="15" customHeight="1" x14ac:dyDescent="0.15">
      <c r="D343" s="20">
        <v>0</v>
      </c>
    </row>
    <row r="344" spans="4:4" ht="15" customHeight="1" x14ac:dyDescent="0.15">
      <c r="D344" s="20">
        <v>0</v>
      </c>
    </row>
    <row r="345" spans="4:4" ht="15" customHeight="1" x14ac:dyDescent="0.15">
      <c r="D345" s="20">
        <v>0</v>
      </c>
    </row>
    <row r="346" spans="4:4" ht="15" customHeight="1" x14ac:dyDescent="0.15">
      <c r="D346" s="20">
        <v>0</v>
      </c>
    </row>
    <row r="347" spans="4:4" ht="15" customHeight="1" x14ac:dyDescent="0.15">
      <c r="D347" s="20">
        <v>0</v>
      </c>
    </row>
    <row r="348" spans="4:4" ht="15" customHeight="1" x14ac:dyDescent="0.15">
      <c r="D348" s="20">
        <v>0</v>
      </c>
    </row>
    <row r="349" spans="4:4" ht="15" customHeight="1" x14ac:dyDescent="0.15">
      <c r="D349" s="20">
        <v>0</v>
      </c>
    </row>
    <row r="350" spans="4:4" ht="15" customHeight="1" x14ac:dyDescent="0.15">
      <c r="D350" s="20">
        <v>0</v>
      </c>
    </row>
    <row r="351" spans="4:4" ht="15" customHeight="1" x14ac:dyDescent="0.15">
      <c r="D351" s="20">
        <v>0</v>
      </c>
    </row>
    <row r="352" spans="4:4" ht="15" customHeight="1" x14ac:dyDescent="0.15">
      <c r="D352" s="20">
        <v>0</v>
      </c>
    </row>
    <row r="353" spans="4:4" ht="15" customHeight="1" x14ac:dyDescent="0.15">
      <c r="D353" s="20">
        <v>0</v>
      </c>
    </row>
    <row r="354" spans="4:4" ht="15" customHeight="1" x14ac:dyDescent="0.15">
      <c r="D354" s="20">
        <v>0</v>
      </c>
    </row>
    <row r="355" spans="4:4" ht="15" customHeight="1" x14ac:dyDescent="0.15">
      <c r="D355" s="20">
        <v>0</v>
      </c>
    </row>
    <row r="356" spans="4:4" ht="15" customHeight="1" x14ac:dyDescent="0.15">
      <c r="D356" s="20">
        <v>0</v>
      </c>
    </row>
    <row r="357" spans="4:4" ht="15" customHeight="1" x14ac:dyDescent="0.15">
      <c r="D357" s="20">
        <v>0</v>
      </c>
    </row>
    <row r="358" spans="4:4" ht="15" customHeight="1" x14ac:dyDescent="0.15">
      <c r="D358" s="20">
        <v>0</v>
      </c>
    </row>
    <row r="359" spans="4:4" ht="15" customHeight="1" x14ac:dyDescent="0.15">
      <c r="D359" s="20">
        <v>0</v>
      </c>
    </row>
    <row r="360" spans="4:4" ht="15" customHeight="1" x14ac:dyDescent="0.15">
      <c r="D360" s="20">
        <v>0</v>
      </c>
    </row>
    <row r="361" spans="4:4" ht="15" customHeight="1" x14ac:dyDescent="0.15">
      <c r="D361" s="20">
        <v>0</v>
      </c>
    </row>
    <row r="362" spans="4:4" ht="15" customHeight="1" x14ac:dyDescent="0.15">
      <c r="D362" s="20">
        <v>0</v>
      </c>
    </row>
    <row r="363" spans="4:4" ht="15" customHeight="1" x14ac:dyDescent="0.15">
      <c r="D363" s="20">
        <v>0</v>
      </c>
    </row>
    <row r="364" spans="4:4" ht="15" customHeight="1" x14ac:dyDescent="0.15">
      <c r="D364" s="20">
        <v>0</v>
      </c>
    </row>
    <row r="365" spans="4:4" ht="15" customHeight="1" x14ac:dyDescent="0.15">
      <c r="D365" s="20">
        <v>0</v>
      </c>
    </row>
    <row r="366" spans="4:4" ht="15" customHeight="1" x14ac:dyDescent="0.15">
      <c r="D366" s="20">
        <v>0</v>
      </c>
    </row>
    <row r="367" spans="4:4" ht="15" customHeight="1" x14ac:dyDescent="0.15">
      <c r="D367" s="20">
        <v>0</v>
      </c>
    </row>
    <row r="368" spans="4:4" ht="15" customHeight="1" x14ac:dyDescent="0.15">
      <c r="D368" s="20">
        <v>0</v>
      </c>
    </row>
    <row r="369" spans="4:4" ht="15" customHeight="1" x14ac:dyDescent="0.15">
      <c r="D369" s="20">
        <v>0</v>
      </c>
    </row>
    <row r="370" spans="4:4" ht="15" customHeight="1" x14ac:dyDescent="0.15">
      <c r="D370" s="20">
        <v>0</v>
      </c>
    </row>
    <row r="371" spans="4:4" ht="15" customHeight="1" x14ac:dyDescent="0.15">
      <c r="D371" s="20">
        <v>0</v>
      </c>
    </row>
    <row r="372" spans="4:4" ht="15" customHeight="1" x14ac:dyDescent="0.15">
      <c r="D372" s="20">
        <v>0</v>
      </c>
    </row>
    <row r="373" spans="4:4" ht="15" customHeight="1" x14ac:dyDescent="0.15">
      <c r="D373" s="20">
        <v>0</v>
      </c>
    </row>
    <row r="374" spans="4:4" ht="15" customHeight="1" x14ac:dyDescent="0.15">
      <c r="D374" s="20">
        <v>0</v>
      </c>
    </row>
    <row r="375" spans="4:4" ht="15" customHeight="1" x14ac:dyDescent="0.15">
      <c r="D375" s="20">
        <v>0</v>
      </c>
    </row>
    <row r="376" spans="4:4" ht="15" customHeight="1" x14ac:dyDescent="0.15">
      <c r="D376" s="20">
        <v>0</v>
      </c>
    </row>
    <row r="377" spans="4:4" ht="15" customHeight="1" x14ac:dyDescent="0.15">
      <c r="D377" s="20">
        <v>0</v>
      </c>
    </row>
    <row r="378" spans="4:4" ht="15" customHeight="1" x14ac:dyDescent="0.15">
      <c r="D378" s="20">
        <v>0</v>
      </c>
    </row>
    <row r="379" spans="4:4" ht="15" customHeight="1" x14ac:dyDescent="0.15">
      <c r="D379" s="20">
        <v>0</v>
      </c>
    </row>
    <row r="380" spans="4:4" ht="15" customHeight="1" x14ac:dyDescent="0.15">
      <c r="D380" s="20">
        <v>0</v>
      </c>
    </row>
    <row r="381" spans="4:4" ht="15" customHeight="1" x14ac:dyDescent="0.15">
      <c r="D381" s="20">
        <v>0</v>
      </c>
    </row>
    <row r="382" spans="4:4" ht="15" customHeight="1" x14ac:dyDescent="0.15">
      <c r="D382" s="20">
        <v>0</v>
      </c>
    </row>
    <row r="383" spans="4:4" ht="15" customHeight="1" x14ac:dyDescent="0.15">
      <c r="D383" s="20">
        <v>0</v>
      </c>
    </row>
    <row r="384" spans="4:4" ht="15" customHeight="1" x14ac:dyDescent="0.15">
      <c r="D384" s="20">
        <v>0</v>
      </c>
    </row>
    <row r="385" spans="4:4" ht="15" customHeight="1" x14ac:dyDescent="0.15">
      <c r="D385" s="20">
        <v>0</v>
      </c>
    </row>
    <row r="386" spans="4:4" ht="15" customHeight="1" x14ac:dyDescent="0.15">
      <c r="D386" s="20">
        <v>0</v>
      </c>
    </row>
    <row r="387" spans="4:4" ht="15" customHeight="1" x14ac:dyDescent="0.15">
      <c r="D387" s="20">
        <v>0</v>
      </c>
    </row>
    <row r="388" spans="4:4" ht="15" customHeight="1" x14ac:dyDescent="0.15">
      <c r="D388" s="20">
        <v>0</v>
      </c>
    </row>
    <row r="389" spans="4:4" ht="15" customHeight="1" x14ac:dyDescent="0.15">
      <c r="D389" s="20">
        <v>0</v>
      </c>
    </row>
    <row r="390" spans="4:4" ht="15" customHeight="1" x14ac:dyDescent="0.15">
      <c r="D390" s="20">
        <v>0</v>
      </c>
    </row>
    <row r="391" spans="4:4" ht="15" customHeight="1" x14ac:dyDescent="0.15">
      <c r="D391" s="20">
        <v>0</v>
      </c>
    </row>
    <row r="392" spans="4:4" ht="15" customHeight="1" x14ac:dyDescent="0.15">
      <c r="D392" s="20">
        <v>0</v>
      </c>
    </row>
    <row r="393" spans="4:4" ht="15" customHeight="1" x14ac:dyDescent="0.15">
      <c r="D393" s="20">
        <v>0</v>
      </c>
    </row>
    <row r="394" spans="4:4" ht="15" customHeight="1" x14ac:dyDescent="0.15">
      <c r="D394" s="20">
        <v>0</v>
      </c>
    </row>
    <row r="395" spans="4:4" ht="15" customHeight="1" x14ac:dyDescent="0.15">
      <c r="D395" s="20">
        <v>0</v>
      </c>
    </row>
    <row r="396" spans="4:4" ht="15" customHeight="1" x14ac:dyDescent="0.15">
      <c r="D396" s="20">
        <v>0</v>
      </c>
    </row>
    <row r="397" spans="4:4" ht="15" customHeight="1" x14ac:dyDescent="0.15">
      <c r="D397" s="20">
        <v>0</v>
      </c>
    </row>
    <row r="398" spans="4:4" ht="15" customHeight="1" x14ac:dyDescent="0.15">
      <c r="D398" s="20">
        <v>0</v>
      </c>
    </row>
    <row r="399" spans="4:4" ht="15" customHeight="1" x14ac:dyDescent="0.15">
      <c r="D399" s="20">
        <v>0</v>
      </c>
    </row>
    <row r="400" spans="4:4" ht="15" customHeight="1" x14ac:dyDescent="0.15">
      <c r="D400" s="20">
        <v>0</v>
      </c>
    </row>
    <row r="401" spans="4:4" ht="15" customHeight="1" x14ac:dyDescent="0.15">
      <c r="D401" s="20">
        <v>0</v>
      </c>
    </row>
    <row r="402" spans="4:4" ht="15" customHeight="1" x14ac:dyDescent="0.15">
      <c r="D402" s="20">
        <v>0</v>
      </c>
    </row>
    <row r="403" spans="4:4" ht="15" customHeight="1" x14ac:dyDescent="0.15">
      <c r="D403" s="20">
        <v>0</v>
      </c>
    </row>
    <row r="404" spans="4:4" ht="15" customHeight="1" x14ac:dyDescent="0.15">
      <c r="D404" s="20">
        <v>0</v>
      </c>
    </row>
    <row r="405" spans="4:4" ht="15" customHeight="1" x14ac:dyDescent="0.15">
      <c r="D405" s="20">
        <v>0</v>
      </c>
    </row>
    <row r="406" spans="4:4" ht="15" customHeight="1" x14ac:dyDescent="0.15">
      <c r="D406" s="20">
        <v>0</v>
      </c>
    </row>
    <row r="407" spans="4:4" ht="15" customHeight="1" x14ac:dyDescent="0.15">
      <c r="D407" s="20">
        <v>0</v>
      </c>
    </row>
    <row r="408" spans="4:4" ht="15" customHeight="1" x14ac:dyDescent="0.15">
      <c r="D408" s="20">
        <v>0</v>
      </c>
    </row>
    <row r="409" spans="4:4" ht="15" customHeight="1" x14ac:dyDescent="0.15">
      <c r="D409" s="20">
        <v>0</v>
      </c>
    </row>
    <row r="410" spans="4:4" ht="15" customHeight="1" x14ac:dyDescent="0.15">
      <c r="D410" s="20">
        <v>0</v>
      </c>
    </row>
    <row r="411" spans="4:4" ht="15" customHeight="1" x14ac:dyDescent="0.15">
      <c r="D411" s="20">
        <v>0</v>
      </c>
    </row>
    <row r="412" spans="4:4" ht="15" customHeight="1" x14ac:dyDescent="0.15">
      <c r="D412" s="20">
        <v>0</v>
      </c>
    </row>
    <row r="413" spans="4:4" ht="15" customHeight="1" x14ac:dyDescent="0.15">
      <c r="D413" s="20">
        <v>0</v>
      </c>
    </row>
    <row r="414" spans="4:4" ht="15" customHeight="1" x14ac:dyDescent="0.15">
      <c r="D414" s="20">
        <v>0</v>
      </c>
    </row>
    <row r="415" spans="4:4" ht="15" customHeight="1" x14ac:dyDescent="0.15">
      <c r="D415" s="20">
        <v>0</v>
      </c>
    </row>
    <row r="416" spans="4:4" ht="15" customHeight="1" x14ac:dyDescent="0.15">
      <c r="D416" s="20">
        <v>0</v>
      </c>
    </row>
    <row r="417" spans="4:4" ht="15" customHeight="1" x14ac:dyDescent="0.15">
      <c r="D417" s="20">
        <v>0</v>
      </c>
    </row>
    <row r="418" spans="4:4" ht="15" customHeight="1" x14ac:dyDescent="0.15">
      <c r="D418" s="20">
        <v>0</v>
      </c>
    </row>
    <row r="419" spans="4:4" ht="15" customHeight="1" x14ac:dyDescent="0.15">
      <c r="D419" s="20">
        <v>0</v>
      </c>
    </row>
    <row r="420" spans="4:4" ht="15" customHeight="1" x14ac:dyDescent="0.15">
      <c r="D420" s="20">
        <v>0</v>
      </c>
    </row>
    <row r="421" spans="4:4" ht="15" customHeight="1" x14ac:dyDescent="0.15">
      <c r="D421" s="20">
        <v>0</v>
      </c>
    </row>
    <row r="422" spans="4:4" ht="15" customHeight="1" x14ac:dyDescent="0.15">
      <c r="D422" s="20">
        <v>0</v>
      </c>
    </row>
    <row r="423" spans="4:4" ht="15" customHeight="1" x14ac:dyDescent="0.15">
      <c r="D423" s="20">
        <v>0</v>
      </c>
    </row>
    <row r="424" spans="4:4" ht="15" customHeight="1" x14ac:dyDescent="0.15">
      <c r="D424" s="20">
        <v>0</v>
      </c>
    </row>
    <row r="425" spans="4:4" ht="15" customHeight="1" x14ac:dyDescent="0.15">
      <c r="D425" s="20">
        <v>0</v>
      </c>
    </row>
    <row r="426" spans="4:4" ht="15" customHeight="1" x14ac:dyDescent="0.15">
      <c r="D426" s="20">
        <v>0</v>
      </c>
    </row>
    <row r="427" spans="4:4" ht="15" customHeight="1" x14ac:dyDescent="0.15">
      <c r="D427" s="20">
        <v>0</v>
      </c>
    </row>
    <row r="428" spans="4:4" ht="15" customHeight="1" x14ac:dyDescent="0.15">
      <c r="D428" s="20">
        <v>0</v>
      </c>
    </row>
    <row r="429" spans="4:4" ht="15" customHeight="1" x14ac:dyDescent="0.15">
      <c r="D429" s="20">
        <v>0</v>
      </c>
    </row>
    <row r="430" spans="4:4" ht="15" customHeight="1" x14ac:dyDescent="0.15">
      <c r="D430" s="20">
        <v>0</v>
      </c>
    </row>
    <row r="431" spans="4:4" ht="15" customHeight="1" x14ac:dyDescent="0.15">
      <c r="D431" s="20">
        <v>0</v>
      </c>
    </row>
    <row r="432" spans="4:4" ht="15" customHeight="1" x14ac:dyDescent="0.15">
      <c r="D432" s="20">
        <v>0</v>
      </c>
    </row>
    <row r="433" spans="4:4" ht="15" customHeight="1" x14ac:dyDescent="0.15">
      <c r="D433" s="20">
        <v>0</v>
      </c>
    </row>
    <row r="434" spans="4:4" ht="15" customHeight="1" x14ac:dyDescent="0.15">
      <c r="D434" s="20">
        <v>0</v>
      </c>
    </row>
    <row r="435" spans="4:4" ht="15" customHeight="1" x14ac:dyDescent="0.15">
      <c r="D435" s="20">
        <v>0</v>
      </c>
    </row>
    <row r="436" spans="4:4" ht="15" customHeight="1" x14ac:dyDescent="0.15">
      <c r="D436" s="20">
        <v>0</v>
      </c>
    </row>
    <row r="437" spans="4:4" ht="15" customHeight="1" x14ac:dyDescent="0.15">
      <c r="D437" s="20">
        <v>0</v>
      </c>
    </row>
    <row r="438" spans="4:4" ht="15" customHeight="1" x14ac:dyDescent="0.15">
      <c r="D438" s="20">
        <v>0</v>
      </c>
    </row>
    <row r="439" spans="4:4" ht="15" customHeight="1" x14ac:dyDescent="0.15">
      <c r="D439" s="20">
        <v>0</v>
      </c>
    </row>
    <row r="440" spans="4:4" ht="15" customHeight="1" x14ac:dyDescent="0.15">
      <c r="D440" s="20">
        <v>0</v>
      </c>
    </row>
    <row r="441" spans="4:4" ht="15" customHeight="1" x14ac:dyDescent="0.15">
      <c r="D441" s="20">
        <v>0</v>
      </c>
    </row>
    <row r="442" spans="4:4" ht="15" customHeight="1" x14ac:dyDescent="0.15">
      <c r="D442" s="20">
        <v>0</v>
      </c>
    </row>
    <row r="443" spans="4:4" ht="15" customHeight="1" x14ac:dyDescent="0.15">
      <c r="D443" s="20">
        <v>0</v>
      </c>
    </row>
    <row r="444" spans="4:4" ht="15" customHeight="1" x14ac:dyDescent="0.15">
      <c r="D444" s="20">
        <v>0</v>
      </c>
    </row>
    <row r="445" spans="4:4" ht="15" customHeight="1" x14ac:dyDescent="0.15">
      <c r="D445" s="20">
        <v>0</v>
      </c>
    </row>
    <row r="446" spans="4:4" ht="15" customHeight="1" x14ac:dyDescent="0.15">
      <c r="D446" s="20">
        <v>0</v>
      </c>
    </row>
    <row r="447" spans="4:4" ht="15" customHeight="1" x14ac:dyDescent="0.15">
      <c r="D447" s="20">
        <v>0</v>
      </c>
    </row>
    <row r="448" spans="4:4" ht="15" customHeight="1" x14ac:dyDescent="0.15">
      <c r="D448" s="20">
        <v>0</v>
      </c>
    </row>
    <row r="449" spans="4:4" ht="15" customHeight="1" x14ac:dyDescent="0.15">
      <c r="D449" s="20">
        <v>0</v>
      </c>
    </row>
    <row r="450" spans="4:4" ht="15" customHeight="1" x14ac:dyDescent="0.15">
      <c r="D450" s="20">
        <v>0</v>
      </c>
    </row>
    <row r="451" spans="4:4" ht="15" customHeight="1" x14ac:dyDescent="0.15">
      <c r="D451" s="20">
        <v>0</v>
      </c>
    </row>
    <row r="452" spans="4:4" ht="15" customHeight="1" x14ac:dyDescent="0.15">
      <c r="D452" s="20">
        <v>0</v>
      </c>
    </row>
    <row r="453" spans="4:4" ht="15" customHeight="1" x14ac:dyDescent="0.15">
      <c r="D453" s="20">
        <v>0</v>
      </c>
    </row>
    <row r="454" spans="4:4" ht="15" customHeight="1" x14ac:dyDescent="0.15">
      <c r="D454" s="20">
        <v>0</v>
      </c>
    </row>
    <row r="455" spans="4:4" ht="15" customHeight="1" x14ac:dyDescent="0.15">
      <c r="D455" s="20">
        <v>0</v>
      </c>
    </row>
    <row r="456" spans="4:4" ht="15" customHeight="1" x14ac:dyDescent="0.15">
      <c r="D456" s="20">
        <v>0</v>
      </c>
    </row>
    <row r="457" spans="4:4" ht="15" customHeight="1" x14ac:dyDescent="0.15">
      <c r="D457" s="20">
        <v>0</v>
      </c>
    </row>
    <row r="458" spans="4:4" ht="15" customHeight="1" x14ac:dyDescent="0.15">
      <c r="D458" s="20">
        <v>0</v>
      </c>
    </row>
    <row r="459" spans="4:4" ht="15" customHeight="1" x14ac:dyDescent="0.15">
      <c r="D459" s="20">
        <v>0</v>
      </c>
    </row>
    <row r="460" spans="4:4" ht="15" customHeight="1" x14ac:dyDescent="0.15">
      <c r="D460" s="20">
        <v>0</v>
      </c>
    </row>
    <row r="461" spans="4:4" ht="15" customHeight="1" x14ac:dyDescent="0.15">
      <c r="D461" s="20">
        <v>0</v>
      </c>
    </row>
    <row r="462" spans="4:4" ht="15" customHeight="1" x14ac:dyDescent="0.15">
      <c r="D462" s="20">
        <v>0</v>
      </c>
    </row>
    <row r="463" spans="4:4" ht="15" customHeight="1" x14ac:dyDescent="0.15">
      <c r="D463" s="20">
        <v>0</v>
      </c>
    </row>
    <row r="464" spans="4:4" ht="15" customHeight="1" x14ac:dyDescent="0.15">
      <c r="D464" s="20">
        <v>0</v>
      </c>
    </row>
    <row r="465" spans="4:4" ht="15" customHeight="1" x14ac:dyDescent="0.15">
      <c r="D465" s="20">
        <v>0</v>
      </c>
    </row>
    <row r="466" spans="4:4" ht="15" customHeight="1" x14ac:dyDescent="0.15">
      <c r="D466" s="20">
        <v>0</v>
      </c>
    </row>
    <row r="467" spans="4:4" ht="15" customHeight="1" x14ac:dyDescent="0.15">
      <c r="D467" s="20">
        <v>0</v>
      </c>
    </row>
    <row r="468" spans="4:4" ht="15" customHeight="1" x14ac:dyDescent="0.15">
      <c r="D468" s="20">
        <v>0</v>
      </c>
    </row>
    <row r="469" spans="4:4" ht="15" customHeight="1" x14ac:dyDescent="0.15">
      <c r="D469" s="20">
        <v>0</v>
      </c>
    </row>
    <row r="470" spans="4:4" ht="15" customHeight="1" x14ac:dyDescent="0.15">
      <c r="D470" s="20">
        <v>0</v>
      </c>
    </row>
    <row r="471" spans="4:4" ht="15" customHeight="1" x14ac:dyDescent="0.15">
      <c r="D471" s="20">
        <v>0</v>
      </c>
    </row>
    <row r="472" spans="4:4" ht="15" customHeight="1" x14ac:dyDescent="0.15">
      <c r="D472" s="20">
        <v>0</v>
      </c>
    </row>
    <row r="473" spans="4:4" ht="15" customHeight="1" x14ac:dyDescent="0.15">
      <c r="D473" s="20">
        <v>0</v>
      </c>
    </row>
    <row r="474" spans="4:4" ht="15" customHeight="1" x14ac:dyDescent="0.15">
      <c r="D474" s="20">
        <v>0</v>
      </c>
    </row>
    <row r="475" spans="4:4" ht="15" customHeight="1" x14ac:dyDescent="0.15">
      <c r="D475" s="20">
        <v>0</v>
      </c>
    </row>
    <row r="476" spans="4:4" ht="15" customHeight="1" x14ac:dyDescent="0.15">
      <c r="D476" s="20">
        <v>0</v>
      </c>
    </row>
    <row r="477" spans="4:4" ht="15" customHeight="1" x14ac:dyDescent="0.15">
      <c r="D477" s="20">
        <v>0</v>
      </c>
    </row>
    <row r="478" spans="4:4" ht="15" customHeight="1" x14ac:dyDescent="0.15">
      <c r="D478" s="20">
        <v>0</v>
      </c>
    </row>
    <row r="479" spans="4:4" ht="15" customHeight="1" x14ac:dyDescent="0.15">
      <c r="D479" s="20">
        <v>0</v>
      </c>
    </row>
    <row r="480" spans="4:4" ht="15" customHeight="1" x14ac:dyDescent="0.15">
      <c r="D480" s="20">
        <v>0</v>
      </c>
    </row>
    <row r="481" spans="4:4" ht="15" customHeight="1" x14ac:dyDescent="0.15">
      <c r="D481" s="20">
        <v>0</v>
      </c>
    </row>
    <row r="482" spans="4:4" ht="15" customHeight="1" x14ac:dyDescent="0.15">
      <c r="D482" s="20">
        <v>0</v>
      </c>
    </row>
    <row r="483" spans="4:4" ht="15" customHeight="1" x14ac:dyDescent="0.15">
      <c r="D483" s="20">
        <v>0</v>
      </c>
    </row>
    <row r="484" spans="4:4" ht="15" customHeight="1" x14ac:dyDescent="0.15">
      <c r="D484" s="20">
        <v>0</v>
      </c>
    </row>
    <row r="485" spans="4:4" ht="15" customHeight="1" x14ac:dyDescent="0.15">
      <c r="D485" s="20">
        <v>0</v>
      </c>
    </row>
    <row r="486" spans="4:4" ht="15" customHeight="1" x14ac:dyDescent="0.15">
      <c r="D486" s="20">
        <v>0</v>
      </c>
    </row>
    <row r="487" spans="4:4" ht="15" customHeight="1" x14ac:dyDescent="0.15">
      <c r="D487" s="20">
        <v>0</v>
      </c>
    </row>
    <row r="488" spans="4:4" ht="15" customHeight="1" x14ac:dyDescent="0.15">
      <c r="D488" s="20">
        <v>0</v>
      </c>
    </row>
    <row r="489" spans="4:4" ht="15" customHeight="1" x14ac:dyDescent="0.15">
      <c r="D489" s="20">
        <v>0</v>
      </c>
    </row>
    <row r="490" spans="4:4" ht="15" customHeight="1" x14ac:dyDescent="0.15">
      <c r="D490" s="20">
        <v>0</v>
      </c>
    </row>
    <row r="491" spans="4:4" ht="15" customHeight="1" x14ac:dyDescent="0.15">
      <c r="D491" s="20">
        <v>0</v>
      </c>
    </row>
    <row r="492" spans="4:4" ht="15" customHeight="1" x14ac:dyDescent="0.15">
      <c r="D492" s="20">
        <v>0</v>
      </c>
    </row>
    <row r="493" spans="4:4" ht="15" customHeight="1" x14ac:dyDescent="0.15">
      <c r="D493" s="20">
        <v>0</v>
      </c>
    </row>
    <row r="494" spans="4:4" ht="15" customHeight="1" x14ac:dyDescent="0.15">
      <c r="D494" s="20">
        <v>0</v>
      </c>
    </row>
    <row r="495" spans="4:4" ht="15" customHeight="1" x14ac:dyDescent="0.15">
      <c r="D495" s="20">
        <v>0</v>
      </c>
    </row>
    <row r="496" spans="4:4" ht="15" customHeight="1" x14ac:dyDescent="0.15">
      <c r="D496" s="20">
        <v>0</v>
      </c>
    </row>
    <row r="497" spans="4:4" ht="15" customHeight="1" x14ac:dyDescent="0.15">
      <c r="D497" s="20">
        <v>0</v>
      </c>
    </row>
    <row r="498" spans="4:4" ht="15" customHeight="1" x14ac:dyDescent="0.15">
      <c r="D498" s="20">
        <v>0</v>
      </c>
    </row>
    <row r="499" spans="4:4" ht="15" customHeight="1" x14ac:dyDescent="0.15">
      <c r="D499" s="20">
        <v>0</v>
      </c>
    </row>
    <row r="500" spans="4:4" ht="15" customHeight="1" x14ac:dyDescent="0.15">
      <c r="D500" s="20">
        <v>0</v>
      </c>
    </row>
    <row r="501" spans="4:4" ht="15" customHeight="1" x14ac:dyDescent="0.15">
      <c r="D501" s="20">
        <v>0</v>
      </c>
    </row>
    <row r="502" spans="4:4" ht="15" customHeight="1" x14ac:dyDescent="0.15">
      <c r="D502" s="20">
        <v>0</v>
      </c>
    </row>
  </sheetData>
  <sheetProtection password="9BFE" sheet="1" objects="1" scenarios="1"/>
  <phoneticPr fontId="1" type="noConversion"/>
  <conditionalFormatting sqref="D1">
    <cfRule type="expression" dxfId="1" priority="1" stopIfTrue="1">
      <formula>$D1="借贷不平"</formula>
    </cfRule>
  </conditionalFormatting>
  <printOptions horizontalCentered="1"/>
  <pageMargins left="0.39370078740157483" right="0.39370078740157483" top="0.78740157480314965" bottom="0.78740157480314965" header="0.51181102362204722" footer="0.51181102362204722"/>
  <pageSetup paperSize="9" orientation="portrait" verticalDpi="0" r:id="rId1"/>
  <headerFooter alignWithMargins="0">
    <oddFooter>&amp;C&amp;P</oddFooter>
  </headerFooter>
  <drawing r:id="rId2"/>
  <legacyDrawing r:id="rId3"/>
  <controls>
    <mc:AlternateContent xmlns:mc="http://schemas.openxmlformats.org/markup-compatibility/2006">
      <mc:Choice Requires="x14">
        <control shapeId="2053" r:id="rId4" name="撤销保护">
          <controlPr autoLine="0" r:id="rId5">
            <anchor moveWithCells="1">
              <from>
                <xdr:col>5</xdr:col>
                <xdr:colOff>352425</xdr:colOff>
                <xdr:row>0</xdr:row>
                <xdr:rowOff>390525</xdr:rowOff>
              </from>
              <to>
                <xdr:col>6</xdr:col>
                <xdr:colOff>428625</xdr:colOff>
                <xdr:row>1</xdr:row>
                <xdr:rowOff>47625</xdr:rowOff>
              </to>
            </anchor>
          </controlPr>
        </control>
      </mc:Choice>
      <mc:Fallback>
        <control shapeId="2053" r:id="rId4" name="撤销保护"/>
      </mc:Fallback>
    </mc:AlternateContent>
    <mc:AlternateContent xmlns:mc="http://schemas.openxmlformats.org/markup-compatibility/2006">
      <mc:Choice Requires="x14">
        <control shapeId="2052" r:id="rId6" name="保存科目">
          <controlPr autoLine="0" r:id="rId7">
            <anchor moveWithCells="1">
              <from>
                <xdr:col>5</xdr:col>
                <xdr:colOff>352425</xdr:colOff>
                <xdr:row>1</xdr:row>
                <xdr:rowOff>47625</xdr:rowOff>
              </from>
              <to>
                <xdr:col>6</xdr:col>
                <xdr:colOff>428625</xdr:colOff>
                <xdr:row>1</xdr:row>
                <xdr:rowOff>314325</xdr:rowOff>
              </to>
            </anchor>
          </controlPr>
        </control>
      </mc:Choice>
      <mc:Fallback>
        <control shapeId="2052" r:id="rId6" name="保存科目"/>
      </mc:Fallback>
    </mc:AlternateContent>
    <mc:AlternateContent xmlns:mc="http://schemas.openxmlformats.org/markup-compatibility/2006">
      <mc:Choice Requires="x14">
        <control shapeId="2051" r:id="rId8" name="返回主页">
          <controlPr autoLine="0" r:id="rId9">
            <anchor moveWithCells="1">
              <from>
                <xdr:col>5</xdr:col>
                <xdr:colOff>352425</xdr:colOff>
                <xdr:row>0</xdr:row>
                <xdr:rowOff>123825</xdr:rowOff>
              </from>
              <to>
                <xdr:col>6</xdr:col>
                <xdr:colOff>428625</xdr:colOff>
                <xdr:row>0</xdr:row>
                <xdr:rowOff>390525</xdr:rowOff>
              </to>
            </anchor>
          </controlPr>
        </control>
      </mc:Choice>
      <mc:Fallback>
        <control shapeId="2051" r:id="rId8" name="返回主页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>
    <tabColor indexed="17"/>
  </sheetPr>
  <dimension ref="A1:M17"/>
  <sheetViews>
    <sheetView showGridLines="0" workbookViewId="0">
      <selection activeCell="L11" sqref="L11"/>
    </sheetView>
  </sheetViews>
  <sheetFormatPr defaultColWidth="15" defaultRowHeight="28.5" customHeight="1" x14ac:dyDescent="0.15"/>
  <cols>
    <col min="1" max="1" width="4.625" style="162" customWidth="1"/>
    <col min="2" max="2" width="13.125" style="162" customWidth="1"/>
    <col min="3" max="3" width="17" style="167" customWidth="1"/>
    <col min="4" max="4" width="15" style="162" customWidth="1"/>
    <col min="5" max="5" width="18.375" style="162" customWidth="1"/>
    <col min="6" max="6" width="15" style="162" customWidth="1"/>
    <col min="7" max="7" width="9.875" style="162" customWidth="1"/>
    <col min="8" max="8" width="15" style="162" customWidth="1"/>
    <col min="9" max="9" width="7.875" style="162" customWidth="1"/>
    <col min="10" max="10" width="16.875" style="162" customWidth="1"/>
    <col min="11" max="11" width="7.5" style="162" customWidth="1"/>
    <col min="12" max="12" width="15.5" style="162" customWidth="1"/>
    <col min="13" max="13" width="15" style="162" hidden="1" customWidth="1"/>
    <col min="14" max="16384" width="15" style="162"/>
  </cols>
  <sheetData>
    <row r="1" spans="1:13" ht="28.5" customHeight="1" x14ac:dyDescent="0.15">
      <c r="M1" s="175"/>
    </row>
    <row r="2" spans="1:13" ht="28.5" customHeight="1" x14ac:dyDescent="0.15">
      <c r="A2" s="163"/>
      <c r="B2" s="163"/>
      <c r="C2" s="165"/>
      <c r="D2" s="163"/>
      <c r="E2" s="163"/>
      <c r="F2" s="163"/>
      <c r="G2" s="163"/>
      <c r="H2" s="163"/>
      <c r="I2" s="163"/>
      <c r="M2" s="205" t="s">
        <v>326</v>
      </c>
    </row>
    <row r="3" spans="1:13" ht="28.5" customHeight="1" x14ac:dyDescent="0.15">
      <c r="A3" s="163"/>
      <c r="B3" s="163"/>
      <c r="C3" s="165"/>
      <c r="D3" s="163"/>
      <c r="E3" s="163"/>
      <c r="F3" s="163"/>
      <c r="G3" s="163"/>
      <c r="H3" s="163"/>
      <c r="I3" s="163"/>
      <c r="M3" s="205" t="s">
        <v>327</v>
      </c>
    </row>
    <row r="4" spans="1:13" ht="50.25" customHeight="1" x14ac:dyDescent="0.15">
      <c r="A4" s="163"/>
      <c r="B4" s="163"/>
      <c r="C4" s="165"/>
      <c r="D4" s="262" t="str">
        <f>L5</f>
        <v>账    簿</v>
      </c>
      <c r="E4" s="262"/>
      <c r="F4" s="262"/>
      <c r="G4" s="163"/>
      <c r="H4" s="163"/>
      <c r="I4" s="163"/>
    </row>
    <row r="5" spans="1:13" ht="28.5" customHeight="1" x14ac:dyDescent="0.15">
      <c r="A5" s="163"/>
      <c r="B5" s="163"/>
      <c r="C5" s="165"/>
      <c r="D5" s="163"/>
      <c r="E5" s="176" t="str">
        <f>IF(K5=1,"","（ "&amp;TEXT(K7,"[dbnum1]")&amp;" 月份）")</f>
        <v/>
      </c>
      <c r="F5" s="163"/>
      <c r="G5" s="163"/>
      <c r="H5" s="163"/>
      <c r="I5" s="163"/>
      <c r="J5" s="172" t="s">
        <v>320</v>
      </c>
      <c r="K5" s="174">
        <v>1</v>
      </c>
      <c r="L5" s="162" t="str">
        <f>IF(K5=1,"账    簿","会 计 报 表")</f>
        <v>账    簿</v>
      </c>
    </row>
    <row r="6" spans="1:13" s="168" customFormat="1" ht="28.5" customHeight="1" thickBot="1" x14ac:dyDescent="0.2">
      <c r="A6" s="164"/>
      <c r="B6" s="164"/>
      <c r="C6" s="166" t="s">
        <v>316</v>
      </c>
      <c r="D6" s="263" t="str">
        <f>data!B26</f>
        <v>XXXX集团有限公司</v>
      </c>
      <c r="E6" s="263"/>
      <c r="F6" s="263"/>
      <c r="G6" s="263"/>
      <c r="H6" s="164"/>
      <c r="I6" s="164"/>
    </row>
    <row r="7" spans="1:13" s="168" customFormat="1" ht="28.5" customHeight="1" thickBot="1" x14ac:dyDescent="0.2">
      <c r="A7" s="164"/>
      <c r="B7" s="164"/>
      <c r="C7" s="166"/>
      <c r="D7" s="170"/>
      <c r="E7" s="170"/>
      <c r="F7" s="170"/>
      <c r="G7" s="170"/>
      <c r="H7" s="164"/>
      <c r="I7" s="164"/>
      <c r="J7" s="172" t="s">
        <v>321</v>
      </c>
      <c r="K7" s="204">
        <f>M7</f>
        <v>3</v>
      </c>
      <c r="M7" s="203">
        <v>3</v>
      </c>
    </row>
    <row r="8" spans="1:13" s="168" customFormat="1" ht="28.5" customHeight="1" x14ac:dyDescent="0.15">
      <c r="A8" s="164"/>
      <c r="B8" s="164"/>
      <c r="C8" s="166" t="s">
        <v>317</v>
      </c>
      <c r="D8" s="169">
        <f>data!B27</f>
        <v>2019</v>
      </c>
      <c r="E8" s="164"/>
      <c r="F8" s="164"/>
      <c r="G8" s="164"/>
      <c r="H8" s="164"/>
      <c r="I8" s="164"/>
    </row>
    <row r="9" spans="1:13" s="168" customFormat="1" ht="28.5" customHeight="1" x14ac:dyDescent="0.15">
      <c r="A9" s="164"/>
      <c r="B9" s="164"/>
      <c r="C9" s="166"/>
      <c r="D9" s="164"/>
      <c r="E9" s="164"/>
      <c r="F9" s="164"/>
      <c r="G9" s="164"/>
      <c r="H9" s="164"/>
      <c r="I9" s="164"/>
    </row>
    <row r="10" spans="1:13" s="168" customFormat="1" ht="28.5" customHeight="1" x14ac:dyDescent="0.15">
      <c r="A10" s="164"/>
      <c r="B10" s="164"/>
      <c r="C10" s="166" t="str">
        <f>IF(K5=1,"起讫日期：","填报日期：")</f>
        <v>起讫日期：</v>
      </c>
      <c r="D10" s="164" t="str">
        <f>IF(K5=1,data!B27&amp;"年"&amp;MIN(data!O:O)&amp;"月1日"&amp;" 至 "&amp;data!B27&amp;"年"&amp;MAX(data!O:O)&amp;"月"&amp;DAY(DATE(data!B27,MAX(data!O:O)+1,1)-1)&amp;"日",data!B27&amp;"年"&amp;K7&amp;"月"&amp;DAY(DATE(data!B27,K7+1,1)-1)&amp;"日")</f>
        <v>2019年0月1日 至 2019年0月31日</v>
      </c>
      <c r="E10" s="164"/>
      <c r="F10" s="164"/>
      <c r="G10" s="164"/>
      <c r="H10" s="164"/>
      <c r="I10" s="164"/>
    </row>
    <row r="11" spans="1:13" s="168" customFormat="1" ht="28.5" customHeight="1" x14ac:dyDescent="0.15">
      <c r="A11" s="164"/>
      <c r="B11" s="164"/>
      <c r="C11" s="166"/>
      <c r="D11" s="164"/>
      <c r="E11" s="164"/>
      <c r="F11" s="164"/>
      <c r="G11" s="164"/>
      <c r="H11" s="164"/>
      <c r="I11" s="164"/>
    </row>
    <row r="12" spans="1:13" s="168" customFormat="1" ht="28.5" customHeight="1" x14ac:dyDescent="0.15">
      <c r="A12" s="164"/>
      <c r="B12" s="164"/>
      <c r="C12" s="166" t="s">
        <v>318</v>
      </c>
      <c r="D12" s="173"/>
      <c r="E12" s="164" t="s">
        <v>319</v>
      </c>
      <c r="F12" s="173"/>
      <c r="G12" s="169" t="str">
        <f>IF(K5=1,"会计：","制表人：")</f>
        <v>会计：</v>
      </c>
      <c r="H12" s="173"/>
      <c r="I12" s="164"/>
    </row>
    <row r="13" spans="1:13" s="168" customFormat="1" ht="28.5" customHeight="1" x14ac:dyDescent="0.15">
      <c r="A13" s="164"/>
      <c r="B13" s="164"/>
      <c r="C13" s="166"/>
      <c r="D13" s="164"/>
      <c r="E13" s="164"/>
      <c r="F13" s="164"/>
      <c r="G13" s="164"/>
      <c r="H13" s="164"/>
      <c r="I13" s="164"/>
    </row>
    <row r="14" spans="1:13" s="168" customFormat="1" ht="28.5" customHeight="1" x14ac:dyDescent="0.15">
      <c r="A14" s="164"/>
      <c r="B14" s="164"/>
      <c r="C14" s="166"/>
      <c r="D14" s="164"/>
      <c r="E14" s="164"/>
      <c r="F14" s="164"/>
      <c r="G14" s="164"/>
      <c r="H14" s="164"/>
      <c r="I14" s="164"/>
    </row>
    <row r="15" spans="1:13" s="168" customFormat="1" ht="28.5" customHeight="1" x14ac:dyDescent="0.15">
      <c r="A15" s="164"/>
      <c r="B15" s="164"/>
      <c r="C15" s="166"/>
      <c r="D15" s="164"/>
      <c r="E15" s="164"/>
      <c r="F15" s="164"/>
      <c r="G15" s="164"/>
      <c r="H15" s="164"/>
      <c r="I15" s="164"/>
    </row>
    <row r="16" spans="1:13" s="168" customFormat="1" ht="28.5" customHeight="1" x14ac:dyDescent="0.15">
      <c r="C16" s="171"/>
    </row>
    <row r="17" spans="3:3" s="168" customFormat="1" ht="28.5" customHeight="1" x14ac:dyDescent="0.15">
      <c r="C17" s="171"/>
    </row>
  </sheetData>
  <sheetCalcPr fullCalcOnLoad="1"/>
  <sheetProtection password="9BFE" sheet="1" objects="1" scenarios="1"/>
  <mergeCells count="2">
    <mergeCell ref="D4:F4"/>
    <mergeCell ref="D6:G6"/>
  </mergeCells>
  <phoneticPr fontId="1" type="noConversion"/>
  <printOptions horizontalCentered="1" verticalCentered="1"/>
  <pageMargins left="0" right="0" top="0" bottom="0" header="0" footer="0"/>
  <pageSetup paperSize="9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2" r:id="rId4" name="Spinner 2">
              <controlPr defaultSize="0" print="0" autoPict="0">
                <anchor moveWithCells="1">
                  <from>
                    <xdr:col>11</xdr:col>
                    <xdr:colOff>28575</xdr:colOff>
                    <xdr:row>6</xdr:row>
                    <xdr:rowOff>0</xdr:rowOff>
                  </from>
                  <to>
                    <xdr:col>11</xdr:col>
                    <xdr:colOff>438150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3" r:id="rId5" name="Drop Down 3">
              <controlPr defaultSize="0" autoLine="0" autoPict="0">
                <anchor moveWithCells="1">
                  <from>
                    <xdr:col>9</xdr:col>
                    <xdr:colOff>1276350</xdr:colOff>
                    <xdr:row>4</xdr:row>
                    <xdr:rowOff>0</xdr:rowOff>
                  </from>
                  <to>
                    <xdr:col>13</xdr:col>
                    <xdr:colOff>114300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4" r:id="rId6" name="Button 4">
              <controlPr defaultSize="0" print="0" autoFill="0" autoPict="0" macro="[0]!主页">
                <anchor moveWithCells="1">
                  <from>
                    <xdr:col>9</xdr:col>
                    <xdr:colOff>1247775</xdr:colOff>
                    <xdr:row>2</xdr:row>
                    <xdr:rowOff>190500</xdr:rowOff>
                  </from>
                  <to>
                    <xdr:col>11</xdr:col>
                    <xdr:colOff>142875</xdr:colOff>
                    <xdr:row>3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>
    <tabColor indexed="17"/>
  </sheetPr>
  <dimension ref="A1:N300"/>
  <sheetViews>
    <sheetView showGridLines="0" showZeros="0" defaultGridColor="0" colorId="57" workbookViewId="0">
      <selection activeCell="T17" sqref="T17"/>
    </sheetView>
  </sheetViews>
  <sheetFormatPr defaultColWidth="12.5" defaultRowHeight="15" customHeight="1" x14ac:dyDescent="0.15"/>
  <cols>
    <col min="1" max="1" width="4.625" style="9" customWidth="1"/>
    <col min="2" max="2" width="6.25" style="29" customWidth="1"/>
    <col min="3" max="3" width="9.5" style="29" customWidth="1"/>
    <col min="4" max="4" width="39.625" style="47" customWidth="1"/>
    <col min="5" max="5" width="17.625" style="29" customWidth="1"/>
    <col min="6" max="6" width="5.125" style="9" customWidth="1"/>
    <col min="7" max="8" width="9.875" style="7" customWidth="1"/>
    <col min="9" max="9" width="6.625" style="7" hidden="1" customWidth="1"/>
    <col min="10" max="10" width="6.625" style="76" hidden="1" customWidth="1"/>
    <col min="11" max="11" width="10" style="76" hidden="1" customWidth="1"/>
    <col min="12" max="12" width="28.625" style="94" hidden="1" customWidth="1"/>
    <col min="13" max="13" width="7" style="76" hidden="1" customWidth="1"/>
    <col min="14" max="14" width="9.625" style="85" hidden="1" customWidth="1"/>
    <col min="15" max="15" width="9.625" style="7" customWidth="1"/>
    <col min="16" max="16384" width="12.5" style="7"/>
  </cols>
  <sheetData>
    <row r="1" spans="2:14" ht="29.25" customHeight="1" x14ac:dyDescent="0.15">
      <c r="B1" s="21"/>
      <c r="C1" s="21"/>
      <c r="D1" s="100" t="s">
        <v>300</v>
      </c>
      <c r="E1" s="21"/>
      <c r="K1" s="99">
        <f>COUNTA(J3:J500)+2</f>
        <v>174</v>
      </c>
      <c r="L1" s="99">
        <f>IF(K1/45=INT(K1/45),K1/45,INT(K1/45)+1)</f>
        <v>4</v>
      </c>
      <c r="M1" s="99">
        <f>L1*45+2</f>
        <v>182</v>
      </c>
      <c r="N1" s="101" t="str">
        <f>"b1:e"&amp;M1</f>
        <v>b1:e182</v>
      </c>
    </row>
    <row r="2" spans="2:14" ht="15" customHeight="1" x14ac:dyDescent="0.15">
      <c r="B2" s="12" t="s">
        <v>299</v>
      </c>
      <c r="C2" s="12" t="s">
        <v>281</v>
      </c>
      <c r="D2" s="12" t="s">
        <v>258</v>
      </c>
      <c r="E2" s="12" t="s">
        <v>298</v>
      </c>
      <c r="I2" s="4">
        <f>COUNTA(J3:J500)+3</f>
        <v>175</v>
      </c>
      <c r="J2" s="95">
        <f>账簿!S3</f>
        <v>102</v>
      </c>
      <c r="K2" s="95" t="e">
        <f>VLOOKUP(J2,'km2'!J:Q,6,0)</f>
        <v>#N/A</v>
      </c>
      <c r="L2" s="96" t="e">
        <f>VLOOKUP(J2,'km2'!J:Q,7,0)</f>
        <v>#N/A</v>
      </c>
      <c r="M2" s="95">
        <f>账簿!S9</f>
        <v>1</v>
      </c>
    </row>
    <row r="3" spans="2:14" ht="15" customHeight="1" x14ac:dyDescent="0.15">
      <c r="B3" s="29">
        <f>J3</f>
        <v>1</v>
      </c>
      <c r="C3" s="29">
        <f>K3</f>
        <v>1001</v>
      </c>
      <c r="D3" s="47" t="str">
        <f>L3</f>
        <v>现金</v>
      </c>
      <c r="E3" s="29" t="str">
        <f>N3</f>
        <v>1 - 6</v>
      </c>
      <c r="J3" s="76">
        <v>1</v>
      </c>
      <c r="K3" s="76">
        <v>1001</v>
      </c>
      <c r="L3" s="94" t="s">
        <v>11</v>
      </c>
      <c r="M3" s="76">
        <v>6</v>
      </c>
      <c r="N3" s="97" t="str">
        <f>IF(J3="","",1&amp;" - "&amp;M3)</f>
        <v>1 - 6</v>
      </c>
    </row>
    <row r="4" spans="2:14" ht="15" customHeight="1" x14ac:dyDescent="0.15">
      <c r="B4" s="29">
        <f t="shared" ref="B4:B67" si="0">J4</f>
        <v>2</v>
      </c>
      <c r="C4" s="29">
        <f t="shared" ref="C4:C67" si="1">K4</f>
        <v>1002</v>
      </c>
      <c r="D4" s="47" t="str">
        <f t="shared" ref="D4:D67" si="2">L4</f>
        <v>银行存款</v>
      </c>
      <c r="E4" s="29" t="str">
        <f t="shared" ref="E4:E67" si="3">N4</f>
        <v>7 - 22</v>
      </c>
      <c r="J4" s="76">
        <v>2</v>
      </c>
      <c r="K4" s="76">
        <v>1002</v>
      </c>
      <c r="L4" s="94" t="s">
        <v>134</v>
      </c>
      <c r="M4" s="76">
        <v>16</v>
      </c>
      <c r="N4" s="98" t="str">
        <f>IF(J4="","",SUM(M$3:M3)+1&amp;" - "&amp;SUM(M$3:M4))</f>
        <v>7 - 22</v>
      </c>
    </row>
    <row r="5" spans="2:14" ht="15" customHeight="1" x14ac:dyDescent="0.15">
      <c r="B5" s="29">
        <f t="shared" si="0"/>
        <v>3</v>
      </c>
      <c r="C5" s="29">
        <f t="shared" si="1"/>
        <v>100201</v>
      </c>
      <c r="D5" s="47" t="str">
        <f t="shared" si="2"/>
        <v>银行存款-80680</v>
      </c>
      <c r="E5" s="29" t="str">
        <f t="shared" si="3"/>
        <v>23 - 38</v>
      </c>
      <c r="J5" s="76">
        <v>3</v>
      </c>
      <c r="K5" s="76">
        <v>100201</v>
      </c>
      <c r="L5" s="94" t="s">
        <v>12</v>
      </c>
      <c r="M5" s="76">
        <v>16</v>
      </c>
      <c r="N5" s="98" t="str">
        <f>IF(J5="","",SUM(M$3:M4)+1&amp;" - "&amp;SUM(M$3:M5))</f>
        <v>23 - 38</v>
      </c>
    </row>
    <row r="6" spans="2:14" ht="15" customHeight="1" x14ac:dyDescent="0.15">
      <c r="B6" s="29">
        <f t="shared" si="0"/>
        <v>4</v>
      </c>
      <c r="C6" s="29">
        <f t="shared" si="1"/>
        <v>1011</v>
      </c>
      <c r="D6" s="47" t="str">
        <f t="shared" si="2"/>
        <v>零余额账户用款额度</v>
      </c>
      <c r="E6" s="29" t="str">
        <f t="shared" si="3"/>
        <v>39 - 48</v>
      </c>
      <c r="J6" s="76">
        <v>4</v>
      </c>
      <c r="K6" s="76">
        <v>1011</v>
      </c>
      <c r="L6" s="94" t="s">
        <v>51</v>
      </c>
      <c r="M6" s="76">
        <v>10</v>
      </c>
      <c r="N6" s="98" t="str">
        <f>IF(J6="","",SUM(M$3:M5)+1&amp;" - "&amp;SUM(M$3:M6))</f>
        <v>39 - 48</v>
      </c>
    </row>
    <row r="7" spans="2:14" ht="15" customHeight="1" x14ac:dyDescent="0.15">
      <c r="B7" s="29">
        <f t="shared" si="0"/>
        <v>5</v>
      </c>
      <c r="C7" s="29">
        <f t="shared" si="1"/>
        <v>1201</v>
      </c>
      <c r="D7" s="47" t="str">
        <f t="shared" si="2"/>
        <v>财政应返还额度</v>
      </c>
      <c r="E7" s="29" t="str">
        <f t="shared" si="3"/>
        <v>49 - 50</v>
      </c>
      <c r="J7" s="76">
        <v>5</v>
      </c>
      <c r="K7" s="76">
        <v>1201</v>
      </c>
      <c r="L7" s="94" t="s">
        <v>135</v>
      </c>
      <c r="M7" s="76">
        <v>2</v>
      </c>
      <c r="N7" s="98" t="str">
        <f>IF(J7="","",SUM(M$3:M6)+1&amp;" - "&amp;SUM(M$3:M7))</f>
        <v>49 - 50</v>
      </c>
    </row>
    <row r="8" spans="2:14" ht="15" customHeight="1" x14ac:dyDescent="0.15">
      <c r="B8" s="29">
        <f t="shared" si="0"/>
        <v>6</v>
      </c>
      <c r="C8" s="29">
        <f t="shared" si="1"/>
        <v>120101</v>
      </c>
      <c r="D8" s="47" t="str">
        <f t="shared" si="2"/>
        <v>财政应返还额度-财政直接支付</v>
      </c>
      <c r="E8" s="29" t="str">
        <f t="shared" si="3"/>
        <v>51 - 52</v>
      </c>
      <c r="J8" s="76">
        <v>6</v>
      </c>
      <c r="K8" s="76">
        <v>120101</v>
      </c>
      <c r="L8" s="94" t="s">
        <v>58</v>
      </c>
      <c r="M8" s="76">
        <v>2</v>
      </c>
      <c r="N8" s="98" t="str">
        <f>IF(J8="","",SUM(M$3:M7)+1&amp;" - "&amp;SUM(M$3:M8))</f>
        <v>51 - 52</v>
      </c>
    </row>
    <row r="9" spans="2:14" ht="15" customHeight="1" x14ac:dyDescent="0.15">
      <c r="B9" s="29">
        <f t="shared" si="0"/>
        <v>7</v>
      </c>
      <c r="C9" s="29">
        <f t="shared" si="1"/>
        <v>1215</v>
      </c>
      <c r="D9" s="47" t="str">
        <f t="shared" si="2"/>
        <v>其他应收款</v>
      </c>
      <c r="E9" s="29" t="str">
        <f t="shared" si="3"/>
        <v>53 - 77</v>
      </c>
      <c r="J9" s="76">
        <v>7</v>
      </c>
      <c r="K9" s="76">
        <v>1215</v>
      </c>
      <c r="L9" s="94" t="s">
        <v>140</v>
      </c>
      <c r="M9" s="76">
        <v>25</v>
      </c>
      <c r="N9" s="98" t="str">
        <f>IF(J9="","",SUM(M$3:M8)+1&amp;" - "&amp;SUM(M$3:M9))</f>
        <v>53 - 77</v>
      </c>
    </row>
    <row r="10" spans="2:14" ht="15" customHeight="1" x14ac:dyDescent="0.15">
      <c r="B10" s="29">
        <f t="shared" si="0"/>
        <v>8</v>
      </c>
      <c r="C10" s="29">
        <f t="shared" si="1"/>
        <v>121503</v>
      </c>
      <c r="D10" s="47" t="str">
        <f t="shared" si="2"/>
        <v>其他应收款-捐款</v>
      </c>
      <c r="E10" s="29" t="str">
        <f t="shared" si="3"/>
        <v>78 - 78</v>
      </c>
      <c r="J10" s="76">
        <v>8</v>
      </c>
      <c r="K10" s="76">
        <v>121503</v>
      </c>
      <c r="L10" s="94" t="s">
        <v>108</v>
      </c>
      <c r="M10" s="76">
        <v>1</v>
      </c>
      <c r="N10" s="98" t="str">
        <f>IF(J10="","",SUM(M$3:M9)+1&amp;" - "&amp;SUM(M$3:M10))</f>
        <v>78 - 78</v>
      </c>
    </row>
    <row r="11" spans="2:14" ht="15" customHeight="1" x14ac:dyDescent="0.15">
      <c r="B11" s="29">
        <f t="shared" si="0"/>
        <v>9</v>
      </c>
      <c r="C11" s="29">
        <f t="shared" si="1"/>
        <v>121504</v>
      </c>
      <c r="D11" s="47" t="str">
        <f t="shared" si="2"/>
        <v>其他应收款-支付中心</v>
      </c>
      <c r="E11" s="29" t="str">
        <f t="shared" si="3"/>
        <v>79 - 83</v>
      </c>
      <c r="J11" s="76">
        <v>9</v>
      </c>
      <c r="K11" s="76">
        <v>121504</v>
      </c>
      <c r="L11" s="94" t="s">
        <v>14</v>
      </c>
      <c r="M11" s="76">
        <v>5</v>
      </c>
      <c r="N11" s="98" t="str">
        <f>IF(J11="","",SUM(M$3:M10)+1&amp;" - "&amp;SUM(M$3:M11))</f>
        <v>79 - 83</v>
      </c>
    </row>
    <row r="12" spans="2:14" ht="15" customHeight="1" x14ac:dyDescent="0.15">
      <c r="B12" s="29">
        <f t="shared" si="0"/>
        <v>10</v>
      </c>
      <c r="C12" s="29">
        <f t="shared" si="1"/>
        <v>121505</v>
      </c>
      <c r="D12" s="47" t="str">
        <f t="shared" si="2"/>
        <v>其他应收款-网络公司</v>
      </c>
      <c r="E12" s="29" t="str">
        <f t="shared" si="3"/>
        <v>84 - 87</v>
      </c>
      <c r="J12" s="76">
        <v>10</v>
      </c>
      <c r="K12" s="76">
        <v>121505</v>
      </c>
      <c r="L12" s="94" t="s">
        <v>13</v>
      </c>
      <c r="M12" s="76">
        <v>4</v>
      </c>
      <c r="N12" s="98" t="str">
        <f>IF(J12="","",SUM(M$3:M11)+1&amp;" - "&amp;SUM(M$3:M12))</f>
        <v>84 - 87</v>
      </c>
    </row>
    <row r="13" spans="2:14" ht="15" customHeight="1" x14ac:dyDescent="0.15">
      <c r="B13" s="29">
        <f t="shared" si="0"/>
        <v>11</v>
      </c>
      <c r="C13" s="29">
        <f t="shared" si="1"/>
        <v>121506</v>
      </c>
      <c r="D13" s="47" t="str">
        <f t="shared" si="2"/>
        <v>其他应收款-市局</v>
      </c>
      <c r="E13" s="29" t="str">
        <f t="shared" si="3"/>
        <v>88 - 88</v>
      </c>
      <c r="J13" s="76">
        <v>11</v>
      </c>
      <c r="K13" s="76">
        <v>121506</v>
      </c>
      <c r="L13" s="94" t="s">
        <v>141</v>
      </c>
      <c r="M13" s="76">
        <v>1</v>
      </c>
      <c r="N13" s="98" t="str">
        <f>IF(J13="","",SUM(M$3:M12)+1&amp;" - "&amp;SUM(M$3:M13))</f>
        <v>88 - 88</v>
      </c>
    </row>
    <row r="14" spans="2:14" ht="15" customHeight="1" x14ac:dyDescent="0.15">
      <c r="B14" s="29">
        <f t="shared" si="0"/>
        <v>12</v>
      </c>
      <c r="C14" s="29">
        <f t="shared" si="1"/>
        <v>121507</v>
      </c>
      <c r="D14" s="47" t="str">
        <f t="shared" si="2"/>
        <v>其他应收款-电力局</v>
      </c>
      <c r="E14" s="29" t="str">
        <f t="shared" si="3"/>
        <v>89 - 89</v>
      </c>
      <c r="J14" s="76">
        <v>12</v>
      </c>
      <c r="K14" s="76">
        <v>121507</v>
      </c>
      <c r="L14" s="94" t="s">
        <v>142</v>
      </c>
      <c r="M14" s="76">
        <v>1</v>
      </c>
      <c r="N14" s="98" t="str">
        <f>IF(J14="","",SUM(M$3:M13)+1&amp;" - "&amp;SUM(M$3:M14))</f>
        <v>89 - 89</v>
      </c>
    </row>
    <row r="15" spans="2:14" ht="15" customHeight="1" x14ac:dyDescent="0.15">
      <c r="B15" s="29">
        <f t="shared" si="0"/>
        <v>13</v>
      </c>
      <c r="C15" s="29">
        <f t="shared" si="1"/>
        <v>121508</v>
      </c>
      <c r="D15" s="47" t="str">
        <f t="shared" si="2"/>
        <v>其他应收款-王玲</v>
      </c>
      <c r="E15" s="29" t="str">
        <f t="shared" si="3"/>
        <v>90 - 90</v>
      </c>
      <c r="J15" s="76">
        <v>13</v>
      </c>
      <c r="K15" s="76">
        <v>121508</v>
      </c>
      <c r="L15" s="94" t="s">
        <v>143</v>
      </c>
      <c r="M15" s="76">
        <v>1</v>
      </c>
      <c r="N15" s="98" t="str">
        <f>IF(J15="","",SUM(M$3:M14)+1&amp;" - "&amp;SUM(M$3:M15))</f>
        <v>90 - 90</v>
      </c>
    </row>
    <row r="16" spans="2:14" ht="15" customHeight="1" x14ac:dyDescent="0.15">
      <c r="B16" s="29">
        <f t="shared" si="0"/>
        <v>14</v>
      </c>
      <c r="C16" s="29">
        <f t="shared" si="1"/>
        <v>121509</v>
      </c>
      <c r="D16" s="47" t="str">
        <f t="shared" si="2"/>
        <v>其他应收款-干扰台</v>
      </c>
      <c r="E16" s="29" t="str">
        <f t="shared" si="3"/>
        <v>91 - 91</v>
      </c>
      <c r="J16" s="76">
        <v>14</v>
      </c>
      <c r="K16" s="76">
        <v>121509</v>
      </c>
      <c r="L16" s="94" t="s">
        <v>144</v>
      </c>
      <c r="M16" s="76">
        <v>1</v>
      </c>
      <c r="N16" s="98" t="str">
        <f>IF(J16="","",SUM(M$3:M15)+1&amp;" - "&amp;SUM(M$3:M16))</f>
        <v>91 - 91</v>
      </c>
    </row>
    <row r="17" spans="2:14" ht="15" customHeight="1" x14ac:dyDescent="0.15">
      <c r="B17" s="29">
        <f t="shared" si="0"/>
        <v>15</v>
      </c>
      <c r="C17" s="29">
        <f t="shared" si="1"/>
        <v>121510</v>
      </c>
      <c r="D17" s="47" t="str">
        <f t="shared" si="2"/>
        <v>其他应收款-官宅五建</v>
      </c>
      <c r="E17" s="29" t="str">
        <f t="shared" si="3"/>
        <v>92 - 92</v>
      </c>
      <c r="J17" s="76">
        <v>15</v>
      </c>
      <c r="K17" s="76">
        <v>121510</v>
      </c>
      <c r="L17" s="94" t="s">
        <v>145</v>
      </c>
      <c r="M17" s="76">
        <v>1</v>
      </c>
      <c r="N17" s="98" t="str">
        <f>IF(J17="","",SUM(M$3:M16)+1&amp;" - "&amp;SUM(M$3:M17))</f>
        <v>92 - 92</v>
      </c>
    </row>
    <row r="18" spans="2:14" ht="15" customHeight="1" x14ac:dyDescent="0.15">
      <c r="B18" s="29">
        <f t="shared" si="0"/>
        <v>16</v>
      </c>
      <c r="C18" s="29">
        <f t="shared" si="1"/>
        <v>121511</v>
      </c>
      <c r="D18" s="47" t="str">
        <f t="shared" si="2"/>
        <v>其他应收款-市太保（撞车）</v>
      </c>
      <c r="E18" s="29" t="str">
        <f t="shared" si="3"/>
        <v>93 - 93</v>
      </c>
      <c r="J18" s="76">
        <v>16</v>
      </c>
      <c r="K18" s="76">
        <v>121511</v>
      </c>
      <c r="L18" s="94" t="s">
        <v>146</v>
      </c>
      <c r="M18" s="76">
        <v>1</v>
      </c>
      <c r="N18" s="98" t="str">
        <f>IF(J18="","",SUM(M$3:M17)+1&amp;" - "&amp;SUM(M$3:M18))</f>
        <v>93 - 93</v>
      </c>
    </row>
    <row r="19" spans="2:14" ht="15" customHeight="1" x14ac:dyDescent="0.15">
      <c r="B19" s="29">
        <f t="shared" si="0"/>
        <v>17</v>
      </c>
      <c r="C19" s="29">
        <f t="shared" si="1"/>
        <v>121512</v>
      </c>
      <c r="D19" s="47" t="str">
        <f t="shared" si="2"/>
        <v>其他应收款-住宅楼</v>
      </c>
      <c r="E19" s="29" t="str">
        <f t="shared" si="3"/>
        <v>94 - 94</v>
      </c>
      <c r="J19" s="76">
        <v>17</v>
      </c>
      <c r="K19" s="76">
        <v>121512</v>
      </c>
      <c r="L19" s="94" t="s">
        <v>147</v>
      </c>
      <c r="M19" s="76">
        <v>1</v>
      </c>
      <c r="N19" s="98" t="str">
        <f>IF(J19="","",SUM(M$3:M18)+1&amp;" - "&amp;SUM(M$3:M19))</f>
        <v>94 - 94</v>
      </c>
    </row>
    <row r="20" spans="2:14" ht="15" customHeight="1" x14ac:dyDescent="0.15">
      <c r="B20" s="29">
        <f t="shared" si="0"/>
        <v>18</v>
      </c>
      <c r="C20" s="29">
        <f t="shared" si="1"/>
        <v>121513</v>
      </c>
      <c r="D20" s="47" t="str">
        <f t="shared" si="2"/>
        <v>其他应收款-汽车定向借款</v>
      </c>
      <c r="E20" s="29" t="str">
        <f t="shared" si="3"/>
        <v>95 - 95</v>
      </c>
      <c r="J20" s="76">
        <v>18</v>
      </c>
      <c r="K20" s="76">
        <v>121513</v>
      </c>
      <c r="L20" s="94" t="s">
        <v>148</v>
      </c>
      <c r="M20" s="76">
        <v>1</v>
      </c>
      <c r="N20" s="98" t="str">
        <f>IF(J20="","",SUM(M$3:M19)+1&amp;" - "&amp;SUM(M$3:M20))</f>
        <v>95 - 95</v>
      </c>
    </row>
    <row r="21" spans="2:14" ht="15" customHeight="1" x14ac:dyDescent="0.15">
      <c r="B21" s="29">
        <f t="shared" si="0"/>
        <v>19</v>
      </c>
      <c r="C21" s="29">
        <f t="shared" si="1"/>
        <v>121514</v>
      </c>
      <c r="D21" s="47" t="str">
        <f t="shared" si="2"/>
        <v>其他应收款-招商局</v>
      </c>
      <c r="E21" s="29" t="str">
        <f t="shared" si="3"/>
        <v>96 - 96</v>
      </c>
      <c r="J21" s="76">
        <v>19</v>
      </c>
      <c r="K21" s="76">
        <v>121514</v>
      </c>
      <c r="L21" s="94" t="s">
        <v>149</v>
      </c>
      <c r="M21" s="76">
        <v>1</v>
      </c>
      <c r="N21" s="98" t="str">
        <f>IF(J21="","",SUM(M$3:M20)+1&amp;" - "&amp;SUM(M$3:M21))</f>
        <v>96 - 96</v>
      </c>
    </row>
    <row r="22" spans="2:14" ht="15" customHeight="1" x14ac:dyDescent="0.15">
      <c r="B22" s="29">
        <f t="shared" si="0"/>
        <v>20</v>
      </c>
      <c r="C22" s="29">
        <f t="shared" si="1"/>
        <v>121515</v>
      </c>
      <c r="D22" s="47" t="str">
        <f t="shared" si="2"/>
        <v>其他应收款-北京京密公司</v>
      </c>
      <c r="E22" s="29" t="str">
        <f t="shared" si="3"/>
        <v>97 - 97</v>
      </c>
      <c r="J22" s="76">
        <v>20</v>
      </c>
      <c r="K22" s="76">
        <v>121515</v>
      </c>
      <c r="L22" s="94" t="s">
        <v>150</v>
      </c>
      <c r="M22" s="76">
        <v>1</v>
      </c>
      <c r="N22" s="98" t="str">
        <f>IF(J22="","",SUM(M$3:M21)+1&amp;" - "&amp;SUM(M$3:M22))</f>
        <v>97 - 97</v>
      </c>
    </row>
    <row r="23" spans="2:14" ht="15" customHeight="1" x14ac:dyDescent="0.15">
      <c r="B23" s="29">
        <f t="shared" si="0"/>
        <v>21</v>
      </c>
      <c r="C23" s="29">
        <f t="shared" si="1"/>
        <v>121516</v>
      </c>
      <c r="D23" s="47" t="str">
        <f t="shared" si="2"/>
        <v>其他应收款-侯各庄经联社</v>
      </c>
      <c r="E23" s="29" t="str">
        <f t="shared" si="3"/>
        <v>98 - 98</v>
      </c>
      <c r="J23" s="76">
        <v>21</v>
      </c>
      <c r="K23" s="76">
        <v>121516</v>
      </c>
      <c r="L23" s="94" t="s">
        <v>151</v>
      </c>
      <c r="M23" s="76">
        <v>1</v>
      </c>
      <c r="N23" s="98" t="str">
        <f>IF(J23="","",SUM(M$3:M22)+1&amp;" - "&amp;SUM(M$3:M23))</f>
        <v>98 - 98</v>
      </c>
    </row>
    <row r="24" spans="2:14" ht="15" customHeight="1" x14ac:dyDescent="0.15">
      <c r="B24" s="29">
        <f t="shared" si="0"/>
        <v>22</v>
      </c>
      <c r="C24" s="29">
        <f t="shared" si="1"/>
        <v>121517</v>
      </c>
      <c r="D24" s="47" t="str">
        <f t="shared" si="2"/>
        <v>其他应收款-省台记者</v>
      </c>
      <c r="E24" s="29" t="str">
        <f t="shared" si="3"/>
        <v>99 - 99</v>
      </c>
      <c r="J24" s="76">
        <v>22</v>
      </c>
      <c r="K24" s="76">
        <v>121517</v>
      </c>
      <c r="L24" s="94" t="s">
        <v>152</v>
      </c>
      <c r="M24" s="76">
        <v>1</v>
      </c>
      <c r="N24" s="98" t="str">
        <f>IF(J24="","",SUM(M$3:M23)+1&amp;" - "&amp;SUM(M$3:M24))</f>
        <v>99 - 99</v>
      </c>
    </row>
    <row r="25" spans="2:14" ht="15" customHeight="1" x14ac:dyDescent="0.15">
      <c r="B25" s="29">
        <f t="shared" si="0"/>
        <v>23</v>
      </c>
      <c r="C25" s="29">
        <f t="shared" si="1"/>
        <v>121518</v>
      </c>
      <c r="D25" s="47" t="str">
        <f t="shared" si="2"/>
        <v>其他应收款-申文善</v>
      </c>
      <c r="E25" s="29" t="str">
        <f t="shared" si="3"/>
        <v>100 - 100</v>
      </c>
      <c r="J25" s="76">
        <v>23</v>
      </c>
      <c r="K25" s="76">
        <v>121518</v>
      </c>
      <c r="L25" s="94" t="s">
        <v>153</v>
      </c>
      <c r="M25" s="76">
        <v>1</v>
      </c>
      <c r="N25" s="98" t="str">
        <f>IF(J25="","",SUM(M$3:M24)+1&amp;" - "&amp;SUM(M$3:M25))</f>
        <v>100 - 100</v>
      </c>
    </row>
    <row r="26" spans="2:14" ht="15" customHeight="1" x14ac:dyDescent="0.15">
      <c r="B26" s="29">
        <f t="shared" si="0"/>
        <v>24</v>
      </c>
      <c r="C26" s="29">
        <f t="shared" si="1"/>
        <v>121519</v>
      </c>
      <c r="D26" s="47" t="str">
        <f t="shared" si="2"/>
        <v>其他应收款-宣传部</v>
      </c>
      <c r="E26" s="29" t="str">
        <f t="shared" si="3"/>
        <v>101 - 101</v>
      </c>
      <c r="J26" s="76">
        <v>24</v>
      </c>
      <c r="K26" s="76">
        <v>121519</v>
      </c>
      <c r="L26" s="94" t="s">
        <v>154</v>
      </c>
      <c r="M26" s="76">
        <v>1</v>
      </c>
      <c r="N26" s="98" t="str">
        <f>IF(J26="","",SUM(M$3:M25)+1&amp;" - "&amp;SUM(M$3:M26))</f>
        <v>101 - 101</v>
      </c>
    </row>
    <row r="27" spans="2:14" ht="15" customHeight="1" x14ac:dyDescent="0.15">
      <c r="B27" s="29">
        <f t="shared" si="0"/>
        <v>25</v>
      </c>
      <c r="C27" s="29">
        <f t="shared" si="1"/>
        <v>121520</v>
      </c>
      <c r="D27" s="47" t="str">
        <f t="shared" si="2"/>
        <v>其他应收款-胜利面包车</v>
      </c>
      <c r="E27" s="29" t="str">
        <f t="shared" si="3"/>
        <v>102 - 102</v>
      </c>
      <c r="J27" s="76">
        <v>25</v>
      </c>
      <c r="K27" s="76">
        <v>121520</v>
      </c>
      <c r="L27" s="94" t="s">
        <v>155</v>
      </c>
      <c r="M27" s="76">
        <v>1</v>
      </c>
      <c r="N27" s="98" t="str">
        <f>IF(J27="","",SUM(M$3:M26)+1&amp;" - "&amp;SUM(M$3:M27))</f>
        <v>102 - 102</v>
      </c>
    </row>
    <row r="28" spans="2:14" ht="15" customHeight="1" x14ac:dyDescent="0.15">
      <c r="B28" s="29">
        <f t="shared" si="0"/>
        <v>26</v>
      </c>
      <c r="C28" s="29">
        <f t="shared" si="1"/>
        <v>121521</v>
      </c>
      <c r="D28" s="47" t="str">
        <f t="shared" si="2"/>
        <v>其他应收款-县医院</v>
      </c>
      <c r="E28" s="29" t="str">
        <f t="shared" si="3"/>
        <v>103 - 103</v>
      </c>
      <c r="J28" s="76">
        <v>26</v>
      </c>
      <c r="K28" s="76">
        <v>121521</v>
      </c>
      <c r="L28" s="94" t="s">
        <v>156</v>
      </c>
      <c r="M28" s="76">
        <v>1</v>
      </c>
      <c r="N28" s="98" t="str">
        <f>IF(J28="","",SUM(M$3:M27)+1&amp;" - "&amp;SUM(M$3:M28))</f>
        <v>103 - 103</v>
      </c>
    </row>
    <row r="29" spans="2:14" ht="15" customHeight="1" x14ac:dyDescent="0.15">
      <c r="B29" s="29">
        <f t="shared" si="0"/>
        <v>27</v>
      </c>
      <c r="C29" s="29">
        <f t="shared" si="1"/>
        <v>121522</v>
      </c>
      <c r="D29" s="47" t="str">
        <f t="shared" si="2"/>
        <v>其他应收款-重大疾病医疗互助</v>
      </c>
      <c r="E29" s="29" t="str">
        <f t="shared" si="3"/>
        <v>104 - 104</v>
      </c>
      <c r="J29" s="76">
        <v>27</v>
      </c>
      <c r="K29" s="76">
        <v>121522</v>
      </c>
      <c r="L29" s="94" t="s">
        <v>113</v>
      </c>
      <c r="M29" s="76">
        <v>1</v>
      </c>
      <c r="N29" s="98" t="str">
        <f>IF(J29="","",SUM(M$3:M28)+1&amp;" - "&amp;SUM(M$3:M29))</f>
        <v>104 - 104</v>
      </c>
    </row>
    <row r="30" spans="2:14" ht="15" customHeight="1" x14ac:dyDescent="0.15">
      <c r="B30" s="29">
        <f t="shared" si="0"/>
        <v>28</v>
      </c>
      <c r="C30" s="29">
        <f t="shared" si="1"/>
        <v>121523</v>
      </c>
      <c r="D30" s="47" t="str">
        <f t="shared" si="2"/>
        <v>其他应收款-尹国栋</v>
      </c>
      <c r="E30" s="29" t="str">
        <f t="shared" si="3"/>
        <v>105 - 107</v>
      </c>
      <c r="J30" s="76">
        <v>28</v>
      </c>
      <c r="K30" s="76">
        <v>121523</v>
      </c>
      <c r="L30" s="94" t="s">
        <v>21</v>
      </c>
      <c r="M30" s="76">
        <v>3</v>
      </c>
      <c r="N30" s="98" t="str">
        <f>IF(J30="","",SUM(M$3:M29)+1&amp;" - "&amp;SUM(M$3:M30))</f>
        <v>105 - 107</v>
      </c>
    </row>
    <row r="31" spans="2:14" ht="15" customHeight="1" x14ac:dyDescent="0.15">
      <c r="B31" s="29">
        <f t="shared" si="0"/>
        <v>29</v>
      </c>
      <c r="C31" s="29">
        <f t="shared" si="1"/>
        <v>121525</v>
      </c>
      <c r="D31" s="47" t="str">
        <f t="shared" si="2"/>
        <v>其他应收款-周秀娟</v>
      </c>
      <c r="E31" s="29" t="str">
        <f t="shared" si="3"/>
        <v>108 - 111</v>
      </c>
      <c r="J31" s="76">
        <v>29</v>
      </c>
      <c r="K31" s="76">
        <v>121525</v>
      </c>
      <c r="L31" s="94" t="s">
        <v>38</v>
      </c>
      <c r="M31" s="76">
        <v>4</v>
      </c>
      <c r="N31" s="98" t="str">
        <f>IF(J31="","",SUM(M$3:M30)+1&amp;" - "&amp;SUM(M$3:M31))</f>
        <v>108 - 111</v>
      </c>
    </row>
    <row r="32" spans="2:14" ht="15" customHeight="1" x14ac:dyDescent="0.15">
      <c r="B32" s="29">
        <f t="shared" si="0"/>
        <v>30</v>
      </c>
      <c r="C32" s="29">
        <f t="shared" si="1"/>
        <v>121526</v>
      </c>
      <c r="D32" s="47" t="str">
        <f t="shared" si="2"/>
        <v>其他应收款-曹孟雨</v>
      </c>
      <c r="E32" s="29" t="str">
        <f t="shared" si="3"/>
        <v>112 - 116</v>
      </c>
      <c r="J32" s="76">
        <v>30</v>
      </c>
      <c r="K32" s="76">
        <v>121526</v>
      </c>
      <c r="L32" s="94" t="s">
        <v>39</v>
      </c>
      <c r="M32" s="76">
        <v>5</v>
      </c>
      <c r="N32" s="98" t="str">
        <f>IF(J32="","",SUM(M$3:M31)+1&amp;" - "&amp;SUM(M$3:M32))</f>
        <v>112 - 116</v>
      </c>
    </row>
    <row r="33" spans="2:14" ht="15" customHeight="1" x14ac:dyDescent="0.15">
      <c r="B33" s="29">
        <f t="shared" si="0"/>
        <v>31</v>
      </c>
      <c r="C33" s="29">
        <f t="shared" si="1"/>
        <v>121527</v>
      </c>
      <c r="D33" s="47" t="str">
        <f t="shared" si="2"/>
        <v>其他应收款-电费</v>
      </c>
      <c r="E33" s="29" t="str">
        <f t="shared" si="3"/>
        <v>117 - 117</v>
      </c>
      <c r="J33" s="76">
        <v>31</v>
      </c>
      <c r="K33" s="76">
        <v>121527</v>
      </c>
      <c r="L33" s="94" t="s">
        <v>94</v>
      </c>
      <c r="M33" s="76">
        <v>1</v>
      </c>
      <c r="N33" s="98" t="str">
        <f>IF(J33="","",SUM(M$3:M32)+1&amp;" - "&amp;SUM(M$3:M33))</f>
        <v>117 - 117</v>
      </c>
    </row>
    <row r="34" spans="2:14" ht="15" customHeight="1" x14ac:dyDescent="0.15">
      <c r="B34" s="29">
        <f t="shared" si="0"/>
        <v>32</v>
      </c>
      <c r="C34" s="29">
        <f t="shared" si="1"/>
        <v>121528</v>
      </c>
      <c r="D34" s="47" t="str">
        <f t="shared" si="2"/>
        <v>其他应收款-卢作亭</v>
      </c>
      <c r="E34" s="29" t="str">
        <f t="shared" si="3"/>
        <v>118 - 120</v>
      </c>
      <c r="J34" s="76">
        <v>32</v>
      </c>
      <c r="K34" s="76">
        <v>121528</v>
      </c>
      <c r="L34" s="94" t="s">
        <v>19</v>
      </c>
      <c r="M34" s="76">
        <v>3</v>
      </c>
      <c r="N34" s="98" t="str">
        <f>IF(J34="","",SUM(M$3:M33)+1&amp;" - "&amp;SUM(M$3:M34))</f>
        <v>118 - 120</v>
      </c>
    </row>
    <row r="35" spans="2:14" ht="15" customHeight="1" x14ac:dyDescent="0.15">
      <c r="B35" s="29">
        <f t="shared" si="0"/>
        <v>33</v>
      </c>
      <c r="C35" s="29">
        <f t="shared" si="1"/>
        <v>121529</v>
      </c>
      <c r="D35" s="47" t="str">
        <f t="shared" si="2"/>
        <v>其他应收款-刘晓波</v>
      </c>
      <c r="E35" s="29" t="str">
        <f t="shared" si="3"/>
        <v>121 - 123</v>
      </c>
      <c r="J35" s="76">
        <v>33</v>
      </c>
      <c r="K35" s="76">
        <v>121529</v>
      </c>
      <c r="L35" s="94" t="s">
        <v>18</v>
      </c>
      <c r="M35" s="76">
        <v>3</v>
      </c>
      <c r="N35" s="98" t="str">
        <f>IF(J35="","",SUM(M$3:M34)+1&amp;" - "&amp;SUM(M$3:M35))</f>
        <v>121 - 123</v>
      </c>
    </row>
    <row r="36" spans="2:14" ht="15" customHeight="1" x14ac:dyDescent="0.15">
      <c r="B36" s="29">
        <f t="shared" si="0"/>
        <v>34</v>
      </c>
      <c r="C36" s="29">
        <f t="shared" si="1"/>
        <v>121530</v>
      </c>
      <c r="D36" s="47" t="str">
        <f t="shared" si="2"/>
        <v>其他应收款-李向军</v>
      </c>
      <c r="E36" s="29" t="str">
        <f t="shared" si="3"/>
        <v>124 - 126</v>
      </c>
      <c r="J36" s="76">
        <v>34</v>
      </c>
      <c r="K36" s="76">
        <v>121530</v>
      </c>
      <c r="L36" s="94" t="s">
        <v>22</v>
      </c>
      <c r="M36" s="76">
        <v>3</v>
      </c>
      <c r="N36" s="98" t="str">
        <f>IF(J36="","",SUM(M$3:M35)+1&amp;" - "&amp;SUM(M$3:M36))</f>
        <v>124 - 126</v>
      </c>
    </row>
    <row r="37" spans="2:14" ht="15" customHeight="1" x14ac:dyDescent="0.15">
      <c r="B37" s="29">
        <f t="shared" si="0"/>
        <v>35</v>
      </c>
      <c r="C37" s="29">
        <f t="shared" si="1"/>
        <v>121532</v>
      </c>
      <c r="D37" s="47" t="str">
        <f t="shared" si="2"/>
        <v>其他应收款-崔京鲁</v>
      </c>
      <c r="E37" s="29" t="str">
        <f t="shared" si="3"/>
        <v>127 - 127</v>
      </c>
      <c r="J37" s="76">
        <v>35</v>
      </c>
      <c r="K37" s="76">
        <v>121532</v>
      </c>
      <c r="L37" s="94" t="s">
        <v>20</v>
      </c>
      <c r="M37" s="76">
        <v>1</v>
      </c>
      <c r="N37" s="98" t="str">
        <f>IF(J37="","",SUM(M$3:M36)+1&amp;" - "&amp;SUM(M$3:M37))</f>
        <v>127 - 127</v>
      </c>
    </row>
    <row r="38" spans="2:14" ht="15" customHeight="1" x14ac:dyDescent="0.15">
      <c r="B38" s="29">
        <f t="shared" si="0"/>
        <v>36</v>
      </c>
      <c r="C38" s="29">
        <f t="shared" si="1"/>
        <v>121533</v>
      </c>
      <c r="D38" s="47" t="str">
        <f t="shared" si="2"/>
        <v>其他应收款-四零五零</v>
      </c>
      <c r="E38" s="29" t="str">
        <f t="shared" si="3"/>
        <v>128 - 130</v>
      </c>
      <c r="J38" s="76">
        <v>36</v>
      </c>
      <c r="K38" s="76">
        <v>121533</v>
      </c>
      <c r="L38" s="94" t="s">
        <v>46</v>
      </c>
      <c r="M38" s="76">
        <v>3</v>
      </c>
      <c r="N38" s="98" t="str">
        <f>IF(J38="","",SUM(M$3:M37)+1&amp;" - "&amp;SUM(M$3:M38))</f>
        <v>128 - 130</v>
      </c>
    </row>
    <row r="39" spans="2:14" ht="15" customHeight="1" x14ac:dyDescent="0.15">
      <c r="B39" s="29">
        <f t="shared" si="0"/>
        <v>37</v>
      </c>
      <c r="C39" s="29">
        <f t="shared" si="1"/>
        <v>121539</v>
      </c>
      <c r="D39" s="47" t="str">
        <f t="shared" si="2"/>
        <v>其他应收款-宿书辉</v>
      </c>
      <c r="E39" s="29" t="str">
        <f t="shared" si="3"/>
        <v>131 - 131</v>
      </c>
      <c r="J39" s="76">
        <v>37</v>
      </c>
      <c r="K39" s="76">
        <v>121539</v>
      </c>
      <c r="L39" s="94" t="s">
        <v>157</v>
      </c>
      <c r="M39" s="76">
        <v>1</v>
      </c>
      <c r="N39" s="98" t="str">
        <f>IF(J39="","",SUM(M$3:M38)+1&amp;" - "&amp;SUM(M$3:M39))</f>
        <v>131 - 131</v>
      </c>
    </row>
    <row r="40" spans="2:14" ht="15" customHeight="1" x14ac:dyDescent="0.15">
      <c r="B40" s="29">
        <f t="shared" si="0"/>
        <v>38</v>
      </c>
      <c r="C40" s="29">
        <f t="shared" si="1"/>
        <v>121543</v>
      </c>
      <c r="D40" s="47" t="str">
        <f t="shared" si="2"/>
        <v>其他应收款-公益岗</v>
      </c>
      <c r="E40" s="29" t="str">
        <f t="shared" si="3"/>
        <v>132 - 135</v>
      </c>
      <c r="J40" s="76">
        <v>38</v>
      </c>
      <c r="K40" s="76">
        <v>121543</v>
      </c>
      <c r="L40" s="94" t="s">
        <v>43</v>
      </c>
      <c r="M40" s="76">
        <v>4</v>
      </c>
      <c r="N40" s="98" t="str">
        <f>IF(J40="","",SUM(M$3:M39)+1&amp;" - "&amp;SUM(M$3:M40))</f>
        <v>132 - 135</v>
      </c>
    </row>
    <row r="41" spans="2:14" ht="15" customHeight="1" x14ac:dyDescent="0.15">
      <c r="B41" s="29">
        <f t="shared" si="0"/>
        <v>39</v>
      </c>
      <c r="C41" s="29">
        <f t="shared" si="1"/>
        <v>121545</v>
      </c>
      <c r="D41" s="47" t="str">
        <f t="shared" si="2"/>
        <v>其他应收款-耿海云</v>
      </c>
      <c r="E41" s="29" t="str">
        <f t="shared" si="3"/>
        <v>136 - 136</v>
      </c>
      <c r="J41" s="76">
        <v>39</v>
      </c>
      <c r="K41" s="76">
        <v>121545</v>
      </c>
      <c r="L41" s="94" t="s">
        <v>118</v>
      </c>
      <c r="M41" s="76">
        <v>1</v>
      </c>
      <c r="N41" s="98" t="str">
        <f>IF(J41="","",SUM(M$3:M40)+1&amp;" - "&amp;SUM(M$3:M41))</f>
        <v>136 - 136</v>
      </c>
    </row>
    <row r="42" spans="2:14" ht="15" customHeight="1" x14ac:dyDescent="0.15">
      <c r="B42" s="29">
        <f t="shared" si="0"/>
        <v>40</v>
      </c>
      <c r="C42" s="29">
        <f t="shared" si="1"/>
        <v>1501</v>
      </c>
      <c r="D42" s="47" t="str">
        <f t="shared" si="2"/>
        <v>固定资产</v>
      </c>
      <c r="E42" s="29" t="str">
        <f t="shared" si="3"/>
        <v>137 - 137</v>
      </c>
      <c r="J42" s="76">
        <v>40</v>
      </c>
      <c r="K42" s="76">
        <v>1501</v>
      </c>
      <c r="L42" s="94" t="s">
        <v>79</v>
      </c>
      <c r="M42" s="76">
        <v>1</v>
      </c>
      <c r="N42" s="98" t="str">
        <f>IF(J42="","",SUM(M$3:M41)+1&amp;" - "&amp;SUM(M$3:M42))</f>
        <v>137 - 137</v>
      </c>
    </row>
    <row r="43" spans="2:14" ht="15" customHeight="1" x14ac:dyDescent="0.15">
      <c r="B43" s="29">
        <f t="shared" si="0"/>
        <v>41</v>
      </c>
      <c r="C43" s="29">
        <f t="shared" si="1"/>
        <v>2103</v>
      </c>
      <c r="D43" s="47" t="str">
        <f t="shared" si="2"/>
        <v>应缴财政专户款</v>
      </c>
      <c r="E43" s="29" t="str">
        <f t="shared" si="3"/>
        <v>138 - 141</v>
      </c>
      <c r="J43" s="76">
        <v>41</v>
      </c>
      <c r="K43" s="76">
        <v>2103</v>
      </c>
      <c r="L43" s="94" t="s">
        <v>49</v>
      </c>
      <c r="M43" s="76">
        <v>4</v>
      </c>
      <c r="N43" s="98" t="str">
        <f>IF(J43="","",SUM(M$3:M42)+1&amp;" - "&amp;SUM(M$3:M43))</f>
        <v>138 - 141</v>
      </c>
    </row>
    <row r="44" spans="2:14" ht="15" customHeight="1" x14ac:dyDescent="0.15">
      <c r="B44" s="29">
        <f t="shared" si="0"/>
        <v>42</v>
      </c>
      <c r="C44" s="29">
        <f t="shared" si="1"/>
        <v>2303</v>
      </c>
      <c r="D44" s="47" t="str">
        <f t="shared" si="2"/>
        <v>预收账款</v>
      </c>
      <c r="E44" s="29" t="str">
        <f t="shared" si="3"/>
        <v>142 - 144</v>
      </c>
      <c r="J44" s="76">
        <v>42</v>
      </c>
      <c r="K44" s="76">
        <v>2303</v>
      </c>
      <c r="L44" s="94" t="s">
        <v>167</v>
      </c>
      <c r="M44" s="76">
        <v>3</v>
      </c>
      <c r="N44" s="98" t="str">
        <f>IF(J44="","",SUM(M$3:M43)+1&amp;" - "&amp;SUM(M$3:M44))</f>
        <v>142 - 144</v>
      </c>
    </row>
    <row r="45" spans="2:14" ht="15" customHeight="1" x14ac:dyDescent="0.15">
      <c r="B45" s="29">
        <f t="shared" si="0"/>
        <v>43</v>
      </c>
      <c r="C45" s="29">
        <f t="shared" si="1"/>
        <v>230303</v>
      </c>
      <c r="D45" s="47" t="str">
        <f t="shared" si="2"/>
        <v>预收账款-电台</v>
      </c>
      <c r="E45" s="29" t="str">
        <f t="shared" si="3"/>
        <v>145 - 145</v>
      </c>
      <c r="J45" s="76">
        <v>43</v>
      </c>
      <c r="K45" s="76">
        <v>230303</v>
      </c>
      <c r="L45" s="94" t="s">
        <v>50</v>
      </c>
      <c r="M45" s="76">
        <v>1</v>
      </c>
      <c r="N45" s="98" t="str">
        <f>IF(J45="","",SUM(M$3:M44)+1&amp;" - "&amp;SUM(M$3:M45))</f>
        <v>145 - 145</v>
      </c>
    </row>
    <row r="46" spans="2:14" ht="15" customHeight="1" x14ac:dyDescent="0.15">
      <c r="B46" s="29">
        <f t="shared" si="0"/>
        <v>44</v>
      </c>
      <c r="C46" s="29">
        <f t="shared" si="1"/>
        <v>230304</v>
      </c>
      <c r="D46" s="47" t="str">
        <f t="shared" si="2"/>
        <v>预收账款-广告创收</v>
      </c>
      <c r="E46" s="29" t="str">
        <f t="shared" si="3"/>
        <v>146 - 148</v>
      </c>
      <c r="J46" s="76">
        <v>44</v>
      </c>
      <c r="K46" s="76">
        <v>230304</v>
      </c>
      <c r="L46" s="94" t="s">
        <v>96</v>
      </c>
      <c r="M46" s="76">
        <v>3</v>
      </c>
      <c r="N46" s="98" t="str">
        <f>IF(J46="","",SUM(M$3:M45)+1&amp;" - "&amp;SUM(M$3:M46))</f>
        <v>146 - 148</v>
      </c>
    </row>
    <row r="47" spans="2:14" ht="15" customHeight="1" x14ac:dyDescent="0.15">
      <c r="B47" s="29">
        <f t="shared" si="0"/>
        <v>45</v>
      </c>
      <c r="C47" s="29">
        <f t="shared" si="1"/>
        <v>2305</v>
      </c>
      <c r="D47" s="47" t="str">
        <f t="shared" si="2"/>
        <v>其他应付款</v>
      </c>
      <c r="E47" s="29" t="str">
        <f t="shared" si="3"/>
        <v>149 - 167</v>
      </c>
      <c r="J47" s="76">
        <v>45</v>
      </c>
      <c r="K47" s="76">
        <v>2305</v>
      </c>
      <c r="L47" s="94" t="s">
        <v>168</v>
      </c>
      <c r="M47" s="76">
        <v>19</v>
      </c>
      <c r="N47" s="98" t="str">
        <f>IF(J47="","",SUM(M$3:M46)+1&amp;" - "&amp;SUM(M$3:M47))</f>
        <v>149 - 167</v>
      </c>
    </row>
    <row r="48" spans="2:14" ht="15" customHeight="1" x14ac:dyDescent="0.15">
      <c r="B48" s="29">
        <f t="shared" si="0"/>
        <v>46</v>
      </c>
      <c r="C48" s="29">
        <f t="shared" si="1"/>
        <v>230501</v>
      </c>
      <c r="D48" s="47" t="str">
        <f t="shared" si="2"/>
        <v>其他应付款-备用金</v>
      </c>
      <c r="E48" s="29" t="str">
        <f t="shared" si="3"/>
        <v>168 - 168</v>
      </c>
      <c r="J48" s="76">
        <v>46</v>
      </c>
      <c r="K48" s="76">
        <v>230501</v>
      </c>
      <c r="L48" s="94" t="s">
        <v>82</v>
      </c>
      <c r="M48" s="76">
        <v>1</v>
      </c>
      <c r="N48" s="98" t="str">
        <f>IF(J48="","",SUM(M$3:M47)+1&amp;" - "&amp;SUM(M$3:M48))</f>
        <v>168 - 168</v>
      </c>
    </row>
    <row r="49" spans="2:14" ht="15" customHeight="1" x14ac:dyDescent="0.15">
      <c r="B49" s="29">
        <f t="shared" si="0"/>
        <v>47</v>
      </c>
      <c r="C49" s="29">
        <f t="shared" si="1"/>
        <v>230502</v>
      </c>
      <c r="D49" s="47" t="str">
        <f t="shared" si="2"/>
        <v>其他应付款-网络公司</v>
      </c>
      <c r="E49" s="29" t="str">
        <f t="shared" si="3"/>
        <v>169 - 174</v>
      </c>
      <c r="J49" s="76">
        <v>47</v>
      </c>
      <c r="K49" s="76">
        <v>230502</v>
      </c>
      <c r="L49" s="94" t="s">
        <v>15</v>
      </c>
      <c r="M49" s="76">
        <v>6</v>
      </c>
      <c r="N49" s="98" t="str">
        <f>IF(J49="","",SUM(M$3:M48)+1&amp;" - "&amp;SUM(M$3:M49))</f>
        <v>169 - 174</v>
      </c>
    </row>
    <row r="50" spans="2:14" ht="15" customHeight="1" x14ac:dyDescent="0.15">
      <c r="B50" s="29">
        <f t="shared" si="0"/>
        <v>48</v>
      </c>
      <c r="C50" s="29">
        <f t="shared" si="1"/>
        <v>230503</v>
      </c>
      <c r="D50" s="47" t="str">
        <f t="shared" si="2"/>
        <v>其他应付款-福利费</v>
      </c>
      <c r="E50" s="29" t="str">
        <f t="shared" si="3"/>
        <v>175 - 175</v>
      </c>
      <c r="J50" s="76">
        <v>48</v>
      </c>
      <c r="K50" s="76">
        <v>230503</v>
      </c>
      <c r="L50" s="94" t="s">
        <v>169</v>
      </c>
      <c r="M50" s="76">
        <v>1</v>
      </c>
      <c r="N50" s="98" t="str">
        <f>IF(J50="","",SUM(M$3:M49)+1&amp;" - "&amp;SUM(M$3:M50))</f>
        <v>175 - 175</v>
      </c>
    </row>
    <row r="51" spans="2:14" ht="15" customHeight="1" x14ac:dyDescent="0.15">
      <c r="B51" s="29">
        <f t="shared" si="0"/>
        <v>49</v>
      </c>
      <c r="C51" s="29">
        <f t="shared" si="1"/>
        <v>230504</v>
      </c>
      <c r="D51" s="47" t="str">
        <f t="shared" si="2"/>
        <v>其他应付款-工会会费</v>
      </c>
      <c r="E51" s="29" t="str">
        <f t="shared" si="3"/>
        <v>176 - 176</v>
      </c>
      <c r="J51" s="76">
        <v>49</v>
      </c>
      <c r="K51" s="76">
        <v>230504</v>
      </c>
      <c r="L51" s="94" t="s">
        <v>170</v>
      </c>
      <c r="M51" s="76">
        <v>1</v>
      </c>
      <c r="N51" s="98" t="str">
        <f>IF(J51="","",SUM(M$3:M50)+1&amp;" - "&amp;SUM(M$3:M51))</f>
        <v>176 - 176</v>
      </c>
    </row>
    <row r="52" spans="2:14" ht="15" customHeight="1" x14ac:dyDescent="0.15">
      <c r="B52" s="29">
        <f t="shared" si="0"/>
        <v>50</v>
      </c>
      <c r="C52" s="29">
        <f t="shared" si="1"/>
        <v>230505</v>
      </c>
      <c r="D52" s="47" t="str">
        <f t="shared" si="2"/>
        <v>其他应付款-川林</v>
      </c>
      <c r="E52" s="29" t="str">
        <f t="shared" si="3"/>
        <v>177 - 177</v>
      </c>
      <c r="J52" s="76">
        <v>50</v>
      </c>
      <c r="K52" s="76">
        <v>230505</v>
      </c>
      <c r="L52" s="94" t="s">
        <v>171</v>
      </c>
      <c r="M52" s="76">
        <v>1</v>
      </c>
      <c r="N52" s="98" t="str">
        <f>IF(J52="","",SUM(M$3:M51)+1&amp;" - "&amp;SUM(M$3:M52))</f>
        <v>177 - 177</v>
      </c>
    </row>
    <row r="53" spans="2:14" ht="15" customHeight="1" x14ac:dyDescent="0.15">
      <c r="B53" s="29">
        <f t="shared" si="0"/>
        <v>51</v>
      </c>
      <c r="C53" s="29">
        <f t="shared" si="1"/>
        <v>230506</v>
      </c>
      <c r="D53" s="47" t="str">
        <f t="shared" si="2"/>
        <v>其他应付款-黄坨</v>
      </c>
      <c r="E53" s="29" t="str">
        <f t="shared" si="3"/>
        <v>178 - 178</v>
      </c>
      <c r="J53" s="76">
        <v>51</v>
      </c>
      <c r="K53" s="76">
        <v>230506</v>
      </c>
      <c r="L53" s="94" t="s">
        <v>172</v>
      </c>
      <c r="M53" s="76">
        <v>1</v>
      </c>
      <c r="N53" s="98" t="str">
        <f>IF(J53="","",SUM(M$3:M52)+1&amp;" - "&amp;SUM(M$3:M53))</f>
        <v>178 - 178</v>
      </c>
    </row>
    <row r="54" spans="2:14" ht="15" customHeight="1" x14ac:dyDescent="0.15">
      <c r="B54" s="29">
        <f t="shared" si="0"/>
        <v>52</v>
      </c>
      <c r="C54" s="29">
        <f t="shared" si="1"/>
        <v>230507</v>
      </c>
      <c r="D54" s="47" t="str">
        <f t="shared" si="2"/>
        <v>其他应付款-广播局综合经销处</v>
      </c>
      <c r="E54" s="29" t="str">
        <f t="shared" si="3"/>
        <v>179 - 179</v>
      </c>
      <c r="J54" s="76">
        <v>52</v>
      </c>
      <c r="K54" s="76">
        <v>230507</v>
      </c>
      <c r="L54" s="94" t="s">
        <v>173</v>
      </c>
      <c r="M54" s="76">
        <v>1</v>
      </c>
      <c r="N54" s="98" t="str">
        <f>IF(J54="","",SUM(M$3:M53)+1&amp;" - "&amp;SUM(M$3:M54))</f>
        <v>179 - 179</v>
      </c>
    </row>
    <row r="55" spans="2:14" ht="15" customHeight="1" x14ac:dyDescent="0.15">
      <c r="B55" s="29">
        <f t="shared" si="0"/>
        <v>53</v>
      </c>
      <c r="C55" s="29">
        <f t="shared" si="1"/>
        <v>230508</v>
      </c>
      <c r="D55" s="47" t="str">
        <f t="shared" si="2"/>
        <v>其他应付款-服务部</v>
      </c>
      <c r="E55" s="29" t="str">
        <f t="shared" si="3"/>
        <v>180 - 180</v>
      </c>
      <c r="J55" s="76">
        <v>53</v>
      </c>
      <c r="K55" s="76">
        <v>230508</v>
      </c>
      <c r="L55" s="94" t="s">
        <v>174</v>
      </c>
      <c r="M55" s="76">
        <v>1</v>
      </c>
      <c r="N55" s="98" t="str">
        <f>IF(J55="","",SUM(M$3:M54)+1&amp;" - "&amp;SUM(M$3:M55))</f>
        <v>180 - 180</v>
      </c>
    </row>
    <row r="56" spans="2:14" ht="15" customHeight="1" x14ac:dyDescent="0.15">
      <c r="B56" s="29">
        <f t="shared" si="0"/>
        <v>54</v>
      </c>
      <c r="C56" s="29">
        <f t="shared" si="1"/>
        <v>230509</v>
      </c>
      <c r="D56" s="47" t="str">
        <f t="shared" si="2"/>
        <v>其他应付款-工行贷款</v>
      </c>
      <c r="E56" s="29" t="str">
        <f t="shared" si="3"/>
        <v>181 - 181</v>
      </c>
      <c r="J56" s="76">
        <v>54</v>
      </c>
      <c r="K56" s="76">
        <v>230509</v>
      </c>
      <c r="L56" s="94" t="s">
        <v>175</v>
      </c>
      <c r="M56" s="76">
        <v>1</v>
      </c>
      <c r="N56" s="98" t="str">
        <f>IF(J56="","",SUM(M$3:M55)+1&amp;" - "&amp;SUM(M$3:M56))</f>
        <v>181 - 181</v>
      </c>
    </row>
    <row r="57" spans="2:14" ht="15" customHeight="1" x14ac:dyDescent="0.15">
      <c r="B57" s="29">
        <f t="shared" si="0"/>
        <v>55</v>
      </c>
      <c r="C57" s="29">
        <f t="shared" si="1"/>
        <v>230510</v>
      </c>
      <c r="D57" s="47" t="str">
        <f t="shared" si="2"/>
        <v>其他应付款-出售住房收入</v>
      </c>
      <c r="E57" s="29" t="str">
        <f t="shared" si="3"/>
        <v>182 - 182</v>
      </c>
      <c r="J57" s="76">
        <v>55</v>
      </c>
      <c r="K57" s="76">
        <v>230510</v>
      </c>
      <c r="L57" s="94" t="s">
        <v>176</v>
      </c>
      <c r="M57" s="76">
        <v>1</v>
      </c>
      <c r="N57" s="98" t="str">
        <f>IF(J57="","",SUM(M$3:M56)+1&amp;" - "&amp;SUM(M$3:M57))</f>
        <v>182 - 182</v>
      </c>
    </row>
    <row r="58" spans="2:14" ht="15" customHeight="1" x14ac:dyDescent="0.15">
      <c r="B58" s="29">
        <f t="shared" si="0"/>
        <v>56</v>
      </c>
      <c r="C58" s="29">
        <f t="shared" si="1"/>
        <v>230511</v>
      </c>
      <c r="D58" s="47" t="str">
        <f t="shared" si="2"/>
        <v>其他应付款-财政局（1998年以前欠）</v>
      </c>
      <c r="E58" s="29" t="str">
        <f t="shared" si="3"/>
        <v>183 - 183</v>
      </c>
      <c r="J58" s="76">
        <v>56</v>
      </c>
      <c r="K58" s="76">
        <v>230511</v>
      </c>
      <c r="L58" s="94" t="s">
        <v>177</v>
      </c>
      <c r="M58" s="76">
        <v>1</v>
      </c>
      <c r="N58" s="98" t="str">
        <f>IF(J58="","",SUM(M$3:M57)+1&amp;" - "&amp;SUM(M$3:M58))</f>
        <v>183 - 183</v>
      </c>
    </row>
    <row r="59" spans="2:14" ht="15" customHeight="1" x14ac:dyDescent="0.15">
      <c r="B59" s="29">
        <f t="shared" si="0"/>
        <v>57</v>
      </c>
      <c r="C59" s="29">
        <f t="shared" si="1"/>
        <v>230512</v>
      </c>
      <c r="D59" s="47" t="str">
        <f t="shared" si="2"/>
        <v>其他应付款-财政局</v>
      </c>
      <c r="E59" s="29" t="str">
        <f t="shared" si="3"/>
        <v>184 - 184</v>
      </c>
      <c r="J59" s="76">
        <v>57</v>
      </c>
      <c r="K59" s="76">
        <v>230512</v>
      </c>
      <c r="L59" s="94" t="s">
        <v>178</v>
      </c>
      <c r="M59" s="76">
        <v>1</v>
      </c>
      <c r="N59" s="98" t="str">
        <f>IF(J59="","",SUM(M$3:M58)+1&amp;" - "&amp;SUM(M$3:M59))</f>
        <v>184 - 184</v>
      </c>
    </row>
    <row r="60" spans="2:14" ht="15" customHeight="1" x14ac:dyDescent="0.15">
      <c r="B60" s="29">
        <f t="shared" si="0"/>
        <v>58</v>
      </c>
      <c r="C60" s="29">
        <f t="shared" si="1"/>
        <v>230513</v>
      </c>
      <c r="D60" s="47" t="str">
        <f t="shared" si="2"/>
        <v>其他应付款-物资局（金属公司）</v>
      </c>
      <c r="E60" s="29" t="str">
        <f t="shared" si="3"/>
        <v>185 - 185</v>
      </c>
      <c r="J60" s="76">
        <v>58</v>
      </c>
      <c r="K60" s="76">
        <v>230513</v>
      </c>
      <c r="L60" s="94" t="s">
        <v>179</v>
      </c>
      <c r="M60" s="76">
        <v>1</v>
      </c>
      <c r="N60" s="98" t="str">
        <f>IF(J60="","",SUM(M$3:M59)+1&amp;" - "&amp;SUM(M$3:M60))</f>
        <v>185 - 185</v>
      </c>
    </row>
    <row r="61" spans="2:14" ht="15" customHeight="1" x14ac:dyDescent="0.15">
      <c r="B61" s="29">
        <f t="shared" si="0"/>
        <v>59</v>
      </c>
      <c r="C61" s="29">
        <f t="shared" si="1"/>
        <v>230514</v>
      </c>
      <c r="D61" s="47" t="str">
        <f t="shared" si="2"/>
        <v>其他应付款-绵阳市科鹰电子厂</v>
      </c>
      <c r="E61" s="29" t="str">
        <f t="shared" si="3"/>
        <v>186 - 186</v>
      </c>
      <c r="J61" s="76">
        <v>59</v>
      </c>
      <c r="K61" s="76">
        <v>230514</v>
      </c>
      <c r="L61" s="94" t="s">
        <v>180</v>
      </c>
      <c r="M61" s="76">
        <v>1</v>
      </c>
      <c r="N61" s="98" t="str">
        <f>IF(J61="","",SUM(M$3:M60)+1&amp;" - "&amp;SUM(M$3:M61))</f>
        <v>186 - 186</v>
      </c>
    </row>
    <row r="62" spans="2:14" ht="15" customHeight="1" x14ac:dyDescent="0.15">
      <c r="B62" s="29">
        <f t="shared" si="0"/>
        <v>60</v>
      </c>
      <c r="C62" s="29">
        <f t="shared" si="1"/>
        <v>230515</v>
      </c>
      <c r="D62" s="47" t="str">
        <f t="shared" si="2"/>
        <v>其他应付款-天线款</v>
      </c>
      <c r="E62" s="29" t="str">
        <f t="shared" si="3"/>
        <v>187 - 187</v>
      </c>
      <c r="J62" s="76">
        <v>60</v>
      </c>
      <c r="K62" s="76">
        <v>230515</v>
      </c>
      <c r="L62" s="94" t="s">
        <v>181</v>
      </c>
      <c r="M62" s="76">
        <v>1</v>
      </c>
      <c r="N62" s="98" t="str">
        <f>IF(J62="","",SUM(M$3:M61)+1&amp;" - "&amp;SUM(M$3:M62))</f>
        <v>187 - 187</v>
      </c>
    </row>
    <row r="63" spans="2:14" ht="15" customHeight="1" x14ac:dyDescent="0.15">
      <c r="B63" s="29">
        <f t="shared" si="0"/>
        <v>61</v>
      </c>
      <c r="C63" s="29">
        <f t="shared" si="1"/>
        <v>230516</v>
      </c>
      <c r="D63" s="47" t="str">
        <f t="shared" si="2"/>
        <v>其他应付款-标致牌汽车</v>
      </c>
      <c r="E63" s="29" t="str">
        <f t="shared" si="3"/>
        <v>188 - 188</v>
      </c>
      <c r="J63" s="76">
        <v>61</v>
      </c>
      <c r="K63" s="76">
        <v>230516</v>
      </c>
      <c r="L63" s="94" t="s">
        <v>182</v>
      </c>
      <c r="M63" s="76">
        <v>1</v>
      </c>
      <c r="N63" s="98" t="str">
        <f>IF(J63="","",SUM(M$3:M62)+1&amp;" - "&amp;SUM(M$3:M63))</f>
        <v>188 - 188</v>
      </c>
    </row>
    <row r="64" spans="2:14" ht="15" customHeight="1" x14ac:dyDescent="0.15">
      <c r="B64" s="29">
        <f t="shared" si="0"/>
        <v>62</v>
      </c>
      <c r="C64" s="29">
        <f t="shared" si="1"/>
        <v>230517</v>
      </c>
      <c r="D64" s="47" t="str">
        <f t="shared" si="2"/>
        <v>其他应付款-景德镇</v>
      </c>
      <c r="E64" s="29" t="str">
        <f t="shared" si="3"/>
        <v>189 - 189</v>
      </c>
      <c r="J64" s="76">
        <v>62</v>
      </c>
      <c r="K64" s="76">
        <v>230517</v>
      </c>
      <c r="L64" s="94" t="s">
        <v>183</v>
      </c>
      <c r="M64" s="76">
        <v>1</v>
      </c>
      <c r="N64" s="98" t="str">
        <f>IF(J64="","",SUM(M$3:M63)+1&amp;" - "&amp;SUM(M$3:M64))</f>
        <v>189 - 189</v>
      </c>
    </row>
    <row r="65" spans="2:14" ht="15" customHeight="1" x14ac:dyDescent="0.15">
      <c r="B65" s="29">
        <f t="shared" si="0"/>
        <v>63</v>
      </c>
      <c r="C65" s="29">
        <f t="shared" si="1"/>
        <v>230518</v>
      </c>
      <c r="D65" s="47" t="str">
        <f t="shared" si="2"/>
        <v>其他应付款-养老保险</v>
      </c>
      <c r="E65" s="29" t="str">
        <f t="shared" si="3"/>
        <v>190 - 194</v>
      </c>
      <c r="J65" s="76">
        <v>63</v>
      </c>
      <c r="K65" s="76">
        <v>230518</v>
      </c>
      <c r="L65" s="94" t="s">
        <v>23</v>
      </c>
      <c r="M65" s="76">
        <v>5</v>
      </c>
      <c r="N65" s="98" t="str">
        <f>IF(J65="","",SUM(M$3:M64)+1&amp;" - "&amp;SUM(M$3:M65))</f>
        <v>190 - 194</v>
      </c>
    </row>
    <row r="66" spans="2:14" ht="15" customHeight="1" x14ac:dyDescent="0.15">
      <c r="B66" s="29">
        <f t="shared" si="0"/>
        <v>64</v>
      </c>
      <c r="C66" s="29">
        <f t="shared" si="1"/>
        <v>230519</v>
      </c>
      <c r="D66" s="47" t="str">
        <f t="shared" si="2"/>
        <v>其他应付款-失业保险</v>
      </c>
      <c r="E66" s="29" t="str">
        <f t="shared" si="3"/>
        <v>195 - 198</v>
      </c>
      <c r="J66" s="76">
        <v>64</v>
      </c>
      <c r="K66" s="76">
        <v>230519</v>
      </c>
      <c r="L66" s="94" t="s">
        <v>24</v>
      </c>
      <c r="M66" s="76">
        <v>4</v>
      </c>
      <c r="N66" s="98" t="str">
        <f>IF(J66="","",SUM(M$3:M65)+1&amp;" - "&amp;SUM(M$3:M66))</f>
        <v>195 - 198</v>
      </c>
    </row>
    <row r="67" spans="2:14" ht="15" customHeight="1" x14ac:dyDescent="0.15">
      <c r="B67" s="29">
        <f t="shared" si="0"/>
        <v>65</v>
      </c>
      <c r="C67" s="29">
        <f t="shared" si="1"/>
        <v>230520</v>
      </c>
      <c r="D67" s="47" t="str">
        <f t="shared" si="2"/>
        <v>其他应付款-医疗保险</v>
      </c>
      <c r="E67" s="29" t="str">
        <f t="shared" si="3"/>
        <v>199 - 201</v>
      </c>
      <c r="J67" s="76">
        <v>65</v>
      </c>
      <c r="K67" s="76">
        <v>230520</v>
      </c>
      <c r="L67" s="94" t="s">
        <v>25</v>
      </c>
      <c r="M67" s="76">
        <v>3</v>
      </c>
      <c r="N67" s="98" t="str">
        <f>IF(J67="","",SUM(M$3:M66)+1&amp;" - "&amp;SUM(M$3:M67))</f>
        <v>199 - 201</v>
      </c>
    </row>
    <row r="68" spans="2:14" ht="15" customHeight="1" x14ac:dyDescent="0.15">
      <c r="B68" s="29">
        <f t="shared" ref="B68:B131" si="4">J68</f>
        <v>66</v>
      </c>
      <c r="C68" s="29">
        <f t="shared" ref="C68:C131" si="5">K68</f>
        <v>230521</v>
      </c>
      <c r="D68" s="47" t="str">
        <f t="shared" ref="D68:D131" si="6">L68</f>
        <v>其他应付款-住房公积金</v>
      </c>
      <c r="E68" s="29" t="str">
        <f t="shared" ref="E68:E131" si="7">N68</f>
        <v>202 - 204</v>
      </c>
      <c r="J68" s="76">
        <v>66</v>
      </c>
      <c r="K68" s="76">
        <v>230521</v>
      </c>
      <c r="L68" s="94" t="s">
        <v>26</v>
      </c>
      <c r="M68" s="76">
        <v>3</v>
      </c>
      <c r="N68" s="98" t="str">
        <f>IF(J68="","",SUM(M$3:M67)+1&amp;" - "&amp;SUM(M$3:M68))</f>
        <v>202 - 204</v>
      </c>
    </row>
    <row r="69" spans="2:14" ht="15" customHeight="1" x14ac:dyDescent="0.15">
      <c r="B69" s="29">
        <f t="shared" si="4"/>
        <v>67</v>
      </c>
      <c r="C69" s="29">
        <f t="shared" si="5"/>
        <v>230522</v>
      </c>
      <c r="D69" s="47" t="str">
        <f t="shared" si="6"/>
        <v>其他应付款-个人所得税</v>
      </c>
      <c r="E69" s="29" t="str">
        <f t="shared" si="7"/>
        <v>205 - 206</v>
      </c>
      <c r="J69" s="76">
        <v>67</v>
      </c>
      <c r="K69" s="76">
        <v>230522</v>
      </c>
      <c r="L69" s="94" t="s">
        <v>35</v>
      </c>
      <c r="M69" s="76">
        <v>2</v>
      </c>
      <c r="N69" s="98" t="str">
        <f>IF(J69="","",SUM(M$3:M68)+1&amp;" - "&amp;SUM(M$3:M69))</f>
        <v>205 - 206</v>
      </c>
    </row>
    <row r="70" spans="2:14" ht="15" customHeight="1" x14ac:dyDescent="0.15">
      <c r="B70" s="29">
        <f t="shared" si="4"/>
        <v>68</v>
      </c>
      <c r="C70" s="29">
        <f t="shared" si="5"/>
        <v>230523</v>
      </c>
      <c r="D70" s="47" t="str">
        <f t="shared" si="6"/>
        <v>其他应付款-预留</v>
      </c>
      <c r="E70" s="29" t="str">
        <f t="shared" si="7"/>
        <v>207 - 208</v>
      </c>
      <c r="J70" s="76">
        <v>68</v>
      </c>
      <c r="K70" s="76">
        <v>230523</v>
      </c>
      <c r="L70" s="94" t="s">
        <v>34</v>
      </c>
      <c r="M70" s="76">
        <v>2</v>
      </c>
      <c r="N70" s="98" t="str">
        <f>IF(J70="","",SUM(M$3:M69)+1&amp;" - "&amp;SUM(M$3:M70))</f>
        <v>207 - 208</v>
      </c>
    </row>
    <row r="71" spans="2:14" ht="15" customHeight="1" x14ac:dyDescent="0.15">
      <c r="B71" s="29">
        <f t="shared" si="4"/>
        <v>69</v>
      </c>
      <c r="C71" s="29">
        <f t="shared" si="5"/>
        <v>230525</v>
      </c>
      <c r="D71" s="47" t="str">
        <f t="shared" si="6"/>
        <v>其他应付款-北京森通科技</v>
      </c>
      <c r="E71" s="29" t="str">
        <f t="shared" si="7"/>
        <v>209 - 209</v>
      </c>
      <c r="J71" s="76">
        <v>69</v>
      </c>
      <c r="K71" s="76">
        <v>230525</v>
      </c>
      <c r="L71" s="94" t="s">
        <v>86</v>
      </c>
      <c r="M71" s="76">
        <v>1</v>
      </c>
      <c r="N71" s="98" t="str">
        <f>IF(J71="","",SUM(M$3:M70)+1&amp;" - "&amp;SUM(M$3:M71))</f>
        <v>209 - 209</v>
      </c>
    </row>
    <row r="72" spans="2:14" ht="15" customHeight="1" x14ac:dyDescent="0.15">
      <c r="B72" s="29">
        <f t="shared" si="4"/>
        <v>70</v>
      </c>
      <c r="C72" s="29">
        <f t="shared" si="5"/>
        <v>230526</v>
      </c>
      <c r="D72" s="47" t="str">
        <f t="shared" si="6"/>
        <v>其他应付款-张海洁</v>
      </c>
      <c r="E72" s="29" t="str">
        <f t="shared" si="7"/>
        <v>210 - 210</v>
      </c>
      <c r="J72" s="76">
        <v>70</v>
      </c>
      <c r="K72" s="76">
        <v>230526</v>
      </c>
      <c r="L72" s="94" t="s">
        <v>85</v>
      </c>
      <c r="M72" s="76">
        <v>1</v>
      </c>
      <c r="N72" s="98" t="str">
        <f>IF(J72="","",SUM(M$3:M71)+1&amp;" - "&amp;SUM(M$3:M72))</f>
        <v>210 - 210</v>
      </c>
    </row>
    <row r="73" spans="2:14" ht="15" customHeight="1" x14ac:dyDescent="0.15">
      <c r="B73" s="29">
        <f t="shared" si="4"/>
        <v>71</v>
      </c>
      <c r="C73" s="29">
        <f t="shared" si="5"/>
        <v>230527</v>
      </c>
      <c r="D73" s="47" t="str">
        <f t="shared" si="6"/>
        <v>其他应付款-张淑红</v>
      </c>
      <c r="E73" s="29" t="str">
        <f t="shared" si="7"/>
        <v>211 - 211</v>
      </c>
      <c r="J73" s="76">
        <v>71</v>
      </c>
      <c r="K73" s="76">
        <v>230527</v>
      </c>
      <c r="L73" s="94" t="s">
        <v>71</v>
      </c>
      <c r="M73" s="76">
        <v>1</v>
      </c>
      <c r="N73" s="98" t="str">
        <f>IF(J73="","",SUM(M$3:M72)+1&amp;" - "&amp;SUM(M$3:M73))</f>
        <v>211 - 211</v>
      </c>
    </row>
    <row r="74" spans="2:14" ht="15" customHeight="1" x14ac:dyDescent="0.15">
      <c r="B74" s="29">
        <f t="shared" si="4"/>
        <v>72</v>
      </c>
      <c r="C74" s="29">
        <f t="shared" si="5"/>
        <v>230528</v>
      </c>
      <c r="D74" s="47" t="str">
        <f t="shared" si="6"/>
        <v>其他应付款-姜蕊</v>
      </c>
      <c r="E74" s="29" t="str">
        <f t="shared" si="7"/>
        <v>212 - 212</v>
      </c>
      <c r="J74" s="76">
        <v>72</v>
      </c>
      <c r="K74" s="76">
        <v>230528</v>
      </c>
      <c r="L74" s="94" t="s">
        <v>104</v>
      </c>
      <c r="M74" s="76">
        <v>1</v>
      </c>
      <c r="N74" s="98" t="str">
        <f>IF(J74="","",SUM(M$3:M73)+1&amp;" - "&amp;SUM(M$3:M74))</f>
        <v>212 - 212</v>
      </c>
    </row>
    <row r="75" spans="2:14" ht="15" customHeight="1" x14ac:dyDescent="0.15">
      <c r="B75" s="29">
        <f t="shared" si="4"/>
        <v>73</v>
      </c>
      <c r="C75" s="29">
        <f t="shared" si="5"/>
        <v>230529</v>
      </c>
      <c r="D75" s="47" t="str">
        <f t="shared" si="6"/>
        <v>其他应付款-广告费</v>
      </c>
      <c r="E75" s="29" t="str">
        <f t="shared" si="7"/>
        <v>213 - 213</v>
      </c>
      <c r="J75" s="76">
        <v>73</v>
      </c>
      <c r="K75" s="76">
        <v>230529</v>
      </c>
      <c r="L75" s="94" t="s">
        <v>84</v>
      </c>
      <c r="M75" s="76">
        <v>1</v>
      </c>
      <c r="N75" s="98" t="str">
        <f>IF(J75="","",SUM(M$3:M74)+1&amp;" - "&amp;SUM(M$3:M75))</f>
        <v>213 - 213</v>
      </c>
    </row>
    <row r="76" spans="2:14" ht="15" customHeight="1" x14ac:dyDescent="0.15">
      <c r="B76" s="29">
        <f t="shared" si="4"/>
        <v>74</v>
      </c>
      <c r="C76" s="29">
        <f t="shared" si="5"/>
        <v>230530</v>
      </c>
      <c r="D76" s="47" t="str">
        <f t="shared" si="6"/>
        <v>其他应付款-北京华泰方舟科技</v>
      </c>
      <c r="E76" s="29" t="str">
        <f t="shared" si="7"/>
        <v>214 - 214</v>
      </c>
      <c r="J76" s="76">
        <v>74</v>
      </c>
      <c r="K76" s="76">
        <v>230530</v>
      </c>
      <c r="L76" s="94" t="s">
        <v>48</v>
      </c>
      <c r="M76" s="76">
        <v>1</v>
      </c>
      <c r="N76" s="98" t="str">
        <f>IF(J76="","",SUM(M$3:M75)+1&amp;" - "&amp;SUM(M$3:M76))</f>
        <v>214 - 214</v>
      </c>
    </row>
    <row r="77" spans="2:14" ht="15" customHeight="1" x14ac:dyDescent="0.15">
      <c r="B77" s="29">
        <f t="shared" si="4"/>
        <v>75</v>
      </c>
      <c r="C77" s="29">
        <f t="shared" si="5"/>
        <v>230532</v>
      </c>
      <c r="D77" s="47" t="str">
        <f t="shared" si="6"/>
        <v>其他应付款-七分之一绩效</v>
      </c>
      <c r="E77" s="29" t="str">
        <f t="shared" si="7"/>
        <v>215 - 215</v>
      </c>
      <c r="J77" s="76">
        <v>75</v>
      </c>
      <c r="K77" s="76">
        <v>230532</v>
      </c>
      <c r="L77" s="94" t="s">
        <v>70</v>
      </c>
      <c r="M77" s="76">
        <v>1</v>
      </c>
      <c r="N77" s="98" t="str">
        <f>IF(J77="","",SUM(M$3:M76)+1&amp;" - "&amp;SUM(M$3:M77))</f>
        <v>215 - 215</v>
      </c>
    </row>
    <row r="78" spans="2:14" ht="15" customHeight="1" x14ac:dyDescent="0.15">
      <c r="B78" s="29">
        <f t="shared" si="4"/>
        <v>76</v>
      </c>
      <c r="C78" s="29">
        <f t="shared" si="5"/>
        <v>230536</v>
      </c>
      <c r="D78" s="47" t="str">
        <f t="shared" si="6"/>
        <v>其他应付款-中创智达网络科技有限公司</v>
      </c>
      <c r="E78" s="29" t="str">
        <f t="shared" si="7"/>
        <v>216 - 216</v>
      </c>
      <c r="J78" s="76">
        <v>76</v>
      </c>
      <c r="K78" s="76">
        <v>230536</v>
      </c>
      <c r="L78" s="94" t="s">
        <v>107</v>
      </c>
      <c r="M78" s="76">
        <v>1</v>
      </c>
      <c r="N78" s="98" t="str">
        <f>IF(J78="","",SUM(M$3:M77)+1&amp;" - "&amp;SUM(M$3:M78))</f>
        <v>216 - 216</v>
      </c>
    </row>
    <row r="79" spans="2:14" ht="15" customHeight="1" x14ac:dyDescent="0.15">
      <c r="B79" s="29">
        <f t="shared" si="4"/>
        <v>77</v>
      </c>
      <c r="C79" s="29">
        <f t="shared" si="5"/>
        <v>230537</v>
      </c>
      <c r="D79" s="47" t="str">
        <f t="shared" si="6"/>
        <v>其他应付款-北京新奥特集团质保金</v>
      </c>
      <c r="E79" s="29" t="str">
        <f t="shared" si="7"/>
        <v>217 - 217</v>
      </c>
      <c r="J79" s="76">
        <v>77</v>
      </c>
      <c r="K79" s="76">
        <v>230537</v>
      </c>
      <c r="L79" s="94" t="s">
        <v>184</v>
      </c>
      <c r="M79" s="76">
        <v>1</v>
      </c>
      <c r="N79" s="98" t="str">
        <f>IF(J79="","",SUM(M$3:M78)+1&amp;" - "&amp;SUM(M$3:M79))</f>
        <v>217 - 217</v>
      </c>
    </row>
    <row r="80" spans="2:14" ht="15" customHeight="1" x14ac:dyDescent="0.15">
      <c r="B80" s="29">
        <f t="shared" si="4"/>
        <v>78</v>
      </c>
      <c r="C80" s="29">
        <f t="shared" si="5"/>
        <v>230538</v>
      </c>
      <c r="D80" s="47" t="str">
        <f t="shared" si="6"/>
        <v>其他应付款-职业年金</v>
      </c>
      <c r="E80" s="29" t="str">
        <f t="shared" si="7"/>
        <v>218 - 220</v>
      </c>
      <c r="J80" s="76">
        <v>78</v>
      </c>
      <c r="K80" s="76">
        <v>230538</v>
      </c>
      <c r="L80" s="94" t="s">
        <v>33</v>
      </c>
      <c r="M80" s="76">
        <v>3</v>
      </c>
      <c r="N80" s="98" t="str">
        <f>IF(J80="","",SUM(M$3:M79)+1&amp;" - "&amp;SUM(M$3:M80))</f>
        <v>218 - 220</v>
      </c>
    </row>
    <row r="81" spans="2:14" ht="15" customHeight="1" x14ac:dyDescent="0.15">
      <c r="B81" s="29">
        <f t="shared" si="4"/>
        <v>79</v>
      </c>
      <c r="C81" s="29">
        <f t="shared" si="5"/>
        <v>230539</v>
      </c>
      <c r="D81" s="47" t="str">
        <f t="shared" si="6"/>
        <v>其他应付款-姬华伟</v>
      </c>
      <c r="E81" s="29" t="str">
        <f t="shared" si="7"/>
        <v>221 - 221</v>
      </c>
      <c r="J81" s="76">
        <v>79</v>
      </c>
      <c r="K81" s="76">
        <v>230539</v>
      </c>
      <c r="L81" s="94" t="s">
        <v>76</v>
      </c>
      <c r="M81" s="76">
        <v>1</v>
      </c>
      <c r="N81" s="98" t="str">
        <f>IF(J81="","",SUM(M$3:M80)+1&amp;" - "&amp;SUM(M$3:M81))</f>
        <v>221 - 221</v>
      </c>
    </row>
    <row r="82" spans="2:14" ht="15" customHeight="1" x14ac:dyDescent="0.15">
      <c r="B82" s="29">
        <f t="shared" si="4"/>
        <v>80</v>
      </c>
      <c r="C82" s="29">
        <f t="shared" si="5"/>
        <v>230540</v>
      </c>
      <c r="D82" s="47" t="str">
        <f t="shared" si="6"/>
        <v>其他应付款-重庆诺迈科技有限公司</v>
      </c>
      <c r="E82" s="29" t="str">
        <f t="shared" si="7"/>
        <v>222 - 222</v>
      </c>
      <c r="J82" s="76">
        <v>80</v>
      </c>
      <c r="K82" s="76">
        <v>230540</v>
      </c>
      <c r="L82" s="94" t="s">
        <v>112</v>
      </c>
      <c r="M82" s="76">
        <v>1</v>
      </c>
      <c r="N82" s="98" t="str">
        <f>IF(J82="","",SUM(M$3:M81)+1&amp;" - "&amp;SUM(M$3:M82))</f>
        <v>222 - 222</v>
      </c>
    </row>
    <row r="83" spans="2:14" ht="15" customHeight="1" x14ac:dyDescent="0.15">
      <c r="B83" s="29">
        <f t="shared" si="4"/>
        <v>81</v>
      </c>
      <c r="C83" s="29">
        <f t="shared" si="5"/>
        <v>230541</v>
      </c>
      <c r="D83" s="47" t="str">
        <f t="shared" si="6"/>
        <v>其他应付款-微波经费</v>
      </c>
      <c r="E83" s="29" t="str">
        <f t="shared" si="7"/>
        <v>223 - 223</v>
      </c>
      <c r="J83" s="76">
        <v>81</v>
      </c>
      <c r="K83" s="76">
        <v>230541</v>
      </c>
      <c r="L83" s="94" t="s">
        <v>126</v>
      </c>
      <c r="M83" s="76">
        <v>1</v>
      </c>
      <c r="N83" s="98" t="str">
        <f>IF(J83="","",SUM(M$3:M82)+1&amp;" - "&amp;SUM(M$3:M83))</f>
        <v>223 - 223</v>
      </c>
    </row>
    <row r="84" spans="2:14" ht="15" customHeight="1" x14ac:dyDescent="0.15">
      <c r="B84" s="29">
        <f t="shared" si="4"/>
        <v>82</v>
      </c>
      <c r="C84" s="29">
        <f t="shared" si="5"/>
        <v>3201</v>
      </c>
      <c r="D84" s="47" t="str">
        <f t="shared" si="6"/>
        <v>财政补助收入</v>
      </c>
      <c r="E84" s="29" t="str">
        <f t="shared" si="7"/>
        <v>224 - 234</v>
      </c>
      <c r="J84" s="76">
        <v>82</v>
      </c>
      <c r="K84" s="76">
        <v>3201</v>
      </c>
      <c r="L84" s="94" t="s">
        <v>186</v>
      </c>
      <c r="M84" s="76">
        <v>11</v>
      </c>
      <c r="N84" s="98" t="str">
        <f>IF(J84="","",SUM(M$3:M83)+1&amp;" - "&amp;SUM(M$3:M84))</f>
        <v>224 - 234</v>
      </c>
    </row>
    <row r="85" spans="2:14" ht="15" customHeight="1" x14ac:dyDescent="0.15">
      <c r="B85" s="29">
        <f t="shared" si="4"/>
        <v>83</v>
      </c>
      <c r="C85" s="29">
        <f t="shared" si="5"/>
        <v>320101</v>
      </c>
      <c r="D85" s="47" t="str">
        <f t="shared" si="6"/>
        <v>财政补助收入-项目支出</v>
      </c>
      <c r="E85" s="29" t="str">
        <f t="shared" si="7"/>
        <v>235 - 235</v>
      </c>
      <c r="J85" s="76">
        <v>83</v>
      </c>
      <c r="K85" s="76">
        <v>320101</v>
      </c>
      <c r="L85" s="94" t="s">
        <v>78</v>
      </c>
      <c r="M85" s="76">
        <v>1</v>
      </c>
      <c r="N85" s="98" t="str">
        <f>IF(J85="","",SUM(M$3:M84)+1&amp;" - "&amp;SUM(M$3:M85))</f>
        <v>235 - 235</v>
      </c>
    </row>
    <row r="86" spans="2:14" ht="15" customHeight="1" x14ac:dyDescent="0.15">
      <c r="B86" s="29">
        <f t="shared" si="4"/>
        <v>84</v>
      </c>
      <c r="C86" s="29">
        <f t="shared" si="5"/>
        <v>320102</v>
      </c>
      <c r="D86" s="47" t="str">
        <f t="shared" si="6"/>
        <v>财政补助收入-基本支出</v>
      </c>
      <c r="E86" s="29" t="str">
        <f t="shared" si="7"/>
        <v>236 - 245</v>
      </c>
      <c r="J86" s="76">
        <v>84</v>
      </c>
      <c r="K86" s="76">
        <v>320102</v>
      </c>
      <c r="L86" s="94" t="s">
        <v>16</v>
      </c>
      <c r="M86" s="76">
        <v>10</v>
      </c>
      <c r="N86" s="98" t="str">
        <f>IF(J86="","",SUM(M$3:M85)+1&amp;" - "&amp;SUM(M$3:M86))</f>
        <v>236 - 245</v>
      </c>
    </row>
    <row r="87" spans="2:14" ht="15" customHeight="1" x14ac:dyDescent="0.15">
      <c r="B87" s="29">
        <f t="shared" si="4"/>
        <v>85</v>
      </c>
      <c r="C87" s="29">
        <f t="shared" si="5"/>
        <v>3301</v>
      </c>
      <c r="D87" s="47" t="str">
        <f t="shared" si="6"/>
        <v>财政补助结转</v>
      </c>
      <c r="E87" s="29" t="str">
        <f t="shared" si="7"/>
        <v>246 - 246</v>
      </c>
      <c r="J87" s="76">
        <v>85</v>
      </c>
      <c r="K87" s="76">
        <v>3301</v>
      </c>
      <c r="L87" s="94" t="s">
        <v>187</v>
      </c>
      <c r="M87" s="76">
        <v>1</v>
      </c>
      <c r="N87" s="98" t="str">
        <f>IF(J87="","",SUM(M$3:M86)+1&amp;" - "&amp;SUM(M$3:M87))</f>
        <v>246 - 246</v>
      </c>
    </row>
    <row r="88" spans="2:14" ht="15" customHeight="1" x14ac:dyDescent="0.15">
      <c r="B88" s="29">
        <f t="shared" si="4"/>
        <v>86</v>
      </c>
      <c r="C88" s="29">
        <f t="shared" si="5"/>
        <v>3402</v>
      </c>
      <c r="D88" s="47" t="str">
        <f t="shared" si="6"/>
        <v>事业结余</v>
      </c>
      <c r="E88" s="29" t="str">
        <f t="shared" si="7"/>
        <v>247 - 247</v>
      </c>
      <c r="J88" s="76">
        <v>86</v>
      </c>
      <c r="K88" s="76">
        <v>3402</v>
      </c>
      <c r="L88" s="94" t="s">
        <v>188</v>
      </c>
      <c r="M88" s="76">
        <v>1</v>
      </c>
      <c r="N88" s="98" t="str">
        <f>IF(J88="","",SUM(M$3:M87)+1&amp;" - "&amp;SUM(M$3:M88))</f>
        <v>247 - 247</v>
      </c>
    </row>
    <row r="89" spans="2:14" ht="15" customHeight="1" x14ac:dyDescent="0.15">
      <c r="B89" s="29">
        <f t="shared" si="4"/>
        <v>87</v>
      </c>
      <c r="C89" s="29">
        <f t="shared" si="5"/>
        <v>3501</v>
      </c>
      <c r="D89" s="47" t="str">
        <f t="shared" si="6"/>
        <v>固定基金</v>
      </c>
      <c r="E89" s="29" t="str">
        <f t="shared" si="7"/>
        <v>248 - 248</v>
      </c>
      <c r="J89" s="76">
        <v>87</v>
      </c>
      <c r="K89" s="76">
        <v>3501</v>
      </c>
      <c r="L89" s="94" t="s">
        <v>80</v>
      </c>
      <c r="M89" s="76">
        <v>1</v>
      </c>
      <c r="N89" s="98" t="str">
        <f>IF(J89="","",SUM(M$3:M88)+1&amp;" - "&amp;SUM(M$3:M89))</f>
        <v>248 - 248</v>
      </c>
    </row>
    <row r="90" spans="2:14" ht="15" customHeight="1" x14ac:dyDescent="0.15">
      <c r="B90" s="29">
        <f t="shared" si="4"/>
        <v>88</v>
      </c>
      <c r="C90" s="29">
        <f t="shared" si="5"/>
        <v>5001</v>
      </c>
      <c r="D90" s="47" t="str">
        <f t="shared" si="6"/>
        <v>事业支出</v>
      </c>
      <c r="E90" s="29" t="str">
        <f t="shared" si="7"/>
        <v>249 - 287</v>
      </c>
      <c r="J90" s="76">
        <v>88</v>
      </c>
      <c r="K90" s="76">
        <v>5001</v>
      </c>
      <c r="L90" s="94" t="s">
        <v>189</v>
      </c>
      <c r="M90" s="76">
        <v>39</v>
      </c>
      <c r="N90" s="98" t="str">
        <f>IF(J90="","",SUM(M$3:M89)+1&amp;" - "&amp;SUM(M$3:M90))</f>
        <v>249 - 287</v>
      </c>
    </row>
    <row r="91" spans="2:14" ht="15" customHeight="1" x14ac:dyDescent="0.15">
      <c r="B91" s="29">
        <f t="shared" si="4"/>
        <v>89</v>
      </c>
      <c r="C91" s="29">
        <f t="shared" si="5"/>
        <v>500101</v>
      </c>
      <c r="D91" s="47" t="str">
        <f t="shared" si="6"/>
        <v>事业支出-基本工资</v>
      </c>
      <c r="E91" s="29" t="str">
        <f t="shared" si="7"/>
        <v>288 - 289</v>
      </c>
      <c r="J91" s="76">
        <v>89</v>
      </c>
      <c r="K91" s="76">
        <v>500101</v>
      </c>
      <c r="L91" s="94" t="s">
        <v>190</v>
      </c>
      <c r="M91" s="76">
        <v>2</v>
      </c>
      <c r="N91" s="98" t="str">
        <f>IF(J91="","",SUM(M$3:M90)+1&amp;" - "&amp;SUM(M$3:M91))</f>
        <v>288 - 289</v>
      </c>
    </row>
    <row r="92" spans="2:14" ht="15" customHeight="1" x14ac:dyDescent="0.15">
      <c r="B92" s="29">
        <f t="shared" si="4"/>
        <v>90</v>
      </c>
      <c r="C92" s="29">
        <f t="shared" si="5"/>
        <v>50010101</v>
      </c>
      <c r="D92" s="47" t="str">
        <f t="shared" si="6"/>
        <v>事业支出-基本工资-岗位工资</v>
      </c>
      <c r="E92" s="29" t="str">
        <f t="shared" si="7"/>
        <v>290 - 291</v>
      </c>
      <c r="J92" s="76">
        <v>90</v>
      </c>
      <c r="K92" s="76">
        <v>50010101</v>
      </c>
      <c r="L92" s="94" t="s">
        <v>27</v>
      </c>
      <c r="M92" s="76">
        <v>2</v>
      </c>
      <c r="N92" s="98" t="str">
        <f>IF(J92="","",SUM(M$3:M91)+1&amp;" - "&amp;SUM(M$3:M92))</f>
        <v>290 - 291</v>
      </c>
    </row>
    <row r="93" spans="2:14" ht="15" customHeight="1" x14ac:dyDescent="0.15">
      <c r="B93" s="29">
        <f t="shared" si="4"/>
        <v>91</v>
      </c>
      <c r="C93" s="29">
        <f t="shared" si="5"/>
        <v>50010102</v>
      </c>
      <c r="D93" s="47" t="str">
        <f t="shared" si="6"/>
        <v>事业支出-基本工资-薪级工资</v>
      </c>
      <c r="E93" s="29" t="str">
        <f t="shared" si="7"/>
        <v>292 - 293</v>
      </c>
      <c r="J93" s="76">
        <v>91</v>
      </c>
      <c r="K93" s="76">
        <v>50010102</v>
      </c>
      <c r="L93" s="94" t="s">
        <v>28</v>
      </c>
      <c r="M93" s="76">
        <v>2</v>
      </c>
      <c r="N93" s="98" t="str">
        <f>IF(J93="","",SUM(M$3:M92)+1&amp;" - "&amp;SUM(M$3:M93))</f>
        <v>292 - 293</v>
      </c>
    </row>
    <row r="94" spans="2:14" ht="15" customHeight="1" x14ac:dyDescent="0.15">
      <c r="B94" s="29">
        <f t="shared" si="4"/>
        <v>92</v>
      </c>
      <c r="C94" s="29">
        <f t="shared" si="5"/>
        <v>500102</v>
      </c>
      <c r="D94" s="47" t="str">
        <f t="shared" si="6"/>
        <v>事业支出-其他社会保障缴费</v>
      </c>
      <c r="E94" s="29" t="str">
        <f t="shared" si="7"/>
        <v>294 - 296</v>
      </c>
      <c r="J94" s="76">
        <v>92</v>
      </c>
      <c r="K94" s="76">
        <v>500102</v>
      </c>
      <c r="L94" s="94" t="s">
        <v>191</v>
      </c>
      <c r="M94" s="76">
        <v>3</v>
      </c>
      <c r="N94" s="98" t="str">
        <f>IF(J94="","",SUM(M$3:M93)+1&amp;" - "&amp;SUM(M$3:M94))</f>
        <v>294 - 296</v>
      </c>
    </row>
    <row r="95" spans="2:14" ht="15" customHeight="1" x14ac:dyDescent="0.15">
      <c r="B95" s="29">
        <f t="shared" si="4"/>
        <v>93</v>
      </c>
      <c r="C95" s="29">
        <f t="shared" si="5"/>
        <v>50010202</v>
      </c>
      <c r="D95" s="47" t="str">
        <f t="shared" si="6"/>
        <v>事业支出-其他社会保障缴费-失业保险</v>
      </c>
      <c r="E95" s="29" t="str">
        <f t="shared" si="7"/>
        <v>297 - 298</v>
      </c>
      <c r="J95" s="76">
        <v>93</v>
      </c>
      <c r="K95" s="76">
        <v>50010202</v>
      </c>
      <c r="L95" s="94" t="s">
        <v>41</v>
      </c>
      <c r="M95" s="76">
        <v>2</v>
      </c>
      <c r="N95" s="98" t="str">
        <f>IF(J95="","",SUM(M$3:M94)+1&amp;" - "&amp;SUM(M$3:M95))</f>
        <v>297 - 298</v>
      </c>
    </row>
    <row r="96" spans="2:14" ht="15" customHeight="1" x14ac:dyDescent="0.15">
      <c r="B96" s="29">
        <f t="shared" si="4"/>
        <v>94</v>
      </c>
      <c r="C96" s="29">
        <f t="shared" si="5"/>
        <v>50010203</v>
      </c>
      <c r="D96" s="47" t="str">
        <f t="shared" si="6"/>
        <v>事业支出-其他社会保障缴费-工伤保险</v>
      </c>
      <c r="E96" s="29" t="str">
        <f t="shared" si="7"/>
        <v>299 - 300</v>
      </c>
      <c r="J96" s="76">
        <v>94</v>
      </c>
      <c r="K96" s="76">
        <v>50010203</v>
      </c>
      <c r="L96" s="94" t="s">
        <v>45</v>
      </c>
      <c r="M96" s="76">
        <v>2</v>
      </c>
      <c r="N96" s="98" t="str">
        <f>IF(J96="","",SUM(M$3:M95)+1&amp;" - "&amp;SUM(M$3:M96))</f>
        <v>299 - 300</v>
      </c>
    </row>
    <row r="97" spans="2:14" ht="15" customHeight="1" x14ac:dyDescent="0.15">
      <c r="B97" s="29">
        <f t="shared" si="4"/>
        <v>95</v>
      </c>
      <c r="C97" s="29">
        <f t="shared" si="5"/>
        <v>50010204</v>
      </c>
      <c r="D97" s="47" t="str">
        <f t="shared" si="6"/>
        <v>事业支出-其他社会保障缴费-生育保险</v>
      </c>
      <c r="E97" s="29" t="str">
        <f t="shared" si="7"/>
        <v>301 - 302</v>
      </c>
      <c r="J97" s="76">
        <v>95</v>
      </c>
      <c r="K97" s="76">
        <v>50010204</v>
      </c>
      <c r="L97" s="94" t="s">
        <v>44</v>
      </c>
      <c r="M97" s="76">
        <v>2</v>
      </c>
      <c r="N97" s="98" t="str">
        <f>IF(J97="","",SUM(M$3:M96)+1&amp;" - "&amp;SUM(M$3:M97))</f>
        <v>301 - 302</v>
      </c>
    </row>
    <row r="98" spans="2:14" ht="15" customHeight="1" x14ac:dyDescent="0.15">
      <c r="B98" s="29">
        <f t="shared" si="4"/>
        <v>96</v>
      </c>
      <c r="C98" s="29">
        <f t="shared" si="5"/>
        <v>500103</v>
      </c>
      <c r="D98" s="47" t="str">
        <f t="shared" si="6"/>
        <v>事业支出-绩效工资</v>
      </c>
      <c r="E98" s="29" t="str">
        <f t="shared" si="7"/>
        <v>303 - 305</v>
      </c>
      <c r="J98" s="76">
        <v>96</v>
      </c>
      <c r="K98" s="76">
        <v>500103</v>
      </c>
      <c r="L98" s="94" t="s">
        <v>192</v>
      </c>
      <c r="M98" s="76">
        <v>3</v>
      </c>
      <c r="N98" s="98" t="str">
        <f>IF(J98="","",SUM(M$3:M97)+1&amp;" - "&amp;SUM(M$3:M98))</f>
        <v>303 - 305</v>
      </c>
    </row>
    <row r="99" spans="2:14" ht="15" customHeight="1" x14ac:dyDescent="0.15">
      <c r="B99" s="29">
        <f t="shared" si="4"/>
        <v>97</v>
      </c>
      <c r="C99" s="29">
        <f t="shared" si="5"/>
        <v>50010301</v>
      </c>
      <c r="D99" s="47" t="str">
        <f t="shared" si="6"/>
        <v>事业支出-绩效工资-基础性绩效工资</v>
      </c>
      <c r="E99" s="29" t="str">
        <f t="shared" si="7"/>
        <v>306 - 307</v>
      </c>
      <c r="J99" s="76">
        <v>97</v>
      </c>
      <c r="K99" s="76">
        <v>50010301</v>
      </c>
      <c r="L99" s="94" t="s">
        <v>29</v>
      </c>
      <c r="M99" s="76">
        <v>2</v>
      </c>
      <c r="N99" s="98" t="str">
        <f>IF(J99="","",SUM(M$3:M98)+1&amp;" - "&amp;SUM(M$3:M99))</f>
        <v>306 - 307</v>
      </c>
    </row>
    <row r="100" spans="2:14" ht="15" customHeight="1" x14ac:dyDescent="0.15">
      <c r="B100" s="29">
        <f t="shared" si="4"/>
        <v>98</v>
      </c>
      <c r="C100" s="29">
        <f t="shared" si="5"/>
        <v>50010302</v>
      </c>
      <c r="D100" s="47" t="str">
        <f t="shared" si="6"/>
        <v>事业支出-绩效工资-奖励性绩效工资</v>
      </c>
      <c r="E100" s="29" t="str">
        <f t="shared" si="7"/>
        <v>308 - 309</v>
      </c>
      <c r="J100" s="76">
        <v>98</v>
      </c>
      <c r="K100" s="76">
        <v>50010302</v>
      </c>
      <c r="L100" s="94" t="s">
        <v>68</v>
      </c>
      <c r="M100" s="76">
        <v>2</v>
      </c>
      <c r="N100" s="98" t="str">
        <f>IF(J100="","",SUM(M$3:M99)+1&amp;" - "&amp;SUM(M$3:M100))</f>
        <v>308 - 309</v>
      </c>
    </row>
    <row r="101" spans="2:14" ht="15" customHeight="1" x14ac:dyDescent="0.15">
      <c r="B101" s="29">
        <f t="shared" si="4"/>
        <v>99</v>
      </c>
      <c r="C101" s="29">
        <f t="shared" si="5"/>
        <v>500104</v>
      </c>
      <c r="D101" s="47" t="str">
        <f t="shared" si="6"/>
        <v>事业支出-机关事业单位基本养老保险</v>
      </c>
      <c r="E101" s="29" t="str">
        <f t="shared" si="7"/>
        <v>310 - 311</v>
      </c>
      <c r="J101" s="76">
        <v>99</v>
      </c>
      <c r="K101" s="76">
        <v>500104</v>
      </c>
      <c r="L101" s="94" t="s">
        <v>37</v>
      </c>
      <c r="M101" s="76">
        <v>2</v>
      </c>
      <c r="N101" s="98" t="str">
        <f>IF(J101="","",SUM(M$3:M100)+1&amp;" - "&amp;SUM(M$3:M101))</f>
        <v>310 - 311</v>
      </c>
    </row>
    <row r="102" spans="2:14" ht="15" customHeight="1" x14ac:dyDescent="0.15">
      <c r="B102" s="29">
        <f t="shared" si="4"/>
        <v>100</v>
      </c>
      <c r="C102" s="29">
        <f t="shared" si="5"/>
        <v>500105</v>
      </c>
      <c r="D102" s="47" t="str">
        <f t="shared" si="6"/>
        <v>事业支出-职业年金缴费</v>
      </c>
      <c r="E102" s="29" t="str">
        <f t="shared" si="7"/>
        <v>312 - 313</v>
      </c>
      <c r="J102" s="76">
        <v>100</v>
      </c>
      <c r="K102" s="76">
        <v>500105</v>
      </c>
      <c r="L102" s="94" t="s">
        <v>40</v>
      </c>
      <c r="M102" s="76">
        <v>2</v>
      </c>
      <c r="N102" s="98" t="str">
        <f>IF(J102="","",SUM(M$3:M101)+1&amp;" - "&amp;SUM(M$3:M102))</f>
        <v>312 - 313</v>
      </c>
    </row>
    <row r="103" spans="2:14" ht="15" customHeight="1" x14ac:dyDescent="0.15">
      <c r="B103" s="29">
        <f t="shared" si="4"/>
        <v>101</v>
      </c>
      <c r="C103" s="29">
        <f t="shared" si="5"/>
        <v>500106</v>
      </c>
      <c r="D103" s="47" t="str">
        <f t="shared" si="6"/>
        <v>事业支出-其他工资福利支出</v>
      </c>
      <c r="E103" s="29" t="str">
        <f t="shared" si="7"/>
        <v>314 - 322</v>
      </c>
      <c r="J103" s="76">
        <v>101</v>
      </c>
      <c r="K103" s="76">
        <v>500106</v>
      </c>
      <c r="L103" s="94" t="s">
        <v>193</v>
      </c>
      <c r="M103" s="76">
        <v>9</v>
      </c>
      <c r="N103" s="98" t="str">
        <f>IF(J103="","",SUM(M$3:M102)+1&amp;" - "&amp;SUM(M$3:M103))</f>
        <v>314 - 322</v>
      </c>
    </row>
    <row r="104" spans="2:14" ht="15" customHeight="1" x14ac:dyDescent="0.15">
      <c r="B104" s="29">
        <f t="shared" si="4"/>
        <v>102</v>
      </c>
      <c r="C104" s="29">
        <f t="shared" si="5"/>
        <v>50010601</v>
      </c>
      <c r="D104" s="47" t="str">
        <f t="shared" si="6"/>
        <v>事业支出-其他工资福利支出-事业待遇人事代理</v>
      </c>
      <c r="E104" s="29" t="str">
        <f t="shared" si="7"/>
        <v>323 - 328</v>
      </c>
      <c r="J104" s="76">
        <v>102</v>
      </c>
      <c r="K104" s="76">
        <v>50010601</v>
      </c>
      <c r="L104" s="94" t="s">
        <v>31</v>
      </c>
      <c r="M104" s="76">
        <v>6</v>
      </c>
      <c r="N104" s="98" t="str">
        <f>IF(J104="","",SUM(M$3:M103)+1&amp;" - "&amp;SUM(M$3:M104))</f>
        <v>323 - 328</v>
      </c>
    </row>
    <row r="105" spans="2:14" ht="15" customHeight="1" x14ac:dyDescent="0.15">
      <c r="B105" s="29">
        <f t="shared" si="4"/>
        <v>103</v>
      </c>
      <c r="C105" s="29">
        <f t="shared" si="5"/>
        <v>50010602</v>
      </c>
      <c r="D105" s="47" t="str">
        <f t="shared" si="6"/>
        <v>事业支出-其他工资福利支出-最低工资人事代理</v>
      </c>
      <c r="E105" s="29" t="str">
        <f t="shared" si="7"/>
        <v>329 - 332</v>
      </c>
      <c r="J105" s="76">
        <v>103</v>
      </c>
      <c r="K105" s="76">
        <v>50010602</v>
      </c>
      <c r="L105" s="94" t="s">
        <v>32</v>
      </c>
      <c r="M105" s="76">
        <v>4</v>
      </c>
      <c r="N105" s="98" t="str">
        <f>IF(J105="","",SUM(M$3:M104)+1&amp;" - "&amp;SUM(M$3:M105))</f>
        <v>329 - 332</v>
      </c>
    </row>
    <row r="106" spans="2:14" ht="15" customHeight="1" x14ac:dyDescent="0.15">
      <c r="B106" s="29">
        <f t="shared" si="4"/>
        <v>104</v>
      </c>
      <c r="C106" s="29">
        <f t="shared" si="5"/>
        <v>50010603</v>
      </c>
      <c r="D106" s="47" t="str">
        <f t="shared" si="6"/>
        <v>事业支出-其他工资福利支出-公益岗</v>
      </c>
      <c r="E106" s="29" t="str">
        <f t="shared" si="7"/>
        <v>333 - 334</v>
      </c>
      <c r="J106" s="76">
        <v>104</v>
      </c>
      <c r="K106" s="76">
        <v>50010603</v>
      </c>
      <c r="L106" s="94" t="s">
        <v>69</v>
      </c>
      <c r="M106" s="76">
        <v>2</v>
      </c>
      <c r="N106" s="98" t="str">
        <f>IF(J106="","",SUM(M$3:M105)+1&amp;" - "&amp;SUM(M$3:M106))</f>
        <v>333 - 334</v>
      </c>
    </row>
    <row r="107" spans="2:14" ht="15" customHeight="1" x14ac:dyDescent="0.15">
      <c r="B107" s="29">
        <f t="shared" si="4"/>
        <v>105</v>
      </c>
      <c r="C107" s="29">
        <f t="shared" si="5"/>
        <v>500107</v>
      </c>
      <c r="D107" s="47" t="str">
        <f t="shared" si="6"/>
        <v>事业支出-办公费</v>
      </c>
      <c r="E107" s="29" t="str">
        <f t="shared" si="7"/>
        <v>335 - 337</v>
      </c>
      <c r="J107" s="76">
        <v>105</v>
      </c>
      <c r="K107" s="76">
        <v>500107</v>
      </c>
      <c r="L107" s="94" t="s">
        <v>194</v>
      </c>
      <c r="M107" s="76">
        <v>3</v>
      </c>
      <c r="N107" s="98" t="str">
        <f>IF(J107="","",SUM(M$3:M106)+1&amp;" - "&amp;SUM(M$3:M107))</f>
        <v>335 - 337</v>
      </c>
    </row>
    <row r="108" spans="2:14" ht="15" customHeight="1" x14ac:dyDescent="0.15">
      <c r="B108" s="29">
        <f t="shared" si="4"/>
        <v>106</v>
      </c>
      <c r="C108" s="29">
        <f t="shared" si="5"/>
        <v>50010701</v>
      </c>
      <c r="D108" s="47" t="str">
        <f t="shared" si="6"/>
        <v>事业支出-办公费-办公用品</v>
      </c>
      <c r="E108" s="29" t="str">
        <f t="shared" si="7"/>
        <v>338 - 340</v>
      </c>
      <c r="J108" s="76">
        <v>106</v>
      </c>
      <c r="K108" s="76">
        <v>50010701</v>
      </c>
      <c r="L108" s="94" t="s">
        <v>60</v>
      </c>
      <c r="M108" s="76">
        <v>3</v>
      </c>
      <c r="N108" s="98" t="str">
        <f>IF(J108="","",SUM(M$3:M107)+1&amp;" - "&amp;SUM(M$3:M108))</f>
        <v>338 - 340</v>
      </c>
    </row>
    <row r="109" spans="2:14" ht="15" customHeight="1" x14ac:dyDescent="0.15">
      <c r="B109" s="29">
        <f t="shared" si="4"/>
        <v>107</v>
      </c>
      <c r="C109" s="29">
        <f t="shared" si="5"/>
        <v>50010702</v>
      </c>
      <c r="D109" s="47" t="str">
        <f t="shared" si="6"/>
        <v>事业支出-办公费-书报杂志</v>
      </c>
      <c r="E109" s="29" t="str">
        <f t="shared" si="7"/>
        <v>341 - 341</v>
      </c>
      <c r="J109" s="76">
        <v>107</v>
      </c>
      <c r="K109" s="76">
        <v>50010702</v>
      </c>
      <c r="L109" s="94" t="s">
        <v>66</v>
      </c>
      <c r="M109" s="76">
        <v>1</v>
      </c>
      <c r="N109" s="98" t="str">
        <f>IF(J109="","",SUM(M$3:M108)+1&amp;" - "&amp;SUM(M$3:M109))</f>
        <v>341 - 341</v>
      </c>
    </row>
    <row r="110" spans="2:14" ht="15" customHeight="1" x14ac:dyDescent="0.15">
      <c r="B110" s="29">
        <f t="shared" si="4"/>
        <v>108</v>
      </c>
      <c r="C110" s="29">
        <f t="shared" si="5"/>
        <v>50010703</v>
      </c>
      <c r="D110" s="47" t="str">
        <f t="shared" si="6"/>
        <v>事业支出-办公费-打印纸</v>
      </c>
      <c r="E110" s="29" t="str">
        <f t="shared" si="7"/>
        <v>342 - 342</v>
      </c>
      <c r="J110" s="76">
        <v>108</v>
      </c>
      <c r="K110" s="76">
        <v>50010703</v>
      </c>
      <c r="L110" s="94" t="s">
        <v>116</v>
      </c>
      <c r="M110" s="76">
        <v>1</v>
      </c>
      <c r="N110" s="98" t="str">
        <f>IF(J110="","",SUM(M$3:M109)+1&amp;" - "&amp;SUM(M$3:M110))</f>
        <v>342 - 342</v>
      </c>
    </row>
    <row r="111" spans="2:14" ht="15" customHeight="1" x14ac:dyDescent="0.15">
      <c r="B111" s="29">
        <f t="shared" si="4"/>
        <v>109</v>
      </c>
      <c r="C111" s="29">
        <f t="shared" si="5"/>
        <v>500108</v>
      </c>
      <c r="D111" s="47" t="str">
        <f t="shared" si="6"/>
        <v>事业支出-印刷费</v>
      </c>
      <c r="E111" s="29" t="str">
        <f t="shared" si="7"/>
        <v>343 - 343</v>
      </c>
      <c r="J111" s="76">
        <v>109</v>
      </c>
      <c r="K111" s="76">
        <v>500108</v>
      </c>
      <c r="L111" s="94" t="s">
        <v>83</v>
      </c>
      <c r="M111" s="76">
        <v>1</v>
      </c>
      <c r="N111" s="98" t="str">
        <f>IF(J111="","",SUM(M$3:M110)+1&amp;" - "&amp;SUM(M$3:M111))</f>
        <v>343 - 343</v>
      </c>
    </row>
    <row r="112" spans="2:14" ht="15" customHeight="1" x14ac:dyDescent="0.15">
      <c r="B112" s="29">
        <f t="shared" si="4"/>
        <v>110</v>
      </c>
      <c r="C112" s="29">
        <f t="shared" si="5"/>
        <v>500110</v>
      </c>
      <c r="D112" s="47" t="str">
        <f t="shared" si="6"/>
        <v>事业支出-手续费</v>
      </c>
      <c r="E112" s="29" t="str">
        <f t="shared" si="7"/>
        <v>344 - 345</v>
      </c>
      <c r="J112" s="76">
        <v>110</v>
      </c>
      <c r="K112" s="76">
        <v>500110</v>
      </c>
      <c r="L112" s="94" t="s">
        <v>97</v>
      </c>
      <c r="M112" s="76">
        <v>2</v>
      </c>
      <c r="N112" s="98" t="str">
        <f>IF(J112="","",SUM(M$3:M111)+1&amp;" - "&amp;SUM(M$3:M112))</f>
        <v>344 - 345</v>
      </c>
    </row>
    <row r="113" spans="2:14" ht="15" customHeight="1" x14ac:dyDescent="0.15">
      <c r="B113" s="29">
        <f t="shared" si="4"/>
        <v>111</v>
      </c>
      <c r="C113" s="29">
        <f t="shared" si="5"/>
        <v>500111</v>
      </c>
      <c r="D113" s="47" t="str">
        <f t="shared" si="6"/>
        <v>事业支出-水费</v>
      </c>
      <c r="E113" s="29" t="str">
        <f t="shared" si="7"/>
        <v>346 - 346</v>
      </c>
      <c r="J113" s="76">
        <v>111</v>
      </c>
      <c r="K113" s="76">
        <v>500111</v>
      </c>
      <c r="L113" s="94" t="s">
        <v>63</v>
      </c>
      <c r="M113" s="76">
        <v>1</v>
      </c>
      <c r="N113" s="98" t="str">
        <f>IF(J113="","",SUM(M$3:M112)+1&amp;" - "&amp;SUM(M$3:M113))</f>
        <v>346 - 346</v>
      </c>
    </row>
    <row r="114" spans="2:14" ht="15" customHeight="1" x14ac:dyDescent="0.15">
      <c r="B114" s="29">
        <f t="shared" si="4"/>
        <v>112</v>
      </c>
      <c r="C114" s="29">
        <f t="shared" si="5"/>
        <v>500112</v>
      </c>
      <c r="D114" s="47" t="str">
        <f t="shared" si="6"/>
        <v>事业支出-电费</v>
      </c>
      <c r="E114" s="29" t="str">
        <f t="shared" si="7"/>
        <v>347 - 348</v>
      </c>
      <c r="J114" s="76">
        <v>112</v>
      </c>
      <c r="K114" s="76">
        <v>500112</v>
      </c>
      <c r="L114" s="94" t="s">
        <v>52</v>
      </c>
      <c r="M114" s="76">
        <v>2</v>
      </c>
      <c r="N114" s="98" t="str">
        <f>IF(J114="","",SUM(M$3:M113)+1&amp;" - "&amp;SUM(M$3:M114))</f>
        <v>347 - 348</v>
      </c>
    </row>
    <row r="115" spans="2:14" ht="15" customHeight="1" x14ac:dyDescent="0.15">
      <c r="B115" s="29">
        <f t="shared" si="4"/>
        <v>113</v>
      </c>
      <c r="C115" s="29">
        <f t="shared" si="5"/>
        <v>500113</v>
      </c>
      <c r="D115" s="47" t="str">
        <f t="shared" si="6"/>
        <v>事业支出-邮电费</v>
      </c>
      <c r="E115" s="29" t="str">
        <f t="shared" si="7"/>
        <v>349 - 351</v>
      </c>
      <c r="J115" s="76">
        <v>113</v>
      </c>
      <c r="K115" s="76">
        <v>500113</v>
      </c>
      <c r="L115" s="94" t="s">
        <v>195</v>
      </c>
      <c r="M115" s="76">
        <v>3</v>
      </c>
      <c r="N115" s="98" t="str">
        <f>IF(J115="","",SUM(M$3:M114)+1&amp;" - "&amp;SUM(M$3:M115))</f>
        <v>349 - 351</v>
      </c>
    </row>
    <row r="116" spans="2:14" ht="15" customHeight="1" x14ac:dyDescent="0.15">
      <c r="B116" s="29">
        <f t="shared" si="4"/>
        <v>114</v>
      </c>
      <c r="C116" s="29">
        <f t="shared" si="5"/>
        <v>50011301</v>
      </c>
      <c r="D116" s="47" t="str">
        <f t="shared" si="6"/>
        <v>事业支出-邮电费-邮寄费</v>
      </c>
      <c r="E116" s="29" t="str">
        <f t="shared" si="7"/>
        <v>352 - 352</v>
      </c>
      <c r="J116" s="76">
        <v>114</v>
      </c>
      <c r="K116" s="76">
        <v>50011301</v>
      </c>
      <c r="L116" s="94" t="s">
        <v>105</v>
      </c>
      <c r="M116" s="76">
        <v>1</v>
      </c>
      <c r="N116" s="98" t="str">
        <f>IF(J116="","",SUM(M$3:M115)+1&amp;" - "&amp;SUM(M$3:M116))</f>
        <v>352 - 352</v>
      </c>
    </row>
    <row r="117" spans="2:14" ht="15" customHeight="1" x14ac:dyDescent="0.15">
      <c r="B117" s="29">
        <f t="shared" si="4"/>
        <v>115</v>
      </c>
      <c r="C117" s="29">
        <f t="shared" si="5"/>
        <v>50011302</v>
      </c>
      <c r="D117" s="47" t="str">
        <f t="shared" si="6"/>
        <v>事业支出-邮电费-电话费</v>
      </c>
      <c r="E117" s="29" t="str">
        <f t="shared" si="7"/>
        <v>353 - 354</v>
      </c>
      <c r="J117" s="76">
        <v>115</v>
      </c>
      <c r="K117" s="76">
        <v>50011302</v>
      </c>
      <c r="L117" s="94" t="s">
        <v>55</v>
      </c>
      <c r="M117" s="76">
        <v>2</v>
      </c>
      <c r="N117" s="98" t="str">
        <f>IF(J117="","",SUM(M$3:M116)+1&amp;" - "&amp;SUM(M$3:M117))</f>
        <v>353 - 354</v>
      </c>
    </row>
    <row r="118" spans="2:14" ht="15" customHeight="1" x14ac:dyDescent="0.15">
      <c r="B118" s="29">
        <f t="shared" si="4"/>
        <v>116</v>
      </c>
      <c r="C118" s="29">
        <f t="shared" si="5"/>
        <v>500116</v>
      </c>
      <c r="D118" s="47" t="str">
        <f t="shared" si="6"/>
        <v>事业支出-差旅费</v>
      </c>
      <c r="E118" s="29" t="str">
        <f t="shared" si="7"/>
        <v>355 - 356</v>
      </c>
      <c r="J118" s="76">
        <v>116</v>
      </c>
      <c r="K118" s="76">
        <v>500116</v>
      </c>
      <c r="L118" s="94" t="s">
        <v>196</v>
      </c>
      <c r="M118" s="76">
        <v>2</v>
      </c>
      <c r="N118" s="98" t="str">
        <f>IF(J118="","",SUM(M$3:M117)+1&amp;" - "&amp;SUM(M$3:M118))</f>
        <v>355 - 356</v>
      </c>
    </row>
    <row r="119" spans="2:14" ht="15" customHeight="1" x14ac:dyDescent="0.15">
      <c r="B119" s="29">
        <f t="shared" si="4"/>
        <v>117</v>
      </c>
      <c r="C119" s="29">
        <f t="shared" si="5"/>
        <v>50011601</v>
      </c>
      <c r="D119" s="47" t="str">
        <f t="shared" si="6"/>
        <v>事业支出-差旅费-住宿费</v>
      </c>
      <c r="E119" s="29" t="str">
        <f t="shared" si="7"/>
        <v>357 - 357</v>
      </c>
      <c r="J119" s="76">
        <v>117</v>
      </c>
      <c r="K119" s="76">
        <v>50011601</v>
      </c>
      <c r="L119" s="94" t="s">
        <v>103</v>
      </c>
      <c r="M119" s="76">
        <v>1</v>
      </c>
      <c r="N119" s="98" t="str">
        <f>IF(J119="","",SUM(M$3:M118)+1&amp;" - "&amp;SUM(M$3:M119))</f>
        <v>357 - 357</v>
      </c>
    </row>
    <row r="120" spans="2:14" ht="15" customHeight="1" x14ac:dyDescent="0.15">
      <c r="B120" s="29">
        <f t="shared" si="4"/>
        <v>118</v>
      </c>
      <c r="C120" s="29">
        <f t="shared" si="5"/>
        <v>50011602</v>
      </c>
      <c r="D120" s="47" t="str">
        <f t="shared" si="6"/>
        <v>事业支出-差旅费-旅费</v>
      </c>
      <c r="E120" s="29" t="str">
        <f t="shared" si="7"/>
        <v>358 - 358</v>
      </c>
      <c r="J120" s="76">
        <v>118</v>
      </c>
      <c r="K120" s="76">
        <v>50011602</v>
      </c>
      <c r="L120" s="94" t="s">
        <v>111</v>
      </c>
      <c r="M120" s="76">
        <v>1</v>
      </c>
      <c r="N120" s="98" t="str">
        <f>IF(J120="","",SUM(M$3:M119)+1&amp;" - "&amp;SUM(M$3:M120))</f>
        <v>358 - 358</v>
      </c>
    </row>
    <row r="121" spans="2:14" ht="15" customHeight="1" x14ac:dyDescent="0.15">
      <c r="B121" s="29">
        <f t="shared" si="4"/>
        <v>119</v>
      </c>
      <c r="C121" s="29">
        <f t="shared" si="5"/>
        <v>50011603</v>
      </c>
      <c r="D121" s="47" t="str">
        <f t="shared" si="6"/>
        <v>事业支出-差旅费-伙食补助费</v>
      </c>
      <c r="E121" s="29" t="str">
        <f t="shared" si="7"/>
        <v>359 - 359</v>
      </c>
      <c r="J121" s="76">
        <v>119</v>
      </c>
      <c r="K121" s="76">
        <v>50011603</v>
      </c>
      <c r="L121" s="94" t="s">
        <v>102</v>
      </c>
      <c r="M121" s="76">
        <v>1</v>
      </c>
      <c r="N121" s="98" t="str">
        <f>IF(J121="","",SUM(M$3:M120)+1&amp;" - "&amp;SUM(M$3:M121))</f>
        <v>359 - 359</v>
      </c>
    </row>
    <row r="122" spans="2:14" ht="15" customHeight="1" x14ac:dyDescent="0.15">
      <c r="B122" s="29">
        <f t="shared" si="4"/>
        <v>120</v>
      </c>
      <c r="C122" s="29">
        <f t="shared" si="5"/>
        <v>500117</v>
      </c>
      <c r="D122" s="47" t="str">
        <f t="shared" si="6"/>
        <v>事业支出-维修（护）费</v>
      </c>
      <c r="E122" s="29" t="str">
        <f t="shared" si="7"/>
        <v>360 - 361</v>
      </c>
      <c r="J122" s="76">
        <v>120</v>
      </c>
      <c r="K122" s="76">
        <v>500117</v>
      </c>
      <c r="L122" s="94" t="s">
        <v>56</v>
      </c>
      <c r="M122" s="76">
        <v>2</v>
      </c>
      <c r="N122" s="98" t="str">
        <f>IF(J122="","",SUM(M$3:M121)+1&amp;" - "&amp;SUM(M$3:M122))</f>
        <v>360 - 361</v>
      </c>
    </row>
    <row r="123" spans="2:14" ht="15" customHeight="1" x14ac:dyDescent="0.15">
      <c r="B123" s="29">
        <f t="shared" si="4"/>
        <v>121</v>
      </c>
      <c r="C123" s="29">
        <f t="shared" si="5"/>
        <v>500118</v>
      </c>
      <c r="D123" s="47" t="str">
        <f t="shared" si="6"/>
        <v>事业支出-会议费</v>
      </c>
      <c r="E123" s="29" t="str">
        <f t="shared" si="7"/>
        <v>362 - 362</v>
      </c>
      <c r="J123" s="76">
        <v>121</v>
      </c>
      <c r="K123" s="76">
        <v>500118</v>
      </c>
      <c r="L123" s="94" t="s">
        <v>91</v>
      </c>
      <c r="M123" s="76">
        <v>1</v>
      </c>
      <c r="N123" s="98" t="str">
        <f>IF(J123="","",SUM(M$3:M122)+1&amp;" - "&amp;SUM(M$3:M123))</f>
        <v>362 - 362</v>
      </c>
    </row>
    <row r="124" spans="2:14" ht="15" customHeight="1" x14ac:dyDescent="0.15">
      <c r="B124" s="29">
        <f t="shared" si="4"/>
        <v>122</v>
      </c>
      <c r="C124" s="29">
        <f t="shared" si="5"/>
        <v>500119</v>
      </c>
      <c r="D124" s="47" t="str">
        <f t="shared" si="6"/>
        <v>事业支出-培训费</v>
      </c>
      <c r="E124" s="29" t="str">
        <f t="shared" si="7"/>
        <v>363 - 363</v>
      </c>
      <c r="J124" s="76">
        <v>122</v>
      </c>
      <c r="K124" s="76">
        <v>500119</v>
      </c>
      <c r="L124" s="94" t="s">
        <v>117</v>
      </c>
      <c r="M124" s="76">
        <v>1</v>
      </c>
      <c r="N124" s="98" t="str">
        <f>IF(J124="","",SUM(M$3:M123)+1&amp;" - "&amp;SUM(M$3:M124))</f>
        <v>363 - 363</v>
      </c>
    </row>
    <row r="125" spans="2:14" ht="15" customHeight="1" x14ac:dyDescent="0.15">
      <c r="B125" s="29">
        <f t="shared" si="4"/>
        <v>123</v>
      </c>
      <c r="C125" s="29">
        <f t="shared" si="5"/>
        <v>500120</v>
      </c>
      <c r="D125" s="47" t="str">
        <f t="shared" si="6"/>
        <v>事业支出-公务接待费</v>
      </c>
      <c r="E125" s="29" t="str">
        <f t="shared" si="7"/>
        <v>364 - 365</v>
      </c>
      <c r="J125" s="76">
        <v>123</v>
      </c>
      <c r="K125" s="76">
        <v>500120</v>
      </c>
      <c r="L125" s="94" t="s">
        <v>92</v>
      </c>
      <c r="M125" s="76">
        <v>2</v>
      </c>
      <c r="N125" s="98" t="str">
        <f>IF(J125="","",SUM(M$3:M124)+1&amp;" - "&amp;SUM(M$3:M125))</f>
        <v>364 - 365</v>
      </c>
    </row>
    <row r="126" spans="2:14" ht="15" customHeight="1" x14ac:dyDescent="0.15">
      <c r="B126" s="29">
        <f t="shared" si="4"/>
        <v>124</v>
      </c>
      <c r="C126" s="29">
        <f t="shared" si="5"/>
        <v>500121</v>
      </c>
      <c r="D126" s="47" t="str">
        <f t="shared" si="6"/>
        <v>事业支出-专用材料</v>
      </c>
      <c r="E126" s="29" t="str">
        <f t="shared" si="7"/>
        <v>366 - 367</v>
      </c>
      <c r="J126" s="76">
        <v>124</v>
      </c>
      <c r="K126" s="76">
        <v>500121</v>
      </c>
      <c r="L126" s="94" t="s">
        <v>65</v>
      </c>
      <c r="M126" s="76">
        <v>2</v>
      </c>
      <c r="N126" s="98" t="str">
        <f>IF(J126="","",SUM(M$3:M125)+1&amp;" - "&amp;SUM(M$3:M126))</f>
        <v>366 - 367</v>
      </c>
    </row>
    <row r="127" spans="2:14" ht="15" customHeight="1" x14ac:dyDescent="0.15">
      <c r="B127" s="29">
        <f t="shared" si="4"/>
        <v>125</v>
      </c>
      <c r="C127" s="29">
        <f t="shared" si="5"/>
        <v>500122</v>
      </c>
      <c r="D127" s="47" t="str">
        <f t="shared" si="6"/>
        <v>事业支出-专用燃料</v>
      </c>
      <c r="E127" s="29" t="str">
        <f t="shared" si="7"/>
        <v>368 - 368</v>
      </c>
      <c r="J127" s="76">
        <v>125</v>
      </c>
      <c r="K127" s="76">
        <v>500122</v>
      </c>
      <c r="L127" s="94" t="s">
        <v>64</v>
      </c>
      <c r="M127" s="76">
        <v>1</v>
      </c>
      <c r="N127" s="98" t="str">
        <f>IF(J127="","",SUM(M$3:M126)+1&amp;" - "&amp;SUM(M$3:M127))</f>
        <v>368 - 368</v>
      </c>
    </row>
    <row r="128" spans="2:14" ht="15" customHeight="1" x14ac:dyDescent="0.15">
      <c r="B128" s="29">
        <f t="shared" si="4"/>
        <v>126</v>
      </c>
      <c r="C128" s="29">
        <f t="shared" si="5"/>
        <v>500123</v>
      </c>
      <c r="D128" s="47" t="str">
        <f t="shared" si="6"/>
        <v>事业支出-劳务费</v>
      </c>
      <c r="E128" s="29" t="str">
        <f t="shared" si="7"/>
        <v>369 - 373</v>
      </c>
      <c r="J128" s="76">
        <v>126</v>
      </c>
      <c r="K128" s="76">
        <v>500123</v>
      </c>
      <c r="L128" s="94" t="s">
        <v>197</v>
      </c>
      <c r="M128" s="76">
        <v>5</v>
      </c>
      <c r="N128" s="98" t="str">
        <f>IF(J128="","",SUM(M$3:M127)+1&amp;" - "&amp;SUM(M$3:M128))</f>
        <v>369 - 373</v>
      </c>
    </row>
    <row r="129" spans="2:14" ht="15" customHeight="1" x14ac:dyDescent="0.15">
      <c r="B129" s="29">
        <f t="shared" si="4"/>
        <v>127</v>
      </c>
      <c r="C129" s="29">
        <f t="shared" si="5"/>
        <v>50012301</v>
      </c>
      <c r="D129" s="47" t="str">
        <f t="shared" si="6"/>
        <v>事业支出-劳务费-临时工工资</v>
      </c>
      <c r="E129" s="29" t="str">
        <f t="shared" si="7"/>
        <v>374 - 377</v>
      </c>
      <c r="J129" s="76">
        <v>127</v>
      </c>
      <c r="K129" s="76">
        <v>50012301</v>
      </c>
      <c r="L129" s="94" t="s">
        <v>36</v>
      </c>
      <c r="M129" s="76">
        <v>4</v>
      </c>
      <c r="N129" s="98" t="str">
        <f>IF(J129="","",SUM(M$3:M128)+1&amp;" - "&amp;SUM(M$3:M129))</f>
        <v>374 - 377</v>
      </c>
    </row>
    <row r="130" spans="2:14" ht="15" customHeight="1" x14ac:dyDescent="0.15">
      <c r="B130" s="29">
        <f t="shared" si="4"/>
        <v>128</v>
      </c>
      <c r="C130" s="29">
        <f t="shared" si="5"/>
        <v>50012302</v>
      </c>
      <c r="D130" s="47" t="str">
        <f t="shared" si="6"/>
        <v>事业支出-劳务费-小工费</v>
      </c>
      <c r="E130" s="29" t="str">
        <f t="shared" si="7"/>
        <v>378 - 379</v>
      </c>
      <c r="J130" s="76">
        <v>128</v>
      </c>
      <c r="K130" s="76">
        <v>50012302</v>
      </c>
      <c r="L130" s="94" t="s">
        <v>54</v>
      </c>
      <c r="M130" s="76">
        <v>2</v>
      </c>
      <c r="N130" s="98" t="str">
        <f>IF(J130="","",SUM(M$3:M129)+1&amp;" - "&amp;SUM(M$3:M130))</f>
        <v>378 - 379</v>
      </c>
    </row>
    <row r="131" spans="2:14" ht="15" customHeight="1" x14ac:dyDescent="0.15">
      <c r="B131" s="29">
        <f t="shared" si="4"/>
        <v>129</v>
      </c>
      <c r="C131" s="29">
        <f t="shared" si="5"/>
        <v>50012308</v>
      </c>
      <c r="D131" s="47" t="str">
        <f t="shared" si="6"/>
        <v>事业支出-劳务费-保安费</v>
      </c>
      <c r="E131" s="29" t="str">
        <f t="shared" si="7"/>
        <v>380 - 380</v>
      </c>
      <c r="J131" s="76">
        <v>129</v>
      </c>
      <c r="K131" s="76">
        <v>50012308</v>
      </c>
      <c r="L131" s="94" t="s">
        <v>53</v>
      </c>
      <c r="M131" s="76">
        <v>1</v>
      </c>
      <c r="N131" s="98" t="str">
        <f>IF(J131="","",SUM(M$3:M130)+1&amp;" - "&amp;SUM(M$3:M131))</f>
        <v>380 - 380</v>
      </c>
    </row>
    <row r="132" spans="2:14" ht="15" customHeight="1" x14ac:dyDescent="0.15">
      <c r="B132" s="29">
        <f t="shared" ref="B132:B195" si="8">J132</f>
        <v>130</v>
      </c>
      <c r="C132" s="29">
        <f t="shared" ref="C132:C195" si="9">K132</f>
        <v>500124</v>
      </c>
      <c r="D132" s="47" t="str">
        <f t="shared" ref="D132:D195" si="10">L132</f>
        <v>事业支出-工会会费</v>
      </c>
      <c r="E132" s="29" t="str">
        <f t="shared" ref="E132:E195" si="11">N132</f>
        <v>381 - 381</v>
      </c>
      <c r="J132" s="76">
        <v>130</v>
      </c>
      <c r="K132" s="76">
        <v>500124</v>
      </c>
      <c r="L132" s="94" t="s">
        <v>115</v>
      </c>
      <c r="M132" s="76">
        <v>1</v>
      </c>
      <c r="N132" s="98" t="str">
        <f>IF(J132="","",SUM(M$3:M131)+1&amp;" - "&amp;SUM(M$3:M132))</f>
        <v>381 - 381</v>
      </c>
    </row>
    <row r="133" spans="2:14" ht="15" customHeight="1" x14ac:dyDescent="0.15">
      <c r="B133" s="29">
        <f t="shared" si="8"/>
        <v>131</v>
      </c>
      <c r="C133" s="29">
        <f t="shared" si="9"/>
        <v>500125</v>
      </c>
      <c r="D133" s="47" t="str">
        <f t="shared" si="10"/>
        <v>事业支出-福利费</v>
      </c>
      <c r="E133" s="29" t="str">
        <f t="shared" si="11"/>
        <v>382 - 382</v>
      </c>
      <c r="J133" s="76">
        <v>131</v>
      </c>
      <c r="K133" s="76">
        <v>500125</v>
      </c>
      <c r="L133" s="94" t="s">
        <v>62</v>
      </c>
      <c r="M133" s="76">
        <v>1</v>
      </c>
      <c r="N133" s="98" t="str">
        <f>IF(J133="","",SUM(M$3:M132)+1&amp;" - "&amp;SUM(M$3:M133))</f>
        <v>382 - 382</v>
      </c>
    </row>
    <row r="134" spans="2:14" ht="15" customHeight="1" x14ac:dyDescent="0.15">
      <c r="B134" s="29">
        <f t="shared" si="8"/>
        <v>132</v>
      </c>
      <c r="C134" s="29">
        <f t="shared" si="9"/>
        <v>500126</v>
      </c>
      <c r="D134" s="47" t="str">
        <f t="shared" si="10"/>
        <v>事业支出-公务用车运行维护费</v>
      </c>
      <c r="E134" s="29" t="str">
        <f t="shared" si="11"/>
        <v>383 - 384</v>
      </c>
      <c r="J134" s="76">
        <v>132</v>
      </c>
      <c r="K134" s="76">
        <v>500126</v>
      </c>
      <c r="L134" s="94" t="s">
        <v>198</v>
      </c>
      <c r="M134" s="76">
        <v>2</v>
      </c>
      <c r="N134" s="98" t="str">
        <f>IF(J134="","",SUM(M$3:M133)+1&amp;" - "&amp;SUM(M$3:M134))</f>
        <v>383 - 384</v>
      </c>
    </row>
    <row r="135" spans="2:14" ht="15" customHeight="1" x14ac:dyDescent="0.15">
      <c r="B135" s="29">
        <f t="shared" si="8"/>
        <v>133</v>
      </c>
      <c r="C135" s="29">
        <f t="shared" si="9"/>
        <v>50012602</v>
      </c>
      <c r="D135" s="47" t="str">
        <f t="shared" si="10"/>
        <v>事业支出-公务用车运行维护费-燃料费</v>
      </c>
      <c r="E135" s="29" t="str">
        <f t="shared" si="11"/>
        <v>385 - 386</v>
      </c>
      <c r="J135" s="76">
        <v>133</v>
      </c>
      <c r="K135" s="76">
        <v>50012602</v>
      </c>
      <c r="L135" s="94" t="s">
        <v>93</v>
      </c>
      <c r="M135" s="76">
        <v>2</v>
      </c>
      <c r="N135" s="98" t="str">
        <f>IF(J135="","",SUM(M$3:M134)+1&amp;" - "&amp;SUM(M$3:M135))</f>
        <v>385 - 386</v>
      </c>
    </row>
    <row r="136" spans="2:14" ht="15" customHeight="1" x14ac:dyDescent="0.15">
      <c r="B136" s="29">
        <f t="shared" si="8"/>
        <v>134</v>
      </c>
      <c r="C136" s="29">
        <f t="shared" si="9"/>
        <v>50012603</v>
      </c>
      <c r="D136" s="47" t="str">
        <f t="shared" si="10"/>
        <v>事业支出-公务用车运行维护费-维修费</v>
      </c>
      <c r="E136" s="29" t="str">
        <f t="shared" si="11"/>
        <v>387 - 387</v>
      </c>
      <c r="J136" s="76">
        <v>134</v>
      </c>
      <c r="K136" s="76">
        <v>50012603</v>
      </c>
      <c r="L136" s="94" t="s">
        <v>89</v>
      </c>
      <c r="M136" s="76">
        <v>1</v>
      </c>
      <c r="N136" s="98" t="str">
        <f>IF(J136="","",SUM(M$3:M135)+1&amp;" - "&amp;SUM(M$3:M136))</f>
        <v>387 - 387</v>
      </c>
    </row>
    <row r="137" spans="2:14" ht="15" customHeight="1" x14ac:dyDescent="0.15">
      <c r="B137" s="29">
        <f t="shared" si="8"/>
        <v>135</v>
      </c>
      <c r="C137" s="29">
        <f t="shared" si="9"/>
        <v>50012604</v>
      </c>
      <c r="D137" s="47" t="str">
        <f t="shared" si="10"/>
        <v>事业支出-公务用车运行维护费-过桥过路费</v>
      </c>
      <c r="E137" s="29" t="str">
        <f t="shared" si="11"/>
        <v>388 - 388</v>
      </c>
      <c r="J137" s="76">
        <v>135</v>
      </c>
      <c r="K137" s="76">
        <v>50012604</v>
      </c>
      <c r="L137" s="94" t="s">
        <v>101</v>
      </c>
      <c r="M137" s="76">
        <v>1</v>
      </c>
      <c r="N137" s="98" t="str">
        <f>IF(J137="","",SUM(M$3:M136)+1&amp;" - "&amp;SUM(M$3:M137))</f>
        <v>388 - 388</v>
      </c>
    </row>
    <row r="138" spans="2:14" ht="15" customHeight="1" x14ac:dyDescent="0.15">
      <c r="B138" s="29">
        <f t="shared" si="8"/>
        <v>136</v>
      </c>
      <c r="C138" s="29">
        <f t="shared" si="9"/>
        <v>50012605</v>
      </c>
      <c r="D138" s="47" t="str">
        <f t="shared" si="10"/>
        <v>事业支出-公务用车运行维护费-检测费</v>
      </c>
      <c r="E138" s="29" t="str">
        <f t="shared" si="11"/>
        <v>389 - 389</v>
      </c>
      <c r="J138" s="76">
        <v>136</v>
      </c>
      <c r="K138" s="76">
        <v>50012605</v>
      </c>
      <c r="L138" s="94" t="s">
        <v>127</v>
      </c>
      <c r="M138" s="76">
        <v>1</v>
      </c>
      <c r="N138" s="98" t="str">
        <f>IF(J138="","",SUM(M$3:M137)+1&amp;" - "&amp;SUM(M$3:M138))</f>
        <v>389 - 389</v>
      </c>
    </row>
    <row r="139" spans="2:14" ht="15" customHeight="1" x14ac:dyDescent="0.15">
      <c r="B139" s="29">
        <f t="shared" si="8"/>
        <v>137</v>
      </c>
      <c r="C139" s="29">
        <f t="shared" si="9"/>
        <v>50012606</v>
      </c>
      <c r="D139" s="47" t="str">
        <f t="shared" si="10"/>
        <v>事业支出-公务用车运行维护费-保险费</v>
      </c>
      <c r="E139" s="29" t="str">
        <f t="shared" si="11"/>
        <v>390 - 390</v>
      </c>
      <c r="J139" s="76">
        <v>137</v>
      </c>
      <c r="K139" s="76">
        <v>50012606</v>
      </c>
      <c r="L139" s="94" t="s">
        <v>88</v>
      </c>
      <c r="M139" s="76">
        <v>1</v>
      </c>
      <c r="N139" s="98" t="str">
        <f>IF(J139="","",SUM(M$3:M138)+1&amp;" - "&amp;SUM(M$3:M139))</f>
        <v>390 - 390</v>
      </c>
    </row>
    <row r="140" spans="2:14" ht="15" customHeight="1" x14ac:dyDescent="0.15">
      <c r="B140" s="29">
        <f t="shared" si="8"/>
        <v>138</v>
      </c>
      <c r="C140" s="29">
        <f t="shared" si="9"/>
        <v>500127</v>
      </c>
      <c r="D140" s="47" t="str">
        <f t="shared" si="10"/>
        <v>事业支出-其他交通费</v>
      </c>
      <c r="E140" s="29" t="str">
        <f t="shared" si="11"/>
        <v>391 - 394</v>
      </c>
      <c r="J140" s="76">
        <v>138</v>
      </c>
      <c r="K140" s="76">
        <v>500127</v>
      </c>
      <c r="L140" s="94" t="s">
        <v>199</v>
      </c>
      <c r="M140" s="76">
        <v>4</v>
      </c>
      <c r="N140" s="98" t="str">
        <f>IF(J140="","",SUM(M$3:M139)+1&amp;" - "&amp;SUM(M$3:M140))</f>
        <v>391 - 394</v>
      </c>
    </row>
    <row r="141" spans="2:14" ht="15" customHeight="1" x14ac:dyDescent="0.15">
      <c r="B141" s="29">
        <f t="shared" si="8"/>
        <v>139</v>
      </c>
      <c r="C141" s="29">
        <f t="shared" si="9"/>
        <v>50012701</v>
      </c>
      <c r="D141" s="47" t="str">
        <f t="shared" si="10"/>
        <v>事业支出-其他交通费-新闻</v>
      </c>
      <c r="E141" s="29" t="str">
        <f t="shared" si="11"/>
        <v>395 - 396</v>
      </c>
      <c r="J141" s="76">
        <v>139</v>
      </c>
      <c r="K141" s="76">
        <v>50012701</v>
      </c>
      <c r="L141" s="94" t="s">
        <v>72</v>
      </c>
      <c r="M141" s="76">
        <v>2</v>
      </c>
      <c r="N141" s="98" t="str">
        <f>IF(J141="","",SUM(M$3:M140)+1&amp;" - "&amp;SUM(M$3:M141))</f>
        <v>395 - 396</v>
      </c>
    </row>
    <row r="142" spans="2:14" ht="15" customHeight="1" x14ac:dyDescent="0.15">
      <c r="B142" s="29">
        <f t="shared" si="8"/>
        <v>140</v>
      </c>
      <c r="C142" s="29">
        <f t="shared" si="9"/>
        <v>50012702</v>
      </c>
      <c r="D142" s="47" t="str">
        <f t="shared" si="10"/>
        <v>事业支出-其他交通费-专题</v>
      </c>
      <c r="E142" s="29" t="str">
        <f t="shared" si="11"/>
        <v>397 - 397</v>
      </c>
      <c r="J142" s="76">
        <v>140</v>
      </c>
      <c r="K142" s="76">
        <v>50012702</v>
      </c>
      <c r="L142" s="94" t="s">
        <v>73</v>
      </c>
      <c r="M142" s="76">
        <v>1</v>
      </c>
      <c r="N142" s="98" t="str">
        <f>IF(J142="","",SUM(M$3:M141)+1&amp;" - "&amp;SUM(M$3:M142))</f>
        <v>397 - 397</v>
      </c>
    </row>
    <row r="143" spans="2:14" ht="15" customHeight="1" x14ac:dyDescent="0.15">
      <c r="B143" s="29">
        <f t="shared" si="8"/>
        <v>141</v>
      </c>
      <c r="C143" s="29">
        <f t="shared" si="9"/>
        <v>50012703</v>
      </c>
      <c r="D143" s="47" t="str">
        <f t="shared" si="10"/>
        <v>事业支出-其他交通费-外宣</v>
      </c>
      <c r="E143" s="29" t="str">
        <f t="shared" si="11"/>
        <v>398 - 399</v>
      </c>
      <c r="J143" s="76">
        <v>141</v>
      </c>
      <c r="K143" s="76">
        <v>50012703</v>
      </c>
      <c r="L143" s="94" t="s">
        <v>74</v>
      </c>
      <c r="M143" s="76">
        <v>2</v>
      </c>
      <c r="N143" s="98" t="str">
        <f>IF(J143="","",SUM(M$3:M142)+1&amp;" - "&amp;SUM(M$3:M143))</f>
        <v>398 - 399</v>
      </c>
    </row>
    <row r="144" spans="2:14" ht="15" customHeight="1" x14ac:dyDescent="0.15">
      <c r="B144" s="29">
        <f t="shared" si="8"/>
        <v>142</v>
      </c>
      <c r="C144" s="29">
        <f t="shared" si="9"/>
        <v>50012704</v>
      </c>
      <c r="D144" s="47" t="str">
        <f t="shared" si="10"/>
        <v>事业支出-其他交通费-其他部门</v>
      </c>
      <c r="E144" s="29" t="str">
        <f t="shared" si="11"/>
        <v>400 - 401</v>
      </c>
      <c r="J144" s="76">
        <v>142</v>
      </c>
      <c r="K144" s="76">
        <v>50012704</v>
      </c>
      <c r="L144" s="94" t="s">
        <v>75</v>
      </c>
      <c r="M144" s="76">
        <v>2</v>
      </c>
      <c r="N144" s="98" t="str">
        <f>IF(J144="","",SUM(M$3:M143)+1&amp;" - "&amp;SUM(M$3:M144))</f>
        <v>400 - 401</v>
      </c>
    </row>
    <row r="145" spans="2:14" ht="15" customHeight="1" x14ac:dyDescent="0.15">
      <c r="B145" s="29">
        <f t="shared" si="8"/>
        <v>143</v>
      </c>
      <c r="C145" s="29">
        <f t="shared" si="9"/>
        <v>50012705</v>
      </c>
      <c r="D145" s="47" t="str">
        <f t="shared" si="10"/>
        <v>事业支出-其他交通费-广告文艺</v>
      </c>
      <c r="E145" s="29" t="str">
        <f t="shared" si="11"/>
        <v>402 - 402</v>
      </c>
      <c r="J145" s="76">
        <v>143</v>
      </c>
      <c r="K145" s="76">
        <v>50012705</v>
      </c>
      <c r="L145" s="94" t="s">
        <v>98</v>
      </c>
      <c r="M145" s="76">
        <v>1</v>
      </c>
      <c r="N145" s="98" t="str">
        <f>IF(J145="","",SUM(M$3:M144)+1&amp;" - "&amp;SUM(M$3:M145))</f>
        <v>402 - 402</v>
      </c>
    </row>
    <row r="146" spans="2:14" ht="15" customHeight="1" x14ac:dyDescent="0.15">
      <c r="B146" s="29">
        <f t="shared" si="8"/>
        <v>144</v>
      </c>
      <c r="C146" s="29">
        <f t="shared" si="9"/>
        <v>50012706</v>
      </c>
      <c r="D146" s="47" t="str">
        <f t="shared" si="10"/>
        <v>事业支出-其他交通费-报导</v>
      </c>
      <c r="E146" s="29" t="str">
        <f t="shared" si="11"/>
        <v>403 - 403</v>
      </c>
      <c r="J146" s="76">
        <v>144</v>
      </c>
      <c r="K146" s="76">
        <v>50012706</v>
      </c>
      <c r="L146" s="94" t="s">
        <v>109</v>
      </c>
      <c r="M146" s="76">
        <v>1</v>
      </c>
      <c r="N146" s="98" t="str">
        <f>IF(J146="","",SUM(M$3:M145)+1&amp;" - "&amp;SUM(M$3:M146))</f>
        <v>403 - 403</v>
      </c>
    </row>
    <row r="147" spans="2:14" ht="15" customHeight="1" x14ac:dyDescent="0.15">
      <c r="B147" s="29">
        <f t="shared" si="8"/>
        <v>145</v>
      </c>
      <c r="C147" s="29">
        <f t="shared" si="9"/>
        <v>50012707</v>
      </c>
      <c r="D147" s="47" t="str">
        <f t="shared" si="10"/>
        <v>事业支出-其他交通费-暗访</v>
      </c>
      <c r="E147" s="29" t="str">
        <f t="shared" si="11"/>
        <v>404 - 404</v>
      </c>
      <c r="J147" s="76">
        <v>145</v>
      </c>
      <c r="K147" s="76">
        <v>50012707</v>
      </c>
      <c r="L147" s="94" t="s">
        <v>119</v>
      </c>
      <c r="M147" s="76">
        <v>1</v>
      </c>
      <c r="N147" s="98" t="str">
        <f>IF(J147="","",SUM(M$3:M146)+1&amp;" - "&amp;SUM(M$3:M147))</f>
        <v>404 - 404</v>
      </c>
    </row>
    <row r="148" spans="2:14" ht="15" customHeight="1" x14ac:dyDescent="0.15">
      <c r="B148" s="29">
        <f t="shared" si="8"/>
        <v>146</v>
      </c>
      <c r="C148" s="29">
        <f t="shared" si="9"/>
        <v>500128</v>
      </c>
      <c r="D148" s="47" t="str">
        <f t="shared" si="10"/>
        <v>事业支出-税金及附加费用</v>
      </c>
      <c r="E148" s="29" t="str">
        <f t="shared" si="11"/>
        <v>405 - 406</v>
      </c>
      <c r="J148" s="76">
        <v>146</v>
      </c>
      <c r="K148" s="76">
        <v>500128</v>
      </c>
      <c r="L148" s="94" t="s">
        <v>200</v>
      </c>
      <c r="M148" s="76">
        <v>2</v>
      </c>
      <c r="N148" s="98" t="str">
        <f>IF(J148="","",SUM(M$3:M147)+1&amp;" - "&amp;SUM(M$3:M148))</f>
        <v>405 - 406</v>
      </c>
    </row>
    <row r="149" spans="2:14" ht="15" customHeight="1" x14ac:dyDescent="0.15">
      <c r="B149" s="29">
        <f t="shared" si="8"/>
        <v>147</v>
      </c>
      <c r="C149" s="29">
        <f t="shared" si="9"/>
        <v>50012805</v>
      </c>
      <c r="D149" s="47" t="str">
        <f t="shared" si="10"/>
        <v>事业支出-税金及附加费用-文化事业建设费</v>
      </c>
      <c r="E149" s="29" t="str">
        <f t="shared" si="11"/>
        <v>407 - 408</v>
      </c>
      <c r="J149" s="76">
        <v>147</v>
      </c>
      <c r="K149" s="76">
        <v>50012805</v>
      </c>
      <c r="L149" s="94" t="s">
        <v>67</v>
      </c>
      <c r="M149" s="76">
        <v>2</v>
      </c>
      <c r="N149" s="98" t="str">
        <f>IF(J149="","",SUM(M$3:M148)+1&amp;" - "&amp;SUM(M$3:M149))</f>
        <v>407 - 408</v>
      </c>
    </row>
    <row r="150" spans="2:14" ht="15" customHeight="1" x14ac:dyDescent="0.15">
      <c r="B150" s="29">
        <f t="shared" si="8"/>
        <v>148</v>
      </c>
      <c r="C150" s="29">
        <f t="shared" si="9"/>
        <v>50012806</v>
      </c>
      <c r="D150" s="47" t="str">
        <f t="shared" si="10"/>
        <v>事业支出-税金及附加费用-企业所得税</v>
      </c>
      <c r="E150" s="29" t="str">
        <f t="shared" si="11"/>
        <v>409 - 409</v>
      </c>
      <c r="J150" s="76">
        <v>148</v>
      </c>
      <c r="K150" s="76">
        <v>50012806</v>
      </c>
      <c r="L150" s="94" t="s">
        <v>114</v>
      </c>
      <c r="M150" s="76">
        <v>1</v>
      </c>
      <c r="N150" s="98" t="str">
        <f>IF(J150="","",SUM(M$3:M149)+1&amp;" - "&amp;SUM(M$3:M150))</f>
        <v>409 - 409</v>
      </c>
    </row>
    <row r="151" spans="2:14" ht="15" customHeight="1" x14ac:dyDescent="0.15">
      <c r="B151" s="29">
        <f t="shared" si="8"/>
        <v>149</v>
      </c>
      <c r="C151" s="29">
        <f t="shared" si="9"/>
        <v>500129</v>
      </c>
      <c r="D151" s="47" t="str">
        <f t="shared" si="10"/>
        <v>事业支出-其他商品和服务支出</v>
      </c>
      <c r="E151" s="29" t="str">
        <f t="shared" si="11"/>
        <v>410 - 411</v>
      </c>
      <c r="J151" s="76">
        <v>149</v>
      </c>
      <c r="K151" s="76">
        <v>500129</v>
      </c>
      <c r="L151" s="94" t="s">
        <v>201</v>
      </c>
      <c r="M151" s="76">
        <v>2</v>
      </c>
      <c r="N151" s="98" t="str">
        <f>IF(J151="","",SUM(M$3:M150)+1&amp;" - "&amp;SUM(M$3:M151))</f>
        <v>410 - 411</v>
      </c>
    </row>
    <row r="152" spans="2:14" ht="15" customHeight="1" x14ac:dyDescent="0.15">
      <c r="B152" s="29">
        <f t="shared" si="8"/>
        <v>150</v>
      </c>
      <c r="C152" s="29">
        <f t="shared" si="9"/>
        <v>50012901</v>
      </c>
      <c r="D152" s="47" t="str">
        <f t="shared" si="10"/>
        <v>事业支出-其他商品和服务支出-其他杂项开支</v>
      </c>
      <c r="E152" s="29" t="str">
        <f t="shared" si="11"/>
        <v>412 - 412</v>
      </c>
      <c r="J152" s="76">
        <v>150</v>
      </c>
      <c r="K152" s="76">
        <v>50012901</v>
      </c>
      <c r="L152" s="94" t="s">
        <v>61</v>
      </c>
      <c r="M152" s="76">
        <v>1</v>
      </c>
      <c r="N152" s="98" t="str">
        <f>IF(J152="","",SUM(M$3:M151)+1&amp;" - "&amp;SUM(M$3:M152))</f>
        <v>412 - 412</v>
      </c>
    </row>
    <row r="153" spans="2:14" ht="15" customHeight="1" x14ac:dyDescent="0.15">
      <c r="B153" s="29">
        <f t="shared" si="8"/>
        <v>151</v>
      </c>
      <c r="C153" s="29">
        <f t="shared" si="9"/>
        <v>50012902</v>
      </c>
      <c r="D153" s="47" t="str">
        <f t="shared" si="10"/>
        <v>事业支出-其他商品和服务支出-扶贫慰问</v>
      </c>
      <c r="E153" s="29" t="str">
        <f t="shared" si="11"/>
        <v>413 - 413</v>
      </c>
      <c r="J153" s="76">
        <v>151</v>
      </c>
      <c r="K153" s="76">
        <v>50012902</v>
      </c>
      <c r="L153" s="94" t="s">
        <v>57</v>
      </c>
      <c r="M153" s="76">
        <v>1</v>
      </c>
      <c r="N153" s="98" t="str">
        <f>IF(J153="","",SUM(M$3:M152)+1&amp;" - "&amp;SUM(M$3:M153))</f>
        <v>413 - 413</v>
      </c>
    </row>
    <row r="154" spans="2:14" ht="15" customHeight="1" x14ac:dyDescent="0.15">
      <c r="B154" s="29">
        <f t="shared" si="8"/>
        <v>152</v>
      </c>
      <c r="C154" s="29">
        <f t="shared" si="9"/>
        <v>50012903</v>
      </c>
      <c r="D154" s="47" t="str">
        <f t="shared" si="10"/>
        <v>事业支出-其他商品和服务支出-会费</v>
      </c>
      <c r="E154" s="29" t="str">
        <f t="shared" si="11"/>
        <v>414 - 414</v>
      </c>
      <c r="J154" s="76">
        <v>152</v>
      </c>
      <c r="K154" s="76">
        <v>50012903</v>
      </c>
      <c r="L154" s="94" t="s">
        <v>87</v>
      </c>
      <c r="M154" s="76">
        <v>1</v>
      </c>
      <c r="N154" s="98" t="str">
        <f>IF(J154="","",SUM(M$3:M153)+1&amp;" - "&amp;SUM(M$3:M154))</f>
        <v>414 - 414</v>
      </c>
    </row>
    <row r="155" spans="2:14" ht="15" customHeight="1" x14ac:dyDescent="0.15">
      <c r="B155" s="29">
        <f t="shared" si="8"/>
        <v>153</v>
      </c>
      <c r="C155" s="29">
        <f t="shared" si="9"/>
        <v>50012904</v>
      </c>
      <c r="D155" s="47" t="str">
        <f t="shared" si="10"/>
        <v>事业支出-其他商品和服务支出-频率占用费</v>
      </c>
      <c r="E155" s="29" t="str">
        <f t="shared" si="11"/>
        <v>415 - 415</v>
      </c>
      <c r="J155" s="76">
        <v>153</v>
      </c>
      <c r="K155" s="76">
        <v>50012904</v>
      </c>
      <c r="L155" s="94" t="s">
        <v>95</v>
      </c>
      <c r="M155" s="76">
        <v>1</v>
      </c>
      <c r="N155" s="98" t="str">
        <f>IF(J155="","",SUM(M$3:M154)+1&amp;" - "&amp;SUM(M$3:M155))</f>
        <v>415 - 415</v>
      </c>
    </row>
    <row r="156" spans="2:14" ht="15" customHeight="1" x14ac:dyDescent="0.15">
      <c r="B156" s="29">
        <f t="shared" si="8"/>
        <v>154</v>
      </c>
      <c r="C156" s="29">
        <f t="shared" si="9"/>
        <v>50012905</v>
      </c>
      <c r="D156" s="47" t="str">
        <f t="shared" si="10"/>
        <v>事业支出-其他商品和服务支出-离退休特需费</v>
      </c>
      <c r="E156" s="29" t="str">
        <f t="shared" si="11"/>
        <v>416 - 416</v>
      </c>
      <c r="J156" s="76">
        <v>154</v>
      </c>
      <c r="K156" s="76">
        <v>50012905</v>
      </c>
      <c r="L156" s="94" t="s">
        <v>120</v>
      </c>
      <c r="M156" s="76">
        <v>1</v>
      </c>
      <c r="N156" s="98" t="str">
        <f>IF(J156="","",SUM(M$3:M155)+1&amp;" - "&amp;SUM(M$3:M156))</f>
        <v>416 - 416</v>
      </c>
    </row>
    <row r="157" spans="2:14" ht="15" customHeight="1" x14ac:dyDescent="0.15">
      <c r="B157" s="29">
        <f t="shared" si="8"/>
        <v>155</v>
      </c>
      <c r="C157" s="29">
        <f t="shared" si="9"/>
        <v>50012906</v>
      </c>
      <c r="D157" s="47" t="str">
        <f t="shared" si="10"/>
        <v>事业支出-其他商品和服务支出-节目费</v>
      </c>
      <c r="E157" s="29" t="str">
        <f t="shared" si="11"/>
        <v>417 - 417</v>
      </c>
      <c r="J157" s="76">
        <v>155</v>
      </c>
      <c r="K157" s="76">
        <v>50012906</v>
      </c>
      <c r="L157" s="94" t="s">
        <v>122</v>
      </c>
      <c r="M157" s="76">
        <v>1</v>
      </c>
      <c r="N157" s="98" t="str">
        <f>IF(J157="","",SUM(M$3:M156)+1&amp;" - "&amp;SUM(M$3:M157))</f>
        <v>417 - 417</v>
      </c>
    </row>
    <row r="158" spans="2:14" ht="15" customHeight="1" x14ac:dyDescent="0.15">
      <c r="B158" s="29">
        <f t="shared" si="8"/>
        <v>156</v>
      </c>
      <c r="C158" s="29">
        <f t="shared" si="9"/>
        <v>500130</v>
      </c>
      <c r="D158" s="47" t="str">
        <f t="shared" si="10"/>
        <v>事业支出-退休费</v>
      </c>
      <c r="E158" s="29" t="str">
        <f t="shared" si="11"/>
        <v>418 - 418</v>
      </c>
      <c r="J158" s="76">
        <v>156</v>
      </c>
      <c r="K158" s="76">
        <v>500130</v>
      </c>
      <c r="L158" s="94" t="s">
        <v>124</v>
      </c>
      <c r="M158" s="76">
        <v>1</v>
      </c>
      <c r="N158" s="98" t="str">
        <f>IF(J158="","",SUM(M$3:M157)+1&amp;" - "&amp;SUM(M$3:M158))</f>
        <v>418 - 418</v>
      </c>
    </row>
    <row r="159" spans="2:14" ht="15" customHeight="1" x14ac:dyDescent="0.15">
      <c r="B159" s="29">
        <f t="shared" si="8"/>
        <v>157</v>
      </c>
      <c r="C159" s="29">
        <f t="shared" si="9"/>
        <v>500131</v>
      </c>
      <c r="D159" s="47" t="str">
        <f t="shared" si="10"/>
        <v>事业支出-生活补助</v>
      </c>
      <c r="E159" s="29" t="str">
        <f t="shared" si="11"/>
        <v>419 - 424</v>
      </c>
      <c r="J159" s="76">
        <v>157</v>
      </c>
      <c r="K159" s="76">
        <v>500131</v>
      </c>
      <c r="L159" s="94" t="s">
        <v>17</v>
      </c>
      <c r="M159" s="76">
        <v>6</v>
      </c>
      <c r="N159" s="98" t="str">
        <f>IF(J159="","",SUM(M$3:M158)+1&amp;" - "&amp;SUM(M$3:M159))</f>
        <v>419 - 424</v>
      </c>
    </row>
    <row r="160" spans="2:14" ht="15" customHeight="1" x14ac:dyDescent="0.15">
      <c r="B160" s="29">
        <f t="shared" si="8"/>
        <v>158</v>
      </c>
      <c r="C160" s="29">
        <f t="shared" si="9"/>
        <v>500132</v>
      </c>
      <c r="D160" s="47" t="str">
        <f t="shared" si="10"/>
        <v>事业支出-奖励金</v>
      </c>
      <c r="E160" s="29" t="str">
        <f t="shared" si="11"/>
        <v>425 - 425</v>
      </c>
      <c r="J160" s="76">
        <v>158</v>
      </c>
      <c r="K160" s="76">
        <v>500132</v>
      </c>
      <c r="L160" s="94" t="s">
        <v>125</v>
      </c>
      <c r="M160" s="76">
        <v>1</v>
      </c>
      <c r="N160" s="98" t="str">
        <f>IF(J160="","",SUM(M$3:M159)+1&amp;" - "&amp;SUM(M$3:M160))</f>
        <v>425 - 425</v>
      </c>
    </row>
    <row r="161" spans="2:14" ht="15" customHeight="1" x14ac:dyDescent="0.15">
      <c r="B161" s="29">
        <f t="shared" si="8"/>
        <v>159</v>
      </c>
      <c r="C161" s="29">
        <f t="shared" si="9"/>
        <v>500133</v>
      </c>
      <c r="D161" s="47" t="str">
        <f t="shared" si="10"/>
        <v>事业支出-住房公积金</v>
      </c>
      <c r="E161" s="29" t="str">
        <f t="shared" si="11"/>
        <v>426 - 427</v>
      </c>
      <c r="J161" s="76">
        <v>159</v>
      </c>
      <c r="K161" s="76">
        <v>500133</v>
      </c>
      <c r="L161" s="94" t="s">
        <v>47</v>
      </c>
      <c r="M161" s="76">
        <v>2</v>
      </c>
      <c r="N161" s="98" t="str">
        <f>IF(J161="","",SUM(M$3:M160)+1&amp;" - "&amp;SUM(M$3:M161))</f>
        <v>426 - 427</v>
      </c>
    </row>
    <row r="162" spans="2:14" ht="15" customHeight="1" x14ac:dyDescent="0.15">
      <c r="B162" s="29">
        <f t="shared" si="8"/>
        <v>160</v>
      </c>
      <c r="C162" s="29">
        <f t="shared" si="9"/>
        <v>500135</v>
      </c>
      <c r="D162" s="47" t="str">
        <f t="shared" si="10"/>
        <v>事业支出-其他对个人和家庭的补助支出</v>
      </c>
      <c r="E162" s="29" t="str">
        <f t="shared" si="11"/>
        <v>428 - 428</v>
      </c>
      <c r="J162" s="76">
        <v>160</v>
      </c>
      <c r="K162" s="76">
        <v>500135</v>
      </c>
      <c r="L162" s="94" t="s">
        <v>100</v>
      </c>
      <c r="M162" s="76">
        <v>1</v>
      </c>
      <c r="N162" s="98" t="str">
        <f>IF(J162="","",SUM(M$3:M161)+1&amp;" - "&amp;SUM(M$3:M162))</f>
        <v>428 - 428</v>
      </c>
    </row>
    <row r="163" spans="2:14" ht="15" customHeight="1" x14ac:dyDescent="0.15">
      <c r="B163" s="29">
        <f t="shared" si="8"/>
        <v>161</v>
      </c>
      <c r="C163" s="29">
        <f t="shared" si="9"/>
        <v>500137</v>
      </c>
      <c r="D163" s="47" t="str">
        <f t="shared" si="10"/>
        <v>事业支出-办公设备购置</v>
      </c>
      <c r="E163" s="29" t="str">
        <f t="shared" si="11"/>
        <v>429 - 429</v>
      </c>
      <c r="J163" s="76">
        <v>161</v>
      </c>
      <c r="K163" s="76">
        <v>500137</v>
      </c>
      <c r="L163" s="94" t="s">
        <v>110</v>
      </c>
      <c r="M163" s="76">
        <v>1</v>
      </c>
      <c r="N163" s="98" t="str">
        <f>IF(J163="","",SUM(M$3:M162)+1&amp;" - "&amp;SUM(M$3:M163))</f>
        <v>429 - 429</v>
      </c>
    </row>
    <row r="164" spans="2:14" ht="15" customHeight="1" x14ac:dyDescent="0.15">
      <c r="B164" s="29">
        <f t="shared" si="8"/>
        <v>162</v>
      </c>
      <c r="C164" s="29">
        <f t="shared" si="9"/>
        <v>500138</v>
      </c>
      <c r="D164" s="47" t="str">
        <f t="shared" si="10"/>
        <v>事业支出-专用设备购置</v>
      </c>
      <c r="E164" s="29" t="str">
        <f t="shared" si="11"/>
        <v>430 - 430</v>
      </c>
      <c r="J164" s="76">
        <v>162</v>
      </c>
      <c r="K164" s="76">
        <v>500138</v>
      </c>
      <c r="L164" s="94" t="s">
        <v>99</v>
      </c>
      <c r="M164" s="76">
        <v>1</v>
      </c>
      <c r="N164" s="98" t="str">
        <f>IF(J164="","",SUM(M$3:M163)+1&amp;" - "&amp;SUM(M$3:M164))</f>
        <v>430 - 430</v>
      </c>
    </row>
    <row r="165" spans="2:14" ht="15" customHeight="1" x14ac:dyDescent="0.15">
      <c r="B165" s="29">
        <f t="shared" si="8"/>
        <v>163</v>
      </c>
      <c r="C165" s="29">
        <f t="shared" si="9"/>
        <v>500140</v>
      </c>
      <c r="D165" s="47" t="str">
        <f t="shared" si="10"/>
        <v>事业支出-抚恤金</v>
      </c>
      <c r="E165" s="29" t="str">
        <f t="shared" si="11"/>
        <v>431 - 431</v>
      </c>
      <c r="J165" s="76">
        <v>163</v>
      </c>
      <c r="K165" s="76">
        <v>500140</v>
      </c>
      <c r="L165" s="94" t="s">
        <v>90</v>
      </c>
      <c r="M165" s="76">
        <v>1</v>
      </c>
      <c r="N165" s="98" t="str">
        <f>IF(J165="","",SUM(M$3:M164)+1&amp;" - "&amp;SUM(M$3:M165))</f>
        <v>431 - 431</v>
      </c>
    </row>
    <row r="166" spans="2:14" ht="15" customHeight="1" x14ac:dyDescent="0.15">
      <c r="B166" s="29">
        <f t="shared" si="8"/>
        <v>164</v>
      </c>
      <c r="C166" s="29">
        <f t="shared" si="9"/>
        <v>500141</v>
      </c>
      <c r="D166" s="47" t="str">
        <f t="shared" si="10"/>
        <v>事业支出-项目支出</v>
      </c>
      <c r="E166" s="29" t="str">
        <f t="shared" si="11"/>
        <v>432 - 432</v>
      </c>
      <c r="J166" s="76">
        <v>164</v>
      </c>
      <c r="K166" s="76">
        <v>500141</v>
      </c>
      <c r="L166" s="94" t="s">
        <v>202</v>
      </c>
      <c r="M166" s="76">
        <v>1</v>
      </c>
      <c r="N166" s="98" t="str">
        <f>IF(J166="","",SUM(M$3:M165)+1&amp;" - "&amp;SUM(M$3:M166))</f>
        <v>432 - 432</v>
      </c>
    </row>
    <row r="167" spans="2:14" ht="15" customHeight="1" x14ac:dyDescent="0.15">
      <c r="B167" s="29">
        <f t="shared" si="8"/>
        <v>165</v>
      </c>
      <c r="C167" s="29">
        <f t="shared" si="9"/>
        <v>50014101</v>
      </c>
      <c r="D167" s="47" t="str">
        <f t="shared" si="10"/>
        <v>事业支出-项目支出-专用设备购置</v>
      </c>
      <c r="E167" s="29" t="str">
        <f t="shared" si="11"/>
        <v>433 - 433</v>
      </c>
      <c r="J167" s="76">
        <v>165</v>
      </c>
      <c r="K167" s="76">
        <v>50014101</v>
      </c>
      <c r="L167" s="94" t="s">
        <v>77</v>
      </c>
      <c r="M167" s="76">
        <v>1</v>
      </c>
      <c r="N167" s="98" t="str">
        <f>IF(J167="","",SUM(M$3:M166)+1&amp;" - "&amp;SUM(M$3:M167))</f>
        <v>433 - 433</v>
      </c>
    </row>
    <row r="168" spans="2:14" ht="15" customHeight="1" x14ac:dyDescent="0.15">
      <c r="B168" s="29">
        <f t="shared" si="8"/>
        <v>166</v>
      </c>
      <c r="C168" s="29">
        <f t="shared" si="9"/>
        <v>50014103</v>
      </c>
      <c r="D168" s="47" t="str">
        <f t="shared" si="10"/>
        <v>事业支出-项目支出-电费</v>
      </c>
      <c r="E168" s="29" t="str">
        <f t="shared" si="11"/>
        <v>434 - 434</v>
      </c>
      <c r="J168" s="76">
        <v>166</v>
      </c>
      <c r="K168" s="76">
        <v>50014103</v>
      </c>
      <c r="L168" s="94" t="s">
        <v>106</v>
      </c>
      <c r="M168" s="76">
        <v>1</v>
      </c>
      <c r="N168" s="98" t="str">
        <f>IF(J168="","",SUM(M$3:M167)+1&amp;" - "&amp;SUM(M$3:M168))</f>
        <v>434 - 434</v>
      </c>
    </row>
    <row r="169" spans="2:14" ht="15" customHeight="1" x14ac:dyDescent="0.15">
      <c r="B169" s="29">
        <f t="shared" si="8"/>
        <v>167</v>
      </c>
      <c r="C169" s="29">
        <f t="shared" si="9"/>
        <v>50014104</v>
      </c>
      <c r="D169" s="47" t="str">
        <f t="shared" si="10"/>
        <v>事业支出-项目支出-专用材料</v>
      </c>
      <c r="E169" s="29" t="str">
        <f t="shared" si="11"/>
        <v>435 - 435</v>
      </c>
      <c r="J169" s="76">
        <v>167</v>
      </c>
      <c r="K169" s="76">
        <v>50014104</v>
      </c>
      <c r="L169" s="94" t="s">
        <v>81</v>
      </c>
      <c r="M169" s="76">
        <v>1</v>
      </c>
      <c r="N169" s="98" t="str">
        <f>IF(J169="","",SUM(M$3:M168)+1&amp;" - "&amp;SUM(M$3:M169))</f>
        <v>435 - 435</v>
      </c>
    </row>
    <row r="170" spans="2:14" ht="15" customHeight="1" x14ac:dyDescent="0.15">
      <c r="B170" s="29">
        <f t="shared" si="8"/>
        <v>168</v>
      </c>
      <c r="C170" s="29">
        <f t="shared" si="9"/>
        <v>50014105</v>
      </c>
      <c r="D170" s="47" t="str">
        <f t="shared" si="10"/>
        <v>事业支出-项目支出-维修费</v>
      </c>
      <c r="E170" s="29" t="str">
        <f t="shared" si="11"/>
        <v>436 - 436</v>
      </c>
      <c r="J170" s="76">
        <v>168</v>
      </c>
      <c r="K170" s="76">
        <v>50014105</v>
      </c>
      <c r="L170" s="94" t="s">
        <v>121</v>
      </c>
      <c r="M170" s="76">
        <v>1</v>
      </c>
      <c r="N170" s="98" t="str">
        <f>IF(J170="","",SUM(M$3:M169)+1&amp;" - "&amp;SUM(M$3:M170))</f>
        <v>436 - 436</v>
      </c>
    </row>
    <row r="171" spans="2:14" ht="15" customHeight="1" x14ac:dyDescent="0.15">
      <c r="B171" s="29">
        <f t="shared" si="8"/>
        <v>169</v>
      </c>
      <c r="C171" s="29">
        <f t="shared" si="9"/>
        <v>500142</v>
      </c>
      <c r="D171" s="47" t="str">
        <f t="shared" si="10"/>
        <v>事业支出-津贴补贴</v>
      </c>
      <c r="E171" s="29" t="str">
        <f t="shared" si="11"/>
        <v>437 - 438</v>
      </c>
      <c r="J171" s="76">
        <v>169</v>
      </c>
      <c r="K171" s="76">
        <v>500142</v>
      </c>
      <c r="L171" s="94" t="s">
        <v>30</v>
      </c>
      <c r="M171" s="76">
        <v>2</v>
      </c>
      <c r="N171" s="98" t="str">
        <f>IF(J171="","",SUM(M$3:M170)+1&amp;" - "&amp;SUM(M$3:M171))</f>
        <v>437 - 438</v>
      </c>
    </row>
    <row r="172" spans="2:14" ht="15" customHeight="1" x14ac:dyDescent="0.15">
      <c r="B172" s="29">
        <f t="shared" si="8"/>
        <v>170</v>
      </c>
      <c r="C172" s="29">
        <f t="shared" si="9"/>
        <v>500143</v>
      </c>
      <c r="D172" s="47" t="str">
        <f t="shared" si="10"/>
        <v>事业支出-奖金</v>
      </c>
      <c r="E172" s="29" t="str">
        <f t="shared" si="11"/>
        <v>439 - 439</v>
      </c>
      <c r="J172" s="76">
        <v>170</v>
      </c>
      <c r="K172" s="76">
        <v>500143</v>
      </c>
      <c r="L172" s="94" t="s">
        <v>123</v>
      </c>
      <c r="M172" s="76">
        <v>1</v>
      </c>
      <c r="N172" s="98" t="str">
        <f>IF(J172="","",SUM(M$3:M171)+1&amp;" - "&amp;SUM(M$3:M172))</f>
        <v>439 - 439</v>
      </c>
    </row>
    <row r="173" spans="2:14" ht="15" customHeight="1" x14ac:dyDescent="0.15">
      <c r="B173" s="29">
        <f t="shared" si="8"/>
        <v>171</v>
      </c>
      <c r="C173" s="29">
        <f t="shared" si="9"/>
        <v>500144</v>
      </c>
      <c r="D173" s="47" t="str">
        <f t="shared" si="10"/>
        <v>事业支出-职工基本医疗保险缴费</v>
      </c>
      <c r="E173" s="29" t="str">
        <f t="shared" si="11"/>
        <v>440 - 441</v>
      </c>
      <c r="J173" s="76">
        <v>171</v>
      </c>
      <c r="K173" s="76">
        <v>500144</v>
      </c>
      <c r="L173" s="94" t="s">
        <v>42</v>
      </c>
      <c r="M173" s="76">
        <v>2</v>
      </c>
      <c r="N173" s="98" t="str">
        <f>IF(J173="","",SUM(M$3:M172)+1&amp;" - "&amp;SUM(M$3:M173))</f>
        <v>440 - 441</v>
      </c>
    </row>
    <row r="174" spans="2:14" ht="15" customHeight="1" x14ac:dyDescent="0.15">
      <c r="B174" s="29">
        <f t="shared" si="8"/>
        <v>172</v>
      </c>
      <c r="C174" s="29">
        <f t="shared" si="9"/>
        <v>500145</v>
      </c>
      <c r="D174" s="47" t="str">
        <f t="shared" si="10"/>
        <v>事业支出-租赁费</v>
      </c>
      <c r="E174" s="29" t="str">
        <f t="shared" si="11"/>
        <v>442 - 443</v>
      </c>
      <c r="J174" s="76">
        <v>172</v>
      </c>
      <c r="K174" s="76">
        <v>500145</v>
      </c>
      <c r="L174" s="94" t="s">
        <v>59</v>
      </c>
      <c r="M174" s="76">
        <v>2</v>
      </c>
      <c r="N174" s="98" t="str">
        <f>IF(J174="","",SUM(M$3:M173)+1&amp;" - "&amp;SUM(M$3:M174))</f>
        <v>442 - 443</v>
      </c>
    </row>
    <row r="175" spans="2:14" ht="15" customHeight="1" x14ac:dyDescent="0.15">
      <c r="B175" s="29">
        <f t="shared" si="8"/>
        <v>0</v>
      </c>
      <c r="C175" s="29">
        <f t="shared" si="9"/>
        <v>0</v>
      </c>
      <c r="D175" s="47">
        <f t="shared" si="10"/>
        <v>0</v>
      </c>
      <c r="E175" s="29" t="str">
        <f t="shared" si="11"/>
        <v/>
      </c>
      <c r="N175" s="98" t="str">
        <f>IF(J175="","",SUM(M$3:M174)+1&amp;" - "&amp;SUM(M$3:M175))</f>
        <v/>
      </c>
    </row>
    <row r="176" spans="2:14" ht="15" customHeight="1" x14ac:dyDescent="0.15">
      <c r="B176" s="29">
        <f t="shared" si="8"/>
        <v>0</v>
      </c>
      <c r="C176" s="29">
        <f t="shared" si="9"/>
        <v>0</v>
      </c>
      <c r="D176" s="47">
        <f t="shared" si="10"/>
        <v>0</v>
      </c>
      <c r="E176" s="29" t="str">
        <f t="shared" si="11"/>
        <v/>
      </c>
      <c r="N176" s="98" t="str">
        <f>IF(J176="","",SUM(M$3:M175)+1&amp;" - "&amp;SUM(M$3:M176))</f>
        <v/>
      </c>
    </row>
    <row r="177" spans="2:14" ht="15" customHeight="1" x14ac:dyDescent="0.15">
      <c r="B177" s="29">
        <f t="shared" si="8"/>
        <v>0</v>
      </c>
      <c r="C177" s="29">
        <f t="shared" si="9"/>
        <v>0</v>
      </c>
      <c r="D177" s="47">
        <f t="shared" si="10"/>
        <v>0</v>
      </c>
      <c r="E177" s="29" t="str">
        <f t="shared" si="11"/>
        <v/>
      </c>
      <c r="N177" s="98" t="str">
        <f>IF(J177="","",SUM(M$3:M176)+1&amp;" - "&amp;SUM(M$3:M177))</f>
        <v/>
      </c>
    </row>
    <row r="178" spans="2:14" ht="15" customHeight="1" x14ac:dyDescent="0.15">
      <c r="B178" s="29">
        <f t="shared" si="8"/>
        <v>0</v>
      </c>
      <c r="C178" s="29">
        <f t="shared" si="9"/>
        <v>0</v>
      </c>
      <c r="D178" s="47">
        <f t="shared" si="10"/>
        <v>0</v>
      </c>
      <c r="E178" s="29" t="str">
        <f t="shared" si="11"/>
        <v/>
      </c>
      <c r="N178" s="98" t="str">
        <f>IF(J178="","",SUM(M$3:M177)+1&amp;" - "&amp;SUM(M$3:M178))</f>
        <v/>
      </c>
    </row>
    <row r="179" spans="2:14" ht="15" customHeight="1" x14ac:dyDescent="0.15">
      <c r="B179" s="29">
        <f t="shared" si="8"/>
        <v>0</v>
      </c>
      <c r="C179" s="29">
        <f t="shared" si="9"/>
        <v>0</v>
      </c>
      <c r="D179" s="47">
        <f t="shared" si="10"/>
        <v>0</v>
      </c>
      <c r="E179" s="29" t="str">
        <f t="shared" si="11"/>
        <v/>
      </c>
      <c r="N179" s="98" t="str">
        <f>IF(J179="","",SUM(M$3:M178)+1&amp;" - "&amp;SUM(M$3:M179))</f>
        <v/>
      </c>
    </row>
    <row r="180" spans="2:14" ht="15" customHeight="1" x14ac:dyDescent="0.15">
      <c r="B180" s="29">
        <f t="shared" si="8"/>
        <v>0</v>
      </c>
      <c r="C180" s="29">
        <f t="shared" si="9"/>
        <v>0</v>
      </c>
      <c r="D180" s="47">
        <f t="shared" si="10"/>
        <v>0</v>
      </c>
      <c r="E180" s="29" t="str">
        <f t="shared" si="11"/>
        <v/>
      </c>
      <c r="N180" s="98" t="str">
        <f>IF(J180="","",SUM(M$3:M179)+1&amp;" - "&amp;SUM(M$3:M180))</f>
        <v/>
      </c>
    </row>
    <row r="181" spans="2:14" ht="15" customHeight="1" x14ac:dyDescent="0.15">
      <c r="B181" s="29">
        <f t="shared" si="8"/>
        <v>0</v>
      </c>
      <c r="C181" s="29">
        <f t="shared" si="9"/>
        <v>0</v>
      </c>
      <c r="D181" s="47">
        <f t="shared" si="10"/>
        <v>0</v>
      </c>
      <c r="E181" s="29" t="str">
        <f t="shared" si="11"/>
        <v/>
      </c>
      <c r="N181" s="98" t="str">
        <f>IF(J181="","",SUM(M$3:M180)+1&amp;" - "&amp;SUM(M$3:M181))</f>
        <v/>
      </c>
    </row>
    <row r="182" spans="2:14" ht="15" customHeight="1" x14ac:dyDescent="0.15">
      <c r="B182" s="29">
        <f t="shared" si="8"/>
        <v>0</v>
      </c>
      <c r="C182" s="29">
        <f t="shared" si="9"/>
        <v>0</v>
      </c>
      <c r="D182" s="47">
        <f t="shared" si="10"/>
        <v>0</v>
      </c>
      <c r="E182" s="29" t="str">
        <f t="shared" si="11"/>
        <v/>
      </c>
      <c r="N182" s="98" t="str">
        <f>IF(J182="","",SUM(M$3:M181)+1&amp;" - "&amp;SUM(M$3:M182))</f>
        <v/>
      </c>
    </row>
    <row r="183" spans="2:14" ht="15" customHeight="1" x14ac:dyDescent="0.15">
      <c r="B183" s="29">
        <f t="shared" si="8"/>
        <v>0</v>
      </c>
      <c r="C183" s="29">
        <f t="shared" si="9"/>
        <v>0</v>
      </c>
      <c r="D183" s="47">
        <f t="shared" si="10"/>
        <v>0</v>
      </c>
      <c r="E183" s="29" t="str">
        <f t="shared" si="11"/>
        <v/>
      </c>
      <c r="N183" s="98" t="str">
        <f>IF(J183="","",SUM(M$3:M182)+1&amp;" - "&amp;SUM(M$3:M183))</f>
        <v/>
      </c>
    </row>
    <row r="184" spans="2:14" ht="15" customHeight="1" x14ac:dyDescent="0.15">
      <c r="B184" s="29">
        <f t="shared" si="8"/>
        <v>0</v>
      </c>
      <c r="C184" s="29">
        <f t="shared" si="9"/>
        <v>0</v>
      </c>
      <c r="D184" s="47">
        <f t="shared" si="10"/>
        <v>0</v>
      </c>
      <c r="E184" s="29" t="str">
        <f t="shared" si="11"/>
        <v/>
      </c>
      <c r="N184" s="98" t="str">
        <f>IF(J184="","",SUM(M$3:M183)+1&amp;" - "&amp;SUM(M$3:M184))</f>
        <v/>
      </c>
    </row>
    <row r="185" spans="2:14" ht="15" customHeight="1" x14ac:dyDescent="0.15">
      <c r="B185" s="29">
        <f t="shared" si="8"/>
        <v>0</v>
      </c>
      <c r="C185" s="29">
        <f t="shared" si="9"/>
        <v>0</v>
      </c>
      <c r="D185" s="47">
        <f t="shared" si="10"/>
        <v>0</v>
      </c>
      <c r="E185" s="29" t="str">
        <f t="shared" si="11"/>
        <v/>
      </c>
      <c r="N185" s="98" t="str">
        <f>IF(J185="","",SUM(M$3:M184)+1&amp;" - "&amp;SUM(M$3:M185))</f>
        <v/>
      </c>
    </row>
    <row r="186" spans="2:14" ht="15" customHeight="1" x14ac:dyDescent="0.15">
      <c r="B186" s="29">
        <f t="shared" si="8"/>
        <v>0</v>
      </c>
      <c r="C186" s="29">
        <f t="shared" si="9"/>
        <v>0</v>
      </c>
      <c r="D186" s="47">
        <f t="shared" si="10"/>
        <v>0</v>
      </c>
      <c r="E186" s="29" t="str">
        <f t="shared" si="11"/>
        <v/>
      </c>
      <c r="N186" s="98" t="str">
        <f>IF(J186="","",SUM(M$3:M185)+1&amp;" - "&amp;SUM(M$3:M186))</f>
        <v/>
      </c>
    </row>
    <row r="187" spans="2:14" ht="15" customHeight="1" x14ac:dyDescent="0.15">
      <c r="B187" s="29">
        <f t="shared" si="8"/>
        <v>0</v>
      </c>
      <c r="C187" s="29">
        <f t="shared" si="9"/>
        <v>0</v>
      </c>
      <c r="D187" s="47">
        <f t="shared" si="10"/>
        <v>0</v>
      </c>
      <c r="E187" s="29" t="str">
        <f t="shared" si="11"/>
        <v/>
      </c>
      <c r="N187" s="98" t="str">
        <f>IF(J187="","",SUM(M$3:M186)+1&amp;" - "&amp;SUM(M$3:M187))</f>
        <v/>
      </c>
    </row>
    <row r="188" spans="2:14" ht="15" customHeight="1" x14ac:dyDescent="0.15">
      <c r="B188" s="29">
        <f t="shared" si="8"/>
        <v>0</v>
      </c>
      <c r="C188" s="29">
        <f t="shared" si="9"/>
        <v>0</v>
      </c>
      <c r="D188" s="47">
        <f t="shared" si="10"/>
        <v>0</v>
      </c>
      <c r="E188" s="29" t="str">
        <f t="shared" si="11"/>
        <v/>
      </c>
      <c r="N188" s="98" t="str">
        <f>IF(J188="","",SUM(M$3:M187)+1&amp;" - "&amp;SUM(M$3:M188))</f>
        <v/>
      </c>
    </row>
    <row r="189" spans="2:14" ht="15" customHeight="1" x14ac:dyDescent="0.15">
      <c r="B189" s="29">
        <f t="shared" si="8"/>
        <v>0</v>
      </c>
      <c r="C189" s="29">
        <f t="shared" si="9"/>
        <v>0</v>
      </c>
      <c r="D189" s="47">
        <f t="shared" si="10"/>
        <v>0</v>
      </c>
      <c r="E189" s="29" t="str">
        <f t="shared" si="11"/>
        <v/>
      </c>
      <c r="N189" s="98" t="str">
        <f>IF(J189="","",SUM(M$3:M188)+1&amp;" - "&amp;SUM(M$3:M189))</f>
        <v/>
      </c>
    </row>
    <row r="190" spans="2:14" ht="15" customHeight="1" x14ac:dyDescent="0.15">
      <c r="B190" s="29">
        <f t="shared" si="8"/>
        <v>0</v>
      </c>
      <c r="C190" s="29">
        <f t="shared" si="9"/>
        <v>0</v>
      </c>
      <c r="D190" s="47">
        <f t="shared" si="10"/>
        <v>0</v>
      </c>
      <c r="E190" s="29" t="str">
        <f t="shared" si="11"/>
        <v/>
      </c>
      <c r="N190" s="98" t="str">
        <f>IF(J190="","",SUM(M$3:M189)+1&amp;" - "&amp;SUM(M$3:M190))</f>
        <v/>
      </c>
    </row>
    <row r="191" spans="2:14" ht="15" customHeight="1" x14ac:dyDescent="0.15">
      <c r="B191" s="29">
        <f t="shared" si="8"/>
        <v>0</v>
      </c>
      <c r="C191" s="29">
        <f t="shared" si="9"/>
        <v>0</v>
      </c>
      <c r="D191" s="47">
        <f t="shared" si="10"/>
        <v>0</v>
      </c>
      <c r="E191" s="29" t="str">
        <f t="shared" si="11"/>
        <v/>
      </c>
      <c r="N191" s="98" t="str">
        <f>IF(J191="","",SUM(M$3:M190)+1&amp;" - "&amp;SUM(M$3:M191))</f>
        <v/>
      </c>
    </row>
    <row r="192" spans="2:14" ht="15" customHeight="1" x14ac:dyDescent="0.15">
      <c r="B192" s="29">
        <f t="shared" si="8"/>
        <v>0</v>
      </c>
      <c r="C192" s="29">
        <f t="shared" si="9"/>
        <v>0</v>
      </c>
      <c r="D192" s="47">
        <f t="shared" si="10"/>
        <v>0</v>
      </c>
      <c r="E192" s="29" t="str">
        <f t="shared" si="11"/>
        <v/>
      </c>
      <c r="N192" s="98" t="str">
        <f>IF(J192="","",SUM(M$3:M191)+1&amp;" - "&amp;SUM(M$3:M192))</f>
        <v/>
      </c>
    </row>
    <row r="193" spans="2:14" ht="15" customHeight="1" x14ac:dyDescent="0.15">
      <c r="B193" s="29">
        <f t="shared" si="8"/>
        <v>0</v>
      </c>
      <c r="C193" s="29">
        <f t="shared" si="9"/>
        <v>0</v>
      </c>
      <c r="D193" s="47">
        <f t="shared" si="10"/>
        <v>0</v>
      </c>
      <c r="E193" s="29" t="str">
        <f t="shared" si="11"/>
        <v/>
      </c>
      <c r="N193" s="98" t="str">
        <f>IF(J193="","",SUM(M$3:M192)+1&amp;" - "&amp;SUM(M$3:M193))</f>
        <v/>
      </c>
    </row>
    <row r="194" spans="2:14" ht="15" customHeight="1" x14ac:dyDescent="0.15">
      <c r="B194" s="29">
        <f t="shared" si="8"/>
        <v>0</v>
      </c>
      <c r="C194" s="29">
        <f t="shared" si="9"/>
        <v>0</v>
      </c>
      <c r="D194" s="47">
        <f t="shared" si="10"/>
        <v>0</v>
      </c>
      <c r="E194" s="29" t="str">
        <f t="shared" si="11"/>
        <v/>
      </c>
      <c r="N194" s="98" t="str">
        <f>IF(J194="","",SUM(M$3:M193)+1&amp;" - "&amp;SUM(M$3:M194))</f>
        <v/>
      </c>
    </row>
    <row r="195" spans="2:14" ht="15" customHeight="1" x14ac:dyDescent="0.15">
      <c r="B195" s="29">
        <f t="shared" si="8"/>
        <v>0</v>
      </c>
      <c r="C195" s="29">
        <f t="shared" si="9"/>
        <v>0</v>
      </c>
      <c r="D195" s="47">
        <f t="shared" si="10"/>
        <v>0</v>
      </c>
      <c r="E195" s="29" t="str">
        <f t="shared" si="11"/>
        <v/>
      </c>
      <c r="N195" s="98" t="str">
        <f>IF(J195="","",SUM(M$3:M194)+1&amp;" - "&amp;SUM(M$3:M195))</f>
        <v/>
      </c>
    </row>
    <row r="196" spans="2:14" ht="15" customHeight="1" x14ac:dyDescent="0.15">
      <c r="B196" s="29">
        <f t="shared" ref="B196:B259" si="12">J196</f>
        <v>0</v>
      </c>
      <c r="C196" s="29">
        <f t="shared" ref="C196:C259" si="13">K196</f>
        <v>0</v>
      </c>
      <c r="D196" s="47">
        <f t="shared" ref="D196:D259" si="14">L196</f>
        <v>0</v>
      </c>
      <c r="E196" s="29" t="str">
        <f t="shared" ref="E196:E259" si="15">N196</f>
        <v/>
      </c>
      <c r="N196" s="98" t="str">
        <f>IF(J196="","",SUM(M$3:M195)+1&amp;" - "&amp;SUM(M$3:M196))</f>
        <v/>
      </c>
    </row>
    <row r="197" spans="2:14" ht="15" customHeight="1" x14ac:dyDescent="0.15">
      <c r="B197" s="29">
        <f t="shared" si="12"/>
        <v>0</v>
      </c>
      <c r="C197" s="29">
        <f t="shared" si="13"/>
        <v>0</v>
      </c>
      <c r="D197" s="47">
        <f t="shared" si="14"/>
        <v>0</v>
      </c>
      <c r="E197" s="29" t="str">
        <f t="shared" si="15"/>
        <v/>
      </c>
      <c r="N197" s="98" t="str">
        <f>IF(J197="","",SUM(M$3:M196)+1&amp;" - "&amp;SUM(M$3:M197))</f>
        <v/>
      </c>
    </row>
    <row r="198" spans="2:14" ht="15" customHeight="1" x14ac:dyDescent="0.15">
      <c r="B198" s="29">
        <f t="shared" si="12"/>
        <v>0</v>
      </c>
      <c r="C198" s="29">
        <f t="shared" si="13"/>
        <v>0</v>
      </c>
      <c r="D198" s="47">
        <f t="shared" si="14"/>
        <v>0</v>
      </c>
      <c r="E198" s="29" t="str">
        <f t="shared" si="15"/>
        <v/>
      </c>
      <c r="N198" s="98" t="str">
        <f>IF(J198="","",SUM(M$3:M197)+1&amp;" - "&amp;SUM(M$3:M198))</f>
        <v/>
      </c>
    </row>
    <row r="199" spans="2:14" ht="15" customHeight="1" x14ac:dyDescent="0.15">
      <c r="B199" s="29">
        <f t="shared" si="12"/>
        <v>0</v>
      </c>
      <c r="C199" s="29">
        <f t="shared" si="13"/>
        <v>0</v>
      </c>
      <c r="D199" s="47">
        <f t="shared" si="14"/>
        <v>0</v>
      </c>
      <c r="E199" s="29" t="str">
        <f t="shared" si="15"/>
        <v/>
      </c>
      <c r="N199" s="98" t="str">
        <f>IF(J199="","",SUM(M$3:M198)+1&amp;" - "&amp;SUM(M$3:M199))</f>
        <v/>
      </c>
    </row>
    <row r="200" spans="2:14" ht="15" customHeight="1" x14ac:dyDescent="0.15">
      <c r="B200" s="29">
        <f t="shared" si="12"/>
        <v>0</v>
      </c>
      <c r="C200" s="29">
        <f t="shared" si="13"/>
        <v>0</v>
      </c>
      <c r="D200" s="47">
        <f t="shared" si="14"/>
        <v>0</v>
      </c>
      <c r="E200" s="29" t="str">
        <f t="shared" si="15"/>
        <v/>
      </c>
      <c r="N200" s="98" t="str">
        <f>IF(J200="","",SUM(M$3:M199)+1&amp;" - "&amp;SUM(M$3:M200))</f>
        <v/>
      </c>
    </row>
    <row r="201" spans="2:14" ht="15" customHeight="1" x14ac:dyDescent="0.15">
      <c r="B201" s="29">
        <f t="shared" si="12"/>
        <v>0</v>
      </c>
      <c r="C201" s="29">
        <f t="shared" si="13"/>
        <v>0</v>
      </c>
      <c r="D201" s="47">
        <f t="shared" si="14"/>
        <v>0</v>
      </c>
      <c r="E201" s="29" t="str">
        <f t="shared" si="15"/>
        <v/>
      </c>
      <c r="N201" s="98" t="str">
        <f>IF(J201="","",SUM(M$3:M200)+1&amp;" - "&amp;SUM(M$3:M201))</f>
        <v/>
      </c>
    </row>
    <row r="202" spans="2:14" ht="15" customHeight="1" x14ac:dyDescent="0.15">
      <c r="B202" s="29">
        <f t="shared" si="12"/>
        <v>0</v>
      </c>
      <c r="C202" s="29">
        <f t="shared" si="13"/>
        <v>0</v>
      </c>
      <c r="D202" s="47">
        <f t="shared" si="14"/>
        <v>0</v>
      </c>
      <c r="E202" s="29" t="str">
        <f t="shared" si="15"/>
        <v/>
      </c>
      <c r="N202" s="98" t="str">
        <f>IF(J202="","",SUM(M$3:M201)+1&amp;" - "&amp;SUM(M$3:M202))</f>
        <v/>
      </c>
    </row>
    <row r="203" spans="2:14" ht="15" customHeight="1" x14ac:dyDescent="0.15">
      <c r="B203" s="29">
        <f t="shared" si="12"/>
        <v>0</v>
      </c>
      <c r="C203" s="29">
        <f t="shared" si="13"/>
        <v>0</v>
      </c>
      <c r="D203" s="47">
        <f t="shared" si="14"/>
        <v>0</v>
      </c>
      <c r="E203" s="29" t="str">
        <f t="shared" si="15"/>
        <v/>
      </c>
      <c r="N203" s="98" t="str">
        <f>IF(J203="","",SUM(M$3:M202)+1&amp;" - "&amp;SUM(M$3:M203))</f>
        <v/>
      </c>
    </row>
    <row r="204" spans="2:14" ht="15" customHeight="1" x14ac:dyDescent="0.15">
      <c r="B204" s="29">
        <f t="shared" si="12"/>
        <v>0</v>
      </c>
      <c r="C204" s="29">
        <f t="shared" si="13"/>
        <v>0</v>
      </c>
      <c r="D204" s="47">
        <f t="shared" si="14"/>
        <v>0</v>
      </c>
      <c r="E204" s="29" t="str">
        <f t="shared" si="15"/>
        <v/>
      </c>
      <c r="N204" s="98" t="str">
        <f>IF(J204="","",SUM(M$3:M203)+1&amp;" - "&amp;SUM(M$3:M204))</f>
        <v/>
      </c>
    </row>
    <row r="205" spans="2:14" ht="15" customHeight="1" x14ac:dyDescent="0.15">
      <c r="B205" s="29">
        <f t="shared" si="12"/>
        <v>0</v>
      </c>
      <c r="C205" s="29">
        <f t="shared" si="13"/>
        <v>0</v>
      </c>
      <c r="D205" s="47">
        <f t="shared" si="14"/>
        <v>0</v>
      </c>
      <c r="E205" s="29" t="str">
        <f t="shared" si="15"/>
        <v/>
      </c>
      <c r="N205" s="98" t="str">
        <f>IF(J205="","",SUM(M$3:M204)+1&amp;" - "&amp;SUM(M$3:M205))</f>
        <v/>
      </c>
    </row>
    <row r="206" spans="2:14" ht="15" customHeight="1" x14ac:dyDescent="0.15">
      <c r="B206" s="29">
        <f t="shared" si="12"/>
        <v>0</v>
      </c>
      <c r="C206" s="29">
        <f t="shared" si="13"/>
        <v>0</v>
      </c>
      <c r="D206" s="47">
        <f t="shared" si="14"/>
        <v>0</v>
      </c>
      <c r="E206" s="29" t="str">
        <f t="shared" si="15"/>
        <v/>
      </c>
      <c r="N206" s="98" t="str">
        <f>IF(J206="","",SUM(M$3:M205)+1&amp;" - "&amp;SUM(M$3:M206))</f>
        <v/>
      </c>
    </row>
    <row r="207" spans="2:14" ht="15" customHeight="1" x14ac:dyDescent="0.15">
      <c r="B207" s="29">
        <f t="shared" si="12"/>
        <v>0</v>
      </c>
      <c r="C207" s="29">
        <f t="shared" si="13"/>
        <v>0</v>
      </c>
      <c r="D207" s="47">
        <f t="shared" si="14"/>
        <v>0</v>
      </c>
      <c r="E207" s="29" t="str">
        <f t="shared" si="15"/>
        <v/>
      </c>
      <c r="N207" s="98" t="str">
        <f>IF(J207="","",SUM(M$3:M206)+1&amp;" - "&amp;SUM(M$3:M207))</f>
        <v/>
      </c>
    </row>
    <row r="208" spans="2:14" ht="15" customHeight="1" x14ac:dyDescent="0.15">
      <c r="B208" s="29">
        <f t="shared" si="12"/>
        <v>0</v>
      </c>
      <c r="C208" s="29">
        <f t="shared" si="13"/>
        <v>0</v>
      </c>
      <c r="D208" s="47">
        <f t="shared" si="14"/>
        <v>0</v>
      </c>
      <c r="E208" s="29" t="str">
        <f t="shared" si="15"/>
        <v/>
      </c>
      <c r="N208" s="98" t="str">
        <f>IF(J208="","",SUM(M$3:M207)+1&amp;" - "&amp;SUM(M$3:M208))</f>
        <v/>
      </c>
    </row>
    <row r="209" spans="2:14" ht="15" customHeight="1" x14ac:dyDescent="0.15">
      <c r="B209" s="29">
        <f t="shared" si="12"/>
        <v>0</v>
      </c>
      <c r="C209" s="29">
        <f t="shared" si="13"/>
        <v>0</v>
      </c>
      <c r="D209" s="47">
        <f t="shared" si="14"/>
        <v>0</v>
      </c>
      <c r="E209" s="29" t="str">
        <f t="shared" si="15"/>
        <v/>
      </c>
      <c r="N209" s="98" t="str">
        <f>IF(J209="","",SUM(M$3:M208)+1&amp;" - "&amp;SUM(M$3:M209))</f>
        <v/>
      </c>
    </row>
    <row r="210" spans="2:14" ht="15" customHeight="1" x14ac:dyDescent="0.15">
      <c r="B210" s="29">
        <f t="shared" si="12"/>
        <v>0</v>
      </c>
      <c r="C210" s="29">
        <f t="shared" si="13"/>
        <v>0</v>
      </c>
      <c r="D210" s="47">
        <f t="shared" si="14"/>
        <v>0</v>
      </c>
      <c r="E210" s="29" t="str">
        <f t="shared" si="15"/>
        <v/>
      </c>
      <c r="N210" s="98" t="str">
        <f>IF(J210="","",SUM(M$3:M209)+1&amp;" - "&amp;SUM(M$3:M210))</f>
        <v/>
      </c>
    </row>
    <row r="211" spans="2:14" ht="15" customHeight="1" x14ac:dyDescent="0.15">
      <c r="B211" s="29">
        <f t="shared" si="12"/>
        <v>0</v>
      </c>
      <c r="C211" s="29">
        <f t="shared" si="13"/>
        <v>0</v>
      </c>
      <c r="D211" s="47">
        <f t="shared" si="14"/>
        <v>0</v>
      </c>
      <c r="E211" s="29" t="str">
        <f t="shared" si="15"/>
        <v/>
      </c>
      <c r="N211" s="98" t="str">
        <f>IF(J211="","",SUM(M$3:M210)+1&amp;" - "&amp;SUM(M$3:M211))</f>
        <v/>
      </c>
    </row>
    <row r="212" spans="2:14" ht="15" customHeight="1" x14ac:dyDescent="0.15">
      <c r="B212" s="29">
        <f t="shared" si="12"/>
        <v>0</v>
      </c>
      <c r="C212" s="29">
        <f t="shared" si="13"/>
        <v>0</v>
      </c>
      <c r="D212" s="47">
        <f t="shared" si="14"/>
        <v>0</v>
      </c>
      <c r="E212" s="29" t="str">
        <f t="shared" si="15"/>
        <v/>
      </c>
      <c r="N212" s="98" t="str">
        <f>IF(J212="","",SUM(M$3:M211)+1&amp;" - "&amp;SUM(M$3:M212))</f>
        <v/>
      </c>
    </row>
    <row r="213" spans="2:14" ht="15" customHeight="1" x14ac:dyDescent="0.15">
      <c r="B213" s="29">
        <f t="shared" si="12"/>
        <v>0</v>
      </c>
      <c r="C213" s="29">
        <f t="shared" si="13"/>
        <v>0</v>
      </c>
      <c r="D213" s="47">
        <f t="shared" si="14"/>
        <v>0</v>
      </c>
      <c r="E213" s="29" t="str">
        <f t="shared" si="15"/>
        <v/>
      </c>
      <c r="N213" s="98" t="str">
        <f>IF(J213="","",SUM(M$3:M212)+1&amp;" - "&amp;SUM(M$3:M213))</f>
        <v/>
      </c>
    </row>
    <row r="214" spans="2:14" ht="15" customHeight="1" x14ac:dyDescent="0.15">
      <c r="B214" s="29">
        <f t="shared" si="12"/>
        <v>0</v>
      </c>
      <c r="C214" s="29">
        <f t="shared" si="13"/>
        <v>0</v>
      </c>
      <c r="D214" s="47">
        <f t="shared" si="14"/>
        <v>0</v>
      </c>
      <c r="E214" s="29" t="str">
        <f t="shared" si="15"/>
        <v/>
      </c>
      <c r="N214" s="98" t="str">
        <f>IF(J214="","",SUM(M$3:M213)+1&amp;" - "&amp;SUM(M$3:M214))</f>
        <v/>
      </c>
    </row>
    <row r="215" spans="2:14" ht="15" customHeight="1" x14ac:dyDescent="0.15">
      <c r="B215" s="29">
        <f t="shared" si="12"/>
        <v>0</v>
      </c>
      <c r="C215" s="29">
        <f t="shared" si="13"/>
        <v>0</v>
      </c>
      <c r="D215" s="47">
        <f t="shared" si="14"/>
        <v>0</v>
      </c>
      <c r="E215" s="29" t="str">
        <f t="shared" si="15"/>
        <v/>
      </c>
      <c r="N215" s="98" t="str">
        <f>IF(J215="","",SUM(M$3:M214)+1&amp;" - "&amp;SUM(M$3:M215))</f>
        <v/>
      </c>
    </row>
    <row r="216" spans="2:14" ht="15" customHeight="1" x14ac:dyDescent="0.15">
      <c r="B216" s="29">
        <f t="shared" si="12"/>
        <v>0</v>
      </c>
      <c r="C216" s="29">
        <f t="shared" si="13"/>
        <v>0</v>
      </c>
      <c r="D216" s="47">
        <f t="shared" si="14"/>
        <v>0</v>
      </c>
      <c r="E216" s="29" t="str">
        <f t="shared" si="15"/>
        <v/>
      </c>
      <c r="N216" s="98" t="str">
        <f>IF(J216="","",SUM(M$3:M215)+1&amp;" - "&amp;SUM(M$3:M216))</f>
        <v/>
      </c>
    </row>
    <row r="217" spans="2:14" ht="15" customHeight="1" x14ac:dyDescent="0.15">
      <c r="B217" s="29">
        <f t="shared" si="12"/>
        <v>0</v>
      </c>
      <c r="C217" s="29">
        <f t="shared" si="13"/>
        <v>0</v>
      </c>
      <c r="D217" s="47">
        <f t="shared" si="14"/>
        <v>0</v>
      </c>
      <c r="E217" s="29" t="str">
        <f t="shared" si="15"/>
        <v/>
      </c>
      <c r="N217" s="98" t="str">
        <f>IF(J217="","",SUM(M$3:M216)+1&amp;" - "&amp;SUM(M$3:M217))</f>
        <v/>
      </c>
    </row>
    <row r="218" spans="2:14" ht="15" customHeight="1" x14ac:dyDescent="0.15">
      <c r="B218" s="29">
        <f t="shared" si="12"/>
        <v>0</v>
      </c>
      <c r="C218" s="29">
        <f t="shared" si="13"/>
        <v>0</v>
      </c>
      <c r="D218" s="47">
        <f t="shared" si="14"/>
        <v>0</v>
      </c>
      <c r="E218" s="29" t="str">
        <f t="shared" si="15"/>
        <v/>
      </c>
      <c r="N218" s="98" t="str">
        <f>IF(J218="","",SUM(M$3:M217)+1&amp;" - "&amp;SUM(M$3:M218))</f>
        <v/>
      </c>
    </row>
    <row r="219" spans="2:14" ht="15" customHeight="1" x14ac:dyDescent="0.15">
      <c r="B219" s="29">
        <f t="shared" si="12"/>
        <v>0</v>
      </c>
      <c r="C219" s="29">
        <f t="shared" si="13"/>
        <v>0</v>
      </c>
      <c r="D219" s="47">
        <f t="shared" si="14"/>
        <v>0</v>
      </c>
      <c r="E219" s="29" t="str">
        <f t="shared" si="15"/>
        <v/>
      </c>
      <c r="N219" s="98" t="str">
        <f>IF(J219="","",SUM(M$3:M218)+1&amp;" - "&amp;SUM(M$3:M219))</f>
        <v/>
      </c>
    </row>
    <row r="220" spans="2:14" ht="15" customHeight="1" x14ac:dyDescent="0.15">
      <c r="B220" s="29">
        <f t="shared" si="12"/>
        <v>0</v>
      </c>
      <c r="C220" s="29">
        <f t="shared" si="13"/>
        <v>0</v>
      </c>
      <c r="D220" s="47">
        <f t="shared" si="14"/>
        <v>0</v>
      </c>
      <c r="E220" s="29" t="str">
        <f t="shared" si="15"/>
        <v/>
      </c>
      <c r="N220" s="98" t="str">
        <f>IF(J220="","",SUM(M$3:M219)+1&amp;" - "&amp;SUM(M$3:M220))</f>
        <v/>
      </c>
    </row>
    <row r="221" spans="2:14" ht="15" customHeight="1" x14ac:dyDescent="0.15">
      <c r="B221" s="29">
        <f t="shared" si="12"/>
        <v>0</v>
      </c>
      <c r="C221" s="29">
        <f t="shared" si="13"/>
        <v>0</v>
      </c>
      <c r="D221" s="47">
        <f t="shared" si="14"/>
        <v>0</v>
      </c>
      <c r="E221" s="29" t="str">
        <f t="shared" si="15"/>
        <v/>
      </c>
      <c r="N221" s="98" t="str">
        <f>IF(J221="","",SUM(M$3:M220)+1&amp;" - "&amp;SUM(M$3:M221))</f>
        <v/>
      </c>
    </row>
    <row r="222" spans="2:14" ht="15" customHeight="1" x14ac:dyDescent="0.15">
      <c r="B222" s="29">
        <f t="shared" si="12"/>
        <v>0</v>
      </c>
      <c r="C222" s="29">
        <f t="shared" si="13"/>
        <v>0</v>
      </c>
      <c r="D222" s="47">
        <f t="shared" si="14"/>
        <v>0</v>
      </c>
      <c r="E222" s="29" t="str">
        <f t="shared" si="15"/>
        <v/>
      </c>
      <c r="N222" s="98" t="str">
        <f>IF(J222="","",SUM(M$3:M221)+1&amp;" - "&amp;SUM(M$3:M222))</f>
        <v/>
      </c>
    </row>
    <row r="223" spans="2:14" ht="15" customHeight="1" x14ac:dyDescent="0.15">
      <c r="B223" s="29">
        <f t="shared" si="12"/>
        <v>0</v>
      </c>
      <c r="C223" s="29">
        <f t="shared" si="13"/>
        <v>0</v>
      </c>
      <c r="D223" s="47">
        <f t="shared" si="14"/>
        <v>0</v>
      </c>
      <c r="E223" s="29" t="str">
        <f t="shared" si="15"/>
        <v/>
      </c>
      <c r="N223" s="98" t="str">
        <f>IF(J223="","",SUM(M$3:M222)+1&amp;" - "&amp;SUM(M$3:M223))</f>
        <v/>
      </c>
    </row>
    <row r="224" spans="2:14" ht="15" customHeight="1" x14ac:dyDescent="0.15">
      <c r="B224" s="29">
        <f t="shared" si="12"/>
        <v>0</v>
      </c>
      <c r="C224" s="29">
        <f t="shared" si="13"/>
        <v>0</v>
      </c>
      <c r="D224" s="47">
        <f t="shared" si="14"/>
        <v>0</v>
      </c>
      <c r="E224" s="29" t="str">
        <f t="shared" si="15"/>
        <v/>
      </c>
      <c r="N224" s="98" t="str">
        <f>IF(J224="","",SUM(M$3:M223)+1&amp;" - "&amp;SUM(M$3:M224))</f>
        <v/>
      </c>
    </row>
    <row r="225" spans="2:14" ht="15" customHeight="1" x14ac:dyDescent="0.15">
      <c r="B225" s="29">
        <f t="shared" si="12"/>
        <v>0</v>
      </c>
      <c r="C225" s="29">
        <f t="shared" si="13"/>
        <v>0</v>
      </c>
      <c r="D225" s="47">
        <f t="shared" si="14"/>
        <v>0</v>
      </c>
      <c r="E225" s="29" t="str">
        <f t="shared" si="15"/>
        <v/>
      </c>
      <c r="N225" s="98" t="str">
        <f>IF(J225="","",SUM(M$3:M224)+1&amp;" - "&amp;SUM(M$3:M225))</f>
        <v/>
      </c>
    </row>
    <row r="226" spans="2:14" ht="15" customHeight="1" x14ac:dyDescent="0.15">
      <c r="B226" s="29">
        <f t="shared" si="12"/>
        <v>0</v>
      </c>
      <c r="C226" s="29">
        <f t="shared" si="13"/>
        <v>0</v>
      </c>
      <c r="D226" s="47">
        <f t="shared" si="14"/>
        <v>0</v>
      </c>
      <c r="E226" s="29" t="str">
        <f t="shared" si="15"/>
        <v/>
      </c>
      <c r="N226" s="98" t="str">
        <f>IF(J226="","",SUM(M$3:M225)+1&amp;" - "&amp;SUM(M$3:M226))</f>
        <v/>
      </c>
    </row>
    <row r="227" spans="2:14" ht="15" customHeight="1" x14ac:dyDescent="0.15">
      <c r="B227" s="29">
        <f t="shared" si="12"/>
        <v>0</v>
      </c>
      <c r="C227" s="29">
        <f t="shared" si="13"/>
        <v>0</v>
      </c>
      <c r="D227" s="47">
        <f t="shared" si="14"/>
        <v>0</v>
      </c>
      <c r="E227" s="29" t="str">
        <f t="shared" si="15"/>
        <v/>
      </c>
      <c r="N227" s="98" t="str">
        <f>IF(J227="","",SUM(M$3:M226)+1&amp;" - "&amp;SUM(M$3:M227))</f>
        <v/>
      </c>
    </row>
    <row r="228" spans="2:14" ht="15" customHeight="1" x14ac:dyDescent="0.15">
      <c r="B228" s="29">
        <f t="shared" si="12"/>
        <v>0</v>
      </c>
      <c r="C228" s="29">
        <f t="shared" si="13"/>
        <v>0</v>
      </c>
      <c r="D228" s="47">
        <f t="shared" si="14"/>
        <v>0</v>
      </c>
      <c r="E228" s="29" t="str">
        <f t="shared" si="15"/>
        <v/>
      </c>
      <c r="N228" s="98" t="str">
        <f>IF(J228="","",SUM(M$3:M227)+1&amp;" - "&amp;SUM(M$3:M228))</f>
        <v/>
      </c>
    </row>
    <row r="229" spans="2:14" ht="15" customHeight="1" x14ac:dyDescent="0.15">
      <c r="B229" s="29">
        <f t="shared" si="12"/>
        <v>0</v>
      </c>
      <c r="C229" s="29">
        <f t="shared" si="13"/>
        <v>0</v>
      </c>
      <c r="D229" s="47">
        <f t="shared" si="14"/>
        <v>0</v>
      </c>
      <c r="E229" s="29" t="str">
        <f t="shared" si="15"/>
        <v/>
      </c>
      <c r="N229" s="98" t="str">
        <f>IF(J229="","",SUM(M$3:M228)+1&amp;" - "&amp;SUM(M$3:M229))</f>
        <v/>
      </c>
    </row>
    <row r="230" spans="2:14" ht="15" customHeight="1" x14ac:dyDescent="0.15">
      <c r="B230" s="29">
        <f t="shared" si="12"/>
        <v>0</v>
      </c>
      <c r="C230" s="29">
        <f t="shared" si="13"/>
        <v>0</v>
      </c>
      <c r="D230" s="47">
        <f t="shared" si="14"/>
        <v>0</v>
      </c>
      <c r="E230" s="29" t="str">
        <f t="shared" si="15"/>
        <v/>
      </c>
      <c r="N230" s="98" t="str">
        <f>IF(J230="","",SUM(M$3:M229)+1&amp;" - "&amp;SUM(M$3:M230))</f>
        <v/>
      </c>
    </row>
    <row r="231" spans="2:14" ht="15" customHeight="1" x14ac:dyDescent="0.15">
      <c r="B231" s="29">
        <f t="shared" si="12"/>
        <v>0</v>
      </c>
      <c r="C231" s="29">
        <f t="shared" si="13"/>
        <v>0</v>
      </c>
      <c r="D231" s="47">
        <f t="shared" si="14"/>
        <v>0</v>
      </c>
      <c r="E231" s="29" t="str">
        <f t="shared" si="15"/>
        <v/>
      </c>
      <c r="N231" s="98" t="str">
        <f>IF(J231="","",SUM(M$3:M230)+1&amp;" - "&amp;SUM(M$3:M231))</f>
        <v/>
      </c>
    </row>
    <row r="232" spans="2:14" ht="15" customHeight="1" x14ac:dyDescent="0.15">
      <c r="B232" s="29">
        <f t="shared" si="12"/>
        <v>0</v>
      </c>
      <c r="C232" s="29">
        <f t="shared" si="13"/>
        <v>0</v>
      </c>
      <c r="D232" s="47">
        <f t="shared" si="14"/>
        <v>0</v>
      </c>
      <c r="E232" s="29" t="str">
        <f t="shared" si="15"/>
        <v/>
      </c>
      <c r="N232" s="98" t="str">
        <f>IF(J232="","",SUM(M$3:M231)+1&amp;" - "&amp;SUM(M$3:M232))</f>
        <v/>
      </c>
    </row>
    <row r="233" spans="2:14" ht="15" customHeight="1" x14ac:dyDescent="0.15">
      <c r="B233" s="29">
        <f t="shared" si="12"/>
        <v>0</v>
      </c>
      <c r="C233" s="29">
        <f t="shared" si="13"/>
        <v>0</v>
      </c>
      <c r="D233" s="47">
        <f t="shared" si="14"/>
        <v>0</v>
      </c>
      <c r="E233" s="29" t="str">
        <f t="shared" si="15"/>
        <v/>
      </c>
      <c r="N233" s="98" t="str">
        <f>IF(J233="","",SUM(M$3:M232)+1&amp;" - "&amp;SUM(M$3:M233))</f>
        <v/>
      </c>
    </row>
    <row r="234" spans="2:14" ht="15" customHeight="1" x14ac:dyDescent="0.15">
      <c r="B234" s="29">
        <f t="shared" si="12"/>
        <v>0</v>
      </c>
      <c r="C234" s="29">
        <f t="shared" si="13"/>
        <v>0</v>
      </c>
      <c r="D234" s="47">
        <f t="shared" si="14"/>
        <v>0</v>
      </c>
      <c r="E234" s="29" t="str">
        <f t="shared" si="15"/>
        <v/>
      </c>
      <c r="N234" s="98" t="str">
        <f>IF(J234="","",SUM(M$3:M233)+1&amp;" - "&amp;SUM(M$3:M234))</f>
        <v/>
      </c>
    </row>
    <row r="235" spans="2:14" ht="15" customHeight="1" x14ac:dyDescent="0.15">
      <c r="B235" s="29">
        <f t="shared" si="12"/>
        <v>0</v>
      </c>
      <c r="C235" s="29">
        <f t="shared" si="13"/>
        <v>0</v>
      </c>
      <c r="D235" s="47">
        <f t="shared" si="14"/>
        <v>0</v>
      </c>
      <c r="E235" s="29" t="str">
        <f t="shared" si="15"/>
        <v/>
      </c>
      <c r="N235" s="98" t="str">
        <f>IF(J235="","",SUM(M$3:M234)+1&amp;" - "&amp;SUM(M$3:M235))</f>
        <v/>
      </c>
    </row>
    <row r="236" spans="2:14" ht="15" customHeight="1" x14ac:dyDescent="0.15">
      <c r="B236" s="29">
        <f t="shared" si="12"/>
        <v>0</v>
      </c>
      <c r="C236" s="29">
        <f t="shared" si="13"/>
        <v>0</v>
      </c>
      <c r="D236" s="47">
        <f t="shared" si="14"/>
        <v>0</v>
      </c>
      <c r="E236" s="29" t="str">
        <f t="shared" si="15"/>
        <v/>
      </c>
      <c r="N236" s="98" t="str">
        <f>IF(J236="","",SUM(M$3:M235)+1&amp;" - "&amp;SUM(M$3:M236))</f>
        <v/>
      </c>
    </row>
    <row r="237" spans="2:14" ht="15" customHeight="1" x14ac:dyDescent="0.15">
      <c r="B237" s="29">
        <f t="shared" si="12"/>
        <v>0</v>
      </c>
      <c r="C237" s="29">
        <f t="shared" si="13"/>
        <v>0</v>
      </c>
      <c r="D237" s="47">
        <f t="shared" si="14"/>
        <v>0</v>
      </c>
      <c r="E237" s="29" t="str">
        <f t="shared" si="15"/>
        <v/>
      </c>
      <c r="N237" s="98" t="str">
        <f>IF(J237="","",SUM(M$3:M236)+1&amp;" - "&amp;SUM(M$3:M237))</f>
        <v/>
      </c>
    </row>
    <row r="238" spans="2:14" ht="15" customHeight="1" x14ac:dyDescent="0.15">
      <c r="B238" s="29">
        <f t="shared" si="12"/>
        <v>0</v>
      </c>
      <c r="C238" s="29">
        <f t="shared" si="13"/>
        <v>0</v>
      </c>
      <c r="D238" s="47">
        <f t="shared" si="14"/>
        <v>0</v>
      </c>
      <c r="E238" s="29" t="str">
        <f t="shared" si="15"/>
        <v/>
      </c>
      <c r="N238" s="98" t="str">
        <f>IF(J238="","",SUM(M$3:M237)+1&amp;" - "&amp;SUM(M$3:M238))</f>
        <v/>
      </c>
    </row>
    <row r="239" spans="2:14" ht="15" customHeight="1" x14ac:dyDescent="0.15">
      <c r="B239" s="29">
        <f t="shared" si="12"/>
        <v>0</v>
      </c>
      <c r="C239" s="29">
        <f t="shared" si="13"/>
        <v>0</v>
      </c>
      <c r="D239" s="47">
        <f t="shared" si="14"/>
        <v>0</v>
      </c>
      <c r="E239" s="29" t="str">
        <f t="shared" si="15"/>
        <v/>
      </c>
      <c r="N239" s="98" t="str">
        <f>IF(J239="","",SUM(M$3:M238)+1&amp;" - "&amp;SUM(M$3:M239))</f>
        <v/>
      </c>
    </row>
    <row r="240" spans="2:14" ht="15" customHeight="1" x14ac:dyDescent="0.15">
      <c r="B240" s="29">
        <f t="shared" si="12"/>
        <v>0</v>
      </c>
      <c r="C240" s="29">
        <f t="shared" si="13"/>
        <v>0</v>
      </c>
      <c r="D240" s="47">
        <f t="shared" si="14"/>
        <v>0</v>
      </c>
      <c r="E240" s="29" t="str">
        <f t="shared" si="15"/>
        <v/>
      </c>
      <c r="N240" s="98" t="str">
        <f>IF(J240="","",SUM(M$3:M239)+1&amp;" - "&amp;SUM(M$3:M240))</f>
        <v/>
      </c>
    </row>
    <row r="241" spans="2:14" ht="15" customHeight="1" x14ac:dyDescent="0.15">
      <c r="B241" s="29">
        <f t="shared" si="12"/>
        <v>0</v>
      </c>
      <c r="C241" s="29">
        <f t="shared" si="13"/>
        <v>0</v>
      </c>
      <c r="D241" s="47">
        <f t="shared" si="14"/>
        <v>0</v>
      </c>
      <c r="E241" s="29" t="str">
        <f t="shared" si="15"/>
        <v/>
      </c>
      <c r="N241" s="98" t="str">
        <f>IF(J241="","",SUM(M$3:M240)+1&amp;" - "&amp;SUM(M$3:M241))</f>
        <v/>
      </c>
    </row>
    <row r="242" spans="2:14" ht="15" customHeight="1" x14ac:dyDescent="0.15">
      <c r="B242" s="29">
        <f t="shared" si="12"/>
        <v>0</v>
      </c>
      <c r="C242" s="29">
        <f t="shared" si="13"/>
        <v>0</v>
      </c>
      <c r="D242" s="47">
        <f t="shared" si="14"/>
        <v>0</v>
      </c>
      <c r="E242" s="29" t="str">
        <f t="shared" si="15"/>
        <v/>
      </c>
      <c r="N242" s="98" t="str">
        <f>IF(J242="","",SUM(M$3:M241)+1&amp;" - "&amp;SUM(M$3:M242))</f>
        <v/>
      </c>
    </row>
    <row r="243" spans="2:14" ht="15" customHeight="1" x14ac:dyDescent="0.15">
      <c r="B243" s="29">
        <f t="shared" si="12"/>
        <v>0</v>
      </c>
      <c r="C243" s="29">
        <f t="shared" si="13"/>
        <v>0</v>
      </c>
      <c r="D243" s="47">
        <f t="shared" si="14"/>
        <v>0</v>
      </c>
      <c r="E243" s="29" t="str">
        <f t="shared" si="15"/>
        <v/>
      </c>
      <c r="N243" s="98" t="str">
        <f>IF(J243="","",SUM(M$3:M242)+1&amp;" - "&amp;SUM(M$3:M243))</f>
        <v/>
      </c>
    </row>
    <row r="244" spans="2:14" ht="15" customHeight="1" x14ac:dyDescent="0.15">
      <c r="B244" s="29">
        <f t="shared" si="12"/>
        <v>0</v>
      </c>
      <c r="C244" s="29">
        <f t="shared" si="13"/>
        <v>0</v>
      </c>
      <c r="D244" s="47">
        <f t="shared" si="14"/>
        <v>0</v>
      </c>
      <c r="E244" s="29" t="str">
        <f t="shared" si="15"/>
        <v/>
      </c>
      <c r="N244" s="98" t="str">
        <f>IF(J244="","",SUM(M$3:M243)+1&amp;" - "&amp;SUM(M$3:M244))</f>
        <v/>
      </c>
    </row>
    <row r="245" spans="2:14" ht="15" customHeight="1" x14ac:dyDescent="0.15">
      <c r="B245" s="29">
        <f t="shared" si="12"/>
        <v>0</v>
      </c>
      <c r="C245" s="29">
        <f t="shared" si="13"/>
        <v>0</v>
      </c>
      <c r="D245" s="47">
        <f t="shared" si="14"/>
        <v>0</v>
      </c>
      <c r="E245" s="29" t="str">
        <f t="shared" si="15"/>
        <v/>
      </c>
      <c r="N245" s="98" t="str">
        <f>IF(J245="","",SUM(M$3:M244)+1&amp;" - "&amp;SUM(M$3:M245))</f>
        <v/>
      </c>
    </row>
    <row r="246" spans="2:14" ht="15" customHeight="1" x14ac:dyDescent="0.15">
      <c r="B246" s="29">
        <f t="shared" si="12"/>
        <v>0</v>
      </c>
      <c r="C246" s="29">
        <f t="shared" si="13"/>
        <v>0</v>
      </c>
      <c r="D246" s="47">
        <f t="shared" si="14"/>
        <v>0</v>
      </c>
      <c r="E246" s="29" t="str">
        <f t="shared" si="15"/>
        <v/>
      </c>
      <c r="N246" s="98" t="str">
        <f>IF(J246="","",SUM(M$3:M245)+1&amp;" - "&amp;SUM(M$3:M246))</f>
        <v/>
      </c>
    </row>
    <row r="247" spans="2:14" ht="15" customHeight="1" x14ac:dyDescent="0.15">
      <c r="B247" s="29">
        <f t="shared" si="12"/>
        <v>0</v>
      </c>
      <c r="C247" s="29">
        <f t="shared" si="13"/>
        <v>0</v>
      </c>
      <c r="D247" s="47">
        <f t="shared" si="14"/>
        <v>0</v>
      </c>
      <c r="E247" s="29" t="str">
        <f t="shared" si="15"/>
        <v/>
      </c>
      <c r="N247" s="98" t="str">
        <f>IF(J247="","",SUM(M$3:M246)+1&amp;" - "&amp;SUM(M$3:M247))</f>
        <v/>
      </c>
    </row>
    <row r="248" spans="2:14" ht="15" customHeight="1" x14ac:dyDescent="0.15">
      <c r="B248" s="29">
        <f t="shared" si="12"/>
        <v>0</v>
      </c>
      <c r="C248" s="29">
        <f t="shared" si="13"/>
        <v>0</v>
      </c>
      <c r="D248" s="47">
        <f t="shared" si="14"/>
        <v>0</v>
      </c>
      <c r="E248" s="29" t="str">
        <f t="shared" si="15"/>
        <v/>
      </c>
      <c r="N248" s="98" t="str">
        <f>IF(J248="","",SUM(M$3:M247)+1&amp;" - "&amp;SUM(M$3:M248))</f>
        <v/>
      </c>
    </row>
    <row r="249" spans="2:14" ht="15" customHeight="1" x14ac:dyDescent="0.15">
      <c r="B249" s="29">
        <f t="shared" si="12"/>
        <v>0</v>
      </c>
      <c r="C249" s="29">
        <f t="shared" si="13"/>
        <v>0</v>
      </c>
      <c r="D249" s="47">
        <f t="shared" si="14"/>
        <v>0</v>
      </c>
      <c r="E249" s="29" t="str">
        <f t="shared" si="15"/>
        <v/>
      </c>
      <c r="N249" s="98" t="str">
        <f>IF(J249="","",SUM(M$3:M248)+1&amp;" - "&amp;SUM(M$3:M249))</f>
        <v/>
      </c>
    </row>
    <row r="250" spans="2:14" ht="15" customHeight="1" x14ac:dyDescent="0.15">
      <c r="B250" s="29">
        <f t="shared" si="12"/>
        <v>0</v>
      </c>
      <c r="C250" s="29">
        <f t="shared" si="13"/>
        <v>0</v>
      </c>
      <c r="D250" s="47">
        <f t="shared" si="14"/>
        <v>0</v>
      </c>
      <c r="E250" s="29" t="str">
        <f t="shared" si="15"/>
        <v/>
      </c>
      <c r="N250" s="98" t="str">
        <f>IF(J250="","",SUM(M$3:M249)+1&amp;" - "&amp;SUM(M$3:M250))</f>
        <v/>
      </c>
    </row>
    <row r="251" spans="2:14" ht="15" customHeight="1" x14ac:dyDescent="0.15">
      <c r="B251" s="29">
        <f t="shared" si="12"/>
        <v>0</v>
      </c>
      <c r="C251" s="29">
        <f t="shared" si="13"/>
        <v>0</v>
      </c>
      <c r="D251" s="47">
        <f t="shared" si="14"/>
        <v>0</v>
      </c>
      <c r="E251" s="29" t="str">
        <f t="shared" si="15"/>
        <v/>
      </c>
      <c r="N251" s="98" t="str">
        <f>IF(J251="","",SUM(M$3:M250)+1&amp;" - "&amp;SUM(M$3:M251))</f>
        <v/>
      </c>
    </row>
    <row r="252" spans="2:14" ht="15" customHeight="1" x14ac:dyDescent="0.15">
      <c r="B252" s="29">
        <f t="shared" si="12"/>
        <v>0</v>
      </c>
      <c r="C252" s="29">
        <f t="shared" si="13"/>
        <v>0</v>
      </c>
      <c r="D252" s="47">
        <f t="shared" si="14"/>
        <v>0</v>
      </c>
      <c r="E252" s="29" t="str">
        <f t="shared" si="15"/>
        <v/>
      </c>
      <c r="N252" s="98" t="str">
        <f>IF(J252="","",SUM(M$3:M251)+1&amp;" - "&amp;SUM(M$3:M252))</f>
        <v/>
      </c>
    </row>
    <row r="253" spans="2:14" ht="15" customHeight="1" x14ac:dyDescent="0.15">
      <c r="B253" s="29">
        <f t="shared" si="12"/>
        <v>0</v>
      </c>
      <c r="C253" s="29">
        <f t="shared" si="13"/>
        <v>0</v>
      </c>
      <c r="D253" s="47">
        <f t="shared" si="14"/>
        <v>0</v>
      </c>
      <c r="E253" s="29" t="str">
        <f t="shared" si="15"/>
        <v/>
      </c>
      <c r="N253" s="98" t="str">
        <f>IF(J253="","",SUM(M$3:M252)+1&amp;" - "&amp;SUM(M$3:M253))</f>
        <v/>
      </c>
    </row>
    <row r="254" spans="2:14" ht="15" customHeight="1" x14ac:dyDescent="0.15">
      <c r="B254" s="29">
        <f t="shared" si="12"/>
        <v>0</v>
      </c>
      <c r="C254" s="29">
        <f t="shared" si="13"/>
        <v>0</v>
      </c>
      <c r="D254" s="47">
        <f t="shared" si="14"/>
        <v>0</v>
      </c>
      <c r="E254" s="29" t="str">
        <f t="shared" si="15"/>
        <v/>
      </c>
      <c r="N254" s="98" t="str">
        <f>IF(J254="","",SUM(M$3:M253)+1&amp;" - "&amp;SUM(M$3:M254))</f>
        <v/>
      </c>
    </row>
    <row r="255" spans="2:14" ht="15" customHeight="1" x14ac:dyDescent="0.15">
      <c r="B255" s="29">
        <f t="shared" si="12"/>
        <v>0</v>
      </c>
      <c r="C255" s="29">
        <f t="shared" si="13"/>
        <v>0</v>
      </c>
      <c r="D255" s="47">
        <f t="shared" si="14"/>
        <v>0</v>
      </c>
      <c r="E255" s="29" t="str">
        <f t="shared" si="15"/>
        <v/>
      </c>
      <c r="N255" s="98" t="str">
        <f>IF(J255="","",SUM(M$3:M254)+1&amp;" - "&amp;SUM(M$3:M255))</f>
        <v/>
      </c>
    </row>
    <row r="256" spans="2:14" ht="15" customHeight="1" x14ac:dyDescent="0.15">
      <c r="B256" s="29">
        <f t="shared" si="12"/>
        <v>0</v>
      </c>
      <c r="C256" s="29">
        <f t="shared" si="13"/>
        <v>0</v>
      </c>
      <c r="D256" s="47">
        <f t="shared" si="14"/>
        <v>0</v>
      </c>
      <c r="E256" s="29" t="str">
        <f t="shared" si="15"/>
        <v/>
      </c>
      <c r="N256" s="98" t="str">
        <f>IF(J256="","",SUM(M$3:M255)+1&amp;" - "&amp;SUM(M$3:M256))</f>
        <v/>
      </c>
    </row>
    <row r="257" spans="2:14" ht="15" customHeight="1" x14ac:dyDescent="0.15">
      <c r="B257" s="29">
        <f t="shared" si="12"/>
        <v>0</v>
      </c>
      <c r="C257" s="29">
        <f t="shared" si="13"/>
        <v>0</v>
      </c>
      <c r="D257" s="47">
        <f t="shared" si="14"/>
        <v>0</v>
      </c>
      <c r="E257" s="29" t="str">
        <f t="shared" si="15"/>
        <v/>
      </c>
      <c r="N257" s="98" t="str">
        <f>IF(J257="","",SUM(M$3:M256)+1&amp;" - "&amp;SUM(M$3:M257))</f>
        <v/>
      </c>
    </row>
    <row r="258" spans="2:14" ht="15" customHeight="1" x14ac:dyDescent="0.15">
      <c r="B258" s="29">
        <f t="shared" si="12"/>
        <v>0</v>
      </c>
      <c r="C258" s="29">
        <f t="shared" si="13"/>
        <v>0</v>
      </c>
      <c r="D258" s="47">
        <f t="shared" si="14"/>
        <v>0</v>
      </c>
      <c r="E258" s="29" t="str">
        <f t="shared" si="15"/>
        <v/>
      </c>
      <c r="N258" s="98" t="str">
        <f>IF(J258="","",SUM(M$3:M257)+1&amp;" - "&amp;SUM(M$3:M258))</f>
        <v/>
      </c>
    </row>
    <row r="259" spans="2:14" ht="15" customHeight="1" x14ac:dyDescent="0.15">
      <c r="B259" s="29">
        <f t="shared" si="12"/>
        <v>0</v>
      </c>
      <c r="C259" s="29">
        <f t="shared" si="13"/>
        <v>0</v>
      </c>
      <c r="D259" s="47">
        <f t="shared" si="14"/>
        <v>0</v>
      </c>
      <c r="E259" s="29" t="str">
        <f t="shared" si="15"/>
        <v/>
      </c>
      <c r="N259" s="98" t="str">
        <f>IF(J259="","",SUM(M$3:M258)+1&amp;" - "&amp;SUM(M$3:M259))</f>
        <v/>
      </c>
    </row>
    <row r="260" spans="2:14" ht="15" customHeight="1" x14ac:dyDescent="0.15">
      <c r="B260" s="29">
        <f t="shared" ref="B260:B300" si="16">J260</f>
        <v>0</v>
      </c>
      <c r="C260" s="29">
        <f t="shared" ref="C260:C300" si="17">K260</f>
        <v>0</v>
      </c>
      <c r="D260" s="47">
        <f t="shared" ref="D260:D300" si="18">L260</f>
        <v>0</v>
      </c>
      <c r="E260" s="29" t="str">
        <f t="shared" ref="E260:E300" si="19">N260</f>
        <v/>
      </c>
      <c r="N260" s="98" t="str">
        <f>IF(J260="","",SUM(M$3:M259)+1&amp;" - "&amp;SUM(M$3:M260))</f>
        <v/>
      </c>
    </row>
    <row r="261" spans="2:14" ht="15" customHeight="1" x14ac:dyDescent="0.15">
      <c r="B261" s="29">
        <f t="shared" si="16"/>
        <v>0</v>
      </c>
      <c r="C261" s="29">
        <f t="shared" si="17"/>
        <v>0</v>
      </c>
      <c r="D261" s="47">
        <f t="shared" si="18"/>
        <v>0</v>
      </c>
      <c r="E261" s="29" t="str">
        <f t="shared" si="19"/>
        <v/>
      </c>
      <c r="N261" s="98" t="str">
        <f>IF(J261="","",SUM(M$3:M260)+1&amp;" - "&amp;SUM(M$3:M261))</f>
        <v/>
      </c>
    </row>
    <row r="262" spans="2:14" ht="15" customHeight="1" x14ac:dyDescent="0.15">
      <c r="B262" s="29">
        <f t="shared" si="16"/>
        <v>0</v>
      </c>
      <c r="C262" s="29">
        <f t="shared" si="17"/>
        <v>0</v>
      </c>
      <c r="D262" s="47">
        <f t="shared" si="18"/>
        <v>0</v>
      </c>
      <c r="E262" s="29" t="str">
        <f t="shared" si="19"/>
        <v/>
      </c>
      <c r="N262" s="98" t="str">
        <f>IF(J262="","",SUM(M$3:M261)+1&amp;" - "&amp;SUM(M$3:M262))</f>
        <v/>
      </c>
    </row>
    <row r="263" spans="2:14" ht="15" customHeight="1" x14ac:dyDescent="0.15">
      <c r="B263" s="29">
        <f t="shared" si="16"/>
        <v>0</v>
      </c>
      <c r="C263" s="29">
        <f t="shared" si="17"/>
        <v>0</v>
      </c>
      <c r="D263" s="47">
        <f t="shared" si="18"/>
        <v>0</v>
      </c>
      <c r="E263" s="29" t="str">
        <f t="shared" si="19"/>
        <v/>
      </c>
      <c r="N263" s="98" t="str">
        <f>IF(J263="","",SUM(M$3:M262)+1&amp;" - "&amp;SUM(M$3:M263))</f>
        <v/>
      </c>
    </row>
    <row r="264" spans="2:14" ht="15" customHeight="1" x14ac:dyDescent="0.15">
      <c r="B264" s="29">
        <f t="shared" si="16"/>
        <v>0</v>
      </c>
      <c r="C264" s="29">
        <f t="shared" si="17"/>
        <v>0</v>
      </c>
      <c r="D264" s="47">
        <f t="shared" si="18"/>
        <v>0</v>
      </c>
      <c r="E264" s="29" t="str">
        <f t="shared" si="19"/>
        <v/>
      </c>
      <c r="N264" s="98" t="str">
        <f>IF(J264="","",SUM(M$3:M263)+1&amp;" - "&amp;SUM(M$3:M264))</f>
        <v/>
      </c>
    </row>
    <row r="265" spans="2:14" ht="15" customHeight="1" x14ac:dyDescent="0.15">
      <c r="B265" s="29">
        <f t="shared" si="16"/>
        <v>0</v>
      </c>
      <c r="C265" s="29">
        <f t="shared" si="17"/>
        <v>0</v>
      </c>
      <c r="D265" s="47">
        <f t="shared" si="18"/>
        <v>0</v>
      </c>
      <c r="E265" s="29" t="str">
        <f t="shared" si="19"/>
        <v/>
      </c>
      <c r="N265" s="98" t="str">
        <f>IF(J265="","",SUM(M$3:M264)+1&amp;" - "&amp;SUM(M$3:M265))</f>
        <v/>
      </c>
    </row>
    <row r="266" spans="2:14" ht="15" customHeight="1" x14ac:dyDescent="0.15">
      <c r="B266" s="29">
        <f t="shared" si="16"/>
        <v>0</v>
      </c>
      <c r="C266" s="29">
        <f t="shared" si="17"/>
        <v>0</v>
      </c>
      <c r="D266" s="47">
        <f t="shared" si="18"/>
        <v>0</v>
      </c>
      <c r="E266" s="29" t="str">
        <f t="shared" si="19"/>
        <v/>
      </c>
      <c r="N266" s="98" t="str">
        <f>IF(J266="","",SUM(M$3:M265)+1&amp;" - "&amp;SUM(M$3:M266))</f>
        <v/>
      </c>
    </row>
    <row r="267" spans="2:14" ht="15" customHeight="1" x14ac:dyDescent="0.15">
      <c r="B267" s="29">
        <f t="shared" si="16"/>
        <v>0</v>
      </c>
      <c r="C267" s="29">
        <f t="shared" si="17"/>
        <v>0</v>
      </c>
      <c r="D267" s="47">
        <f t="shared" si="18"/>
        <v>0</v>
      </c>
      <c r="E267" s="29" t="str">
        <f t="shared" si="19"/>
        <v/>
      </c>
      <c r="N267" s="98" t="str">
        <f>IF(J267="","",SUM(M$3:M266)+1&amp;" - "&amp;SUM(M$3:M267))</f>
        <v/>
      </c>
    </row>
    <row r="268" spans="2:14" ht="15" customHeight="1" x14ac:dyDescent="0.15">
      <c r="B268" s="29">
        <f t="shared" si="16"/>
        <v>0</v>
      </c>
      <c r="C268" s="29">
        <f t="shared" si="17"/>
        <v>0</v>
      </c>
      <c r="D268" s="47">
        <f t="shared" si="18"/>
        <v>0</v>
      </c>
      <c r="E268" s="29" t="str">
        <f t="shared" si="19"/>
        <v/>
      </c>
      <c r="N268" s="98" t="str">
        <f>IF(J268="","",SUM(M$3:M267)+1&amp;" - "&amp;SUM(M$3:M268))</f>
        <v/>
      </c>
    </row>
    <row r="269" spans="2:14" ht="15" customHeight="1" x14ac:dyDescent="0.15">
      <c r="B269" s="29">
        <f t="shared" si="16"/>
        <v>0</v>
      </c>
      <c r="C269" s="29">
        <f t="shared" si="17"/>
        <v>0</v>
      </c>
      <c r="D269" s="47">
        <f t="shared" si="18"/>
        <v>0</v>
      </c>
      <c r="E269" s="29" t="str">
        <f t="shared" si="19"/>
        <v/>
      </c>
      <c r="N269" s="98" t="str">
        <f>IF(J269="","",SUM(M$3:M268)+1&amp;" - "&amp;SUM(M$3:M269))</f>
        <v/>
      </c>
    </row>
    <row r="270" spans="2:14" ht="15" customHeight="1" x14ac:dyDescent="0.15">
      <c r="B270" s="29">
        <f t="shared" si="16"/>
        <v>0</v>
      </c>
      <c r="C270" s="29">
        <f t="shared" si="17"/>
        <v>0</v>
      </c>
      <c r="D270" s="47">
        <f t="shared" si="18"/>
        <v>0</v>
      </c>
      <c r="E270" s="29" t="str">
        <f t="shared" si="19"/>
        <v/>
      </c>
      <c r="N270" s="98" t="str">
        <f>IF(J270="","",SUM(M$3:M269)+1&amp;" - "&amp;SUM(M$3:M270))</f>
        <v/>
      </c>
    </row>
    <row r="271" spans="2:14" ht="15" customHeight="1" x14ac:dyDescent="0.15">
      <c r="B271" s="29">
        <f t="shared" si="16"/>
        <v>0</v>
      </c>
      <c r="C271" s="29">
        <f t="shared" si="17"/>
        <v>0</v>
      </c>
      <c r="D271" s="47">
        <f t="shared" si="18"/>
        <v>0</v>
      </c>
      <c r="E271" s="29" t="str">
        <f t="shared" si="19"/>
        <v/>
      </c>
      <c r="N271" s="98" t="str">
        <f>IF(J271="","",SUM(M$3:M270)+1&amp;" - "&amp;SUM(M$3:M271))</f>
        <v/>
      </c>
    </row>
    <row r="272" spans="2:14" ht="15" customHeight="1" x14ac:dyDescent="0.15">
      <c r="B272" s="29">
        <f t="shared" si="16"/>
        <v>0</v>
      </c>
      <c r="C272" s="29">
        <f t="shared" si="17"/>
        <v>0</v>
      </c>
      <c r="D272" s="47">
        <f t="shared" si="18"/>
        <v>0</v>
      </c>
      <c r="E272" s="29" t="str">
        <f t="shared" si="19"/>
        <v/>
      </c>
      <c r="N272" s="98" t="str">
        <f>IF(J272="","",SUM(M$3:M271)+1&amp;" - "&amp;SUM(M$3:M272))</f>
        <v/>
      </c>
    </row>
    <row r="273" spans="2:14" ht="15" customHeight="1" x14ac:dyDescent="0.15">
      <c r="B273" s="29">
        <f t="shared" si="16"/>
        <v>0</v>
      </c>
      <c r="C273" s="29">
        <f t="shared" si="17"/>
        <v>0</v>
      </c>
      <c r="D273" s="47">
        <f t="shared" si="18"/>
        <v>0</v>
      </c>
      <c r="E273" s="29" t="str">
        <f t="shared" si="19"/>
        <v/>
      </c>
      <c r="N273" s="98" t="str">
        <f>IF(J273="","",SUM(M$3:M272)+1&amp;" - "&amp;SUM(M$3:M273))</f>
        <v/>
      </c>
    </row>
    <row r="274" spans="2:14" ht="15" customHeight="1" x14ac:dyDescent="0.15">
      <c r="B274" s="29">
        <f t="shared" si="16"/>
        <v>0</v>
      </c>
      <c r="C274" s="29">
        <f t="shared" si="17"/>
        <v>0</v>
      </c>
      <c r="D274" s="47">
        <f t="shared" si="18"/>
        <v>0</v>
      </c>
      <c r="E274" s="29" t="str">
        <f t="shared" si="19"/>
        <v/>
      </c>
      <c r="N274" s="98" t="str">
        <f>IF(J274="","",SUM(M$3:M273)+1&amp;" - "&amp;SUM(M$3:M274))</f>
        <v/>
      </c>
    </row>
    <row r="275" spans="2:14" ht="15" customHeight="1" x14ac:dyDescent="0.15">
      <c r="B275" s="29">
        <f t="shared" si="16"/>
        <v>0</v>
      </c>
      <c r="C275" s="29">
        <f t="shared" si="17"/>
        <v>0</v>
      </c>
      <c r="D275" s="47">
        <f t="shared" si="18"/>
        <v>0</v>
      </c>
      <c r="E275" s="29" t="str">
        <f t="shared" si="19"/>
        <v/>
      </c>
      <c r="N275" s="98" t="str">
        <f>IF(J275="","",SUM(M$3:M274)+1&amp;" - "&amp;SUM(M$3:M275))</f>
        <v/>
      </c>
    </row>
    <row r="276" spans="2:14" ht="15" customHeight="1" x14ac:dyDescent="0.15">
      <c r="B276" s="29">
        <f t="shared" si="16"/>
        <v>0</v>
      </c>
      <c r="C276" s="29">
        <f t="shared" si="17"/>
        <v>0</v>
      </c>
      <c r="D276" s="47">
        <f t="shared" si="18"/>
        <v>0</v>
      </c>
      <c r="E276" s="29" t="str">
        <f t="shared" si="19"/>
        <v/>
      </c>
      <c r="N276" s="98" t="str">
        <f>IF(J276="","",SUM(M$3:M275)+1&amp;" - "&amp;SUM(M$3:M276))</f>
        <v/>
      </c>
    </row>
    <row r="277" spans="2:14" ht="15" customHeight="1" x14ac:dyDescent="0.15">
      <c r="B277" s="29">
        <f t="shared" si="16"/>
        <v>0</v>
      </c>
      <c r="C277" s="29">
        <f t="shared" si="17"/>
        <v>0</v>
      </c>
      <c r="D277" s="47">
        <f t="shared" si="18"/>
        <v>0</v>
      </c>
      <c r="E277" s="29" t="str">
        <f t="shared" si="19"/>
        <v/>
      </c>
      <c r="N277" s="98" t="str">
        <f>IF(J277="","",SUM(M$3:M276)+1&amp;" - "&amp;SUM(M$3:M277))</f>
        <v/>
      </c>
    </row>
    <row r="278" spans="2:14" ht="15" customHeight="1" x14ac:dyDescent="0.15">
      <c r="B278" s="29">
        <f t="shared" si="16"/>
        <v>0</v>
      </c>
      <c r="C278" s="29">
        <f t="shared" si="17"/>
        <v>0</v>
      </c>
      <c r="D278" s="47">
        <f t="shared" si="18"/>
        <v>0</v>
      </c>
      <c r="E278" s="29" t="str">
        <f t="shared" si="19"/>
        <v/>
      </c>
      <c r="N278" s="98" t="str">
        <f>IF(J278="","",SUM(M$3:M277)+1&amp;" - "&amp;SUM(M$3:M278))</f>
        <v/>
      </c>
    </row>
    <row r="279" spans="2:14" ht="15" customHeight="1" x14ac:dyDescent="0.15">
      <c r="B279" s="29">
        <f t="shared" si="16"/>
        <v>0</v>
      </c>
      <c r="C279" s="29">
        <f t="shared" si="17"/>
        <v>0</v>
      </c>
      <c r="D279" s="47">
        <f t="shared" si="18"/>
        <v>0</v>
      </c>
      <c r="E279" s="29" t="str">
        <f t="shared" si="19"/>
        <v/>
      </c>
      <c r="N279" s="98" t="str">
        <f>IF(J279="","",SUM(M$3:M278)+1&amp;" - "&amp;SUM(M$3:M279))</f>
        <v/>
      </c>
    </row>
    <row r="280" spans="2:14" ht="15" customHeight="1" x14ac:dyDescent="0.15">
      <c r="B280" s="29">
        <f t="shared" si="16"/>
        <v>0</v>
      </c>
      <c r="C280" s="29">
        <f t="shared" si="17"/>
        <v>0</v>
      </c>
      <c r="D280" s="47">
        <f t="shared" si="18"/>
        <v>0</v>
      </c>
      <c r="E280" s="29" t="str">
        <f t="shared" si="19"/>
        <v/>
      </c>
      <c r="N280" s="98" t="str">
        <f>IF(J280="","",SUM(M$3:M279)+1&amp;" - "&amp;SUM(M$3:M280))</f>
        <v/>
      </c>
    </row>
    <row r="281" spans="2:14" ht="15" customHeight="1" x14ac:dyDescent="0.15">
      <c r="B281" s="29">
        <f t="shared" si="16"/>
        <v>0</v>
      </c>
      <c r="C281" s="29">
        <f t="shared" si="17"/>
        <v>0</v>
      </c>
      <c r="D281" s="47">
        <f t="shared" si="18"/>
        <v>0</v>
      </c>
      <c r="E281" s="29" t="str">
        <f t="shared" si="19"/>
        <v/>
      </c>
      <c r="N281" s="98" t="str">
        <f>IF(J281="","",SUM(M$3:M280)+1&amp;" - "&amp;SUM(M$3:M281))</f>
        <v/>
      </c>
    </row>
    <row r="282" spans="2:14" ht="15" customHeight="1" x14ac:dyDescent="0.15">
      <c r="B282" s="29">
        <f t="shared" si="16"/>
        <v>0</v>
      </c>
      <c r="C282" s="29">
        <f t="shared" si="17"/>
        <v>0</v>
      </c>
      <c r="D282" s="47">
        <f t="shared" si="18"/>
        <v>0</v>
      </c>
      <c r="E282" s="29" t="str">
        <f t="shared" si="19"/>
        <v/>
      </c>
      <c r="N282" s="98" t="str">
        <f>IF(J282="","",SUM(M$3:M281)+1&amp;" - "&amp;SUM(M$3:M282))</f>
        <v/>
      </c>
    </row>
    <row r="283" spans="2:14" ht="15" customHeight="1" x14ac:dyDescent="0.15">
      <c r="B283" s="29">
        <f t="shared" si="16"/>
        <v>0</v>
      </c>
      <c r="C283" s="29">
        <f t="shared" si="17"/>
        <v>0</v>
      </c>
      <c r="D283" s="47">
        <f t="shared" si="18"/>
        <v>0</v>
      </c>
      <c r="E283" s="29" t="str">
        <f t="shared" si="19"/>
        <v/>
      </c>
      <c r="N283" s="98" t="str">
        <f>IF(J283="","",SUM(M$3:M282)+1&amp;" - "&amp;SUM(M$3:M283))</f>
        <v/>
      </c>
    </row>
    <row r="284" spans="2:14" ht="15" customHeight="1" x14ac:dyDescent="0.15">
      <c r="B284" s="29">
        <f t="shared" si="16"/>
        <v>0</v>
      </c>
      <c r="C284" s="29">
        <f t="shared" si="17"/>
        <v>0</v>
      </c>
      <c r="D284" s="47">
        <f t="shared" si="18"/>
        <v>0</v>
      </c>
      <c r="E284" s="29" t="str">
        <f t="shared" si="19"/>
        <v/>
      </c>
      <c r="N284" s="98" t="str">
        <f>IF(J284="","",SUM(M$3:M283)+1&amp;" - "&amp;SUM(M$3:M284))</f>
        <v/>
      </c>
    </row>
    <row r="285" spans="2:14" ht="15" customHeight="1" x14ac:dyDescent="0.15">
      <c r="B285" s="29">
        <f t="shared" si="16"/>
        <v>0</v>
      </c>
      <c r="C285" s="29">
        <f t="shared" si="17"/>
        <v>0</v>
      </c>
      <c r="D285" s="47">
        <f t="shared" si="18"/>
        <v>0</v>
      </c>
      <c r="E285" s="29" t="str">
        <f t="shared" si="19"/>
        <v/>
      </c>
      <c r="N285" s="98" t="str">
        <f>IF(J285="","",SUM(M$3:M284)+1&amp;" - "&amp;SUM(M$3:M285))</f>
        <v/>
      </c>
    </row>
    <row r="286" spans="2:14" ht="15" customHeight="1" x14ac:dyDescent="0.15">
      <c r="B286" s="29">
        <f t="shared" si="16"/>
        <v>0</v>
      </c>
      <c r="C286" s="29">
        <f t="shared" si="17"/>
        <v>0</v>
      </c>
      <c r="D286" s="47">
        <f t="shared" si="18"/>
        <v>0</v>
      </c>
      <c r="E286" s="29" t="str">
        <f t="shared" si="19"/>
        <v/>
      </c>
      <c r="N286" s="98" t="str">
        <f>IF(J286="","",SUM(M$3:M285)+1&amp;" - "&amp;SUM(M$3:M286))</f>
        <v/>
      </c>
    </row>
    <row r="287" spans="2:14" ht="15" customHeight="1" x14ac:dyDescent="0.15">
      <c r="B287" s="29">
        <f t="shared" si="16"/>
        <v>0</v>
      </c>
      <c r="C287" s="29">
        <f t="shared" si="17"/>
        <v>0</v>
      </c>
      <c r="D287" s="47">
        <f t="shared" si="18"/>
        <v>0</v>
      </c>
      <c r="E287" s="29" t="str">
        <f t="shared" si="19"/>
        <v/>
      </c>
      <c r="N287" s="98" t="str">
        <f>IF(J287="","",SUM(M$3:M286)+1&amp;" - "&amp;SUM(M$3:M287))</f>
        <v/>
      </c>
    </row>
    <row r="288" spans="2:14" ht="15" customHeight="1" x14ac:dyDescent="0.15">
      <c r="B288" s="29">
        <f t="shared" si="16"/>
        <v>0</v>
      </c>
      <c r="C288" s="29">
        <f t="shared" si="17"/>
        <v>0</v>
      </c>
      <c r="D288" s="47">
        <f t="shared" si="18"/>
        <v>0</v>
      </c>
      <c r="E288" s="29" t="str">
        <f t="shared" si="19"/>
        <v/>
      </c>
      <c r="N288" s="98" t="str">
        <f>IF(J288="","",SUM(M$3:M287)+1&amp;" - "&amp;SUM(M$3:M288))</f>
        <v/>
      </c>
    </row>
    <row r="289" spans="2:14" ht="15" customHeight="1" x14ac:dyDescent="0.15">
      <c r="B289" s="29">
        <f t="shared" si="16"/>
        <v>0</v>
      </c>
      <c r="C289" s="29">
        <f t="shared" si="17"/>
        <v>0</v>
      </c>
      <c r="D289" s="47">
        <f t="shared" si="18"/>
        <v>0</v>
      </c>
      <c r="E289" s="29" t="str">
        <f t="shared" si="19"/>
        <v/>
      </c>
      <c r="N289" s="98" t="str">
        <f>IF(J289="","",SUM(M$3:M288)+1&amp;" - "&amp;SUM(M$3:M289))</f>
        <v/>
      </c>
    </row>
    <row r="290" spans="2:14" ht="15" customHeight="1" x14ac:dyDescent="0.15">
      <c r="B290" s="29">
        <f t="shared" si="16"/>
        <v>0</v>
      </c>
      <c r="C290" s="29">
        <f t="shared" si="17"/>
        <v>0</v>
      </c>
      <c r="D290" s="47">
        <f t="shared" si="18"/>
        <v>0</v>
      </c>
      <c r="E290" s="29" t="str">
        <f t="shared" si="19"/>
        <v/>
      </c>
      <c r="N290" s="98" t="str">
        <f>IF(J290="","",SUM(M$3:M289)+1&amp;" - "&amp;SUM(M$3:M290))</f>
        <v/>
      </c>
    </row>
    <row r="291" spans="2:14" ht="15" customHeight="1" x14ac:dyDescent="0.15">
      <c r="B291" s="29">
        <f t="shared" si="16"/>
        <v>0</v>
      </c>
      <c r="C291" s="29">
        <f t="shared" si="17"/>
        <v>0</v>
      </c>
      <c r="D291" s="47">
        <f t="shared" si="18"/>
        <v>0</v>
      </c>
      <c r="E291" s="29" t="str">
        <f t="shared" si="19"/>
        <v/>
      </c>
      <c r="N291" s="98" t="str">
        <f>IF(J291="","",SUM(M$3:M290)+1&amp;" - "&amp;SUM(M$3:M291))</f>
        <v/>
      </c>
    </row>
    <row r="292" spans="2:14" ht="15" customHeight="1" x14ac:dyDescent="0.15">
      <c r="B292" s="29">
        <f t="shared" si="16"/>
        <v>0</v>
      </c>
      <c r="C292" s="29">
        <f t="shared" si="17"/>
        <v>0</v>
      </c>
      <c r="D292" s="47">
        <f t="shared" si="18"/>
        <v>0</v>
      </c>
      <c r="E292" s="29" t="str">
        <f t="shared" si="19"/>
        <v/>
      </c>
      <c r="N292" s="98" t="str">
        <f>IF(J292="","",SUM(M$3:M291)+1&amp;" - "&amp;SUM(M$3:M292))</f>
        <v/>
      </c>
    </row>
    <row r="293" spans="2:14" ht="15" customHeight="1" x14ac:dyDescent="0.15">
      <c r="B293" s="29">
        <f t="shared" si="16"/>
        <v>0</v>
      </c>
      <c r="C293" s="29">
        <f t="shared" si="17"/>
        <v>0</v>
      </c>
      <c r="D293" s="47">
        <f t="shared" si="18"/>
        <v>0</v>
      </c>
      <c r="E293" s="29" t="str">
        <f t="shared" si="19"/>
        <v/>
      </c>
      <c r="N293" s="98" t="str">
        <f>IF(J293="","",SUM(M$3:M292)+1&amp;" - "&amp;SUM(M$3:M293))</f>
        <v/>
      </c>
    </row>
    <row r="294" spans="2:14" ht="15" customHeight="1" x14ac:dyDescent="0.15">
      <c r="B294" s="29">
        <f t="shared" si="16"/>
        <v>0</v>
      </c>
      <c r="C294" s="29">
        <f t="shared" si="17"/>
        <v>0</v>
      </c>
      <c r="D294" s="47">
        <f t="shared" si="18"/>
        <v>0</v>
      </c>
      <c r="E294" s="29" t="str">
        <f t="shared" si="19"/>
        <v/>
      </c>
      <c r="N294" s="98" t="str">
        <f>IF(J294="","",SUM(M$3:M293)+1&amp;" - "&amp;SUM(M$3:M294))</f>
        <v/>
      </c>
    </row>
    <row r="295" spans="2:14" ht="15" customHeight="1" x14ac:dyDescent="0.15">
      <c r="B295" s="29">
        <f t="shared" si="16"/>
        <v>0</v>
      </c>
      <c r="C295" s="29">
        <f t="shared" si="17"/>
        <v>0</v>
      </c>
      <c r="D295" s="47">
        <f t="shared" si="18"/>
        <v>0</v>
      </c>
      <c r="E295" s="29" t="str">
        <f t="shared" si="19"/>
        <v/>
      </c>
      <c r="N295" s="98" t="str">
        <f>IF(J295="","",SUM(M$3:M294)+1&amp;" - "&amp;SUM(M$3:M295))</f>
        <v/>
      </c>
    </row>
    <row r="296" spans="2:14" ht="15" customHeight="1" x14ac:dyDescent="0.15">
      <c r="B296" s="29">
        <f t="shared" si="16"/>
        <v>0</v>
      </c>
      <c r="C296" s="29">
        <f t="shared" si="17"/>
        <v>0</v>
      </c>
      <c r="D296" s="47">
        <f t="shared" si="18"/>
        <v>0</v>
      </c>
      <c r="E296" s="29" t="str">
        <f t="shared" si="19"/>
        <v/>
      </c>
      <c r="N296" s="98" t="str">
        <f>IF(J296="","",SUM(M$3:M295)+1&amp;" - "&amp;SUM(M$3:M296))</f>
        <v/>
      </c>
    </row>
    <row r="297" spans="2:14" ht="15" customHeight="1" x14ac:dyDescent="0.15">
      <c r="B297" s="29">
        <f t="shared" si="16"/>
        <v>0</v>
      </c>
      <c r="C297" s="29">
        <f t="shared" si="17"/>
        <v>0</v>
      </c>
      <c r="D297" s="47">
        <f t="shared" si="18"/>
        <v>0</v>
      </c>
      <c r="E297" s="29" t="str">
        <f t="shared" si="19"/>
        <v/>
      </c>
      <c r="N297" s="98" t="str">
        <f>IF(J297="","",SUM(M$3:M296)+1&amp;" - "&amp;SUM(M$3:M297))</f>
        <v/>
      </c>
    </row>
    <row r="298" spans="2:14" ht="15" customHeight="1" x14ac:dyDescent="0.15">
      <c r="B298" s="29">
        <f t="shared" si="16"/>
        <v>0</v>
      </c>
      <c r="C298" s="29">
        <f t="shared" si="17"/>
        <v>0</v>
      </c>
      <c r="D298" s="47">
        <f t="shared" si="18"/>
        <v>0</v>
      </c>
      <c r="E298" s="29" t="str">
        <f t="shared" si="19"/>
        <v/>
      </c>
      <c r="N298" s="98" t="str">
        <f>IF(J298="","",SUM(M$3:M297)+1&amp;" - "&amp;SUM(M$3:M298))</f>
        <v/>
      </c>
    </row>
    <row r="299" spans="2:14" ht="15" customHeight="1" x14ac:dyDescent="0.15">
      <c r="B299" s="29">
        <f t="shared" si="16"/>
        <v>0</v>
      </c>
      <c r="C299" s="29">
        <f t="shared" si="17"/>
        <v>0</v>
      </c>
      <c r="D299" s="47">
        <f t="shared" si="18"/>
        <v>0</v>
      </c>
      <c r="E299" s="29" t="str">
        <f t="shared" si="19"/>
        <v/>
      </c>
      <c r="N299" s="98" t="str">
        <f>IF(J299="","",SUM(M$3:M298)+1&amp;" - "&amp;SUM(M$3:M299))</f>
        <v/>
      </c>
    </row>
    <row r="300" spans="2:14" ht="15" customHeight="1" x14ac:dyDescent="0.15">
      <c r="B300" s="29">
        <f t="shared" si="16"/>
        <v>0</v>
      </c>
      <c r="C300" s="29">
        <f t="shared" si="17"/>
        <v>0</v>
      </c>
      <c r="D300" s="47">
        <f t="shared" si="18"/>
        <v>0</v>
      </c>
      <c r="E300" s="29" t="str">
        <f t="shared" si="19"/>
        <v/>
      </c>
      <c r="N300" s="98" t="str">
        <f>IF(J300="","",SUM(M$3:M299)+1&amp;" - "&amp;SUM(M$3:M300))</f>
        <v/>
      </c>
    </row>
  </sheetData>
  <sheetCalcPr fullCalcOnLoad="1"/>
  <sheetProtection password="9BFE" sheet="1" objects="1" scenarios="1"/>
  <phoneticPr fontId="1" type="noConversion"/>
  <printOptions horizontalCentered="1"/>
  <pageMargins left="0.74803149606299213" right="0.74803149606299213" top="0.78740157480314965" bottom="0.59055118110236227" header="0.51181102362204722" footer="0.39370078740157483"/>
  <pageSetup paperSize="9" orientation="portrait" r:id="rId1"/>
  <headerFooter alignWithMargins="0">
    <oddFooter>&amp;C&amp;P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2" r:id="rId4" name="Button 2">
              <controlPr defaultSize="0" print="0" autoFill="0" autoPict="0" macro="[0]!Sheet13.tiqumulu">
                <anchor moveWithCells="1">
                  <from>
                    <xdr:col>6</xdr:col>
                    <xdr:colOff>276225</xdr:colOff>
                    <xdr:row>1</xdr:row>
                    <xdr:rowOff>161925</xdr:rowOff>
                  </from>
                  <to>
                    <xdr:col>7</xdr:col>
                    <xdr:colOff>276225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5" name="Button 4">
              <controlPr defaultSize="0" print="0" autoFill="0" autoPict="0" macro="[0]!Sheet13.yulanmulu">
                <anchor moveWithCells="1">
                  <from>
                    <xdr:col>6</xdr:col>
                    <xdr:colOff>276225</xdr:colOff>
                    <xdr:row>3</xdr:row>
                    <xdr:rowOff>95250</xdr:rowOff>
                  </from>
                  <to>
                    <xdr:col>7</xdr:col>
                    <xdr:colOff>276225</xdr:colOff>
                    <xdr:row>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6" name="Button 5">
              <controlPr defaultSize="0" print="0" autoFill="0" autoPict="0" macro="[0]!Sheet13.dayinmulu">
                <anchor moveWithCells="1">
                  <from>
                    <xdr:col>6</xdr:col>
                    <xdr:colOff>276225</xdr:colOff>
                    <xdr:row>5</xdr:row>
                    <xdr:rowOff>38100</xdr:rowOff>
                  </from>
                  <to>
                    <xdr:col>7</xdr:col>
                    <xdr:colOff>276225</xdr:colOff>
                    <xdr:row>6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7" name="Button 6">
              <controlPr defaultSize="0" print="0" autoFill="0" autoPict="0" macro="[0]!主页">
                <anchor moveWithCells="1">
                  <from>
                    <xdr:col>6</xdr:col>
                    <xdr:colOff>276225</xdr:colOff>
                    <xdr:row>0</xdr:row>
                    <xdr:rowOff>219075</xdr:rowOff>
                  </from>
                  <to>
                    <xdr:col>7</xdr:col>
                    <xdr:colOff>276225</xdr:colOff>
                    <xdr:row>1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tabColor indexed="17"/>
  </sheetPr>
  <dimension ref="A1:R37"/>
  <sheetViews>
    <sheetView showGridLines="0" showZeros="0" defaultGridColor="0" topLeftCell="D1" colorId="57" workbookViewId="0">
      <selection activeCell="Q23" sqref="Q23"/>
    </sheetView>
  </sheetViews>
  <sheetFormatPr defaultRowHeight="14.1" customHeight="1" x14ac:dyDescent="0.15"/>
  <cols>
    <col min="1" max="1" width="4.375" style="7" hidden="1" customWidth="1"/>
    <col min="2" max="3" width="5.125" style="7" hidden="1" customWidth="1"/>
    <col min="4" max="4" width="4" style="7" customWidth="1"/>
    <col min="5" max="5" width="4.75" style="7" customWidth="1"/>
    <col min="6" max="6" width="9.125" style="7" customWidth="1"/>
    <col min="7" max="7" width="32.125" style="7" customWidth="1"/>
    <col min="8" max="8" width="14.5" style="7" customWidth="1"/>
    <col min="9" max="12" width="12.75" style="7" customWidth="1"/>
    <col min="13" max="13" width="14.75" style="7" customWidth="1"/>
    <col min="14" max="14" width="4.125" style="7" customWidth="1"/>
    <col min="15" max="15" width="10.5" style="7" customWidth="1"/>
    <col min="16" max="16" width="5.75" style="7" customWidth="1"/>
    <col min="17" max="17" width="9" style="7"/>
    <col min="18" max="18" width="9" style="7" hidden="1" customWidth="1"/>
    <col min="19" max="16384" width="9" style="7"/>
  </cols>
  <sheetData>
    <row r="1" spans="2:18" ht="21.75" customHeight="1" x14ac:dyDescent="0.15">
      <c r="B1" s="4">
        <f>P7-1</f>
        <v>0</v>
      </c>
      <c r="D1" s="9"/>
      <c r="E1" s="9"/>
      <c r="F1" s="9"/>
      <c r="G1" s="9"/>
      <c r="H1" s="265" t="str">
        <f>IF(P5=1,"科 目 汇 总 表",TEXT(P5,"[dbnum1]")&amp;"级科目余额表")</f>
        <v>科 目 汇 总 表</v>
      </c>
      <c r="I1" s="265"/>
      <c r="J1" s="265"/>
      <c r="K1" s="9"/>
      <c r="L1" s="9"/>
      <c r="M1" s="9"/>
      <c r="N1" s="9"/>
    </row>
    <row r="2" spans="2:18" ht="14.1" customHeight="1" thickBot="1" x14ac:dyDescent="0.2">
      <c r="B2" s="68">
        <f>MAX('km2'!E:E)</f>
        <v>0</v>
      </c>
      <c r="D2" s="9"/>
      <c r="E2" s="9" t="str">
        <f>"填报单位："&amp;data!B26</f>
        <v>填报单位：XXXX集团有限公司</v>
      </c>
      <c r="F2" s="9"/>
      <c r="G2" s="9"/>
      <c r="H2" s="235" t="str">
        <f>data!B27&amp;"年"&amp;P3&amp;"月"&amp;DAY(DATE(data!B27,P3+1,1)-1)&amp;"日"</f>
        <v>2019年12月31日</v>
      </c>
      <c r="I2" s="235"/>
      <c r="J2" s="235"/>
      <c r="K2" s="9"/>
      <c r="L2" s="9"/>
      <c r="M2" s="54" t="s">
        <v>255</v>
      </c>
      <c r="N2" s="9"/>
      <c r="P2" s="151"/>
    </row>
    <row r="3" spans="2:18" ht="14.1" customHeight="1" thickBot="1" x14ac:dyDescent="0.2">
      <c r="D3" s="9"/>
      <c r="E3" s="245" t="s">
        <v>251</v>
      </c>
      <c r="F3" s="245" t="s">
        <v>252</v>
      </c>
      <c r="G3" s="245" t="s">
        <v>258</v>
      </c>
      <c r="H3" s="245" t="s">
        <v>266</v>
      </c>
      <c r="I3" s="245" t="s">
        <v>253</v>
      </c>
      <c r="J3" s="245"/>
      <c r="K3" s="245" t="s">
        <v>254</v>
      </c>
      <c r="L3" s="245"/>
      <c r="M3" s="245" t="s">
        <v>267</v>
      </c>
      <c r="N3" s="9"/>
      <c r="O3" s="62" t="s">
        <v>260</v>
      </c>
      <c r="P3" s="200">
        <f>R3</f>
        <v>12</v>
      </c>
      <c r="Q3" s="152"/>
      <c r="R3" s="93">
        <v>12</v>
      </c>
    </row>
    <row r="4" spans="2:18" ht="14.1" customHeight="1" thickBot="1" x14ac:dyDescent="0.2">
      <c r="D4" s="9"/>
      <c r="E4" s="245"/>
      <c r="F4" s="245"/>
      <c r="G4" s="245"/>
      <c r="H4" s="245"/>
      <c r="I4" s="12" t="s">
        <v>256</v>
      </c>
      <c r="J4" s="12" t="s">
        <v>257</v>
      </c>
      <c r="K4" s="12" t="s">
        <v>256</v>
      </c>
      <c r="L4" s="12" t="s">
        <v>257</v>
      </c>
      <c r="M4" s="245"/>
      <c r="N4" s="9"/>
      <c r="O4" s="51"/>
      <c r="P4" s="66"/>
      <c r="R4" s="8"/>
    </row>
    <row r="5" spans="2:18" ht="14.1" customHeight="1" thickBot="1" x14ac:dyDescent="0.2">
      <c r="D5" s="9"/>
      <c r="E5" s="63">
        <f>IF(OR(B$2=0,B$1*30&gt;B$2),0,B$1*30+1)</f>
        <v>0</v>
      </c>
      <c r="F5" s="63">
        <f>IF(E5=0,0,VLOOKUP(E5,'km2'!E:Q,11,0))</f>
        <v>0</v>
      </c>
      <c r="G5" s="69">
        <f>IF(E5=0,0,VLOOKUP(E5,'km2'!E:Q,12,0))</f>
        <v>0</v>
      </c>
      <c r="H5" s="64">
        <f>IF(E5=0,0,VLOOKUP(E5,'km2'!E:Q,13,0))</f>
        <v>0</v>
      </c>
      <c r="I5" s="64">
        <f>IF(E5=0,0,SUMPRODUCT((data2!D$4:D$10000=F5)*(data2!O$4:O$10000=P$3)*data2!V$4:V$10000))</f>
        <v>0</v>
      </c>
      <c r="J5" s="64">
        <f>IF(E5=0,0,SUMPRODUCT((data2!D$4:D$10000=F5)*(data2!O$4:O$10000=P$3)*data2!W$4:W$10000))</f>
        <v>0</v>
      </c>
      <c r="K5" s="64">
        <f>IF(E5=0,0,SUMPRODUCT((data2!D$4:D$10000=F5)*(data2!O$4:O$10000&lt;=P$3)*data2!V$4:V$10000))</f>
        <v>0</v>
      </c>
      <c r="L5" s="64">
        <f>IF(E5=0,0,SUMPRODUCT((data2!D$4:D$10000=F5)*(data2!O$4:O$10000&lt;=P$3)*data2!W$4:W$10000))</f>
        <v>0</v>
      </c>
      <c r="M5" s="64">
        <f>H5+K5-L5</f>
        <v>0</v>
      </c>
      <c r="N5" s="9"/>
      <c r="O5" s="62" t="s">
        <v>261</v>
      </c>
      <c r="P5" s="198">
        <f>R5</f>
        <v>1</v>
      </c>
      <c r="R5" s="93">
        <v>1</v>
      </c>
    </row>
    <row r="6" spans="2:18" ht="14.1" customHeight="1" thickBot="1" x14ac:dyDescent="0.2">
      <c r="D6" s="9"/>
      <c r="E6" s="63">
        <f>IF(E5=0,0,IF(MAX(E$5:E5)&gt;=B$2,0,MAX(E$5:E5)+1))</f>
        <v>0</v>
      </c>
      <c r="F6" s="63">
        <f>IF(E6=0,0,VLOOKUP(E6,'km2'!E:Q,11,0))</f>
        <v>0</v>
      </c>
      <c r="G6" s="69">
        <f>IF(E6=0,0,VLOOKUP(E6,'km2'!E:Q,12,0))</f>
        <v>0</v>
      </c>
      <c r="H6" s="64">
        <f>IF(E6=0,0,VLOOKUP(E6,'km2'!E:Q,13,0))</f>
        <v>0</v>
      </c>
      <c r="I6" s="64">
        <f>IF(E6=0,0,SUMPRODUCT((data2!D$4:D$10000=F6)*(data2!O$4:O$10000=P$3)*data2!V$4:V$10000))</f>
        <v>0</v>
      </c>
      <c r="J6" s="64">
        <f>IF(E6=0,0,SUMPRODUCT((data2!D$4:D$10000=F6)*(data2!O$4:O$10000=P$3)*data2!W$4:W$10000))</f>
        <v>0</v>
      </c>
      <c r="K6" s="64">
        <f>IF(E6=0,0,SUMPRODUCT((data2!D$4:D$10000=F6)*(data2!O$4:O$10000&lt;=P$3)*data2!V$4:V$10000))</f>
        <v>0</v>
      </c>
      <c r="L6" s="64">
        <f>IF(E6=0,0,SUMPRODUCT((data2!D$4:D$10000=F6)*(data2!O$4:O$10000&lt;=P$3)*data2!W$4:W$10000))</f>
        <v>0</v>
      </c>
      <c r="M6" s="64">
        <f t="shared" ref="M6:M34" si="0">H6+K6-L6</f>
        <v>0</v>
      </c>
      <c r="N6" s="9"/>
      <c r="P6" s="193"/>
      <c r="R6" s="8"/>
    </row>
    <row r="7" spans="2:18" ht="14.1" customHeight="1" thickBot="1" x14ac:dyDescent="0.2">
      <c r="D7" s="9"/>
      <c r="E7" s="63">
        <f>IF(E6=0,0,IF(MAX(E$5:E6)&gt;=B$2,0,MAX(E$5:E6)+1))</f>
        <v>0</v>
      </c>
      <c r="F7" s="63">
        <f>IF(E7=0,0,VLOOKUP(E7,'km2'!E:Q,11,0))</f>
        <v>0</v>
      </c>
      <c r="G7" s="69">
        <f>IF(E7=0,0,VLOOKUP(E7,'km2'!E:Q,12,0))</f>
        <v>0</v>
      </c>
      <c r="H7" s="64">
        <f>IF(E7=0,0,VLOOKUP(E7,'km2'!E:Q,13,0))</f>
        <v>0</v>
      </c>
      <c r="I7" s="64">
        <f>IF(E7=0,0,SUMPRODUCT((data2!D$4:D$10000=F7)*(data2!O$4:O$10000=P$3)*data2!V$4:V$10000))</f>
        <v>0</v>
      </c>
      <c r="J7" s="64">
        <f>IF(E7=0,0,SUMPRODUCT((data2!D$4:D$10000=F7)*(data2!O$4:O$10000=P$3)*data2!W$4:W$10000))</f>
        <v>0</v>
      </c>
      <c r="K7" s="64">
        <f>IF(E7=0,0,SUMPRODUCT((data2!D$4:D$10000=F7)*(data2!O$4:O$10000&lt;=P$3)*data2!V$4:V$10000))</f>
        <v>0</v>
      </c>
      <c r="L7" s="64">
        <f>IF(E7=0,0,SUMPRODUCT((data2!D$4:D$10000=F7)*(data2!O$4:O$10000&lt;=P$3)*data2!W$4:W$10000))</f>
        <v>0</v>
      </c>
      <c r="M7" s="64">
        <f t="shared" si="0"/>
        <v>0</v>
      </c>
      <c r="N7" s="9"/>
      <c r="O7" s="62" t="s">
        <v>268</v>
      </c>
      <c r="P7" s="199">
        <f>R7</f>
        <v>1</v>
      </c>
      <c r="R7" s="93">
        <v>1</v>
      </c>
    </row>
    <row r="8" spans="2:18" ht="14.1" customHeight="1" x14ac:dyDescent="0.15">
      <c r="D8" s="9"/>
      <c r="E8" s="63">
        <f>IF(E7=0,0,IF(MAX(E$5:E7)&gt;=B$2,0,MAX(E$5:E7)+1))</f>
        <v>0</v>
      </c>
      <c r="F8" s="63">
        <f>IF(E8=0,0,VLOOKUP(E8,'km2'!E:Q,11,0))</f>
        <v>0</v>
      </c>
      <c r="G8" s="69">
        <f>IF(E8=0,0,VLOOKUP(E8,'km2'!E:Q,12,0))</f>
        <v>0</v>
      </c>
      <c r="H8" s="64">
        <f>IF(E8=0,0,VLOOKUP(E8,'km2'!E:Q,13,0))</f>
        <v>0</v>
      </c>
      <c r="I8" s="64">
        <f>IF(E8=0,0,SUMPRODUCT((data2!D$4:D$10000=F8)*(data2!O$4:O$10000=P$3)*data2!V$4:V$10000))</f>
        <v>0</v>
      </c>
      <c r="J8" s="64">
        <f>IF(E8=0,0,SUMPRODUCT((data2!D$4:D$10000=F8)*(data2!O$4:O$10000=P$3)*data2!W$4:W$10000))</f>
        <v>0</v>
      </c>
      <c r="K8" s="64">
        <f>IF(E8=0,0,SUMPRODUCT((data2!D$4:D$10000=F8)*(data2!O$4:O$10000&lt;=P$3)*data2!V$4:V$10000))</f>
        <v>0</v>
      </c>
      <c r="L8" s="64">
        <f>IF(E8=0,0,SUMPRODUCT((data2!D$4:D$10000=F8)*(data2!O$4:O$10000&lt;=P$3)*data2!W$4:W$10000))</f>
        <v>0</v>
      </c>
      <c r="M8" s="64">
        <f t="shared" si="0"/>
        <v>0</v>
      </c>
      <c r="N8" s="9"/>
      <c r="P8" s="194"/>
    </row>
    <row r="9" spans="2:18" ht="14.1" customHeight="1" x14ac:dyDescent="0.15">
      <c r="D9" s="9"/>
      <c r="E9" s="63">
        <f>IF(E8=0,0,IF(MAX(E$5:E8)&gt;=B$2,0,MAX(E$5:E8)+1))</f>
        <v>0</v>
      </c>
      <c r="F9" s="63">
        <f>IF(E9=0,0,VLOOKUP(E9,'km2'!E:Q,11,0))</f>
        <v>0</v>
      </c>
      <c r="G9" s="69">
        <f>IF(E9=0,0,VLOOKUP(E9,'km2'!E:Q,12,0))</f>
        <v>0</v>
      </c>
      <c r="H9" s="64">
        <f>IF(E9=0,0,VLOOKUP(E9,'km2'!E:Q,13,0))</f>
        <v>0</v>
      </c>
      <c r="I9" s="64">
        <f>IF(E9=0,0,SUMPRODUCT((data2!D$4:D$10000=F9)*(data2!O$4:O$10000=P$3)*data2!V$4:V$10000))</f>
        <v>0</v>
      </c>
      <c r="J9" s="64">
        <f>IF(E9=0,0,SUMPRODUCT((data2!D$4:D$10000=F9)*(data2!O$4:O$10000=P$3)*data2!W$4:W$10000))</f>
        <v>0</v>
      </c>
      <c r="K9" s="64">
        <f>IF(E9=0,0,SUMPRODUCT((data2!D$4:D$10000=F9)*(data2!O$4:O$10000&lt;=P$3)*data2!V$4:V$10000))</f>
        <v>0</v>
      </c>
      <c r="L9" s="64">
        <f>IF(E9=0,0,SUMPRODUCT((data2!D$4:D$10000=F9)*(data2!O$4:O$10000&lt;=P$3)*data2!W$4:W$10000))</f>
        <v>0</v>
      </c>
      <c r="M9" s="64">
        <f t="shared" si="0"/>
        <v>0</v>
      </c>
      <c r="N9" s="9"/>
    </row>
    <row r="10" spans="2:18" ht="14.1" customHeight="1" x14ac:dyDescent="0.15">
      <c r="D10" s="9"/>
      <c r="E10" s="63">
        <f>IF(E9=0,0,IF(MAX(E$5:E9)&gt;=B$2,0,MAX(E$5:E9)+1))</f>
        <v>0</v>
      </c>
      <c r="F10" s="63">
        <f>IF(E10=0,0,VLOOKUP(E10,'km2'!E:Q,11,0))</f>
        <v>0</v>
      </c>
      <c r="G10" s="69">
        <f>IF(E10=0,0,VLOOKUP(E10,'km2'!E:Q,12,0))</f>
        <v>0</v>
      </c>
      <c r="H10" s="64">
        <f>IF(E10=0,0,VLOOKUP(E10,'km2'!E:Q,13,0))</f>
        <v>0</v>
      </c>
      <c r="I10" s="64">
        <f>IF(E10=0,0,SUMPRODUCT((data2!D$4:D$10000=F10)*(data2!O$4:O$10000=P$3)*data2!V$4:V$10000))</f>
        <v>0</v>
      </c>
      <c r="J10" s="64">
        <f>IF(E10=0,0,SUMPRODUCT((data2!D$4:D$10000=F10)*(data2!O$4:O$10000=P$3)*data2!W$4:W$10000))</f>
        <v>0</v>
      </c>
      <c r="K10" s="64">
        <f>IF(E10=0,0,SUMPRODUCT((data2!D$4:D$10000=F10)*(data2!O$4:O$10000&lt;=P$3)*data2!V$4:V$10000))</f>
        <v>0</v>
      </c>
      <c r="L10" s="64">
        <f>IF(E10=0,0,SUMPRODUCT((data2!D$4:D$10000=F10)*(data2!O$4:O$10000&lt;=P$3)*data2!W$4:W$10000))</f>
        <v>0</v>
      </c>
      <c r="M10" s="64">
        <f t="shared" si="0"/>
        <v>0</v>
      </c>
      <c r="N10" s="9"/>
    </row>
    <row r="11" spans="2:18" ht="14.1" customHeight="1" x14ac:dyDescent="0.15">
      <c r="D11" s="9"/>
      <c r="E11" s="63">
        <f>IF(E10=0,0,IF(MAX(E$5:E10)&gt;=B$2,0,MAX(E$5:E10)+1))</f>
        <v>0</v>
      </c>
      <c r="F11" s="63">
        <f>IF(E11=0,0,VLOOKUP(E11,'km2'!E:Q,11,0))</f>
        <v>0</v>
      </c>
      <c r="G11" s="69">
        <f>IF(E11=0,0,VLOOKUP(E11,'km2'!E:Q,12,0))</f>
        <v>0</v>
      </c>
      <c r="H11" s="64">
        <f>IF(E11=0,0,VLOOKUP(E11,'km2'!E:Q,13,0))</f>
        <v>0</v>
      </c>
      <c r="I11" s="64">
        <f>IF(E11=0,0,SUMPRODUCT((data2!D$4:D$10000=F11)*(data2!O$4:O$10000=P$3)*data2!V$4:V$10000))</f>
        <v>0</v>
      </c>
      <c r="J11" s="64">
        <f>IF(E11=0,0,SUMPRODUCT((data2!D$4:D$10000=F11)*(data2!O$4:O$10000=P$3)*data2!W$4:W$10000))</f>
        <v>0</v>
      </c>
      <c r="K11" s="64">
        <f>IF(E11=0,0,SUMPRODUCT((data2!D$4:D$10000=F11)*(data2!O$4:O$10000&lt;=P$3)*data2!V$4:V$10000))</f>
        <v>0</v>
      </c>
      <c r="L11" s="64">
        <f>IF(E11=0,0,SUMPRODUCT((data2!D$4:D$10000=F11)*(data2!O$4:O$10000&lt;=P$3)*data2!W$4:W$10000))</f>
        <v>0</v>
      </c>
      <c r="M11" s="64">
        <f t="shared" si="0"/>
        <v>0</v>
      </c>
      <c r="N11" s="9"/>
    </row>
    <row r="12" spans="2:18" ht="14.1" customHeight="1" x14ac:dyDescent="0.15">
      <c r="D12" s="9"/>
      <c r="E12" s="63">
        <f>IF(E11=0,0,IF(MAX(E$5:E11)&gt;=B$2,0,MAX(E$5:E11)+1))</f>
        <v>0</v>
      </c>
      <c r="F12" s="63">
        <f>IF(E12=0,0,VLOOKUP(E12,'km2'!E:Q,11,0))</f>
        <v>0</v>
      </c>
      <c r="G12" s="69">
        <f>IF(E12=0,0,VLOOKUP(E12,'km2'!E:Q,12,0))</f>
        <v>0</v>
      </c>
      <c r="H12" s="64">
        <f>IF(E12=0,0,VLOOKUP(E12,'km2'!E:Q,13,0))</f>
        <v>0</v>
      </c>
      <c r="I12" s="64">
        <f>IF(E12=0,0,SUMPRODUCT((data2!D$4:D$10000=F12)*(data2!O$4:O$10000=P$3)*data2!V$4:V$10000))</f>
        <v>0</v>
      </c>
      <c r="J12" s="64">
        <f>IF(E12=0,0,SUMPRODUCT((data2!D$4:D$10000=F12)*(data2!O$4:O$10000=P$3)*data2!W$4:W$10000))</f>
        <v>0</v>
      </c>
      <c r="K12" s="64">
        <f>IF(E12=0,0,SUMPRODUCT((data2!D$4:D$10000=F12)*(data2!O$4:O$10000&lt;=P$3)*data2!V$4:V$10000))</f>
        <v>0</v>
      </c>
      <c r="L12" s="64">
        <f>IF(E12=0,0,SUMPRODUCT((data2!D$4:D$10000=F12)*(data2!O$4:O$10000&lt;=P$3)*data2!W$4:W$10000))</f>
        <v>0</v>
      </c>
      <c r="M12" s="64">
        <f t="shared" si="0"/>
        <v>0</v>
      </c>
      <c r="N12" s="9"/>
    </row>
    <row r="13" spans="2:18" ht="14.1" customHeight="1" x14ac:dyDescent="0.15">
      <c r="D13" s="9"/>
      <c r="E13" s="63">
        <f>IF(E12=0,0,IF(MAX(E$5:E12)&gt;=B$2,0,MAX(E$5:E12)+1))</f>
        <v>0</v>
      </c>
      <c r="F13" s="63">
        <f>IF(E13=0,0,VLOOKUP(E13,'km2'!E:Q,11,0))</f>
        <v>0</v>
      </c>
      <c r="G13" s="69">
        <f>IF(E13=0,0,VLOOKUP(E13,'km2'!E:Q,12,0))</f>
        <v>0</v>
      </c>
      <c r="H13" s="64">
        <f>IF(E13=0,0,VLOOKUP(E13,'km2'!E:Q,13,0))</f>
        <v>0</v>
      </c>
      <c r="I13" s="64">
        <f>IF(E13=0,0,SUMPRODUCT((data2!D$4:D$10000=F13)*(data2!O$4:O$10000=P$3)*data2!V$4:V$10000))</f>
        <v>0</v>
      </c>
      <c r="J13" s="64">
        <f>IF(E13=0,0,SUMPRODUCT((data2!D$4:D$10000=F13)*(data2!O$4:O$10000=P$3)*data2!W$4:W$10000))</f>
        <v>0</v>
      </c>
      <c r="K13" s="64">
        <f>IF(E13=0,0,SUMPRODUCT((data2!D$4:D$10000=F13)*(data2!O$4:O$10000&lt;=P$3)*data2!V$4:V$10000))</f>
        <v>0</v>
      </c>
      <c r="L13" s="64">
        <f>IF(E13=0,0,SUMPRODUCT((data2!D$4:D$10000=F13)*(data2!O$4:O$10000&lt;=P$3)*data2!W$4:W$10000))</f>
        <v>0</v>
      </c>
      <c r="M13" s="64">
        <f t="shared" si="0"/>
        <v>0</v>
      </c>
      <c r="N13" s="9"/>
    </row>
    <row r="14" spans="2:18" ht="14.1" customHeight="1" x14ac:dyDescent="0.15">
      <c r="D14" s="9"/>
      <c r="E14" s="63">
        <f>IF(E13=0,0,IF(MAX(E$5:E13)&gt;=B$2,0,MAX(E$5:E13)+1))</f>
        <v>0</v>
      </c>
      <c r="F14" s="63">
        <f>IF(E14=0,0,VLOOKUP(E14,'km2'!E:Q,11,0))</f>
        <v>0</v>
      </c>
      <c r="G14" s="69">
        <f>IF(E14=0,0,VLOOKUP(E14,'km2'!E:Q,12,0))</f>
        <v>0</v>
      </c>
      <c r="H14" s="64">
        <f>IF(E14=0,0,VLOOKUP(E14,'km2'!E:Q,13,0))</f>
        <v>0</v>
      </c>
      <c r="I14" s="64">
        <f>IF(E14=0,0,SUMPRODUCT((data2!D$4:D$10000=F14)*(data2!O$4:O$10000=P$3)*data2!V$4:V$10000))</f>
        <v>0</v>
      </c>
      <c r="J14" s="64">
        <f>IF(E14=0,0,SUMPRODUCT((data2!D$4:D$10000=F14)*(data2!O$4:O$10000=P$3)*data2!W$4:W$10000))</f>
        <v>0</v>
      </c>
      <c r="K14" s="64">
        <f>IF(E14=0,0,SUMPRODUCT((data2!D$4:D$10000=F14)*(data2!O$4:O$10000&lt;=P$3)*data2!V$4:V$10000))</f>
        <v>0</v>
      </c>
      <c r="L14" s="64">
        <f>IF(E14=0,0,SUMPRODUCT((data2!D$4:D$10000=F14)*(data2!O$4:O$10000&lt;=P$3)*data2!W$4:W$10000))</f>
        <v>0</v>
      </c>
      <c r="M14" s="64">
        <f t="shared" si="0"/>
        <v>0</v>
      </c>
      <c r="N14" s="9"/>
    </row>
    <row r="15" spans="2:18" ht="14.1" customHeight="1" x14ac:dyDescent="0.15">
      <c r="D15" s="9"/>
      <c r="E15" s="63">
        <f>IF(E14=0,0,IF(MAX(E$5:E14)&gt;=B$2,0,MAX(E$5:E14)+1))</f>
        <v>0</v>
      </c>
      <c r="F15" s="63">
        <f>IF(E15=0,0,VLOOKUP(E15,'km2'!E:Q,11,0))</f>
        <v>0</v>
      </c>
      <c r="G15" s="69">
        <f>IF(E15=0,0,VLOOKUP(E15,'km2'!E:Q,12,0))</f>
        <v>0</v>
      </c>
      <c r="H15" s="64">
        <f>IF(E15=0,0,VLOOKUP(E15,'km2'!E:Q,13,0))</f>
        <v>0</v>
      </c>
      <c r="I15" s="64">
        <f>IF(E15=0,0,SUMPRODUCT((data2!D$4:D$10000=F15)*(data2!O$4:O$10000=P$3)*data2!V$4:V$10000))</f>
        <v>0</v>
      </c>
      <c r="J15" s="64">
        <f>IF(E15=0,0,SUMPRODUCT((data2!D$4:D$10000=F15)*(data2!O$4:O$10000=P$3)*data2!W$4:W$10000))</f>
        <v>0</v>
      </c>
      <c r="K15" s="64">
        <f>IF(E15=0,0,SUMPRODUCT((data2!D$4:D$10000=F15)*(data2!O$4:O$10000&lt;=P$3)*data2!V$4:V$10000))</f>
        <v>0</v>
      </c>
      <c r="L15" s="64">
        <f>IF(E15=0,0,SUMPRODUCT((data2!D$4:D$10000=F15)*(data2!O$4:O$10000&lt;=P$3)*data2!W$4:W$10000))</f>
        <v>0</v>
      </c>
      <c r="M15" s="64">
        <f t="shared" si="0"/>
        <v>0</v>
      </c>
      <c r="N15" s="9"/>
    </row>
    <row r="16" spans="2:18" ht="14.1" customHeight="1" x14ac:dyDescent="0.15">
      <c r="D16" s="9"/>
      <c r="E16" s="63">
        <f>IF(E15=0,0,IF(MAX(E$5:E15)&gt;=B$2,0,MAX(E$5:E15)+1))</f>
        <v>0</v>
      </c>
      <c r="F16" s="63">
        <f>IF(E16=0,0,VLOOKUP(E16,'km2'!E:Q,11,0))</f>
        <v>0</v>
      </c>
      <c r="G16" s="69">
        <f>IF(E16=0,0,VLOOKUP(E16,'km2'!E:Q,12,0))</f>
        <v>0</v>
      </c>
      <c r="H16" s="64">
        <f>IF(E16=0,0,VLOOKUP(E16,'km2'!E:Q,13,0))</f>
        <v>0</v>
      </c>
      <c r="I16" s="64">
        <f>IF(E16=0,0,SUMPRODUCT((data2!D$4:D$10000=F16)*(data2!O$4:O$10000=P$3)*data2!V$4:V$10000))</f>
        <v>0</v>
      </c>
      <c r="J16" s="64">
        <f>IF(E16=0,0,SUMPRODUCT((data2!D$4:D$10000=F16)*(data2!O$4:O$10000=P$3)*data2!W$4:W$10000))</f>
        <v>0</v>
      </c>
      <c r="K16" s="64">
        <f>IF(E16=0,0,SUMPRODUCT((data2!D$4:D$10000=F16)*(data2!O$4:O$10000&lt;=P$3)*data2!V$4:V$10000))</f>
        <v>0</v>
      </c>
      <c r="L16" s="64">
        <f>IF(E16=0,0,SUMPRODUCT((data2!D$4:D$10000=F16)*(data2!O$4:O$10000&lt;=P$3)*data2!W$4:W$10000))</f>
        <v>0</v>
      </c>
      <c r="M16" s="64">
        <f t="shared" si="0"/>
        <v>0</v>
      </c>
      <c r="N16" s="9"/>
    </row>
    <row r="17" spans="4:14" ht="14.1" customHeight="1" x14ac:dyDescent="0.15">
      <c r="D17" s="9"/>
      <c r="E17" s="63">
        <f>IF(E16=0,0,IF(MAX(E$5:E16)&gt;=B$2,0,MAX(E$5:E16)+1))</f>
        <v>0</v>
      </c>
      <c r="F17" s="63">
        <f>IF(E17=0,0,VLOOKUP(E17,'km2'!E:Q,11,0))</f>
        <v>0</v>
      </c>
      <c r="G17" s="69">
        <f>IF(E17=0,0,VLOOKUP(E17,'km2'!E:Q,12,0))</f>
        <v>0</v>
      </c>
      <c r="H17" s="64">
        <f>IF(E17=0,0,VLOOKUP(E17,'km2'!E:Q,13,0))</f>
        <v>0</v>
      </c>
      <c r="I17" s="64">
        <f>IF(E17=0,0,SUMPRODUCT((data2!D$4:D$10000=F17)*(data2!O$4:O$10000=P$3)*data2!V$4:V$10000))</f>
        <v>0</v>
      </c>
      <c r="J17" s="64">
        <f>IF(E17=0,0,SUMPRODUCT((data2!D$4:D$10000=F17)*(data2!O$4:O$10000=P$3)*data2!W$4:W$10000))</f>
        <v>0</v>
      </c>
      <c r="K17" s="64">
        <f>IF(E17=0,0,SUMPRODUCT((data2!D$4:D$10000=F17)*(data2!O$4:O$10000&lt;=P$3)*data2!V$4:V$10000))</f>
        <v>0</v>
      </c>
      <c r="L17" s="64">
        <f>IF(E17=0,0,SUMPRODUCT((data2!D$4:D$10000=F17)*(data2!O$4:O$10000&lt;=P$3)*data2!W$4:W$10000))</f>
        <v>0</v>
      </c>
      <c r="M17" s="64">
        <f t="shared" si="0"/>
        <v>0</v>
      </c>
      <c r="N17" s="9"/>
    </row>
    <row r="18" spans="4:14" ht="14.1" customHeight="1" x14ac:dyDescent="0.15">
      <c r="D18" s="9"/>
      <c r="E18" s="63">
        <f>IF(E17=0,0,IF(MAX(E$5:E17)&gt;=B$2,0,MAX(E$5:E17)+1))</f>
        <v>0</v>
      </c>
      <c r="F18" s="63">
        <f>IF(E18=0,0,VLOOKUP(E18,'km2'!E:Q,11,0))</f>
        <v>0</v>
      </c>
      <c r="G18" s="69">
        <f>IF(E18=0,0,VLOOKUP(E18,'km2'!E:Q,12,0))</f>
        <v>0</v>
      </c>
      <c r="H18" s="64">
        <f>IF(E18=0,0,VLOOKUP(E18,'km2'!E:Q,13,0))</f>
        <v>0</v>
      </c>
      <c r="I18" s="64">
        <f>IF(E18=0,0,SUMPRODUCT((data2!D$4:D$10000=F18)*(data2!O$4:O$10000=P$3)*data2!V$4:V$10000))</f>
        <v>0</v>
      </c>
      <c r="J18" s="64">
        <f>IF(E18=0,0,SUMPRODUCT((data2!D$4:D$10000=F18)*(data2!O$4:O$10000=P$3)*data2!W$4:W$10000))</f>
        <v>0</v>
      </c>
      <c r="K18" s="64">
        <f>IF(E18=0,0,SUMPRODUCT((data2!D$4:D$10000=F18)*(data2!O$4:O$10000&lt;=P$3)*data2!V$4:V$10000))</f>
        <v>0</v>
      </c>
      <c r="L18" s="64">
        <f>IF(E18=0,0,SUMPRODUCT((data2!D$4:D$10000=F18)*(data2!O$4:O$10000&lt;=P$3)*data2!W$4:W$10000))</f>
        <v>0</v>
      </c>
      <c r="M18" s="64">
        <f t="shared" si="0"/>
        <v>0</v>
      </c>
      <c r="N18" s="9"/>
    </row>
    <row r="19" spans="4:14" ht="14.1" customHeight="1" x14ac:dyDescent="0.15">
      <c r="D19" s="9"/>
      <c r="E19" s="63">
        <f>IF(E18=0,0,IF(MAX(E$5:E18)&gt;=B$2,0,MAX(E$5:E18)+1))</f>
        <v>0</v>
      </c>
      <c r="F19" s="63">
        <f>IF(E19=0,0,VLOOKUP(E19,'km2'!E:Q,11,0))</f>
        <v>0</v>
      </c>
      <c r="G19" s="69">
        <f>IF(E19=0,0,VLOOKUP(E19,'km2'!E:Q,12,0))</f>
        <v>0</v>
      </c>
      <c r="H19" s="64">
        <f>IF(E19=0,0,VLOOKUP(E19,'km2'!E:Q,13,0))</f>
        <v>0</v>
      </c>
      <c r="I19" s="64">
        <f>IF(E19=0,0,SUMPRODUCT((data2!D$4:D$10000=F19)*(data2!O$4:O$10000=P$3)*data2!V$4:V$10000))</f>
        <v>0</v>
      </c>
      <c r="J19" s="64">
        <f>IF(E19=0,0,SUMPRODUCT((data2!D$4:D$10000=F19)*(data2!O$4:O$10000=P$3)*data2!W$4:W$10000))</f>
        <v>0</v>
      </c>
      <c r="K19" s="64">
        <f>IF(E19=0,0,SUMPRODUCT((data2!D$4:D$10000=F19)*(data2!O$4:O$10000&lt;=P$3)*data2!V$4:V$10000))</f>
        <v>0</v>
      </c>
      <c r="L19" s="64">
        <f>IF(E19=0,0,SUMPRODUCT((data2!D$4:D$10000=F19)*(data2!O$4:O$10000&lt;=P$3)*data2!W$4:W$10000))</f>
        <v>0</v>
      </c>
      <c r="M19" s="64">
        <f t="shared" si="0"/>
        <v>0</v>
      </c>
      <c r="N19" s="9"/>
    </row>
    <row r="20" spans="4:14" ht="14.1" customHeight="1" x14ac:dyDescent="0.15">
      <c r="D20" s="9"/>
      <c r="E20" s="63">
        <f>IF(E19=0,0,IF(MAX(E$5:E19)&gt;=B$2,0,MAX(E$5:E19)+1))</f>
        <v>0</v>
      </c>
      <c r="F20" s="63">
        <f>IF(E20=0,0,VLOOKUP(E20,'km2'!E:Q,11,0))</f>
        <v>0</v>
      </c>
      <c r="G20" s="69">
        <f>IF(E20=0,0,VLOOKUP(E20,'km2'!E:Q,12,0))</f>
        <v>0</v>
      </c>
      <c r="H20" s="64">
        <f>IF(E20=0,0,VLOOKUP(E20,'km2'!E:Q,13,0))</f>
        <v>0</v>
      </c>
      <c r="I20" s="64">
        <f>IF(E20=0,0,SUMPRODUCT((data2!D$4:D$10000=F20)*(data2!O$4:O$10000=P$3)*data2!V$4:V$10000))</f>
        <v>0</v>
      </c>
      <c r="J20" s="64">
        <f>IF(E20=0,0,SUMPRODUCT((data2!D$4:D$10000=F20)*(data2!O$4:O$10000=P$3)*data2!W$4:W$10000))</f>
        <v>0</v>
      </c>
      <c r="K20" s="64">
        <f>IF(E20=0,0,SUMPRODUCT((data2!D$4:D$10000=F20)*(data2!O$4:O$10000&lt;=P$3)*data2!V$4:V$10000))</f>
        <v>0</v>
      </c>
      <c r="L20" s="64">
        <f>IF(E20=0,0,SUMPRODUCT((data2!D$4:D$10000=F20)*(data2!O$4:O$10000&lt;=P$3)*data2!W$4:W$10000))</f>
        <v>0</v>
      </c>
      <c r="M20" s="64">
        <f t="shared" si="0"/>
        <v>0</v>
      </c>
      <c r="N20" s="9"/>
    </row>
    <row r="21" spans="4:14" ht="14.1" customHeight="1" x14ac:dyDescent="0.15">
      <c r="D21" s="9"/>
      <c r="E21" s="63">
        <f>IF(E20=0,0,IF(MAX(E$5:E20)&gt;=B$2,0,MAX(E$5:E20)+1))</f>
        <v>0</v>
      </c>
      <c r="F21" s="63">
        <f>IF(E21=0,0,VLOOKUP(E21,'km2'!E:Q,11,0))</f>
        <v>0</v>
      </c>
      <c r="G21" s="69">
        <f>IF(E21=0,0,VLOOKUP(E21,'km2'!E:Q,12,0))</f>
        <v>0</v>
      </c>
      <c r="H21" s="64">
        <f>IF(E21=0,0,VLOOKUP(E21,'km2'!E:Q,13,0))</f>
        <v>0</v>
      </c>
      <c r="I21" s="64">
        <f>IF(E21=0,0,SUMPRODUCT((data2!D$4:D$10000=F21)*(data2!O$4:O$10000=P$3)*data2!V$4:V$10000))</f>
        <v>0</v>
      </c>
      <c r="J21" s="64">
        <f>IF(E21=0,0,SUMPRODUCT((data2!D$4:D$10000=F21)*(data2!O$4:O$10000=P$3)*data2!W$4:W$10000))</f>
        <v>0</v>
      </c>
      <c r="K21" s="64">
        <f>IF(E21=0,0,SUMPRODUCT((data2!D$4:D$10000=F21)*(data2!O$4:O$10000&lt;=P$3)*data2!V$4:V$10000))</f>
        <v>0</v>
      </c>
      <c r="L21" s="64">
        <f>IF(E21=0,0,SUMPRODUCT((data2!D$4:D$10000=F21)*(data2!O$4:O$10000&lt;=P$3)*data2!W$4:W$10000))</f>
        <v>0</v>
      </c>
      <c r="M21" s="64">
        <f t="shared" si="0"/>
        <v>0</v>
      </c>
      <c r="N21" s="9"/>
    </row>
    <row r="22" spans="4:14" ht="14.1" customHeight="1" x14ac:dyDescent="0.15">
      <c r="D22" s="9"/>
      <c r="E22" s="63">
        <f>IF(E21=0,0,IF(MAX(E$5:E21)&gt;=B$2,0,MAX(E$5:E21)+1))</f>
        <v>0</v>
      </c>
      <c r="F22" s="63">
        <f>IF(E22=0,0,VLOOKUP(E22,'km2'!E:Q,11,0))</f>
        <v>0</v>
      </c>
      <c r="G22" s="69">
        <f>IF(E22=0,0,VLOOKUP(E22,'km2'!E:Q,12,0))</f>
        <v>0</v>
      </c>
      <c r="H22" s="64">
        <f>IF(E22=0,0,VLOOKUP(E22,'km2'!E:Q,13,0))</f>
        <v>0</v>
      </c>
      <c r="I22" s="64">
        <f>IF(E22=0,0,SUMPRODUCT((data2!D$4:D$10000=F22)*(data2!O$4:O$10000=P$3)*data2!V$4:V$10000))</f>
        <v>0</v>
      </c>
      <c r="J22" s="64">
        <f>IF(E22=0,0,SUMPRODUCT((data2!D$4:D$10000=F22)*(data2!O$4:O$10000=P$3)*data2!W$4:W$10000))</f>
        <v>0</v>
      </c>
      <c r="K22" s="64">
        <f>IF(E22=0,0,SUMPRODUCT((data2!D$4:D$10000=F22)*(data2!O$4:O$10000&lt;=P$3)*data2!V$4:V$10000))</f>
        <v>0</v>
      </c>
      <c r="L22" s="64">
        <f>IF(E22=0,0,SUMPRODUCT((data2!D$4:D$10000=F22)*(data2!O$4:O$10000&lt;=P$3)*data2!W$4:W$10000))</f>
        <v>0</v>
      </c>
      <c r="M22" s="64">
        <f t="shared" si="0"/>
        <v>0</v>
      </c>
      <c r="N22" s="9"/>
    </row>
    <row r="23" spans="4:14" ht="14.1" customHeight="1" x14ac:dyDescent="0.15">
      <c r="D23" s="9"/>
      <c r="E23" s="63">
        <f>IF(E22=0,0,IF(MAX(E$5:E22)&gt;=B$2,0,MAX(E$5:E22)+1))</f>
        <v>0</v>
      </c>
      <c r="F23" s="63">
        <f>IF(E23=0,0,VLOOKUP(E23,'km2'!E:Q,11,0))</f>
        <v>0</v>
      </c>
      <c r="G23" s="69">
        <f>IF(E23=0,0,VLOOKUP(E23,'km2'!E:Q,12,0))</f>
        <v>0</v>
      </c>
      <c r="H23" s="64">
        <f>IF(E23=0,0,VLOOKUP(E23,'km2'!E:Q,13,0))</f>
        <v>0</v>
      </c>
      <c r="I23" s="64">
        <f>IF(E23=0,0,SUMPRODUCT((data2!D$4:D$10000=F23)*(data2!O$4:O$10000=P$3)*data2!V$4:V$10000))</f>
        <v>0</v>
      </c>
      <c r="J23" s="64">
        <f>IF(E23=0,0,SUMPRODUCT((data2!D$4:D$10000=F23)*(data2!O$4:O$10000=P$3)*data2!W$4:W$10000))</f>
        <v>0</v>
      </c>
      <c r="K23" s="64">
        <f>IF(E23=0,0,SUMPRODUCT((data2!D$4:D$10000=F23)*(data2!O$4:O$10000&lt;=P$3)*data2!V$4:V$10000))</f>
        <v>0</v>
      </c>
      <c r="L23" s="64">
        <f>IF(E23=0,0,SUMPRODUCT((data2!D$4:D$10000=F23)*(data2!O$4:O$10000&lt;=P$3)*data2!W$4:W$10000))</f>
        <v>0</v>
      </c>
      <c r="M23" s="64">
        <f t="shared" si="0"/>
        <v>0</v>
      </c>
      <c r="N23" s="9"/>
    </row>
    <row r="24" spans="4:14" ht="14.1" customHeight="1" x14ac:dyDescent="0.15">
      <c r="D24" s="9"/>
      <c r="E24" s="63">
        <f>IF(E23=0,0,IF(MAX(E$5:E23)&gt;=B$2,0,MAX(E$5:E23)+1))</f>
        <v>0</v>
      </c>
      <c r="F24" s="63">
        <f>IF(E24=0,0,VLOOKUP(E24,'km2'!E:Q,11,0))</f>
        <v>0</v>
      </c>
      <c r="G24" s="69">
        <f>IF(E24=0,0,VLOOKUP(E24,'km2'!E:Q,12,0))</f>
        <v>0</v>
      </c>
      <c r="H24" s="64">
        <f>IF(E24=0,0,VLOOKUP(E24,'km2'!E:Q,13,0))</f>
        <v>0</v>
      </c>
      <c r="I24" s="64">
        <f>IF(E24=0,0,SUMPRODUCT((data2!D$4:D$10000=F24)*(data2!O$4:O$10000=P$3)*data2!V$4:V$10000))</f>
        <v>0</v>
      </c>
      <c r="J24" s="64">
        <f>IF(E24=0,0,SUMPRODUCT((data2!D$4:D$10000=F24)*(data2!O$4:O$10000=P$3)*data2!W$4:W$10000))</f>
        <v>0</v>
      </c>
      <c r="K24" s="64">
        <f>IF(E24=0,0,SUMPRODUCT((data2!D$4:D$10000=F24)*(data2!O$4:O$10000&lt;=P$3)*data2!V$4:V$10000))</f>
        <v>0</v>
      </c>
      <c r="L24" s="64">
        <f>IF(E24=0,0,SUMPRODUCT((data2!D$4:D$10000=F24)*(data2!O$4:O$10000&lt;=P$3)*data2!W$4:W$10000))</f>
        <v>0</v>
      </c>
      <c r="M24" s="64">
        <f t="shared" si="0"/>
        <v>0</v>
      </c>
      <c r="N24" s="9"/>
    </row>
    <row r="25" spans="4:14" ht="14.1" customHeight="1" x14ac:dyDescent="0.15">
      <c r="D25" s="9"/>
      <c r="E25" s="63">
        <f>IF(E24=0,0,IF(MAX(E$5:E24)&gt;=B$2,0,MAX(E$5:E24)+1))</f>
        <v>0</v>
      </c>
      <c r="F25" s="63">
        <f>IF(E25=0,0,VLOOKUP(E25,'km2'!E:Q,11,0))</f>
        <v>0</v>
      </c>
      <c r="G25" s="69">
        <f>IF(E25=0,0,VLOOKUP(E25,'km2'!E:Q,12,0))</f>
        <v>0</v>
      </c>
      <c r="H25" s="64">
        <f>IF(E25=0,0,VLOOKUP(E25,'km2'!E:Q,13,0))</f>
        <v>0</v>
      </c>
      <c r="I25" s="64">
        <f>IF(E25=0,0,SUMPRODUCT((data2!D$4:D$10000=F25)*(data2!O$4:O$10000=P$3)*data2!V$4:V$10000))</f>
        <v>0</v>
      </c>
      <c r="J25" s="64">
        <f>IF(E25=0,0,SUMPRODUCT((data2!D$4:D$10000=F25)*(data2!O$4:O$10000=P$3)*data2!W$4:W$10000))</f>
        <v>0</v>
      </c>
      <c r="K25" s="64">
        <f>IF(E25=0,0,SUMPRODUCT((data2!D$4:D$10000=F25)*(data2!O$4:O$10000&lt;=P$3)*data2!V$4:V$10000))</f>
        <v>0</v>
      </c>
      <c r="L25" s="64">
        <f>IF(E25=0,0,SUMPRODUCT((data2!D$4:D$10000=F25)*(data2!O$4:O$10000&lt;=P$3)*data2!W$4:W$10000))</f>
        <v>0</v>
      </c>
      <c r="M25" s="64">
        <f t="shared" si="0"/>
        <v>0</v>
      </c>
      <c r="N25" s="9"/>
    </row>
    <row r="26" spans="4:14" ht="14.1" customHeight="1" x14ac:dyDescent="0.15">
      <c r="D26" s="9"/>
      <c r="E26" s="63">
        <f>IF(E25=0,0,IF(MAX(E$5:E25)&gt;=B$2,0,MAX(E$5:E25)+1))</f>
        <v>0</v>
      </c>
      <c r="F26" s="63">
        <f>IF(E26=0,0,VLOOKUP(E26,'km2'!E:Q,11,0))</f>
        <v>0</v>
      </c>
      <c r="G26" s="69">
        <f>IF(E26=0,0,VLOOKUP(E26,'km2'!E:Q,12,0))</f>
        <v>0</v>
      </c>
      <c r="H26" s="64">
        <f>IF(E26=0,0,VLOOKUP(E26,'km2'!E:Q,13,0))</f>
        <v>0</v>
      </c>
      <c r="I26" s="64">
        <f>IF(E26=0,0,SUMPRODUCT((data2!D$4:D$10000=F26)*(data2!O$4:O$10000=P$3)*data2!V$4:V$10000))</f>
        <v>0</v>
      </c>
      <c r="J26" s="64">
        <f>IF(E26=0,0,SUMPRODUCT((data2!D$4:D$10000=F26)*(data2!O$4:O$10000=P$3)*data2!W$4:W$10000))</f>
        <v>0</v>
      </c>
      <c r="K26" s="64">
        <f>IF(E26=0,0,SUMPRODUCT((data2!D$4:D$10000=F26)*(data2!O$4:O$10000&lt;=P$3)*data2!V$4:V$10000))</f>
        <v>0</v>
      </c>
      <c r="L26" s="64">
        <f>IF(E26=0,0,SUMPRODUCT((data2!D$4:D$10000=F26)*(data2!O$4:O$10000&lt;=P$3)*data2!W$4:W$10000))</f>
        <v>0</v>
      </c>
      <c r="M26" s="64">
        <f t="shared" si="0"/>
        <v>0</v>
      </c>
      <c r="N26" s="9"/>
    </row>
    <row r="27" spans="4:14" ht="14.1" customHeight="1" x14ac:dyDescent="0.15">
      <c r="D27" s="9"/>
      <c r="E27" s="63">
        <f>IF(E26=0,0,IF(MAX(E$5:E26)&gt;=B$2,0,MAX(E$5:E26)+1))</f>
        <v>0</v>
      </c>
      <c r="F27" s="63">
        <f>IF(E27=0,0,VLOOKUP(E27,'km2'!E:Q,11,0))</f>
        <v>0</v>
      </c>
      <c r="G27" s="69">
        <f>IF(E27=0,0,VLOOKUP(E27,'km2'!E:Q,12,0))</f>
        <v>0</v>
      </c>
      <c r="H27" s="64">
        <f>IF(E27=0,0,VLOOKUP(E27,'km2'!E:Q,13,0))</f>
        <v>0</v>
      </c>
      <c r="I27" s="64">
        <f>IF(E27=0,0,SUMPRODUCT((data2!D$4:D$10000=F27)*(data2!O$4:O$10000=P$3)*data2!V$4:V$10000))</f>
        <v>0</v>
      </c>
      <c r="J27" s="64">
        <f>IF(E27=0,0,SUMPRODUCT((data2!D$4:D$10000=F27)*(data2!O$4:O$10000=P$3)*data2!W$4:W$10000))</f>
        <v>0</v>
      </c>
      <c r="K27" s="64">
        <f>IF(E27=0,0,SUMPRODUCT((data2!D$4:D$10000=F27)*(data2!O$4:O$10000&lt;=P$3)*data2!V$4:V$10000))</f>
        <v>0</v>
      </c>
      <c r="L27" s="64">
        <f>IF(E27=0,0,SUMPRODUCT((data2!D$4:D$10000=F27)*(data2!O$4:O$10000&lt;=P$3)*data2!W$4:W$10000))</f>
        <v>0</v>
      </c>
      <c r="M27" s="64">
        <f t="shared" si="0"/>
        <v>0</v>
      </c>
      <c r="N27" s="9"/>
    </row>
    <row r="28" spans="4:14" ht="14.1" customHeight="1" x14ac:dyDescent="0.15">
      <c r="D28" s="9"/>
      <c r="E28" s="63">
        <f>IF(E27=0,0,IF(MAX(E$5:E27)&gt;=B$2,0,MAX(E$5:E27)+1))</f>
        <v>0</v>
      </c>
      <c r="F28" s="63">
        <f>IF(E28=0,0,VLOOKUP(E28,'km2'!E:Q,11,0))</f>
        <v>0</v>
      </c>
      <c r="G28" s="69">
        <f>IF(E28=0,0,VLOOKUP(E28,'km2'!E:Q,12,0))</f>
        <v>0</v>
      </c>
      <c r="H28" s="64">
        <f>IF(E28=0,0,VLOOKUP(E28,'km2'!E:Q,13,0))</f>
        <v>0</v>
      </c>
      <c r="I28" s="64">
        <f>IF(E28=0,0,SUMPRODUCT((data2!D$4:D$10000=F28)*(data2!O$4:O$10000=P$3)*data2!V$4:V$10000))</f>
        <v>0</v>
      </c>
      <c r="J28" s="64">
        <f>IF(E28=0,0,SUMPRODUCT((data2!D$4:D$10000=F28)*(data2!O$4:O$10000=P$3)*data2!W$4:W$10000))</f>
        <v>0</v>
      </c>
      <c r="K28" s="64">
        <f>IF(E28=0,0,SUMPRODUCT((data2!D$4:D$10000=F28)*(data2!O$4:O$10000&lt;=P$3)*data2!V$4:V$10000))</f>
        <v>0</v>
      </c>
      <c r="L28" s="64">
        <f>IF(E28=0,0,SUMPRODUCT((data2!D$4:D$10000=F28)*(data2!O$4:O$10000&lt;=P$3)*data2!W$4:W$10000))</f>
        <v>0</v>
      </c>
      <c r="M28" s="64">
        <f t="shared" si="0"/>
        <v>0</v>
      </c>
      <c r="N28" s="9"/>
    </row>
    <row r="29" spans="4:14" ht="14.1" customHeight="1" x14ac:dyDescent="0.15">
      <c r="D29" s="9"/>
      <c r="E29" s="63">
        <f>IF(E28=0,0,IF(MAX(E$5:E28)&gt;=B$2,0,MAX(E$5:E28)+1))</f>
        <v>0</v>
      </c>
      <c r="F29" s="63">
        <f>IF(E29=0,0,VLOOKUP(E29,'km2'!E:Q,11,0))</f>
        <v>0</v>
      </c>
      <c r="G29" s="69">
        <f>IF(E29=0,0,VLOOKUP(E29,'km2'!E:Q,12,0))</f>
        <v>0</v>
      </c>
      <c r="H29" s="64">
        <f>IF(E29=0,0,VLOOKUP(E29,'km2'!E:Q,13,0))</f>
        <v>0</v>
      </c>
      <c r="I29" s="64">
        <f>IF(E29=0,0,SUMPRODUCT((data2!D$4:D$10000=F29)*(data2!O$4:O$10000=P$3)*data2!V$4:V$10000))</f>
        <v>0</v>
      </c>
      <c r="J29" s="64">
        <f>IF(E29=0,0,SUMPRODUCT((data2!D$4:D$10000=F29)*(data2!O$4:O$10000=P$3)*data2!W$4:W$10000))</f>
        <v>0</v>
      </c>
      <c r="K29" s="64">
        <f>IF(E29=0,0,SUMPRODUCT((data2!D$4:D$10000=F29)*(data2!O$4:O$10000&lt;=P$3)*data2!V$4:V$10000))</f>
        <v>0</v>
      </c>
      <c r="L29" s="64">
        <f>IF(E29=0,0,SUMPRODUCT((data2!D$4:D$10000=F29)*(data2!O$4:O$10000&lt;=P$3)*data2!W$4:W$10000))</f>
        <v>0</v>
      </c>
      <c r="M29" s="64">
        <f t="shared" si="0"/>
        <v>0</v>
      </c>
      <c r="N29" s="9"/>
    </row>
    <row r="30" spans="4:14" ht="14.1" customHeight="1" x14ac:dyDescent="0.15">
      <c r="D30" s="9"/>
      <c r="E30" s="63">
        <f>IF(E29=0,0,IF(MAX(E$5:E29)&gt;=B$2,0,MAX(E$5:E29)+1))</f>
        <v>0</v>
      </c>
      <c r="F30" s="63">
        <f>IF(E30=0,0,VLOOKUP(E30,'km2'!E:Q,11,0))</f>
        <v>0</v>
      </c>
      <c r="G30" s="69">
        <f>IF(E30=0,0,VLOOKUP(E30,'km2'!E:Q,12,0))</f>
        <v>0</v>
      </c>
      <c r="H30" s="64">
        <f>IF(E30=0,0,VLOOKUP(E30,'km2'!E:Q,13,0))</f>
        <v>0</v>
      </c>
      <c r="I30" s="64">
        <f>IF(E30=0,0,SUMPRODUCT((data2!D$4:D$10000=F30)*(data2!O$4:O$10000=P$3)*data2!V$4:V$10000))</f>
        <v>0</v>
      </c>
      <c r="J30" s="64">
        <f>IF(E30=0,0,SUMPRODUCT((data2!D$4:D$10000=F30)*(data2!O$4:O$10000=P$3)*data2!W$4:W$10000))</f>
        <v>0</v>
      </c>
      <c r="K30" s="64">
        <f>IF(E30=0,0,SUMPRODUCT((data2!D$4:D$10000=F30)*(data2!O$4:O$10000&lt;=P$3)*data2!V$4:V$10000))</f>
        <v>0</v>
      </c>
      <c r="L30" s="64">
        <f>IF(E30=0,0,SUMPRODUCT((data2!D$4:D$10000=F30)*(data2!O$4:O$10000&lt;=P$3)*data2!W$4:W$10000))</f>
        <v>0</v>
      </c>
      <c r="M30" s="64">
        <f t="shared" si="0"/>
        <v>0</v>
      </c>
      <c r="N30" s="9"/>
    </row>
    <row r="31" spans="4:14" ht="14.1" customHeight="1" x14ac:dyDescent="0.15">
      <c r="D31" s="9"/>
      <c r="E31" s="63">
        <f>IF(E30=0,0,IF(MAX(E$5:E30)&gt;=B$2,0,MAX(E$5:E30)+1))</f>
        <v>0</v>
      </c>
      <c r="F31" s="63">
        <f>IF(E31=0,0,VLOOKUP(E31,'km2'!E:Q,11,0))</f>
        <v>0</v>
      </c>
      <c r="G31" s="69">
        <f>IF(E31=0,0,VLOOKUP(E31,'km2'!E:Q,12,0))</f>
        <v>0</v>
      </c>
      <c r="H31" s="64">
        <f>IF(E31=0,0,VLOOKUP(E31,'km2'!E:Q,13,0))</f>
        <v>0</v>
      </c>
      <c r="I31" s="64">
        <f>IF(E31=0,0,SUMPRODUCT((data2!D$4:D$10000=F31)*(data2!O$4:O$10000=P$3)*data2!V$4:V$10000))</f>
        <v>0</v>
      </c>
      <c r="J31" s="64">
        <f>IF(E31=0,0,SUMPRODUCT((data2!D$4:D$10000=F31)*(data2!O$4:O$10000=P$3)*data2!W$4:W$10000))</f>
        <v>0</v>
      </c>
      <c r="K31" s="64">
        <f>IF(E31=0,0,SUMPRODUCT((data2!D$4:D$10000=F31)*(data2!O$4:O$10000&lt;=P$3)*data2!V$4:V$10000))</f>
        <v>0</v>
      </c>
      <c r="L31" s="64">
        <f>IF(E31=0,0,SUMPRODUCT((data2!D$4:D$10000=F31)*(data2!O$4:O$10000&lt;=P$3)*data2!W$4:W$10000))</f>
        <v>0</v>
      </c>
      <c r="M31" s="64">
        <f t="shared" si="0"/>
        <v>0</v>
      </c>
      <c r="N31" s="9"/>
    </row>
    <row r="32" spans="4:14" ht="14.1" customHeight="1" x14ac:dyDescent="0.15">
      <c r="D32" s="9"/>
      <c r="E32" s="63">
        <f>IF(E31=0,0,IF(MAX(E$5:E31)&gt;=B$2,0,MAX(E$5:E31)+1))</f>
        <v>0</v>
      </c>
      <c r="F32" s="63">
        <f>IF(E32=0,0,VLOOKUP(E32,'km2'!E:Q,11,0))</f>
        <v>0</v>
      </c>
      <c r="G32" s="69">
        <f>IF(E32=0,0,VLOOKUP(E32,'km2'!E:Q,12,0))</f>
        <v>0</v>
      </c>
      <c r="H32" s="64">
        <f>IF(E32=0,0,VLOOKUP(E32,'km2'!E:Q,13,0))</f>
        <v>0</v>
      </c>
      <c r="I32" s="64">
        <f>IF(E32=0,0,SUMPRODUCT((data2!D$4:D$10000=F32)*(data2!O$4:O$10000=P$3)*data2!V$4:V$10000))</f>
        <v>0</v>
      </c>
      <c r="J32" s="64">
        <f>IF(E32=0,0,SUMPRODUCT((data2!D$4:D$10000=F32)*(data2!O$4:O$10000=P$3)*data2!W$4:W$10000))</f>
        <v>0</v>
      </c>
      <c r="K32" s="64">
        <f>IF(E32=0,0,SUMPRODUCT((data2!D$4:D$10000=F32)*(data2!O$4:O$10000&lt;=P$3)*data2!V$4:V$10000))</f>
        <v>0</v>
      </c>
      <c r="L32" s="64">
        <f>IF(E32=0,0,SUMPRODUCT((data2!D$4:D$10000=F32)*(data2!O$4:O$10000&lt;=P$3)*data2!W$4:W$10000))</f>
        <v>0</v>
      </c>
      <c r="M32" s="64">
        <f t="shared" si="0"/>
        <v>0</v>
      </c>
      <c r="N32" s="9"/>
    </row>
    <row r="33" spans="4:14" ht="14.1" customHeight="1" x14ac:dyDescent="0.15">
      <c r="D33" s="9"/>
      <c r="E33" s="63">
        <f>IF(E32=0,0,IF(MAX(E$5:E32)&gt;=B$2,0,MAX(E$5:E32)+1))</f>
        <v>0</v>
      </c>
      <c r="F33" s="63">
        <f>IF(E33=0,0,VLOOKUP(E33,'km2'!E:Q,11,0))</f>
        <v>0</v>
      </c>
      <c r="G33" s="69">
        <f>IF(E33=0,0,VLOOKUP(E33,'km2'!E:Q,12,0))</f>
        <v>0</v>
      </c>
      <c r="H33" s="64">
        <f>IF(E33=0,0,VLOOKUP(E33,'km2'!E:Q,13,0))</f>
        <v>0</v>
      </c>
      <c r="I33" s="64">
        <f>IF(E33=0,0,SUMPRODUCT((data2!D$4:D$10000=F33)*(data2!O$4:O$10000=P$3)*data2!V$4:V$10000))</f>
        <v>0</v>
      </c>
      <c r="J33" s="64">
        <f>IF(E33=0,0,SUMPRODUCT((data2!D$4:D$10000=F33)*(data2!O$4:O$10000=P$3)*data2!W$4:W$10000))</f>
        <v>0</v>
      </c>
      <c r="K33" s="64">
        <f>IF(E33=0,0,SUMPRODUCT((data2!D$4:D$10000=F33)*(data2!O$4:O$10000&lt;=P$3)*data2!V$4:V$10000))</f>
        <v>0</v>
      </c>
      <c r="L33" s="64">
        <f>IF(E33=0,0,SUMPRODUCT((data2!D$4:D$10000=F33)*(data2!O$4:O$10000&lt;=P$3)*data2!W$4:W$10000))</f>
        <v>0</v>
      </c>
      <c r="M33" s="64">
        <f t="shared" si="0"/>
        <v>0</v>
      </c>
      <c r="N33" s="9"/>
    </row>
    <row r="34" spans="4:14" ht="14.1" customHeight="1" x14ac:dyDescent="0.15">
      <c r="D34" s="9"/>
      <c r="E34" s="63">
        <f>IF(E33=0,0,IF(MAX(E$5:E33)&gt;=B$2,0,MAX(E$5:E33)+1))</f>
        <v>0</v>
      </c>
      <c r="F34" s="63">
        <f>IF(E34=0,0,VLOOKUP(E34,'km2'!E:Q,11,0))</f>
        <v>0</v>
      </c>
      <c r="G34" s="69">
        <f>IF(E34=0,0,VLOOKUP(E34,'km2'!E:Q,12,0))</f>
        <v>0</v>
      </c>
      <c r="H34" s="64">
        <f>IF(E34=0,0,VLOOKUP(E34,'km2'!E:Q,13,0))</f>
        <v>0</v>
      </c>
      <c r="I34" s="64">
        <f>IF(E34=0,0,SUMPRODUCT((data2!D$4:D$10000=F34)*(data2!O$4:O$10000=P$3)*data2!V$4:V$10000))</f>
        <v>0</v>
      </c>
      <c r="J34" s="64">
        <f>IF(E34=0,0,SUMPRODUCT((data2!D$4:D$10000=F34)*(data2!O$4:O$10000=P$3)*data2!W$4:W$10000))</f>
        <v>0</v>
      </c>
      <c r="K34" s="64">
        <f>IF(E34=0,0,SUMPRODUCT((data2!D$4:D$10000=F34)*(data2!O$4:O$10000&lt;=P$3)*data2!V$4:V$10000))</f>
        <v>0</v>
      </c>
      <c r="L34" s="64">
        <f>IF(E34=0,0,SUMPRODUCT((data2!D$4:D$10000=F34)*(data2!O$4:O$10000&lt;=P$3)*data2!W$4:W$10000))</f>
        <v>0</v>
      </c>
      <c r="M34" s="64">
        <f t="shared" si="0"/>
        <v>0</v>
      </c>
      <c r="N34" s="9"/>
    </row>
    <row r="35" spans="4:14" ht="14.1" customHeight="1" x14ac:dyDescent="0.15">
      <c r="D35" s="9"/>
      <c r="E35" s="67" t="s">
        <v>265</v>
      </c>
      <c r="F35" s="63"/>
      <c r="G35" s="69"/>
      <c r="H35" s="64">
        <f t="shared" ref="H35:M35" si="1">IF($P$5=1,ROUND(SUM(H5:H34),2),0)</f>
        <v>0</v>
      </c>
      <c r="I35" s="64">
        <f t="shared" si="1"/>
        <v>0</v>
      </c>
      <c r="J35" s="64">
        <f t="shared" si="1"/>
        <v>0</v>
      </c>
      <c r="K35" s="64">
        <f t="shared" si="1"/>
        <v>0</v>
      </c>
      <c r="L35" s="64">
        <f t="shared" si="1"/>
        <v>0</v>
      </c>
      <c r="M35" s="64">
        <f t="shared" si="1"/>
        <v>0</v>
      </c>
      <c r="N35" s="9"/>
    </row>
    <row r="36" spans="4:14" ht="14.1" customHeight="1" x14ac:dyDescent="0.15">
      <c r="D36" s="9"/>
      <c r="E36" s="9"/>
      <c r="F36" s="9"/>
      <c r="G36" s="9"/>
      <c r="H36" s="264" t="str">
        <f>"第"&amp;P7&amp;"页（共"&amp;IF(B2/30=INT(B2/30),B2/30,INT(B2/30)+1)&amp;"页）"</f>
        <v>第1页（共0页）</v>
      </c>
      <c r="I36" s="264"/>
      <c r="J36" s="264"/>
      <c r="K36" s="9"/>
      <c r="L36" s="9"/>
      <c r="M36" s="9"/>
      <c r="N36" s="9"/>
    </row>
    <row r="37" spans="4:14" ht="14.1" customHeight="1" x14ac:dyDescent="0.15"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</sheetData>
  <sheetCalcPr fullCalcOnLoad="1"/>
  <sheetProtection password="9BFE" sheet="1" objects="1" scenarios="1"/>
  <mergeCells count="10">
    <mergeCell ref="H36:J36"/>
    <mergeCell ref="H1:J1"/>
    <mergeCell ref="H2:J2"/>
    <mergeCell ref="E3:E4"/>
    <mergeCell ref="F3:F4"/>
    <mergeCell ref="G3:G4"/>
    <mergeCell ref="H3:H4"/>
    <mergeCell ref="K3:L3"/>
    <mergeCell ref="M3:M4"/>
    <mergeCell ref="I3:J3"/>
  </mergeCells>
  <phoneticPr fontId="1" type="noConversion"/>
  <printOptions horizontalCentered="1" verticalCentered="1"/>
  <pageMargins left="0" right="0" top="0" bottom="0" header="0" footer="0"/>
  <pageSetup paperSize="9" orientation="landscape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Spinner 1">
              <controlPr defaultSize="0" print="0" autoPict="0">
                <anchor moveWithCells="1">
                  <from>
                    <xdr:col>16</xdr:col>
                    <xdr:colOff>28575</xdr:colOff>
                    <xdr:row>1</xdr:row>
                    <xdr:rowOff>123825</xdr:rowOff>
                  </from>
                  <to>
                    <xdr:col>16</xdr:col>
                    <xdr:colOff>342900</xdr:colOff>
                    <xdr:row>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Spinner 2">
              <controlPr defaultSize="0" print="0" autoPict="0" macro="[0]!Sheet10.科目汇总表翻页">
                <anchor moveWithCells="1">
                  <from>
                    <xdr:col>16</xdr:col>
                    <xdr:colOff>28575</xdr:colOff>
                    <xdr:row>3</xdr:row>
                    <xdr:rowOff>123825</xdr:rowOff>
                  </from>
                  <to>
                    <xdr:col>16</xdr:col>
                    <xdr:colOff>342900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6" name="Spinner 4">
              <controlPr defaultSize="0" print="0" autoPict="0">
                <anchor moveWithCells="1">
                  <from>
                    <xdr:col>16</xdr:col>
                    <xdr:colOff>28575</xdr:colOff>
                    <xdr:row>5</xdr:row>
                    <xdr:rowOff>123825</xdr:rowOff>
                  </from>
                  <to>
                    <xdr:col>16</xdr:col>
                    <xdr:colOff>342900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7" name="Button 5">
              <controlPr defaultSize="0" print="0" autoFill="0" autoPict="0" macro="[0]!主页">
                <anchor moveWithCells="1">
                  <from>
                    <xdr:col>15</xdr:col>
                    <xdr:colOff>0</xdr:colOff>
                    <xdr:row>8</xdr:row>
                    <xdr:rowOff>152400</xdr:rowOff>
                  </from>
                  <to>
                    <xdr:col>16</xdr:col>
                    <xdr:colOff>314325</xdr:colOff>
                    <xdr:row>10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tabColor indexed="17"/>
  </sheetPr>
  <dimension ref="A1:P49"/>
  <sheetViews>
    <sheetView showGridLines="0" showZeros="0" defaultGridColor="0" topLeftCell="C1" colorId="57" workbookViewId="0">
      <selection activeCell="Q16" sqref="Q15:Q16"/>
    </sheetView>
  </sheetViews>
  <sheetFormatPr defaultColWidth="11" defaultRowHeight="15" customHeight="1" x14ac:dyDescent="0.15"/>
  <cols>
    <col min="1" max="2" width="11" style="7" hidden="1" customWidth="1"/>
    <col min="3" max="3" width="4.375" style="7" customWidth="1"/>
    <col min="4" max="4" width="8.75" style="7" customWidth="1"/>
    <col min="5" max="5" width="10.5" style="7" customWidth="1"/>
    <col min="6" max="6" width="12.75" style="7" customWidth="1"/>
    <col min="7" max="7" width="4.625" style="7" customWidth="1"/>
    <col min="8" max="8" width="6.125" style="7" customWidth="1"/>
    <col min="9" max="9" width="13.625" style="7" customWidth="1"/>
    <col min="10" max="10" width="7.25" style="7" customWidth="1"/>
    <col min="11" max="11" width="14.125" style="7" customWidth="1"/>
    <col min="12" max="12" width="5" style="7" customWidth="1"/>
    <col min="13" max="13" width="11" style="7" customWidth="1"/>
    <col min="14" max="14" width="6.5" style="7" customWidth="1"/>
    <col min="15" max="15" width="11" style="7" customWidth="1"/>
    <col min="16" max="16" width="11" style="7" hidden="1" customWidth="1"/>
    <col min="17" max="16384" width="11" style="7"/>
  </cols>
  <sheetData>
    <row r="1" spans="3:16" ht="25.5" customHeight="1" x14ac:dyDescent="0.15">
      <c r="C1" s="9"/>
      <c r="D1" s="9"/>
      <c r="E1" s="9"/>
      <c r="F1" s="9"/>
      <c r="G1" s="271" t="s">
        <v>275</v>
      </c>
      <c r="H1" s="271"/>
      <c r="I1" s="271"/>
      <c r="J1" s="9"/>
      <c r="K1" s="9"/>
      <c r="L1" s="9"/>
    </row>
    <row r="2" spans="3:16" ht="15" customHeight="1" x14ac:dyDescent="0.15">
      <c r="C2" s="9"/>
      <c r="D2" s="9"/>
      <c r="E2" s="9"/>
      <c r="F2" s="9"/>
      <c r="G2" s="272" t="str">
        <f>data!B27&amp;"年"&amp;N4&amp;"月"&amp;DAY(DATE(data!B27,N4+1,1)-1)&amp;"日"</f>
        <v>2019年5月31日</v>
      </c>
      <c r="H2" s="272"/>
      <c r="I2" s="272"/>
      <c r="J2" s="9"/>
      <c r="K2" s="9"/>
      <c r="L2" s="9"/>
    </row>
    <row r="3" spans="3:16" ht="15" customHeight="1" thickBot="1" x14ac:dyDescent="0.2">
      <c r="C3" s="9"/>
      <c r="D3" s="9"/>
      <c r="E3" s="256" t="str">
        <f>"填报单位："&amp;data!B26</f>
        <v>填报单位：XXXX集团有限公司</v>
      </c>
      <c r="F3" s="256"/>
      <c r="G3" s="256"/>
      <c r="H3" s="256"/>
      <c r="I3" s="256"/>
      <c r="J3" s="9"/>
      <c r="K3" s="54" t="s">
        <v>272</v>
      </c>
      <c r="L3" s="9"/>
    </row>
    <row r="4" spans="3:16" ht="15" customHeight="1" thickBot="1" x14ac:dyDescent="0.2">
      <c r="C4" s="9"/>
      <c r="D4" s="60" t="s">
        <v>281</v>
      </c>
      <c r="E4" s="238" t="s">
        <v>273</v>
      </c>
      <c r="F4" s="239"/>
      <c r="G4" s="70" t="s">
        <v>274</v>
      </c>
      <c r="H4" s="238" t="s">
        <v>269</v>
      </c>
      <c r="I4" s="239"/>
      <c r="J4" s="238" t="s">
        <v>270</v>
      </c>
      <c r="K4" s="239"/>
      <c r="L4" s="9"/>
      <c r="M4" s="62" t="s">
        <v>282</v>
      </c>
      <c r="N4" s="202">
        <f>P4</f>
        <v>5</v>
      </c>
      <c r="O4" s="152"/>
      <c r="P4" s="93">
        <v>5</v>
      </c>
    </row>
    <row r="5" spans="3:16" ht="15" customHeight="1" x14ac:dyDescent="0.15">
      <c r="C5" s="9"/>
      <c r="D5" s="65"/>
      <c r="E5" s="268" t="s">
        <v>276</v>
      </c>
      <c r="F5" s="269"/>
      <c r="G5" s="11"/>
      <c r="H5" s="240"/>
      <c r="I5" s="241"/>
      <c r="J5" s="240"/>
      <c r="K5" s="241"/>
      <c r="L5" s="9"/>
      <c r="N5" s="194"/>
    </row>
    <row r="6" spans="3:16" ht="15" customHeight="1" x14ac:dyDescent="0.15">
      <c r="C6" s="9"/>
      <c r="D6" s="65"/>
      <c r="E6" s="266" t="str">
        <f>IF(D6="","","  "&amp;VLOOKUP(D6,km!O:P,2,0))</f>
        <v/>
      </c>
      <c r="F6" s="267"/>
      <c r="G6" s="11"/>
      <c r="H6" s="240">
        <f>SUMPRODUCT((data2!H$4:H$10000=D6)*(data2!O$4:O$10000=N$4)*data2!V$4:V$10000)</f>
        <v>0</v>
      </c>
      <c r="I6" s="241"/>
      <c r="J6" s="240">
        <f>SUMPRODUCT((data2!H$4:H$10000=D6)*(data2!O$4:O$10000&lt;=N$4)*data2!V$4:V$10000)</f>
        <v>0</v>
      </c>
      <c r="K6" s="241"/>
      <c r="L6" s="9"/>
    </row>
    <row r="7" spans="3:16" ht="15" customHeight="1" x14ac:dyDescent="0.15">
      <c r="C7" s="9"/>
      <c r="D7" s="65"/>
      <c r="E7" s="266" t="str">
        <f>IF(D7="","","  "&amp;VLOOKUP(D7,km!O:P,2,0))</f>
        <v/>
      </c>
      <c r="F7" s="267"/>
      <c r="G7" s="11"/>
      <c r="H7" s="240">
        <f>SUMPRODUCT((data2!H$4:H$10000=D7)*(data2!O$4:O$10000=N$4)*data2!V$4:V$10000)</f>
        <v>0</v>
      </c>
      <c r="I7" s="241"/>
      <c r="J7" s="240">
        <f>SUMPRODUCT((data2!H$4:H$10000=D7)*(data2!O$4:O$10000&lt;=N$4)*data2!V$4:V$10000)</f>
        <v>0</v>
      </c>
      <c r="K7" s="241"/>
      <c r="L7" s="9"/>
    </row>
    <row r="8" spans="3:16" ht="15" customHeight="1" x14ac:dyDescent="0.15">
      <c r="C8" s="9"/>
      <c r="D8" s="65"/>
      <c r="E8" s="266" t="str">
        <f>IF(D8="","","  "&amp;VLOOKUP(D8,km!O:P,2,0))</f>
        <v/>
      </c>
      <c r="F8" s="267"/>
      <c r="G8" s="11"/>
      <c r="H8" s="240">
        <f>SUMPRODUCT((data2!H$4:H$10000=D8)*(data2!O$4:O$10000=N$4)*data2!V$4:V$10000)</f>
        <v>0</v>
      </c>
      <c r="I8" s="241"/>
      <c r="J8" s="240">
        <f>SUMPRODUCT((data2!H$4:H$10000=D8)*(data2!O$4:O$10000&lt;=N$4)*data2!V$4:V$10000)</f>
        <v>0</v>
      </c>
      <c r="K8" s="241"/>
      <c r="L8" s="9"/>
    </row>
    <row r="9" spans="3:16" ht="15" customHeight="1" x14ac:dyDescent="0.15">
      <c r="C9" s="9"/>
      <c r="D9" s="65"/>
      <c r="E9" s="266" t="str">
        <f>IF(D9="","","  "&amp;VLOOKUP(D9,km!O:P,2,0))</f>
        <v/>
      </c>
      <c r="F9" s="267"/>
      <c r="G9" s="11"/>
      <c r="H9" s="240">
        <f>SUMPRODUCT((data2!H$4:H$10000=D9)*(data2!O$4:O$10000=N$4)*data2!V$4:V$10000)</f>
        <v>0</v>
      </c>
      <c r="I9" s="241"/>
      <c r="J9" s="240">
        <f>SUMPRODUCT((data2!H$4:H$10000=D9)*(data2!O$4:O$10000&lt;=N$4)*data2!V$4:V$10000)</f>
        <v>0</v>
      </c>
      <c r="K9" s="241"/>
      <c r="L9" s="9"/>
    </row>
    <row r="10" spans="3:16" ht="15" customHeight="1" x14ac:dyDescent="0.15">
      <c r="C10" s="9"/>
      <c r="D10" s="65"/>
      <c r="E10" s="266" t="str">
        <f>IF(D10="","","  "&amp;VLOOKUP(D10,km!O:P,2,0))</f>
        <v/>
      </c>
      <c r="F10" s="267"/>
      <c r="G10" s="11"/>
      <c r="H10" s="240">
        <f>SUMPRODUCT((data2!H$4:H$10000=D10)*(data2!O$4:O$10000=N$4)*data2!V$4:V$10000)</f>
        <v>0</v>
      </c>
      <c r="I10" s="241"/>
      <c r="J10" s="240">
        <f>SUMPRODUCT((data2!H$4:H$10000=D10)*(data2!O$4:O$10000&lt;=N$4)*data2!V$4:V$10000)</f>
        <v>0</v>
      </c>
      <c r="K10" s="241"/>
      <c r="L10" s="9"/>
    </row>
    <row r="11" spans="3:16" ht="15" customHeight="1" x14ac:dyDescent="0.15">
      <c r="C11" s="9"/>
      <c r="D11" s="65"/>
      <c r="E11" s="266" t="str">
        <f>IF(D11="","","  "&amp;VLOOKUP(D11,km!O:P,2,0))</f>
        <v/>
      </c>
      <c r="F11" s="267"/>
      <c r="G11" s="11"/>
      <c r="H11" s="240">
        <f>SUMPRODUCT((data2!H$4:H$10000=D11)*(data2!O$4:O$10000=N$4)*data2!V$4:V$10000)</f>
        <v>0</v>
      </c>
      <c r="I11" s="241"/>
      <c r="J11" s="240">
        <f>SUMPRODUCT((data2!H$4:H$10000=D11)*(data2!O$4:O$10000&lt;=N$4)*data2!V$4:V$10000)</f>
        <v>0</v>
      </c>
      <c r="K11" s="241"/>
      <c r="L11" s="9"/>
    </row>
    <row r="12" spans="3:16" ht="15" customHeight="1" x14ac:dyDescent="0.15">
      <c r="C12" s="9"/>
      <c r="D12" s="65"/>
      <c r="E12" s="266" t="str">
        <f>IF(D12="","","  "&amp;VLOOKUP(D12,km!O:P,2,0))</f>
        <v/>
      </c>
      <c r="F12" s="267"/>
      <c r="G12" s="11"/>
      <c r="H12" s="240">
        <f>SUMPRODUCT((data2!H$4:H$10000=D12)*(data2!O$4:O$10000=N$4)*data2!V$4:V$10000)</f>
        <v>0</v>
      </c>
      <c r="I12" s="241"/>
      <c r="J12" s="240">
        <f>SUMPRODUCT((data2!H$4:H$10000=D12)*(data2!O$4:O$10000&lt;=N$4)*data2!V$4:V$10000)</f>
        <v>0</v>
      </c>
      <c r="K12" s="241"/>
      <c r="L12" s="9"/>
    </row>
    <row r="13" spans="3:16" ht="15" customHeight="1" x14ac:dyDescent="0.15">
      <c r="C13" s="9"/>
      <c r="D13" s="65"/>
      <c r="E13" s="266" t="str">
        <f>IF(D13="","","  "&amp;VLOOKUP(D13,km!O:P,2,0))</f>
        <v/>
      </c>
      <c r="F13" s="267"/>
      <c r="G13" s="11"/>
      <c r="H13" s="240">
        <f>SUMPRODUCT((data2!H$4:H$10000=D13)*(data2!O$4:O$10000=N$4)*data2!V$4:V$10000)</f>
        <v>0</v>
      </c>
      <c r="I13" s="241"/>
      <c r="J13" s="240">
        <f>SUMPRODUCT((data2!H$4:H$10000=D13)*(data2!O$4:O$10000&lt;=N$4)*data2!V$4:V$10000)</f>
        <v>0</v>
      </c>
      <c r="K13" s="241"/>
      <c r="L13" s="9"/>
    </row>
    <row r="14" spans="3:16" ht="15" customHeight="1" x14ac:dyDescent="0.15">
      <c r="C14" s="9"/>
      <c r="D14" s="65"/>
      <c r="E14" s="266" t="str">
        <f>IF(D14="","","  "&amp;VLOOKUP(D14,km!O:P,2,0))</f>
        <v/>
      </c>
      <c r="F14" s="267"/>
      <c r="G14" s="11"/>
      <c r="H14" s="240">
        <f>SUMPRODUCT((data2!H$4:H$10000=D14)*(data2!O$4:O$10000=N$4)*data2!V$4:V$10000)</f>
        <v>0</v>
      </c>
      <c r="I14" s="241"/>
      <c r="J14" s="240">
        <f>SUMPRODUCT((data2!H$4:H$10000=D14)*(data2!O$4:O$10000&lt;=N$4)*data2!V$4:V$10000)</f>
        <v>0</v>
      </c>
      <c r="K14" s="241"/>
      <c r="L14" s="9"/>
    </row>
    <row r="15" spans="3:16" ht="15" customHeight="1" x14ac:dyDescent="0.15">
      <c r="C15" s="9"/>
      <c r="D15" s="65"/>
      <c r="E15" s="266" t="str">
        <f>IF(D15="","","  "&amp;VLOOKUP(D15,km!O:P,2,0))</f>
        <v/>
      </c>
      <c r="F15" s="267"/>
      <c r="G15" s="11"/>
      <c r="H15" s="240">
        <f>SUMPRODUCT((data2!H$4:H$10000=D15)*(data2!O$4:O$10000=N$4)*data2!V$4:V$10000)</f>
        <v>0</v>
      </c>
      <c r="I15" s="241"/>
      <c r="J15" s="240">
        <f>SUMPRODUCT((data2!H$4:H$10000=D15)*(data2!O$4:O$10000&lt;=N$4)*data2!V$4:V$10000)</f>
        <v>0</v>
      </c>
      <c r="K15" s="241"/>
      <c r="L15" s="9"/>
    </row>
    <row r="16" spans="3:16" ht="15" customHeight="1" x14ac:dyDescent="0.15">
      <c r="C16" s="9"/>
      <c r="D16" s="65"/>
      <c r="E16" s="266" t="str">
        <f>IF(D16="","","  "&amp;VLOOKUP(D16,km!O:P,2,0))</f>
        <v/>
      </c>
      <c r="F16" s="267"/>
      <c r="G16" s="11"/>
      <c r="H16" s="240">
        <f>SUMPRODUCT((data2!H$4:H$10000=D16)*(data2!O$4:O$10000=N$4)*data2!V$4:V$10000)</f>
        <v>0</v>
      </c>
      <c r="I16" s="241"/>
      <c r="J16" s="240">
        <f>SUMPRODUCT((data2!H$4:H$10000=D16)*(data2!O$4:O$10000&lt;=N$4)*data2!V$4:V$10000)</f>
        <v>0</v>
      </c>
      <c r="K16" s="241"/>
      <c r="L16" s="9"/>
    </row>
    <row r="17" spans="3:12" ht="15" customHeight="1" x14ac:dyDescent="0.15">
      <c r="C17" s="9"/>
      <c r="D17" s="65"/>
      <c r="E17" s="266" t="str">
        <f>IF(D17="","","  "&amp;VLOOKUP(D17,km!O:P,2,0))</f>
        <v/>
      </c>
      <c r="F17" s="267"/>
      <c r="G17" s="11"/>
      <c r="H17" s="240">
        <f>SUMPRODUCT((data2!H$4:H$10000=D17)*(data2!O$4:O$10000=N$4)*data2!V$4:V$10000)</f>
        <v>0</v>
      </c>
      <c r="I17" s="241"/>
      <c r="J17" s="240">
        <f>SUMPRODUCT((data2!H$4:H$10000=D17)*(data2!O$4:O$10000&lt;=N$4)*data2!V$4:V$10000)</f>
        <v>0</v>
      </c>
      <c r="K17" s="241"/>
      <c r="L17" s="9"/>
    </row>
    <row r="18" spans="3:12" ht="15" customHeight="1" x14ac:dyDescent="0.15">
      <c r="C18" s="9"/>
      <c r="D18" s="65"/>
      <c r="E18" s="266" t="str">
        <f>IF(D18="","","  "&amp;VLOOKUP(D18,km!O:P,2,0))</f>
        <v/>
      </c>
      <c r="F18" s="267"/>
      <c r="G18" s="11"/>
      <c r="H18" s="240">
        <f>SUMPRODUCT((data2!H$4:H$10000=D18)*(data2!O$4:O$10000=N$4)*data2!V$4:V$10000)</f>
        <v>0</v>
      </c>
      <c r="I18" s="241"/>
      <c r="J18" s="240">
        <f>SUMPRODUCT((data2!H$4:H$10000=D18)*(data2!O$4:O$10000&lt;=N$4)*data2!V$4:V$10000)</f>
        <v>0</v>
      </c>
      <c r="K18" s="241"/>
      <c r="L18" s="9"/>
    </row>
    <row r="19" spans="3:12" ht="15" customHeight="1" x14ac:dyDescent="0.15">
      <c r="C19" s="9"/>
      <c r="D19" s="65"/>
      <c r="E19" s="266" t="str">
        <f>IF(D19="","","  "&amp;VLOOKUP(D19,km!O:P,2,0))</f>
        <v/>
      </c>
      <c r="F19" s="267"/>
      <c r="G19" s="11"/>
      <c r="H19" s="240">
        <f>SUMPRODUCT((data2!H$4:H$10000=D19)*(data2!O$4:O$10000=N$4)*data2!V$4:V$10000)</f>
        <v>0</v>
      </c>
      <c r="I19" s="241"/>
      <c r="J19" s="240">
        <f>SUMPRODUCT((data2!H$4:H$10000=D19)*(data2!O$4:O$10000&lt;=N$4)*data2!V$4:V$10000)</f>
        <v>0</v>
      </c>
      <c r="K19" s="241"/>
      <c r="L19" s="9"/>
    </row>
    <row r="20" spans="3:12" ht="15" customHeight="1" x14ac:dyDescent="0.15">
      <c r="C20" s="9"/>
      <c r="D20" s="65"/>
      <c r="E20" s="266" t="str">
        <f>IF(D20="","","  "&amp;VLOOKUP(D20,km!O:P,2,0))</f>
        <v/>
      </c>
      <c r="F20" s="267"/>
      <c r="G20" s="11"/>
      <c r="H20" s="240">
        <f>SUMPRODUCT((data2!H$4:H$10000=D20)*(data2!O$4:O$10000=N$4)*data2!V$4:V$10000)</f>
        <v>0</v>
      </c>
      <c r="I20" s="241"/>
      <c r="J20" s="240">
        <f>SUMPRODUCT((data2!H$4:H$10000=D20)*(data2!O$4:O$10000&lt;=N$4)*data2!V$4:V$10000)</f>
        <v>0</v>
      </c>
      <c r="K20" s="241"/>
      <c r="L20" s="9"/>
    </row>
    <row r="21" spans="3:12" ht="15" customHeight="1" x14ac:dyDescent="0.15">
      <c r="C21" s="9"/>
      <c r="D21" s="65"/>
      <c r="E21" s="266" t="str">
        <f>IF(D21="","","  "&amp;VLOOKUP(D21,km!O:P,2,0))</f>
        <v/>
      </c>
      <c r="F21" s="267"/>
      <c r="G21" s="11"/>
      <c r="H21" s="240">
        <f>SUMPRODUCT((data2!H$4:H$10000=D21)*(data2!O$4:O$10000=N$4)*data2!V$4:V$10000)</f>
        <v>0</v>
      </c>
      <c r="I21" s="241"/>
      <c r="J21" s="240">
        <f>SUMPRODUCT((data2!H$4:H$10000=D21)*(data2!O$4:O$10000&lt;=N$4)*data2!V$4:V$10000)</f>
        <v>0</v>
      </c>
      <c r="K21" s="241"/>
      <c r="L21" s="9"/>
    </row>
    <row r="22" spans="3:12" ht="15" customHeight="1" x14ac:dyDescent="0.15">
      <c r="C22" s="9"/>
      <c r="D22" s="65"/>
      <c r="E22" s="266" t="str">
        <f>IF(D22="","","  "&amp;VLOOKUP(D22,km!O:P,2,0))</f>
        <v/>
      </c>
      <c r="F22" s="267"/>
      <c r="G22" s="11"/>
      <c r="H22" s="240">
        <f>SUMPRODUCT((data2!H$4:H$10000=D22)*(data2!O$4:O$10000=N$4)*data2!V$4:V$10000)</f>
        <v>0</v>
      </c>
      <c r="I22" s="241"/>
      <c r="J22" s="240">
        <f>SUMPRODUCT((data2!H$4:H$10000=D22)*(data2!O$4:O$10000&lt;=N$4)*data2!V$4:V$10000)</f>
        <v>0</v>
      </c>
      <c r="K22" s="241"/>
      <c r="L22" s="9"/>
    </row>
    <row r="23" spans="3:12" ht="15" customHeight="1" x14ac:dyDescent="0.15">
      <c r="C23" s="9"/>
      <c r="D23" s="65"/>
      <c r="E23" s="266" t="str">
        <f>IF(D23="","","  "&amp;VLOOKUP(D23,km!O:P,2,0))</f>
        <v/>
      </c>
      <c r="F23" s="267"/>
      <c r="G23" s="11"/>
      <c r="H23" s="240">
        <f>SUMPRODUCT((data2!H$4:H$10000=D23)*(data2!O$4:O$10000=N$4)*data2!V$4:V$10000)</f>
        <v>0</v>
      </c>
      <c r="I23" s="241"/>
      <c r="J23" s="240">
        <f>SUMPRODUCT((data2!H$4:H$10000=D23)*(data2!O$4:O$10000&lt;=N$4)*data2!V$4:V$10000)</f>
        <v>0</v>
      </c>
      <c r="K23" s="241"/>
      <c r="L23" s="9"/>
    </row>
    <row r="24" spans="3:12" ht="15" customHeight="1" x14ac:dyDescent="0.15">
      <c r="C24" s="9"/>
      <c r="D24" s="65"/>
      <c r="E24" s="266" t="str">
        <f>IF(D24="","","  "&amp;VLOOKUP(D24,km!O:P,2,0))</f>
        <v/>
      </c>
      <c r="F24" s="267"/>
      <c r="G24" s="11"/>
      <c r="H24" s="240">
        <f>SUMPRODUCT((data2!H$4:H$10000=D24)*(data2!O$4:O$10000=N$4)*data2!V$4:V$10000)</f>
        <v>0</v>
      </c>
      <c r="I24" s="241"/>
      <c r="J24" s="240">
        <f>SUMPRODUCT((data2!H$4:H$10000=D24)*(data2!O$4:O$10000&lt;=N$4)*data2!V$4:V$10000)</f>
        <v>0</v>
      </c>
      <c r="K24" s="241"/>
      <c r="L24" s="9"/>
    </row>
    <row r="25" spans="3:12" ht="15" customHeight="1" x14ac:dyDescent="0.15">
      <c r="C25" s="9"/>
      <c r="D25" s="65"/>
      <c r="E25" s="238" t="s">
        <v>280</v>
      </c>
      <c r="F25" s="239"/>
      <c r="G25" s="11"/>
      <c r="H25" s="240">
        <f>SUM(H6:I24)</f>
        <v>0</v>
      </c>
      <c r="I25" s="241"/>
      <c r="J25" s="240">
        <f>SUM(J6:K24)</f>
        <v>0</v>
      </c>
      <c r="K25" s="241"/>
      <c r="L25" s="9"/>
    </row>
    <row r="26" spans="3:12" ht="15" customHeight="1" x14ac:dyDescent="0.15">
      <c r="C26" s="9"/>
      <c r="D26" s="65"/>
      <c r="E26" s="268" t="s">
        <v>279</v>
      </c>
      <c r="F26" s="269"/>
      <c r="G26" s="11"/>
      <c r="H26" s="240"/>
      <c r="I26" s="241"/>
      <c r="J26" s="240"/>
      <c r="K26" s="241"/>
      <c r="L26" s="9"/>
    </row>
    <row r="27" spans="3:12" ht="15" customHeight="1" x14ac:dyDescent="0.15">
      <c r="C27" s="9"/>
      <c r="D27" s="65"/>
      <c r="E27" s="266" t="str">
        <f>IF(D27="","","  "&amp;VLOOKUP(D27,km!O:P,2,0))</f>
        <v/>
      </c>
      <c r="F27" s="267"/>
      <c r="G27" s="11"/>
      <c r="H27" s="240">
        <f>SUMPRODUCT((data2!H$4:H$10000=D27)*(data2!O$4:O$10000=N$4)*data2!W$4:W$10000)</f>
        <v>0</v>
      </c>
      <c r="I27" s="241"/>
      <c r="J27" s="240">
        <f>SUMPRODUCT((data2!H$4:H$10000=D27)*(data2!O$4:O$10000&lt;=N$4)*data2!W$4:W$10000)</f>
        <v>0</v>
      </c>
      <c r="K27" s="241"/>
      <c r="L27" s="9"/>
    </row>
    <row r="28" spans="3:12" ht="15" customHeight="1" x14ac:dyDescent="0.15">
      <c r="C28" s="9"/>
      <c r="D28" s="65"/>
      <c r="E28" s="266" t="str">
        <f>IF(D28="","","  "&amp;VLOOKUP(D28,km!O:P,2,0))</f>
        <v/>
      </c>
      <c r="F28" s="267"/>
      <c r="G28" s="11"/>
      <c r="H28" s="240">
        <f>SUMPRODUCT((data2!H$4:H$10000=D28)*(data2!O$4:O$10000=N$4)*data2!W$4:W$10000)</f>
        <v>0</v>
      </c>
      <c r="I28" s="241"/>
      <c r="J28" s="240">
        <f>SUMPRODUCT((data2!H$4:H$10000=D28)*(data2!O$4:O$10000&lt;=N$4)*data2!W$4:W$10000)</f>
        <v>0</v>
      </c>
      <c r="K28" s="241"/>
      <c r="L28" s="9"/>
    </row>
    <row r="29" spans="3:12" ht="15" customHeight="1" x14ac:dyDescent="0.15">
      <c r="C29" s="9"/>
      <c r="D29" s="65"/>
      <c r="E29" s="266" t="str">
        <f>IF(D29="","","  "&amp;VLOOKUP(D29,km!O:P,2,0))</f>
        <v/>
      </c>
      <c r="F29" s="267"/>
      <c r="G29" s="11"/>
      <c r="H29" s="240">
        <f>SUMPRODUCT((data2!H$4:H$10000=D29)*(data2!O$4:O$10000=N$4)*data2!W$4:W$10000)</f>
        <v>0</v>
      </c>
      <c r="I29" s="241"/>
      <c r="J29" s="240">
        <f>SUMPRODUCT((data2!H$4:H$10000=D29)*(data2!O$4:O$10000&lt;=N$4)*data2!W$4:W$10000)</f>
        <v>0</v>
      </c>
      <c r="K29" s="241"/>
      <c r="L29" s="9"/>
    </row>
    <row r="30" spans="3:12" ht="15" customHeight="1" x14ac:dyDescent="0.15">
      <c r="C30" s="9"/>
      <c r="D30" s="65"/>
      <c r="E30" s="266" t="str">
        <f>IF(D30="","","  "&amp;VLOOKUP(D30,km!O:P,2,0))</f>
        <v/>
      </c>
      <c r="F30" s="267"/>
      <c r="G30" s="11"/>
      <c r="H30" s="240">
        <f>SUMPRODUCT((data2!H$4:H$10000=D30)*(data2!O$4:O$10000=N$4)*data2!W$4:W$10000)</f>
        <v>0</v>
      </c>
      <c r="I30" s="241"/>
      <c r="J30" s="240">
        <f>SUMPRODUCT((data2!H$4:H$10000=D30)*(data2!O$4:O$10000&lt;=N$4)*data2!W$4:W$10000)</f>
        <v>0</v>
      </c>
      <c r="K30" s="241"/>
      <c r="L30" s="9"/>
    </row>
    <row r="31" spans="3:12" ht="15" customHeight="1" x14ac:dyDescent="0.15">
      <c r="C31" s="9"/>
      <c r="D31" s="65"/>
      <c r="E31" s="266" t="str">
        <f>IF(D31="","","  "&amp;VLOOKUP(D31,km!O:P,2,0))</f>
        <v/>
      </c>
      <c r="F31" s="267"/>
      <c r="G31" s="11"/>
      <c r="H31" s="240">
        <f>SUMPRODUCT((data2!H$4:H$10000=D31)*(data2!O$4:O$10000=N$4)*data2!W$4:W$10000)</f>
        <v>0</v>
      </c>
      <c r="I31" s="241"/>
      <c r="J31" s="240">
        <f>SUMPRODUCT((data2!H$4:H$10000=D31)*(data2!O$4:O$10000&lt;=N$4)*data2!W$4:W$10000)</f>
        <v>0</v>
      </c>
      <c r="K31" s="241"/>
      <c r="L31" s="9"/>
    </row>
    <row r="32" spans="3:12" ht="15" customHeight="1" x14ac:dyDescent="0.15">
      <c r="C32" s="9"/>
      <c r="D32" s="65"/>
      <c r="E32" s="266" t="str">
        <f>IF(D32="","","  "&amp;VLOOKUP(D32,km!O:P,2,0))</f>
        <v/>
      </c>
      <c r="F32" s="267"/>
      <c r="G32" s="11"/>
      <c r="H32" s="240">
        <f>SUMPRODUCT((data2!H$4:H$10000=D32)*(data2!O$4:O$10000=N$4)*data2!W$4:W$10000)</f>
        <v>0</v>
      </c>
      <c r="I32" s="241"/>
      <c r="J32" s="240">
        <f>SUMPRODUCT((data2!H$4:H$10000=D32)*(data2!O$4:O$10000&lt;=N$4)*data2!W$4:W$10000)</f>
        <v>0</v>
      </c>
      <c r="K32" s="241"/>
      <c r="L32" s="9"/>
    </row>
    <row r="33" spans="3:12" ht="15" customHeight="1" x14ac:dyDescent="0.15">
      <c r="C33" s="9"/>
      <c r="D33" s="65"/>
      <c r="E33" s="266" t="str">
        <f>IF(D33="","","  "&amp;VLOOKUP(D33,km!O:P,2,0))</f>
        <v/>
      </c>
      <c r="F33" s="267"/>
      <c r="G33" s="11"/>
      <c r="H33" s="240">
        <f>SUMPRODUCT((data2!H$4:H$10000=D33)*(data2!O$4:O$10000=N$4)*data2!W$4:W$10000)</f>
        <v>0</v>
      </c>
      <c r="I33" s="241"/>
      <c r="J33" s="240">
        <f>SUMPRODUCT((data2!H$4:H$10000=D33)*(data2!O$4:O$10000&lt;=N$4)*data2!W$4:W$10000)</f>
        <v>0</v>
      </c>
      <c r="K33" s="241"/>
      <c r="L33" s="9"/>
    </row>
    <row r="34" spans="3:12" ht="15" customHeight="1" x14ac:dyDescent="0.15">
      <c r="C34" s="9"/>
      <c r="D34" s="65"/>
      <c r="E34" s="266" t="str">
        <f>IF(D34="","","  "&amp;VLOOKUP(D34,km!O:P,2,0))</f>
        <v/>
      </c>
      <c r="F34" s="267"/>
      <c r="G34" s="11"/>
      <c r="H34" s="240">
        <f>SUMPRODUCT((data2!H$4:H$10000=D34)*(data2!O$4:O$10000=N$4)*data2!W$4:W$10000)</f>
        <v>0</v>
      </c>
      <c r="I34" s="241"/>
      <c r="J34" s="240">
        <f>SUMPRODUCT((data2!H$4:H$10000=D34)*(data2!O$4:O$10000&lt;=N$4)*data2!W$4:W$10000)</f>
        <v>0</v>
      </c>
      <c r="K34" s="241"/>
      <c r="L34" s="9"/>
    </row>
    <row r="35" spans="3:12" ht="15" customHeight="1" x14ac:dyDescent="0.15">
      <c r="C35" s="9"/>
      <c r="D35" s="65"/>
      <c r="E35" s="266" t="str">
        <f>IF(D35="","","  "&amp;VLOOKUP(D35,km!O:P,2,0))</f>
        <v/>
      </c>
      <c r="F35" s="267"/>
      <c r="G35" s="11"/>
      <c r="H35" s="240">
        <f>SUMPRODUCT((data2!H$4:H$10000=D35)*(data2!O$4:O$10000=N$4)*data2!W$4:W$10000)</f>
        <v>0</v>
      </c>
      <c r="I35" s="241"/>
      <c r="J35" s="240">
        <f>SUMPRODUCT((data2!H$4:H$10000=D35)*(data2!O$4:O$10000&lt;=N$4)*data2!W$4:W$10000)</f>
        <v>0</v>
      </c>
      <c r="K35" s="241"/>
      <c r="L35" s="9"/>
    </row>
    <row r="36" spans="3:12" ht="15" customHeight="1" x14ac:dyDescent="0.15">
      <c r="C36" s="9"/>
      <c r="D36" s="65"/>
      <c r="E36" s="266" t="str">
        <f>IF(D36="","","  "&amp;VLOOKUP(D36,km!O:P,2,0))</f>
        <v/>
      </c>
      <c r="F36" s="267"/>
      <c r="G36" s="11"/>
      <c r="H36" s="240">
        <f>SUMPRODUCT((data2!H$4:H$10000=D36)*(data2!O$4:O$10000=N$4)*data2!W$4:W$10000)</f>
        <v>0</v>
      </c>
      <c r="I36" s="241"/>
      <c r="J36" s="240">
        <f>SUMPRODUCT((data2!H$4:H$10000=D36)*(data2!O$4:O$10000&lt;=N$4)*data2!W$4:W$10000)</f>
        <v>0</v>
      </c>
      <c r="K36" s="241"/>
      <c r="L36" s="9"/>
    </row>
    <row r="37" spans="3:12" ht="15" customHeight="1" x14ac:dyDescent="0.15">
      <c r="C37" s="9"/>
      <c r="D37" s="65"/>
      <c r="E37" s="266" t="str">
        <f>IF(D37="","","  "&amp;VLOOKUP(D37,km!O:P,2,0))</f>
        <v/>
      </c>
      <c r="F37" s="267"/>
      <c r="G37" s="11"/>
      <c r="H37" s="240">
        <f>SUMPRODUCT((data2!H$4:H$10000=D37)*(data2!O$4:O$10000=N$4)*data2!W$4:W$10000)</f>
        <v>0</v>
      </c>
      <c r="I37" s="241"/>
      <c r="J37" s="240">
        <f>SUMPRODUCT((data2!H$4:H$10000=D37)*(data2!O$4:O$10000&lt;=N$4)*data2!W$4:W$10000)</f>
        <v>0</v>
      </c>
      <c r="K37" s="241"/>
      <c r="L37" s="9"/>
    </row>
    <row r="38" spans="3:12" ht="15" customHeight="1" x14ac:dyDescent="0.15">
      <c r="C38" s="9"/>
      <c r="D38" s="65"/>
      <c r="E38" s="266" t="str">
        <f>IF(D38="","","  "&amp;VLOOKUP(D38,km!O:P,2,0))</f>
        <v/>
      </c>
      <c r="F38" s="267"/>
      <c r="G38" s="11"/>
      <c r="H38" s="240">
        <f>SUMPRODUCT((data2!H$4:H$10000=D38)*(data2!O$4:O$10000=N$4)*data2!W$4:W$10000)</f>
        <v>0</v>
      </c>
      <c r="I38" s="241"/>
      <c r="J38" s="240">
        <f>SUMPRODUCT((data2!H$4:H$10000=D38)*(data2!O$4:O$10000&lt;=N$4)*data2!W$4:W$10000)</f>
        <v>0</v>
      </c>
      <c r="K38" s="241"/>
      <c r="L38" s="9"/>
    </row>
    <row r="39" spans="3:12" ht="15" customHeight="1" x14ac:dyDescent="0.15">
      <c r="C39" s="9"/>
      <c r="D39" s="65"/>
      <c r="E39" s="266" t="str">
        <f>IF(D39="","","  "&amp;VLOOKUP(D39,km!O:P,2,0))</f>
        <v/>
      </c>
      <c r="F39" s="267"/>
      <c r="G39" s="11"/>
      <c r="H39" s="240">
        <f>SUMPRODUCT((data2!H$4:H$10000=D39)*(data2!O$4:O$10000=N$4)*data2!W$4:W$10000)</f>
        <v>0</v>
      </c>
      <c r="I39" s="241"/>
      <c r="J39" s="240">
        <f>SUMPRODUCT((data2!H$4:H$10000=D39)*(data2!O$4:O$10000&lt;=N$4)*data2!W$4:W$10000)</f>
        <v>0</v>
      </c>
      <c r="K39" s="241"/>
      <c r="L39" s="9"/>
    </row>
    <row r="40" spans="3:12" ht="15" customHeight="1" x14ac:dyDescent="0.15">
      <c r="C40" s="9"/>
      <c r="D40" s="65"/>
      <c r="E40" s="266" t="str">
        <f>IF(D40="","","  "&amp;VLOOKUP(D40,km!O:P,2,0))</f>
        <v/>
      </c>
      <c r="F40" s="267"/>
      <c r="G40" s="11"/>
      <c r="H40" s="240">
        <f>SUMPRODUCT((data2!H$4:H$10000=D40)*(data2!O$4:O$10000=N$4)*data2!W$4:W$10000)</f>
        <v>0</v>
      </c>
      <c r="I40" s="241"/>
      <c r="J40" s="240">
        <f>SUMPRODUCT((data2!H$4:H$10000=D40)*(data2!O$4:O$10000&lt;=N$4)*data2!W$4:W$10000)</f>
        <v>0</v>
      </c>
      <c r="K40" s="241"/>
      <c r="L40" s="9"/>
    </row>
    <row r="41" spans="3:12" ht="15" customHeight="1" x14ac:dyDescent="0.15">
      <c r="C41" s="9"/>
      <c r="D41" s="65"/>
      <c r="E41" s="266" t="str">
        <f>IF(D41="","","  "&amp;VLOOKUP(D41,km!O:P,2,0))</f>
        <v/>
      </c>
      <c r="F41" s="267"/>
      <c r="G41" s="11"/>
      <c r="H41" s="240">
        <f>SUMPRODUCT((data2!H$4:H$10000=D41)*(data2!O$4:O$10000=N$4)*data2!W$4:W$10000)</f>
        <v>0</v>
      </c>
      <c r="I41" s="241"/>
      <c r="J41" s="240">
        <f>SUMPRODUCT((data2!H$4:H$10000=D41)*(data2!O$4:O$10000&lt;=N$4)*data2!W$4:W$10000)</f>
        <v>0</v>
      </c>
      <c r="K41" s="241"/>
      <c r="L41" s="9"/>
    </row>
    <row r="42" spans="3:12" ht="15" customHeight="1" x14ac:dyDescent="0.15">
      <c r="C42" s="9"/>
      <c r="D42" s="65"/>
      <c r="E42" s="266" t="str">
        <f>IF(D42="","","  "&amp;VLOOKUP(D42,km!O:P,2,0))</f>
        <v/>
      </c>
      <c r="F42" s="267"/>
      <c r="G42" s="11"/>
      <c r="H42" s="240">
        <f>SUMPRODUCT((data2!H$4:H$10000=D42)*(data2!O$4:O$10000=N$4)*data2!W$4:W$10000)</f>
        <v>0</v>
      </c>
      <c r="I42" s="241"/>
      <c r="J42" s="240">
        <f>SUMPRODUCT((data2!H$4:H$10000=D42)*(data2!O$4:O$10000&lt;=N$4)*data2!W$4:W$10000)</f>
        <v>0</v>
      </c>
      <c r="K42" s="241"/>
      <c r="L42" s="9"/>
    </row>
    <row r="43" spans="3:12" ht="15" customHeight="1" x14ac:dyDescent="0.15">
      <c r="C43" s="9"/>
      <c r="D43" s="65"/>
      <c r="E43" s="266" t="str">
        <f>IF(D43="","","  "&amp;VLOOKUP(D43,km!O:P,2,0))</f>
        <v/>
      </c>
      <c r="F43" s="267"/>
      <c r="G43" s="11"/>
      <c r="H43" s="240">
        <f>SUMPRODUCT((data2!H$4:H$10000=D43)*(data2!O$4:O$10000=N$4)*data2!W$4:W$10000)</f>
        <v>0</v>
      </c>
      <c r="I43" s="241"/>
      <c r="J43" s="240">
        <f>SUMPRODUCT((data2!H$4:H$10000=D43)*(data2!O$4:O$10000&lt;=N$4)*data2!W$4:W$10000)</f>
        <v>0</v>
      </c>
      <c r="K43" s="241"/>
      <c r="L43" s="9"/>
    </row>
    <row r="44" spans="3:12" ht="15" customHeight="1" x14ac:dyDescent="0.15">
      <c r="C44" s="9"/>
      <c r="D44" s="65"/>
      <c r="E44" s="266" t="str">
        <f>IF(D44="","","  "&amp;VLOOKUP(D44,km!O:P,2,0))</f>
        <v/>
      </c>
      <c r="F44" s="267"/>
      <c r="G44" s="11"/>
      <c r="H44" s="240">
        <f>SUMPRODUCT((data2!H$4:H$10000=D44)*(data2!O$4:O$10000=N$4)*data2!W$4:W$10000)</f>
        <v>0</v>
      </c>
      <c r="I44" s="241"/>
      <c r="J44" s="240">
        <f>SUMPRODUCT((data2!H$4:H$10000=D44)*(data2!O$4:O$10000&lt;=N$4)*data2!W$4:W$10000)</f>
        <v>0</v>
      </c>
      <c r="K44" s="241"/>
      <c r="L44" s="9"/>
    </row>
    <row r="45" spans="3:12" ht="15" customHeight="1" x14ac:dyDescent="0.15">
      <c r="C45" s="9"/>
      <c r="D45" s="65"/>
      <c r="E45" s="266" t="str">
        <f>IF(D45="","","  "&amp;VLOOKUP(D45,km!O:P,2,0))</f>
        <v/>
      </c>
      <c r="F45" s="267"/>
      <c r="G45" s="11"/>
      <c r="H45" s="240">
        <f>SUMPRODUCT((data2!H$4:H$10000=D45)*(data2!O$4:O$10000=N$4)*data2!W$4:W$10000)</f>
        <v>0</v>
      </c>
      <c r="I45" s="241"/>
      <c r="J45" s="240">
        <f>SUMPRODUCT((data2!H$4:H$10000=D45)*(data2!O$4:O$10000&lt;=N$4)*data2!W$4:W$10000)</f>
        <v>0</v>
      </c>
      <c r="K45" s="241"/>
      <c r="L45" s="9"/>
    </row>
    <row r="46" spans="3:12" ht="15" customHeight="1" x14ac:dyDescent="0.15">
      <c r="C46" s="9"/>
      <c r="D46" s="65"/>
      <c r="E46" s="238" t="s">
        <v>277</v>
      </c>
      <c r="F46" s="239"/>
      <c r="G46" s="11"/>
      <c r="H46" s="240">
        <f>SUM(H27:I45)</f>
        <v>0</v>
      </c>
      <c r="I46" s="241"/>
      <c r="J46" s="240">
        <f>SUM(J27:K45)</f>
        <v>0</v>
      </c>
      <c r="K46" s="241"/>
      <c r="L46" s="9"/>
    </row>
    <row r="47" spans="3:12" ht="15" customHeight="1" x14ac:dyDescent="0.15">
      <c r="C47" s="9"/>
      <c r="D47" s="65"/>
      <c r="E47" s="268" t="s">
        <v>278</v>
      </c>
      <c r="F47" s="269"/>
      <c r="G47" s="11"/>
      <c r="H47" s="240">
        <f>H25-H46</f>
        <v>0</v>
      </c>
      <c r="I47" s="241"/>
      <c r="J47" s="240">
        <f>J25-J46</f>
        <v>0</v>
      </c>
      <c r="K47" s="241"/>
      <c r="L47" s="9"/>
    </row>
    <row r="48" spans="3:12" ht="15" customHeight="1" x14ac:dyDescent="0.15">
      <c r="C48" s="9"/>
      <c r="D48" s="9"/>
      <c r="E48" s="18" t="s">
        <v>271</v>
      </c>
      <c r="F48" s="57"/>
      <c r="G48" s="270" t="s">
        <v>245</v>
      </c>
      <c r="H48" s="270"/>
      <c r="I48" s="57"/>
      <c r="J48" s="18" t="s">
        <v>246</v>
      </c>
      <c r="K48" s="57"/>
      <c r="L48" s="9"/>
    </row>
    <row r="49" spans="3:12" ht="15" customHeight="1" x14ac:dyDescent="0.15">
      <c r="C49" s="9"/>
      <c r="D49" s="9"/>
      <c r="E49" s="9"/>
      <c r="F49" s="9"/>
      <c r="G49" s="9"/>
      <c r="H49" s="9"/>
      <c r="I49" s="9"/>
      <c r="J49" s="9"/>
      <c r="K49" s="9"/>
      <c r="L49" s="9"/>
    </row>
  </sheetData>
  <sheetCalcPr fullCalcOnLoad="1"/>
  <sheetProtection password="9BFE" sheet="1" objects="1" scenarios="1"/>
  <mergeCells count="136">
    <mergeCell ref="H7:I7"/>
    <mergeCell ref="J6:K6"/>
    <mergeCell ref="J7:K7"/>
    <mergeCell ref="H28:I28"/>
    <mergeCell ref="J28:K28"/>
    <mergeCell ref="J23:K23"/>
    <mergeCell ref="J24:K24"/>
    <mergeCell ref="J25:K25"/>
    <mergeCell ref="J26:K26"/>
    <mergeCell ref="J19:K19"/>
    <mergeCell ref="J9:K9"/>
    <mergeCell ref="J10:K10"/>
    <mergeCell ref="J11:K11"/>
    <mergeCell ref="J12:K12"/>
    <mergeCell ref="H23:I23"/>
    <mergeCell ref="H24:I24"/>
    <mergeCell ref="H19:I19"/>
    <mergeCell ref="H20:I20"/>
    <mergeCell ref="H21:I21"/>
    <mergeCell ref="H22:I22"/>
    <mergeCell ref="J46:K46"/>
    <mergeCell ref="J47:K47"/>
    <mergeCell ref="G48:H48"/>
    <mergeCell ref="G1:I1"/>
    <mergeCell ref="G2:I2"/>
    <mergeCell ref="E3:I3"/>
    <mergeCell ref="E19:F19"/>
    <mergeCell ref="E20:F20"/>
    <mergeCell ref="E21:F21"/>
    <mergeCell ref="E22:F22"/>
    <mergeCell ref="J42:K42"/>
    <mergeCell ref="J43:K43"/>
    <mergeCell ref="J44:K44"/>
    <mergeCell ref="J45:K45"/>
    <mergeCell ref="J38:K38"/>
    <mergeCell ref="J39:K39"/>
    <mergeCell ref="J40:K40"/>
    <mergeCell ref="J41:K41"/>
    <mergeCell ref="J35:K35"/>
    <mergeCell ref="J36:K36"/>
    <mergeCell ref="J37:K37"/>
    <mergeCell ref="J17:K17"/>
    <mergeCell ref="J18:K18"/>
    <mergeCell ref="J27:K27"/>
    <mergeCell ref="J29:K29"/>
    <mergeCell ref="J22:K22"/>
    <mergeCell ref="J20:K20"/>
    <mergeCell ref="J13:K13"/>
    <mergeCell ref="J14:K14"/>
    <mergeCell ref="J15:K15"/>
    <mergeCell ref="J16:K16"/>
    <mergeCell ref="H44:I44"/>
    <mergeCell ref="H36:I36"/>
    <mergeCell ref="H37:I37"/>
    <mergeCell ref="H38:I38"/>
    <mergeCell ref="H39:I39"/>
    <mergeCell ref="J34:K34"/>
    <mergeCell ref="H46:I46"/>
    <mergeCell ref="H47:I47"/>
    <mergeCell ref="H40:I40"/>
    <mergeCell ref="H41:I41"/>
    <mergeCell ref="H42:I42"/>
    <mergeCell ref="H43:I43"/>
    <mergeCell ref="H34:I34"/>
    <mergeCell ref="H35:I35"/>
    <mergeCell ref="H31:I31"/>
    <mergeCell ref="H32:I32"/>
    <mergeCell ref="H33:I33"/>
    <mergeCell ref="H45:I45"/>
    <mergeCell ref="J30:K30"/>
    <mergeCell ref="J31:K31"/>
    <mergeCell ref="J32:K32"/>
    <mergeCell ref="J33:K33"/>
    <mergeCell ref="H14:I14"/>
    <mergeCell ref="H15:I15"/>
    <mergeCell ref="H25:I25"/>
    <mergeCell ref="H26:I26"/>
    <mergeCell ref="J21:K21"/>
    <mergeCell ref="H8:I8"/>
    <mergeCell ref="H9:I9"/>
    <mergeCell ref="H10:I10"/>
    <mergeCell ref="H11:I11"/>
    <mergeCell ref="H12:I12"/>
    <mergeCell ref="E46:F46"/>
    <mergeCell ref="E43:F43"/>
    <mergeCell ref="E44:F44"/>
    <mergeCell ref="E45:F45"/>
    <mergeCell ref="E38:F38"/>
    <mergeCell ref="E47:F47"/>
    <mergeCell ref="H5:I5"/>
    <mergeCell ref="H16:I16"/>
    <mergeCell ref="H17:I17"/>
    <mergeCell ref="H18:I18"/>
    <mergeCell ref="H27:I27"/>
    <mergeCell ref="H29:I29"/>
    <mergeCell ref="H30:I30"/>
    <mergeCell ref="H13:I13"/>
    <mergeCell ref="E42:F42"/>
    <mergeCell ref="E39:F39"/>
    <mergeCell ref="E40:F40"/>
    <mergeCell ref="E41:F41"/>
    <mergeCell ref="E34:F34"/>
    <mergeCell ref="E35:F35"/>
    <mergeCell ref="E36:F36"/>
    <mergeCell ref="E37:F37"/>
    <mergeCell ref="E30:F30"/>
    <mergeCell ref="E31:F31"/>
    <mergeCell ref="E32:F32"/>
    <mergeCell ref="E33:F33"/>
    <mergeCell ref="E29:F29"/>
    <mergeCell ref="E28:F28"/>
    <mergeCell ref="E18:F18"/>
    <mergeCell ref="E27:F27"/>
    <mergeCell ref="E24:F24"/>
    <mergeCell ref="E25:F25"/>
    <mergeCell ref="E26:F26"/>
    <mergeCell ref="E23:F23"/>
    <mergeCell ref="E17:F17"/>
    <mergeCell ref="E13:F13"/>
    <mergeCell ref="E9:F9"/>
    <mergeCell ref="E10:F10"/>
    <mergeCell ref="E14:F14"/>
    <mergeCell ref="E15:F15"/>
    <mergeCell ref="E11:F11"/>
    <mergeCell ref="E16:F16"/>
    <mergeCell ref="E12:F12"/>
    <mergeCell ref="E6:F6"/>
    <mergeCell ref="E7:F7"/>
    <mergeCell ref="E8:F8"/>
    <mergeCell ref="J4:K4"/>
    <mergeCell ref="H4:I4"/>
    <mergeCell ref="E5:F5"/>
    <mergeCell ref="J5:K5"/>
    <mergeCell ref="E4:F4"/>
    <mergeCell ref="J8:K8"/>
    <mergeCell ref="H6:I6"/>
  </mergeCells>
  <phoneticPr fontId="1" type="noConversion"/>
  <printOptions horizontalCentered="1" verticalCentered="1"/>
  <pageMargins left="0" right="0" top="0" bottom="0" header="0" footer="0"/>
  <pageSetup paperSize="9"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Spinner 1">
              <controlPr defaultSize="0" print="0" autoPict="0">
                <anchor moveWithCells="1">
                  <from>
                    <xdr:col>14</xdr:col>
                    <xdr:colOff>38100</xdr:colOff>
                    <xdr:row>2</xdr:row>
                    <xdr:rowOff>133350</xdr:rowOff>
                  </from>
                  <to>
                    <xdr:col>14</xdr:col>
                    <xdr:colOff>390525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Button 2">
              <controlPr defaultSize="0" print="0" autoFill="0" autoPict="0" macro="[0]!主页">
                <anchor moveWithCells="1">
                  <from>
                    <xdr:col>13</xdr:col>
                    <xdr:colOff>0</xdr:colOff>
                    <xdr:row>5</xdr:row>
                    <xdr:rowOff>114300</xdr:rowOff>
                  </from>
                  <to>
                    <xdr:col>14</xdr:col>
                    <xdr:colOff>257175</xdr:colOff>
                    <xdr:row>6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tabColor indexed="17"/>
  </sheetPr>
  <dimension ref="A1:W52"/>
  <sheetViews>
    <sheetView showGridLines="0" showZeros="0" defaultGridColor="0" topLeftCell="J1" colorId="57" workbookViewId="0">
      <selection activeCell="W18" sqref="W18"/>
    </sheetView>
  </sheetViews>
  <sheetFormatPr defaultRowHeight="15" customHeight="1" x14ac:dyDescent="0.15"/>
  <cols>
    <col min="1" max="1" width="4.5" style="7" hidden="1" customWidth="1"/>
    <col min="2" max="2" width="5.375" style="7" hidden="1" customWidth="1"/>
    <col min="3" max="3" width="9.75" style="7" hidden="1" customWidth="1"/>
    <col min="4" max="5" width="6.125" style="7" hidden="1" customWidth="1"/>
    <col min="6" max="9" width="3.75" style="7" hidden="1" customWidth="1"/>
    <col min="10" max="10" width="3.25" style="7" customWidth="1"/>
    <col min="11" max="11" width="7.5" style="8" customWidth="1"/>
    <col min="12" max="12" width="15.75" style="7" customWidth="1"/>
    <col min="13" max="14" width="14.625" style="7" customWidth="1"/>
    <col min="15" max="15" width="16.375" style="52" customWidth="1"/>
    <col min="16" max="17" width="14.625" style="7" customWidth="1"/>
    <col min="18" max="18" width="4.125" style="7" customWidth="1"/>
    <col min="19" max="19" width="10.5" style="7" customWidth="1"/>
    <col min="20" max="20" width="5.625" style="7" customWidth="1"/>
    <col min="21" max="21" width="9" style="7"/>
    <col min="22" max="22" width="0" style="7" hidden="1" customWidth="1"/>
    <col min="23" max="16384" width="9" style="7"/>
  </cols>
  <sheetData>
    <row r="1" spans="1:23" ht="19.5" customHeight="1" x14ac:dyDescent="0.15">
      <c r="J1" s="9"/>
      <c r="K1" s="10"/>
      <c r="L1" s="9"/>
      <c r="M1" s="9"/>
      <c r="N1" s="265" t="s">
        <v>259</v>
      </c>
      <c r="O1" s="265"/>
      <c r="P1" s="9"/>
      <c r="Q1" s="9"/>
      <c r="R1" s="9"/>
    </row>
    <row r="2" spans="1:23" ht="15" customHeight="1" thickBot="1" x14ac:dyDescent="0.2">
      <c r="J2" s="9"/>
      <c r="K2" s="10"/>
      <c r="L2" s="9"/>
      <c r="M2" s="9"/>
      <c r="N2" s="272" t="str">
        <f>data!B27&amp;"年"&amp;T3&amp;"月"&amp;DAY(DATE(data!B27,T3+1,1)-1)&amp;"日"</f>
        <v>2019年4月30日</v>
      </c>
      <c r="O2" s="272"/>
      <c r="P2" s="9"/>
      <c r="Q2" s="9"/>
      <c r="R2" s="9"/>
      <c r="T2" s="151"/>
    </row>
    <row r="3" spans="1:23" ht="15" customHeight="1" thickBot="1" x14ac:dyDescent="0.2">
      <c r="J3" s="9"/>
      <c r="K3" s="10"/>
      <c r="L3" s="256" t="str">
        <f>"填报单位："&amp;data!B26</f>
        <v>填报单位：XXXX集团有限公司</v>
      </c>
      <c r="M3" s="256"/>
      <c r="N3" s="256"/>
      <c r="O3" s="53"/>
      <c r="P3" s="9"/>
      <c r="Q3" s="54" t="s">
        <v>242</v>
      </c>
      <c r="R3" s="9"/>
      <c r="S3" s="62" t="s">
        <v>250</v>
      </c>
      <c r="T3" s="201">
        <f>V3</f>
        <v>4</v>
      </c>
      <c r="V3" s="93">
        <v>4</v>
      </c>
    </row>
    <row r="4" spans="1:23" s="51" customFormat="1" ht="15" customHeight="1" x14ac:dyDescent="0.15">
      <c r="J4" s="18"/>
      <c r="K4" s="60" t="s">
        <v>248</v>
      </c>
      <c r="L4" s="12" t="s">
        <v>238</v>
      </c>
      <c r="M4" s="12" t="s">
        <v>239</v>
      </c>
      <c r="N4" s="12" t="s">
        <v>240</v>
      </c>
      <c r="O4" s="55" t="s">
        <v>241</v>
      </c>
      <c r="P4" s="12" t="s">
        <v>239</v>
      </c>
      <c r="Q4" s="12" t="s">
        <v>240</v>
      </c>
      <c r="R4" s="18"/>
      <c r="T4" s="195"/>
    </row>
    <row r="5" spans="1:23" ht="15" customHeight="1" x14ac:dyDescent="0.15">
      <c r="A5" s="3">
        <f>IF(MAX(A$4:A4)&gt;=MAX('km2'!D:D),0,MAX(A$4:A4)+1)</f>
        <v>0</v>
      </c>
      <c r="B5" s="3">
        <f>IF(A5=0,0,VLOOKUP(A5,'km2'!D:P,12,0))</f>
        <v>0</v>
      </c>
      <c r="C5" s="16">
        <f>IF(B5=0,0,SUMPRODUCT((data2!H$4:H$10000=B5)*(data2!O$4:O$10000&lt;=T$3)*data2!V$4:V$10000)-SUMPRODUCT((data2!H$4:H$10000=B5)*(data2!O$4:O$10000&lt;=T$3)*data2!W$4:W$10000)+VLOOKUP(B5,'km2'!O:Q,3,0))</f>
        <v>0</v>
      </c>
      <c r="D5" s="4">
        <f>IF(K5="-",0,IF(OR(C5&gt;=0,K5="+"),B5,0))</f>
        <v>0</v>
      </c>
      <c r="E5" s="4">
        <f>IF(D5&gt;0,0,B5)</f>
        <v>0</v>
      </c>
      <c r="J5" s="9"/>
      <c r="K5" s="65"/>
      <c r="L5" s="11">
        <f>IF(D5=0,0,VLOOKUP(D5,'km2'!O:P,2,0))</f>
        <v>0</v>
      </c>
      <c r="M5" s="20">
        <f>IF(D5=0,0,VLOOKUP(D5,'km2'!O:Q,3,0))</f>
        <v>0</v>
      </c>
      <c r="N5" s="20">
        <f>IF(D5=0,0,VLOOKUP(D5,B:C,2,0))</f>
        <v>0</v>
      </c>
      <c r="O5" s="56">
        <f>IF(E5=0,0,VLOOKUP(E5,'km2'!O:P,2,0))</f>
        <v>0</v>
      </c>
      <c r="P5" s="20">
        <f>IF(E5=0,0,-VLOOKUP(E5,'km2'!O:Q,3,0))</f>
        <v>0</v>
      </c>
      <c r="Q5" s="20">
        <f>IF(E5=0,0,-VLOOKUP(E5,B:C,2,0))</f>
        <v>0</v>
      </c>
      <c r="R5" s="9"/>
    </row>
    <row r="6" spans="1:23" ht="15" customHeight="1" x14ac:dyDescent="0.15">
      <c r="A6" s="3">
        <f>IF(MAX(A$4:A5)&gt;=MAX('km2'!D:D),0,MAX(A$4:A5)+1)</f>
        <v>0</v>
      </c>
      <c r="B6" s="3">
        <f>IF(A6=0,0,VLOOKUP(A6,'km2'!D:P,12,0))</f>
        <v>0</v>
      </c>
      <c r="C6" s="16">
        <f>IF(B6=0,0,SUMPRODUCT((data2!H$4:H$10000=B6)*(data2!O$4:O$10000&lt;=T$3)*data2!V$4:V$10000)-SUMPRODUCT((data2!H$4:H$10000=B6)*(data2!O$4:O$10000&lt;=T$3)*data2!W$4:W$10000)+VLOOKUP(B6,'km2'!O:Q,3,0))</f>
        <v>0</v>
      </c>
      <c r="D6" s="4">
        <f t="shared" ref="D6:D49" si="0">IF(K6="-",0,IF(OR(C6&gt;=0,K6="+"),B6,0))</f>
        <v>0</v>
      </c>
      <c r="E6" s="4">
        <f t="shared" ref="E6:E49" si="1">IF(D6&gt;0,0,B6)</f>
        <v>0</v>
      </c>
      <c r="J6" s="9"/>
      <c r="K6" s="65"/>
      <c r="L6" s="11">
        <f>IF(D6=0,0,VLOOKUP(D6,'km2'!O:P,2,0))</f>
        <v>0</v>
      </c>
      <c r="M6" s="20">
        <f>IF(D6=0,0,VLOOKUP(D6,'km2'!O:Q,3,0))</f>
        <v>0</v>
      </c>
      <c r="N6" s="20">
        <f t="shared" ref="N6:N49" si="2">IF(D6=0,0,VLOOKUP(D6,B:C,2,0))</f>
        <v>0</v>
      </c>
      <c r="O6" s="56">
        <f>IF(E6=0,0,VLOOKUP(E6,'km2'!O:P,2,0))</f>
        <v>0</v>
      </c>
      <c r="P6" s="20">
        <f>IF(E6=0,0,-VLOOKUP(E6,'km2'!O:Q,3,0))</f>
        <v>0</v>
      </c>
      <c r="Q6" s="20">
        <f t="shared" ref="Q6:Q49" si="3">IF(E6=0,0,-VLOOKUP(E6,B:C,2,0))</f>
        <v>0</v>
      </c>
      <c r="R6" s="9"/>
    </row>
    <row r="7" spans="1:23" ht="15" customHeight="1" x14ac:dyDescent="0.15">
      <c r="A7" s="3">
        <f>IF(MAX(A$4:A6)&gt;=MAX('km2'!D:D),0,MAX(A$4:A6)+1)</f>
        <v>0</v>
      </c>
      <c r="B7" s="3">
        <f>IF(A7=0,0,VLOOKUP(A7,'km2'!D:P,12,0))</f>
        <v>0</v>
      </c>
      <c r="C7" s="16">
        <f>IF(B7=0,0,SUMPRODUCT((data2!H$4:H$10000=B7)*(data2!O$4:O$10000&lt;=T$3)*data2!V$4:V$10000)-SUMPRODUCT((data2!H$4:H$10000=B7)*(data2!O$4:O$10000&lt;=T$3)*data2!W$4:W$10000)+VLOOKUP(B7,'km2'!O:Q,3,0))</f>
        <v>0</v>
      </c>
      <c r="D7" s="4">
        <f t="shared" si="0"/>
        <v>0</v>
      </c>
      <c r="E7" s="4">
        <f t="shared" si="1"/>
        <v>0</v>
      </c>
      <c r="J7" s="9"/>
      <c r="K7" s="65"/>
      <c r="L7" s="11">
        <f>IF(D7=0,0,VLOOKUP(D7,'km2'!O:P,2,0))</f>
        <v>0</v>
      </c>
      <c r="M7" s="20">
        <f>IF(D7=0,0,VLOOKUP(D7,'km2'!O:Q,3,0))</f>
        <v>0</v>
      </c>
      <c r="N7" s="20">
        <f t="shared" si="2"/>
        <v>0</v>
      </c>
      <c r="O7" s="56">
        <f>IF(E7=0,0,VLOOKUP(E7,'km2'!O:P,2,0))</f>
        <v>0</v>
      </c>
      <c r="P7" s="20">
        <f>IF(E7=0,0,-VLOOKUP(E7,'km2'!O:Q,3,0))</f>
        <v>0</v>
      </c>
      <c r="Q7" s="20">
        <f t="shared" si="3"/>
        <v>0</v>
      </c>
      <c r="R7" s="9"/>
    </row>
    <row r="8" spans="1:23" ht="15" customHeight="1" x14ac:dyDescent="0.15">
      <c r="A8" s="3">
        <f>IF(MAX(A$4:A7)&gt;=MAX('km2'!D:D),0,MAX(A$4:A7)+1)</f>
        <v>0</v>
      </c>
      <c r="B8" s="3">
        <f>IF(A8=0,0,VLOOKUP(A8,'km2'!D:P,12,0))</f>
        <v>0</v>
      </c>
      <c r="C8" s="16">
        <f>IF(B8=0,0,SUMPRODUCT((data2!H$4:H$10000=B8)*(data2!O$4:O$10000&lt;=T$3)*data2!V$4:V$10000)-SUMPRODUCT((data2!H$4:H$10000=B8)*(data2!O$4:O$10000&lt;=T$3)*data2!W$4:W$10000)+VLOOKUP(B8,'km2'!O:Q,3,0))</f>
        <v>0</v>
      </c>
      <c r="D8" s="4">
        <f t="shared" si="0"/>
        <v>0</v>
      </c>
      <c r="E8" s="4">
        <f t="shared" si="1"/>
        <v>0</v>
      </c>
      <c r="J8" s="9"/>
      <c r="K8" s="65"/>
      <c r="L8" s="11">
        <f>IF(D8=0,0,VLOOKUP(D8,'km2'!O:P,2,0))</f>
        <v>0</v>
      </c>
      <c r="M8" s="20">
        <f>IF(D8=0,0,VLOOKUP(D8,'km2'!O:Q,3,0))</f>
        <v>0</v>
      </c>
      <c r="N8" s="20">
        <f t="shared" si="2"/>
        <v>0</v>
      </c>
      <c r="O8" s="56">
        <f>IF(E8=0,0,VLOOKUP(E8,'km2'!O:P,2,0))</f>
        <v>0</v>
      </c>
      <c r="P8" s="20">
        <f>IF(E8=0,0,-VLOOKUP(E8,'km2'!O:Q,3,0))</f>
        <v>0</v>
      </c>
      <c r="Q8" s="20">
        <f t="shared" si="3"/>
        <v>0</v>
      </c>
      <c r="R8" s="9"/>
      <c r="W8" s="153"/>
    </row>
    <row r="9" spans="1:23" ht="15" customHeight="1" x14ac:dyDescent="0.15">
      <c r="A9" s="3">
        <f>IF(MAX(A$4:A8)&gt;=MAX('km2'!D:D),0,MAX(A$4:A8)+1)</f>
        <v>0</v>
      </c>
      <c r="B9" s="3">
        <f>IF(A9=0,0,VLOOKUP(A9,'km2'!D:P,12,0))</f>
        <v>0</v>
      </c>
      <c r="C9" s="16">
        <f>IF(B9=0,0,SUMPRODUCT((data2!H$4:H$10000=B9)*(data2!O$4:O$10000&lt;=T$3)*data2!V$4:V$10000)-SUMPRODUCT((data2!H$4:H$10000=B9)*(data2!O$4:O$10000&lt;=T$3)*data2!W$4:W$10000)+VLOOKUP(B9,'km2'!O:Q,3,0))</f>
        <v>0</v>
      </c>
      <c r="D9" s="4">
        <f t="shared" si="0"/>
        <v>0</v>
      </c>
      <c r="E9" s="4">
        <f t="shared" si="1"/>
        <v>0</v>
      </c>
      <c r="J9" s="9"/>
      <c r="K9" s="65"/>
      <c r="L9" s="11">
        <f>IF(D9=0,0,VLOOKUP(D9,'km2'!O:P,2,0))</f>
        <v>0</v>
      </c>
      <c r="M9" s="20">
        <f>IF(D9=0,0,VLOOKUP(D9,'km2'!O:Q,3,0))</f>
        <v>0</v>
      </c>
      <c r="N9" s="20">
        <f t="shared" si="2"/>
        <v>0</v>
      </c>
      <c r="O9" s="56">
        <f>IF(E9=0,0,VLOOKUP(E9,'km2'!O:P,2,0))</f>
        <v>0</v>
      </c>
      <c r="P9" s="20">
        <f>IF(E9=0,0,-VLOOKUP(E9,'km2'!O:Q,3,0))</f>
        <v>0</v>
      </c>
      <c r="Q9" s="20">
        <f t="shared" si="3"/>
        <v>0</v>
      </c>
      <c r="R9" s="9"/>
    </row>
    <row r="10" spans="1:23" ht="15" customHeight="1" x14ac:dyDescent="0.15">
      <c r="A10" s="3">
        <f>IF(MAX(A$4:A9)&gt;=MAX('km2'!D:D),0,MAX(A$4:A9)+1)</f>
        <v>0</v>
      </c>
      <c r="B10" s="3">
        <f>IF(A10=0,0,VLOOKUP(A10,'km2'!D:P,12,0))</f>
        <v>0</v>
      </c>
      <c r="C10" s="16">
        <f>IF(B10=0,0,SUMPRODUCT((data2!H$4:H$10000=B10)*(data2!O$4:O$10000&lt;=T$3)*data2!V$4:V$10000)-SUMPRODUCT((data2!H$4:H$10000=B10)*(data2!O$4:O$10000&lt;=T$3)*data2!W$4:W$10000)+VLOOKUP(B10,'km2'!O:Q,3,0))</f>
        <v>0</v>
      </c>
      <c r="D10" s="4">
        <f t="shared" si="0"/>
        <v>0</v>
      </c>
      <c r="E10" s="4">
        <f t="shared" si="1"/>
        <v>0</v>
      </c>
      <c r="J10" s="9"/>
      <c r="K10" s="65"/>
      <c r="L10" s="11">
        <f>IF(D10=0,0,VLOOKUP(D10,'km2'!O:P,2,0))</f>
        <v>0</v>
      </c>
      <c r="M10" s="20">
        <f>IF(D10=0,0,VLOOKUP(D10,'km2'!O:Q,3,0))</f>
        <v>0</v>
      </c>
      <c r="N10" s="20">
        <f t="shared" si="2"/>
        <v>0</v>
      </c>
      <c r="O10" s="56">
        <f>IF(E10=0,0,VLOOKUP(E10,'km2'!O:P,2,0))</f>
        <v>0</v>
      </c>
      <c r="P10" s="20">
        <f>IF(E10=0,0,-VLOOKUP(E10,'km2'!O:Q,3,0))</f>
        <v>0</v>
      </c>
      <c r="Q10" s="20">
        <f t="shared" si="3"/>
        <v>0</v>
      </c>
      <c r="R10" s="9"/>
    </row>
    <row r="11" spans="1:23" ht="15" customHeight="1" x14ac:dyDescent="0.15">
      <c r="A11" s="3">
        <f>IF(MAX(A$4:A10)&gt;=MAX('km2'!D:D),0,MAX(A$4:A10)+1)</f>
        <v>0</v>
      </c>
      <c r="B11" s="3">
        <f>IF(A11=0,0,VLOOKUP(A11,'km2'!D:P,12,0))</f>
        <v>0</v>
      </c>
      <c r="C11" s="16">
        <f>IF(B11=0,0,SUMPRODUCT((data2!H$4:H$10000=B11)*(data2!O$4:O$10000&lt;=T$3)*data2!V$4:V$10000)-SUMPRODUCT((data2!H$4:H$10000=B11)*(data2!O$4:O$10000&lt;=T$3)*data2!W$4:W$10000)+VLOOKUP(B11,'km2'!O:Q,3,0))</f>
        <v>0</v>
      </c>
      <c r="D11" s="4">
        <f t="shared" si="0"/>
        <v>0</v>
      </c>
      <c r="E11" s="4">
        <f t="shared" si="1"/>
        <v>0</v>
      </c>
      <c r="J11" s="9"/>
      <c r="K11" s="65" t="s">
        <v>249</v>
      </c>
      <c r="L11" s="11">
        <f>IF(D11=0,0,VLOOKUP(D11,'km2'!O:P,2,0))</f>
        <v>0</v>
      </c>
      <c r="M11" s="20">
        <f>IF(D11=0,0,VLOOKUP(D11,'km2'!O:Q,3,0))</f>
        <v>0</v>
      </c>
      <c r="N11" s="20">
        <f t="shared" si="2"/>
        <v>0</v>
      </c>
      <c r="O11" s="56">
        <f>IF(E11=0,0,VLOOKUP(E11,'km2'!O:P,2,0))</f>
        <v>0</v>
      </c>
      <c r="P11" s="20">
        <f>IF(E11=0,0,-VLOOKUP(E11,'km2'!O:Q,3,0))</f>
        <v>0</v>
      </c>
      <c r="Q11" s="20">
        <f t="shared" si="3"/>
        <v>0</v>
      </c>
      <c r="R11" s="9"/>
    </row>
    <row r="12" spans="1:23" ht="15" customHeight="1" x14ac:dyDescent="0.15">
      <c r="A12" s="3">
        <f>IF(MAX(A$4:A11)&gt;=MAX('km2'!D:D),0,MAX(A$4:A11)+1)</f>
        <v>0</v>
      </c>
      <c r="B12" s="3">
        <f>IF(A12=0,0,VLOOKUP(A12,'km2'!D:P,12,0))</f>
        <v>0</v>
      </c>
      <c r="C12" s="16">
        <f>IF(B12=0,0,SUMPRODUCT((data2!H$4:H$10000=B12)*(data2!O$4:O$10000&lt;=T$3)*data2!V$4:V$10000)-SUMPRODUCT((data2!H$4:H$10000=B12)*(data2!O$4:O$10000&lt;=T$3)*data2!W$4:W$10000)+VLOOKUP(B12,'km2'!O:Q,3,0))</f>
        <v>0</v>
      </c>
      <c r="D12" s="4">
        <f t="shared" si="0"/>
        <v>0</v>
      </c>
      <c r="E12" s="4">
        <f t="shared" si="1"/>
        <v>0</v>
      </c>
      <c r="J12" s="9"/>
      <c r="K12" s="65" t="s">
        <v>249</v>
      </c>
      <c r="L12" s="11">
        <f>IF(D12=0,0,VLOOKUP(D12,'km2'!O:P,2,0))</f>
        <v>0</v>
      </c>
      <c r="M12" s="20">
        <f>IF(D12=0,0,VLOOKUP(D12,'km2'!O:Q,3,0))</f>
        <v>0</v>
      </c>
      <c r="N12" s="20">
        <f t="shared" si="2"/>
        <v>0</v>
      </c>
      <c r="O12" s="56">
        <f>IF(E12=0,0,VLOOKUP(E12,'km2'!O:P,2,0))</f>
        <v>0</v>
      </c>
      <c r="P12" s="20">
        <f>IF(E12=0,0,-VLOOKUP(E12,'km2'!O:Q,3,0))</f>
        <v>0</v>
      </c>
      <c r="Q12" s="20">
        <f t="shared" si="3"/>
        <v>0</v>
      </c>
      <c r="R12" s="9"/>
    </row>
    <row r="13" spans="1:23" ht="15" customHeight="1" x14ac:dyDescent="0.15">
      <c r="A13" s="3">
        <f>IF(MAX(A$4:A12)&gt;=MAX('km2'!D:D),0,MAX(A$4:A12)+1)</f>
        <v>0</v>
      </c>
      <c r="B13" s="3">
        <f>IF(A13=0,0,VLOOKUP(A13,'km2'!D:P,12,0))</f>
        <v>0</v>
      </c>
      <c r="C13" s="16">
        <f>IF(B13=0,0,SUMPRODUCT((data2!H$4:H$10000=B13)*(data2!O$4:O$10000&lt;=T$3)*data2!V$4:V$10000)-SUMPRODUCT((data2!H$4:H$10000=B13)*(data2!O$4:O$10000&lt;=T$3)*data2!W$4:W$10000)+VLOOKUP(B13,'km2'!O:Q,3,0))</f>
        <v>0</v>
      </c>
      <c r="D13" s="4">
        <f t="shared" si="0"/>
        <v>0</v>
      </c>
      <c r="E13" s="4">
        <f t="shared" si="1"/>
        <v>0</v>
      </c>
      <c r="J13" s="9"/>
      <c r="K13" s="65"/>
      <c r="L13" s="11">
        <f>IF(D13=0,0,VLOOKUP(D13,'km2'!O:P,2,0))</f>
        <v>0</v>
      </c>
      <c r="M13" s="20">
        <f>IF(D13=0,0,VLOOKUP(D13,'km2'!O:Q,3,0))</f>
        <v>0</v>
      </c>
      <c r="N13" s="20">
        <f t="shared" si="2"/>
        <v>0</v>
      </c>
      <c r="O13" s="56">
        <f>IF(E13=0,0,VLOOKUP(E13,'km2'!O:P,2,0))</f>
        <v>0</v>
      </c>
      <c r="P13" s="20">
        <f>IF(E13=0,0,-VLOOKUP(E13,'km2'!O:Q,3,0))</f>
        <v>0</v>
      </c>
      <c r="Q13" s="20">
        <f t="shared" si="3"/>
        <v>0</v>
      </c>
      <c r="R13" s="9"/>
    </row>
    <row r="14" spans="1:23" ht="15" customHeight="1" x14ac:dyDescent="0.15">
      <c r="A14" s="3">
        <f>IF(MAX(A$4:A13)&gt;=MAX('km2'!D:D),0,MAX(A$4:A13)+1)</f>
        <v>0</v>
      </c>
      <c r="B14" s="3">
        <f>IF(A14=0,0,VLOOKUP(A14,'km2'!D:P,12,0))</f>
        <v>0</v>
      </c>
      <c r="C14" s="16">
        <f>IF(B14=0,0,SUMPRODUCT((data2!H$4:H$10000=B14)*(data2!O$4:O$10000&lt;=T$3)*data2!V$4:V$10000)-SUMPRODUCT((data2!H$4:H$10000=B14)*(data2!O$4:O$10000&lt;=T$3)*data2!W$4:W$10000)+VLOOKUP(B14,'km2'!O:Q,3,0))</f>
        <v>0</v>
      </c>
      <c r="D14" s="4">
        <f t="shared" si="0"/>
        <v>0</v>
      </c>
      <c r="E14" s="4">
        <f t="shared" si="1"/>
        <v>0</v>
      </c>
      <c r="J14" s="9"/>
      <c r="K14" s="65"/>
      <c r="L14" s="11">
        <f>IF(D14=0,0,VLOOKUP(D14,'km2'!O:P,2,0))</f>
        <v>0</v>
      </c>
      <c r="M14" s="20">
        <f>IF(D14=0,0,VLOOKUP(D14,'km2'!O:Q,3,0))</f>
        <v>0</v>
      </c>
      <c r="N14" s="20">
        <f t="shared" si="2"/>
        <v>0</v>
      </c>
      <c r="O14" s="56">
        <f>IF(E14=0,0,VLOOKUP(E14,'km2'!O:P,2,0))</f>
        <v>0</v>
      </c>
      <c r="P14" s="20">
        <f>IF(E14=0,0,-VLOOKUP(E14,'km2'!O:Q,3,0))</f>
        <v>0</v>
      </c>
      <c r="Q14" s="20">
        <f t="shared" si="3"/>
        <v>0</v>
      </c>
      <c r="R14" s="9"/>
    </row>
    <row r="15" spans="1:23" ht="15" customHeight="1" x14ac:dyDescent="0.15">
      <c r="A15" s="3">
        <f>IF(MAX(A$4:A14)&gt;=MAX('km2'!D:D),0,MAX(A$4:A14)+1)</f>
        <v>0</v>
      </c>
      <c r="B15" s="3">
        <f>IF(A15=0,0,VLOOKUP(A15,'km2'!D:P,12,0))</f>
        <v>0</v>
      </c>
      <c r="C15" s="16">
        <f>IF(B15=0,0,SUMPRODUCT((data2!H$4:H$10000=B15)*(data2!O$4:O$10000&lt;=T$3)*data2!V$4:V$10000)-SUMPRODUCT((data2!H$4:H$10000=B15)*(data2!O$4:O$10000&lt;=T$3)*data2!W$4:W$10000)+VLOOKUP(B15,'km2'!O:Q,3,0))</f>
        <v>0</v>
      </c>
      <c r="D15" s="4">
        <f t="shared" si="0"/>
        <v>0</v>
      </c>
      <c r="E15" s="4">
        <f t="shared" si="1"/>
        <v>0</v>
      </c>
      <c r="J15" s="9"/>
      <c r="K15" s="65"/>
      <c r="L15" s="11">
        <f>IF(D15=0,0,VLOOKUP(D15,'km2'!O:P,2,0))</f>
        <v>0</v>
      </c>
      <c r="M15" s="20">
        <f>IF(D15=0,0,VLOOKUP(D15,'km2'!O:Q,3,0))</f>
        <v>0</v>
      </c>
      <c r="N15" s="20">
        <f t="shared" si="2"/>
        <v>0</v>
      </c>
      <c r="O15" s="56">
        <f>IF(E15=0,0,VLOOKUP(E15,'km2'!O:P,2,0))</f>
        <v>0</v>
      </c>
      <c r="P15" s="20">
        <f>IF(E15=0,0,-VLOOKUP(E15,'km2'!O:Q,3,0))</f>
        <v>0</v>
      </c>
      <c r="Q15" s="20">
        <f t="shared" si="3"/>
        <v>0</v>
      </c>
      <c r="R15" s="9"/>
    </row>
    <row r="16" spans="1:23" ht="15" customHeight="1" x14ac:dyDescent="0.15">
      <c r="A16" s="3">
        <f>IF(MAX(A$4:A15)&gt;=MAX('km2'!D:D),0,MAX(A$4:A15)+1)</f>
        <v>0</v>
      </c>
      <c r="B16" s="3">
        <f>IF(A16=0,0,VLOOKUP(A16,'km2'!D:P,12,0))</f>
        <v>0</v>
      </c>
      <c r="C16" s="16">
        <f>IF(B16=0,0,SUMPRODUCT((data2!H$4:H$10000=B16)*(data2!O$4:O$10000&lt;=T$3)*data2!V$4:V$10000)-SUMPRODUCT((data2!H$4:H$10000=B16)*(data2!O$4:O$10000&lt;=T$3)*data2!W$4:W$10000)+VLOOKUP(B16,'km2'!O:Q,3,0))</f>
        <v>0</v>
      </c>
      <c r="D16" s="4">
        <f t="shared" si="0"/>
        <v>0</v>
      </c>
      <c r="E16" s="4">
        <f t="shared" si="1"/>
        <v>0</v>
      </c>
      <c r="J16" s="9"/>
      <c r="K16" s="65" t="s">
        <v>249</v>
      </c>
      <c r="L16" s="11">
        <f>IF(D16=0,0,VLOOKUP(D16,'km2'!O:P,2,0))</f>
        <v>0</v>
      </c>
      <c r="M16" s="20">
        <f>IF(D16=0,0,VLOOKUP(D16,'km2'!O:Q,3,0))</f>
        <v>0</v>
      </c>
      <c r="N16" s="20">
        <f t="shared" si="2"/>
        <v>0</v>
      </c>
      <c r="O16" s="56">
        <f>IF(E16=0,0,VLOOKUP(E16,'km2'!O:P,2,0))</f>
        <v>0</v>
      </c>
      <c r="P16" s="20">
        <f>IF(E16=0,0,-VLOOKUP(E16,'km2'!O:Q,3,0))</f>
        <v>0</v>
      </c>
      <c r="Q16" s="20">
        <f t="shared" si="3"/>
        <v>0</v>
      </c>
      <c r="R16" s="9"/>
    </row>
    <row r="17" spans="1:18" ht="15" customHeight="1" x14ac:dyDescent="0.15">
      <c r="A17" s="3">
        <f>IF(MAX(A$4:A16)&gt;=MAX('km2'!D:D),0,MAX(A$4:A16)+1)</f>
        <v>0</v>
      </c>
      <c r="B17" s="3">
        <f>IF(A17=0,0,VLOOKUP(A17,'km2'!D:P,12,0))</f>
        <v>0</v>
      </c>
      <c r="C17" s="16">
        <f>IF(B17=0,0,SUMPRODUCT((data2!H$4:H$10000=B17)*(data2!O$4:O$10000&lt;=T$3)*data2!V$4:V$10000)-SUMPRODUCT((data2!H$4:H$10000=B17)*(data2!O$4:O$10000&lt;=T$3)*data2!W$4:W$10000)+VLOOKUP(B17,'km2'!O:Q,3,0))</f>
        <v>0</v>
      </c>
      <c r="D17" s="4">
        <f t="shared" si="0"/>
        <v>0</v>
      </c>
      <c r="E17" s="4">
        <f t="shared" si="1"/>
        <v>0</v>
      </c>
      <c r="J17" s="9"/>
      <c r="K17" s="65"/>
      <c r="L17" s="11">
        <f>IF(D17=0,0,VLOOKUP(D17,'km2'!O:P,2,0))</f>
        <v>0</v>
      </c>
      <c r="M17" s="20">
        <f>IF(D17=0,0,VLOOKUP(D17,'km2'!O:Q,3,0))</f>
        <v>0</v>
      </c>
      <c r="N17" s="20">
        <f t="shared" si="2"/>
        <v>0</v>
      </c>
      <c r="O17" s="56">
        <f>IF(E17=0,0,VLOOKUP(E17,'km2'!O:P,2,0))</f>
        <v>0</v>
      </c>
      <c r="P17" s="20">
        <f>IF(E17=0,0,-VLOOKUP(E17,'km2'!O:Q,3,0))</f>
        <v>0</v>
      </c>
      <c r="Q17" s="20">
        <f t="shared" si="3"/>
        <v>0</v>
      </c>
      <c r="R17" s="9"/>
    </row>
    <row r="18" spans="1:18" ht="15" customHeight="1" x14ac:dyDescent="0.15">
      <c r="A18" s="3">
        <f>IF(MAX(A$4:A17)&gt;=MAX('km2'!D:D),0,MAX(A$4:A17)+1)</f>
        <v>0</v>
      </c>
      <c r="B18" s="3">
        <f>IF(A18=0,0,VLOOKUP(A18,'km2'!D:P,12,0))</f>
        <v>0</v>
      </c>
      <c r="C18" s="16">
        <f>IF(B18=0,0,SUMPRODUCT((data2!H$4:H$10000=B18)*(data2!O$4:O$10000&lt;=T$3)*data2!V$4:V$10000)-SUMPRODUCT((data2!H$4:H$10000=B18)*(data2!O$4:O$10000&lt;=T$3)*data2!W$4:W$10000)+VLOOKUP(B18,'km2'!O:Q,3,0))</f>
        <v>0</v>
      </c>
      <c r="D18" s="4">
        <f t="shared" si="0"/>
        <v>0</v>
      </c>
      <c r="E18" s="4">
        <f t="shared" si="1"/>
        <v>0</v>
      </c>
      <c r="J18" s="9"/>
      <c r="K18" s="65"/>
      <c r="L18" s="11">
        <f>IF(D18=0,0,VLOOKUP(D18,'km2'!O:P,2,0))</f>
        <v>0</v>
      </c>
      <c r="M18" s="20">
        <f>IF(D18=0,0,VLOOKUP(D18,'km2'!O:Q,3,0))</f>
        <v>0</v>
      </c>
      <c r="N18" s="20">
        <f t="shared" si="2"/>
        <v>0</v>
      </c>
      <c r="O18" s="56">
        <f>IF(E18=0,0,VLOOKUP(E18,'km2'!O:P,2,0))</f>
        <v>0</v>
      </c>
      <c r="P18" s="20">
        <f>IF(E18=0,0,-VLOOKUP(E18,'km2'!O:Q,3,0))</f>
        <v>0</v>
      </c>
      <c r="Q18" s="20">
        <f t="shared" si="3"/>
        <v>0</v>
      </c>
      <c r="R18" s="9"/>
    </row>
    <row r="19" spans="1:18" ht="15" customHeight="1" x14ac:dyDescent="0.15">
      <c r="A19" s="3">
        <f>IF(MAX(A$4:A18)&gt;=MAX('km2'!D:D),0,MAX(A$4:A18)+1)</f>
        <v>0</v>
      </c>
      <c r="B19" s="3">
        <f>IF(A19=0,0,VLOOKUP(A19,'km2'!D:P,12,0))</f>
        <v>0</v>
      </c>
      <c r="C19" s="16">
        <f>IF(B19=0,0,SUMPRODUCT((data2!H$4:H$10000=B19)*(data2!O$4:O$10000&lt;=T$3)*data2!V$4:V$10000)-SUMPRODUCT((data2!H$4:H$10000=B19)*(data2!O$4:O$10000&lt;=T$3)*data2!W$4:W$10000)+VLOOKUP(B19,'km2'!O:Q,3,0))</f>
        <v>0</v>
      </c>
      <c r="D19" s="4">
        <f t="shared" si="0"/>
        <v>0</v>
      </c>
      <c r="E19" s="4">
        <f t="shared" si="1"/>
        <v>0</v>
      </c>
      <c r="J19" s="9"/>
      <c r="K19" s="65"/>
      <c r="L19" s="11">
        <f>IF(D19=0,0,VLOOKUP(D19,'km2'!O:P,2,0))</f>
        <v>0</v>
      </c>
      <c r="M19" s="20">
        <f>IF(D19=0,0,VLOOKUP(D19,'km2'!O:Q,3,0))</f>
        <v>0</v>
      </c>
      <c r="N19" s="20">
        <f t="shared" si="2"/>
        <v>0</v>
      </c>
      <c r="O19" s="56">
        <f>IF(E19=0,0,VLOOKUP(E19,'km2'!O:P,2,0))</f>
        <v>0</v>
      </c>
      <c r="P19" s="20">
        <f>IF(E19=0,0,-VLOOKUP(E19,'km2'!O:Q,3,0))</f>
        <v>0</v>
      </c>
      <c r="Q19" s="20">
        <f t="shared" si="3"/>
        <v>0</v>
      </c>
      <c r="R19" s="9"/>
    </row>
    <row r="20" spans="1:18" ht="15" customHeight="1" x14ac:dyDescent="0.15">
      <c r="A20" s="3">
        <f>IF(MAX(A$4:A19)&gt;=MAX('km2'!D:D),0,MAX(A$4:A19)+1)</f>
        <v>0</v>
      </c>
      <c r="B20" s="3">
        <f>IF(A20=0,0,VLOOKUP(A20,'km2'!D:P,12,0))</f>
        <v>0</v>
      </c>
      <c r="C20" s="16">
        <f>IF(B20=0,0,SUMPRODUCT((data2!H$4:H$10000=B20)*(data2!O$4:O$10000&lt;=T$3)*data2!V$4:V$10000)-SUMPRODUCT((data2!H$4:H$10000=B20)*(data2!O$4:O$10000&lt;=T$3)*data2!W$4:W$10000)+VLOOKUP(B20,'km2'!O:Q,3,0))</f>
        <v>0</v>
      </c>
      <c r="D20" s="4">
        <f t="shared" si="0"/>
        <v>0</v>
      </c>
      <c r="E20" s="4">
        <f t="shared" si="1"/>
        <v>0</v>
      </c>
      <c r="J20" s="9"/>
      <c r="K20" s="65"/>
      <c r="L20" s="11">
        <f>IF(D20=0,0,VLOOKUP(D20,'km2'!O:P,2,0))</f>
        <v>0</v>
      </c>
      <c r="M20" s="20">
        <f>IF(D20=0,0,VLOOKUP(D20,'km2'!O:Q,3,0))</f>
        <v>0</v>
      </c>
      <c r="N20" s="20">
        <f t="shared" si="2"/>
        <v>0</v>
      </c>
      <c r="O20" s="56">
        <f>IF(E20=0,0,VLOOKUP(E20,'km2'!O:P,2,0))</f>
        <v>0</v>
      </c>
      <c r="P20" s="20">
        <f>IF(E20=0,0,-VLOOKUP(E20,'km2'!O:Q,3,0))</f>
        <v>0</v>
      </c>
      <c r="Q20" s="20">
        <f t="shared" si="3"/>
        <v>0</v>
      </c>
      <c r="R20" s="9"/>
    </row>
    <row r="21" spans="1:18" ht="15" customHeight="1" x14ac:dyDescent="0.15">
      <c r="A21" s="3">
        <f>IF(MAX(A$4:A20)&gt;=MAX('km2'!D:D),0,MAX(A$4:A20)+1)</f>
        <v>0</v>
      </c>
      <c r="B21" s="3">
        <f>IF(A21=0,0,VLOOKUP(A21,'km2'!D:P,12,0))</f>
        <v>0</v>
      </c>
      <c r="C21" s="16">
        <f>IF(B21=0,0,SUMPRODUCT((data2!H$4:H$10000=B21)*(data2!O$4:O$10000&lt;=T$3)*data2!V$4:V$10000)-SUMPRODUCT((data2!H$4:H$10000=B21)*(data2!O$4:O$10000&lt;=T$3)*data2!W$4:W$10000)+VLOOKUP(B21,'km2'!O:Q,3,0))</f>
        <v>0</v>
      </c>
      <c r="D21" s="4">
        <f t="shared" si="0"/>
        <v>0</v>
      </c>
      <c r="E21" s="4">
        <f t="shared" si="1"/>
        <v>0</v>
      </c>
      <c r="J21" s="9"/>
      <c r="K21" s="65"/>
      <c r="L21" s="11">
        <f>IF(D21=0,0,VLOOKUP(D21,'km2'!O:P,2,0))</f>
        <v>0</v>
      </c>
      <c r="M21" s="20">
        <f>IF(D21=0,0,VLOOKUP(D21,'km2'!O:Q,3,0))</f>
        <v>0</v>
      </c>
      <c r="N21" s="20">
        <f t="shared" si="2"/>
        <v>0</v>
      </c>
      <c r="O21" s="56">
        <f>IF(E21=0,0,VLOOKUP(E21,'km2'!O:P,2,0))</f>
        <v>0</v>
      </c>
      <c r="P21" s="20">
        <f>IF(E21=0,0,-VLOOKUP(E21,'km2'!O:Q,3,0))</f>
        <v>0</v>
      </c>
      <c r="Q21" s="20">
        <f t="shared" si="3"/>
        <v>0</v>
      </c>
      <c r="R21" s="9"/>
    </row>
    <row r="22" spans="1:18" ht="15" customHeight="1" x14ac:dyDescent="0.15">
      <c r="A22" s="3">
        <f>IF(MAX(A$4:A21)&gt;=MAX('km2'!D:D),0,MAX(A$4:A21)+1)</f>
        <v>0</v>
      </c>
      <c r="B22" s="3">
        <f>IF(A22=0,0,VLOOKUP(A22,'km2'!D:P,12,0))</f>
        <v>0</v>
      </c>
      <c r="C22" s="16">
        <f>IF(B22=0,0,SUMPRODUCT((data2!H$4:H$10000=B22)*(data2!O$4:O$10000&lt;=T$3)*data2!V$4:V$10000)-SUMPRODUCT((data2!H$4:H$10000=B22)*(data2!O$4:O$10000&lt;=T$3)*data2!W$4:W$10000)+VLOOKUP(B22,'km2'!O:Q,3,0))</f>
        <v>0</v>
      </c>
      <c r="D22" s="4">
        <f t="shared" si="0"/>
        <v>0</v>
      </c>
      <c r="E22" s="4">
        <f t="shared" si="1"/>
        <v>0</v>
      </c>
      <c r="J22" s="9"/>
      <c r="K22" s="65"/>
      <c r="L22" s="11">
        <f>IF(D22=0,0,VLOOKUP(D22,'km2'!O:P,2,0))</f>
        <v>0</v>
      </c>
      <c r="M22" s="20">
        <f>IF(D22=0,0,VLOOKUP(D22,'km2'!O:Q,3,0))</f>
        <v>0</v>
      </c>
      <c r="N22" s="20">
        <f t="shared" si="2"/>
        <v>0</v>
      </c>
      <c r="O22" s="56">
        <f>IF(E22=0,0,VLOOKUP(E22,'km2'!O:P,2,0))</f>
        <v>0</v>
      </c>
      <c r="P22" s="20">
        <f>IF(E22=0,0,-VLOOKUP(E22,'km2'!O:Q,3,0))</f>
        <v>0</v>
      </c>
      <c r="Q22" s="20">
        <f t="shared" si="3"/>
        <v>0</v>
      </c>
      <c r="R22" s="9"/>
    </row>
    <row r="23" spans="1:18" ht="15" customHeight="1" x14ac:dyDescent="0.15">
      <c r="A23" s="3">
        <f>IF(MAX(A$4:A22)&gt;=MAX('km2'!D:D),0,MAX(A$4:A22)+1)</f>
        <v>0</v>
      </c>
      <c r="B23" s="3">
        <f>IF(A23=0,0,VLOOKUP(A23,'km2'!D:P,12,0))</f>
        <v>0</v>
      </c>
      <c r="C23" s="16">
        <f>IF(B23=0,0,SUMPRODUCT((data2!H$4:H$10000=B23)*(data2!O$4:O$10000&lt;=T$3)*data2!V$4:V$10000)-SUMPRODUCT((data2!H$4:H$10000=B23)*(data2!O$4:O$10000&lt;=T$3)*data2!W$4:W$10000)+VLOOKUP(B23,'km2'!O:Q,3,0))</f>
        <v>0</v>
      </c>
      <c r="D23" s="4">
        <f t="shared" si="0"/>
        <v>0</v>
      </c>
      <c r="E23" s="4">
        <f t="shared" si="1"/>
        <v>0</v>
      </c>
      <c r="J23" s="9"/>
      <c r="K23" s="65"/>
      <c r="L23" s="11">
        <f>IF(D23=0,0,VLOOKUP(D23,'km2'!O:P,2,0))</f>
        <v>0</v>
      </c>
      <c r="M23" s="20">
        <f>IF(D23=0,0,VLOOKUP(D23,'km2'!O:Q,3,0))</f>
        <v>0</v>
      </c>
      <c r="N23" s="20">
        <f t="shared" si="2"/>
        <v>0</v>
      </c>
      <c r="O23" s="56">
        <f>IF(E23=0,0,VLOOKUP(E23,'km2'!O:P,2,0))</f>
        <v>0</v>
      </c>
      <c r="P23" s="20">
        <f>IF(E23=0,0,-VLOOKUP(E23,'km2'!O:Q,3,0))</f>
        <v>0</v>
      </c>
      <c r="Q23" s="20">
        <f t="shared" si="3"/>
        <v>0</v>
      </c>
      <c r="R23" s="9"/>
    </row>
    <row r="24" spans="1:18" ht="15" customHeight="1" x14ac:dyDescent="0.15">
      <c r="A24" s="3">
        <f>IF(MAX(A$4:A23)&gt;=MAX('km2'!D:D),0,MAX(A$4:A23)+1)</f>
        <v>0</v>
      </c>
      <c r="B24" s="3">
        <f>IF(A24=0,0,VLOOKUP(A24,'km2'!D:P,12,0))</f>
        <v>0</v>
      </c>
      <c r="C24" s="16">
        <f>IF(B24=0,0,SUMPRODUCT((data2!H$4:H$10000=B24)*(data2!O$4:O$10000&lt;=T$3)*data2!V$4:V$10000)-SUMPRODUCT((data2!H$4:H$10000=B24)*(data2!O$4:O$10000&lt;=T$3)*data2!W$4:W$10000)+VLOOKUP(B24,'km2'!O:Q,3,0))</f>
        <v>0</v>
      </c>
      <c r="D24" s="4">
        <f t="shared" si="0"/>
        <v>0</v>
      </c>
      <c r="E24" s="4">
        <f t="shared" si="1"/>
        <v>0</v>
      </c>
      <c r="J24" s="9"/>
      <c r="K24" s="65"/>
      <c r="L24" s="11">
        <f>IF(D24=0,0,VLOOKUP(D24,'km2'!O:P,2,0))</f>
        <v>0</v>
      </c>
      <c r="M24" s="20">
        <f>IF(D24=0,0,VLOOKUP(D24,'km2'!O:Q,3,0))</f>
        <v>0</v>
      </c>
      <c r="N24" s="20">
        <f t="shared" si="2"/>
        <v>0</v>
      </c>
      <c r="O24" s="56">
        <f>IF(E24=0,0,VLOOKUP(E24,'km2'!O:P,2,0))</f>
        <v>0</v>
      </c>
      <c r="P24" s="20">
        <f>IF(E24=0,0,-VLOOKUP(E24,'km2'!O:Q,3,0))</f>
        <v>0</v>
      </c>
      <c r="Q24" s="20">
        <f t="shared" si="3"/>
        <v>0</v>
      </c>
      <c r="R24" s="9"/>
    </row>
    <row r="25" spans="1:18" ht="15" customHeight="1" x14ac:dyDescent="0.15">
      <c r="A25" s="3">
        <f>IF(MAX(A$4:A24)&gt;=MAX('km2'!D:D),0,MAX(A$4:A24)+1)</f>
        <v>0</v>
      </c>
      <c r="B25" s="3">
        <f>IF(A25=0,0,VLOOKUP(A25,'km2'!D:P,12,0))</f>
        <v>0</v>
      </c>
      <c r="C25" s="16">
        <f>IF(B25=0,0,SUMPRODUCT((data2!H$4:H$10000=B25)*(data2!O$4:O$10000&lt;=T$3)*data2!V$4:V$10000)-SUMPRODUCT((data2!H$4:H$10000=B25)*(data2!O$4:O$10000&lt;=T$3)*data2!W$4:W$10000)+VLOOKUP(B25,'km2'!O:Q,3,0))</f>
        <v>0</v>
      </c>
      <c r="D25" s="4">
        <f t="shared" si="0"/>
        <v>0</v>
      </c>
      <c r="E25" s="4">
        <f t="shared" si="1"/>
        <v>0</v>
      </c>
      <c r="J25" s="9"/>
      <c r="K25" s="65"/>
      <c r="L25" s="11">
        <f>IF(D25=0,0,VLOOKUP(D25,'km2'!O:P,2,0))</f>
        <v>0</v>
      </c>
      <c r="M25" s="20">
        <f>IF(D25=0,0,VLOOKUP(D25,'km2'!O:Q,3,0))</f>
        <v>0</v>
      </c>
      <c r="N25" s="20">
        <f t="shared" si="2"/>
        <v>0</v>
      </c>
      <c r="O25" s="56">
        <f>IF(E25=0,0,VLOOKUP(E25,'km2'!O:P,2,0))</f>
        <v>0</v>
      </c>
      <c r="P25" s="20">
        <f>IF(E25=0,0,-VLOOKUP(E25,'km2'!O:Q,3,0))</f>
        <v>0</v>
      </c>
      <c r="Q25" s="20">
        <f t="shared" si="3"/>
        <v>0</v>
      </c>
      <c r="R25" s="9"/>
    </row>
    <row r="26" spans="1:18" ht="15" customHeight="1" x14ac:dyDescent="0.15">
      <c r="A26" s="3">
        <f>IF(MAX(A$4:A25)&gt;=MAX('km2'!D:D),0,MAX(A$4:A25)+1)</f>
        <v>0</v>
      </c>
      <c r="B26" s="3">
        <f>IF(A26=0,0,VLOOKUP(A26,'km2'!D:P,12,0))</f>
        <v>0</v>
      </c>
      <c r="C26" s="16">
        <f>IF(B26=0,0,SUMPRODUCT((data2!H$4:H$10000=B26)*(data2!O$4:O$10000&lt;=T$3)*data2!V$4:V$10000)-SUMPRODUCT((data2!H$4:H$10000=B26)*(data2!O$4:O$10000&lt;=T$3)*data2!W$4:W$10000)+VLOOKUP(B26,'km2'!O:Q,3,0))</f>
        <v>0</v>
      </c>
      <c r="D26" s="4">
        <f t="shared" si="0"/>
        <v>0</v>
      </c>
      <c r="E26" s="4">
        <f t="shared" si="1"/>
        <v>0</v>
      </c>
      <c r="J26" s="9"/>
      <c r="K26" s="65"/>
      <c r="L26" s="11">
        <f>IF(D26=0,0,VLOOKUP(D26,'km2'!O:P,2,0))</f>
        <v>0</v>
      </c>
      <c r="M26" s="20">
        <f>IF(D26=0,0,VLOOKUP(D26,'km2'!O:Q,3,0))</f>
        <v>0</v>
      </c>
      <c r="N26" s="20">
        <f t="shared" si="2"/>
        <v>0</v>
      </c>
      <c r="O26" s="56">
        <f>IF(E26=0,0,VLOOKUP(E26,'km2'!O:P,2,0))</f>
        <v>0</v>
      </c>
      <c r="P26" s="20">
        <f>IF(E26=0,0,-VLOOKUP(E26,'km2'!O:Q,3,0))</f>
        <v>0</v>
      </c>
      <c r="Q26" s="20">
        <f t="shared" si="3"/>
        <v>0</v>
      </c>
      <c r="R26" s="9"/>
    </row>
    <row r="27" spans="1:18" ht="15" customHeight="1" x14ac:dyDescent="0.15">
      <c r="A27" s="3">
        <f>IF(MAX(A$4:A26)&gt;=MAX('km2'!D:D),0,MAX(A$4:A26)+1)</f>
        <v>0</v>
      </c>
      <c r="B27" s="3">
        <f>IF(A27=0,0,VLOOKUP(A27,'km2'!D:P,12,0))</f>
        <v>0</v>
      </c>
      <c r="C27" s="16">
        <f>IF(B27=0,0,SUMPRODUCT((data2!H$4:H$10000=B27)*(data2!O$4:O$10000&lt;=T$3)*data2!V$4:V$10000)-SUMPRODUCT((data2!H$4:H$10000=B27)*(data2!O$4:O$10000&lt;=T$3)*data2!W$4:W$10000)+VLOOKUP(B27,'km2'!O:Q,3,0))</f>
        <v>0</v>
      </c>
      <c r="D27" s="4">
        <f t="shared" si="0"/>
        <v>0</v>
      </c>
      <c r="E27" s="4">
        <f t="shared" si="1"/>
        <v>0</v>
      </c>
      <c r="J27" s="9"/>
      <c r="K27" s="65"/>
      <c r="L27" s="11">
        <f>IF(D27=0,0,VLOOKUP(D27,'km2'!O:P,2,0))</f>
        <v>0</v>
      </c>
      <c r="M27" s="20">
        <f>IF(D27=0,0,VLOOKUP(D27,'km2'!O:Q,3,0))</f>
        <v>0</v>
      </c>
      <c r="N27" s="20">
        <f t="shared" si="2"/>
        <v>0</v>
      </c>
      <c r="O27" s="56">
        <f>IF(E27=0,0,VLOOKUP(E27,'km2'!O:P,2,0))</f>
        <v>0</v>
      </c>
      <c r="P27" s="20">
        <f>IF(E27=0,0,-VLOOKUP(E27,'km2'!O:Q,3,0))</f>
        <v>0</v>
      </c>
      <c r="Q27" s="20">
        <f t="shared" si="3"/>
        <v>0</v>
      </c>
      <c r="R27" s="9"/>
    </row>
    <row r="28" spans="1:18" ht="15" customHeight="1" x14ac:dyDescent="0.15">
      <c r="A28" s="3">
        <f>IF(MAX(A$4:A27)&gt;=MAX('km2'!D:D),0,MAX(A$4:A27)+1)</f>
        <v>0</v>
      </c>
      <c r="B28" s="3">
        <f>IF(A28=0,0,VLOOKUP(A28,'km2'!D:P,12,0))</f>
        <v>0</v>
      </c>
      <c r="C28" s="16">
        <f>IF(B28=0,0,SUMPRODUCT((data2!H$4:H$10000=B28)*(data2!O$4:O$10000&lt;=T$3)*data2!V$4:V$10000)-SUMPRODUCT((data2!H$4:H$10000=B28)*(data2!O$4:O$10000&lt;=T$3)*data2!W$4:W$10000)+VLOOKUP(B28,'km2'!O:Q,3,0))</f>
        <v>0</v>
      </c>
      <c r="D28" s="4">
        <f t="shared" si="0"/>
        <v>0</v>
      </c>
      <c r="E28" s="4">
        <f>IF(D28&gt;0,0,B28)</f>
        <v>0</v>
      </c>
      <c r="J28" s="9"/>
      <c r="K28" s="65"/>
      <c r="L28" s="11">
        <f>IF(D28=0,0,VLOOKUP(D28,'km2'!O:P,2,0))</f>
        <v>0</v>
      </c>
      <c r="M28" s="20">
        <f>IF(D28=0,0,VLOOKUP(D28,'km2'!O:Q,3,0))</f>
        <v>0</v>
      </c>
      <c r="N28" s="20">
        <f t="shared" si="2"/>
        <v>0</v>
      </c>
      <c r="O28" s="56">
        <f>IF(E28=0,0,VLOOKUP(E28,'km2'!O:P,2,0))</f>
        <v>0</v>
      </c>
      <c r="P28" s="20">
        <f>IF(E28=0,0,-VLOOKUP(E28,'km2'!O:Q,3,0))</f>
        <v>0</v>
      </c>
      <c r="Q28" s="20">
        <f t="shared" si="3"/>
        <v>0</v>
      </c>
      <c r="R28" s="9"/>
    </row>
    <row r="29" spans="1:18" ht="15" customHeight="1" x14ac:dyDescent="0.15">
      <c r="A29" s="3">
        <f>IF(MAX(A$4:A28)&gt;=MAX('km2'!D:D),0,MAX(A$4:A28)+1)</f>
        <v>0</v>
      </c>
      <c r="B29" s="3">
        <f>IF(A29=0,0,VLOOKUP(A29,'km2'!D:P,12,0))</f>
        <v>0</v>
      </c>
      <c r="C29" s="16">
        <f>IF(B29=0,0,SUMPRODUCT((data2!H$4:H$10000=B29)*(data2!O$4:O$10000&lt;=T$3)*data2!V$4:V$10000)-SUMPRODUCT((data2!H$4:H$10000=B29)*(data2!O$4:O$10000&lt;=T$3)*data2!W$4:W$10000)+VLOOKUP(B29,'km2'!O:Q,3,0))</f>
        <v>0</v>
      </c>
      <c r="D29" s="4">
        <f t="shared" si="0"/>
        <v>0</v>
      </c>
      <c r="E29" s="4">
        <f t="shared" si="1"/>
        <v>0</v>
      </c>
      <c r="J29" s="9"/>
      <c r="K29" s="65"/>
      <c r="L29" s="11">
        <f>IF(D29=0,0,VLOOKUP(D29,'km2'!O:P,2,0))</f>
        <v>0</v>
      </c>
      <c r="M29" s="20">
        <f>IF(D29=0,0,VLOOKUP(D29,'km2'!O:Q,3,0))</f>
        <v>0</v>
      </c>
      <c r="N29" s="20">
        <f t="shared" si="2"/>
        <v>0</v>
      </c>
      <c r="O29" s="56">
        <f>IF(E29=0,0,VLOOKUP(E29,'km2'!O:P,2,0))</f>
        <v>0</v>
      </c>
      <c r="P29" s="20">
        <f>IF(E29=0,0,-VLOOKUP(E29,'km2'!O:Q,3,0))</f>
        <v>0</v>
      </c>
      <c r="Q29" s="20">
        <f t="shared" si="3"/>
        <v>0</v>
      </c>
      <c r="R29" s="9"/>
    </row>
    <row r="30" spans="1:18" ht="15" customHeight="1" x14ac:dyDescent="0.15">
      <c r="A30" s="3">
        <f>IF(MAX(A$4:A29)&gt;=MAX('km2'!D:D),0,MAX(A$4:A29)+1)</f>
        <v>0</v>
      </c>
      <c r="B30" s="3">
        <f>IF(A30=0,0,VLOOKUP(A30,'km2'!D:P,12,0))</f>
        <v>0</v>
      </c>
      <c r="C30" s="16">
        <f>IF(B30=0,0,SUMPRODUCT((data2!H$4:H$10000=B30)*(data2!O$4:O$10000&lt;=T$3)*data2!V$4:V$10000)-SUMPRODUCT((data2!H$4:H$10000=B30)*(data2!O$4:O$10000&lt;=T$3)*data2!W$4:W$10000)+VLOOKUP(B30,'km2'!O:Q,3,0))</f>
        <v>0</v>
      </c>
      <c r="D30" s="4">
        <f t="shared" si="0"/>
        <v>0</v>
      </c>
      <c r="E30" s="4">
        <f t="shared" si="1"/>
        <v>0</v>
      </c>
      <c r="J30" s="9"/>
      <c r="K30" s="65"/>
      <c r="L30" s="11">
        <f>IF(D30=0,0,VLOOKUP(D30,'km2'!O:P,2,0))</f>
        <v>0</v>
      </c>
      <c r="M30" s="20">
        <f>IF(D30=0,0,VLOOKUP(D30,'km2'!O:Q,3,0))</f>
        <v>0</v>
      </c>
      <c r="N30" s="20">
        <f t="shared" si="2"/>
        <v>0</v>
      </c>
      <c r="O30" s="56">
        <f>IF(E30=0,0,VLOOKUP(E30,'km2'!O:P,2,0))</f>
        <v>0</v>
      </c>
      <c r="P30" s="20">
        <f>IF(E30=0,0,-VLOOKUP(E30,'km2'!O:Q,3,0))</f>
        <v>0</v>
      </c>
      <c r="Q30" s="20">
        <f t="shared" si="3"/>
        <v>0</v>
      </c>
      <c r="R30" s="9"/>
    </row>
    <row r="31" spans="1:18" ht="15" customHeight="1" x14ac:dyDescent="0.15">
      <c r="A31" s="3">
        <f>IF(MAX(A$4:A30)&gt;=MAX('km2'!D:D),0,MAX(A$4:A30)+1)</f>
        <v>0</v>
      </c>
      <c r="B31" s="3">
        <f>IF(A31=0,0,VLOOKUP(A31,'km2'!D:P,12,0))</f>
        <v>0</v>
      </c>
      <c r="C31" s="16">
        <f>IF(B31=0,0,SUMPRODUCT((data2!H$4:H$10000=B31)*(data2!O$4:O$10000&lt;=T$3)*data2!V$4:V$10000)-SUMPRODUCT((data2!H$4:H$10000=B31)*(data2!O$4:O$10000&lt;=T$3)*data2!W$4:W$10000)+VLOOKUP(B31,'km2'!O:Q,3,0))</f>
        <v>0</v>
      </c>
      <c r="D31" s="4">
        <f t="shared" si="0"/>
        <v>0</v>
      </c>
      <c r="E31" s="4">
        <f t="shared" si="1"/>
        <v>0</v>
      </c>
      <c r="J31" s="9"/>
      <c r="K31" s="65"/>
      <c r="L31" s="11">
        <f>IF(D31=0,0,VLOOKUP(D31,'km2'!O:P,2,0))</f>
        <v>0</v>
      </c>
      <c r="M31" s="20">
        <f>IF(D31=0,0,VLOOKUP(D31,'km2'!O:Q,3,0))</f>
        <v>0</v>
      </c>
      <c r="N31" s="20">
        <f t="shared" si="2"/>
        <v>0</v>
      </c>
      <c r="O31" s="56">
        <f>IF(E31=0,0,VLOOKUP(E31,'km2'!O:P,2,0))</f>
        <v>0</v>
      </c>
      <c r="P31" s="20">
        <f>IF(E31=0,0,-VLOOKUP(E31,'km2'!O:Q,3,0))</f>
        <v>0</v>
      </c>
      <c r="Q31" s="20">
        <f t="shared" si="3"/>
        <v>0</v>
      </c>
      <c r="R31" s="9"/>
    </row>
    <row r="32" spans="1:18" ht="15" customHeight="1" x14ac:dyDescent="0.15">
      <c r="A32" s="3">
        <f>IF(MAX(A$4:A31)&gt;=MAX('km2'!D:D),0,MAX(A$4:A31)+1)</f>
        <v>0</v>
      </c>
      <c r="B32" s="3">
        <f>IF(A32=0,0,VLOOKUP(A32,'km2'!D:P,12,0))</f>
        <v>0</v>
      </c>
      <c r="C32" s="16">
        <f>IF(B32=0,0,SUMPRODUCT((data2!H$4:H$10000=B32)*(data2!O$4:O$10000&lt;=T$3)*data2!V$4:V$10000)-SUMPRODUCT((data2!H$4:H$10000=B32)*(data2!O$4:O$10000&lt;=T$3)*data2!W$4:W$10000)+VLOOKUP(B32,'km2'!O:Q,3,0))</f>
        <v>0</v>
      </c>
      <c r="D32" s="4">
        <f t="shared" si="0"/>
        <v>0</v>
      </c>
      <c r="E32" s="4">
        <f t="shared" si="1"/>
        <v>0</v>
      </c>
      <c r="J32" s="9"/>
      <c r="K32" s="65"/>
      <c r="L32" s="11">
        <f>IF(D32=0,0,VLOOKUP(D32,'km2'!O:P,2,0))</f>
        <v>0</v>
      </c>
      <c r="M32" s="20">
        <f>IF(D32=0,0,VLOOKUP(D32,'km2'!O:Q,3,0))</f>
        <v>0</v>
      </c>
      <c r="N32" s="20">
        <f t="shared" si="2"/>
        <v>0</v>
      </c>
      <c r="O32" s="56">
        <f>IF(E32=0,0,VLOOKUP(E32,'km2'!O:P,2,0))</f>
        <v>0</v>
      </c>
      <c r="P32" s="20">
        <f>IF(E32=0,0,-VLOOKUP(E32,'km2'!O:Q,3,0))</f>
        <v>0</v>
      </c>
      <c r="Q32" s="20">
        <f t="shared" si="3"/>
        <v>0</v>
      </c>
      <c r="R32" s="9"/>
    </row>
    <row r="33" spans="1:18" ht="15" customHeight="1" x14ac:dyDescent="0.15">
      <c r="A33" s="3">
        <f>IF(MAX(A$4:A32)&gt;=MAX('km2'!D:D),0,MAX(A$4:A32)+1)</f>
        <v>0</v>
      </c>
      <c r="B33" s="3">
        <f>IF(A33=0,0,VLOOKUP(A33,'km2'!D:P,12,0))</f>
        <v>0</v>
      </c>
      <c r="C33" s="16">
        <f>IF(B33=0,0,SUMPRODUCT((data2!H$4:H$10000=B33)*(data2!O$4:O$10000&lt;=T$3)*data2!V$4:V$10000)-SUMPRODUCT((data2!H$4:H$10000=B33)*(data2!O$4:O$10000&lt;=T$3)*data2!W$4:W$10000)+VLOOKUP(B33,'km2'!O:Q,3,0))</f>
        <v>0</v>
      </c>
      <c r="D33" s="4">
        <f t="shared" si="0"/>
        <v>0</v>
      </c>
      <c r="E33" s="4">
        <f t="shared" si="1"/>
        <v>0</v>
      </c>
      <c r="J33" s="9"/>
      <c r="K33" s="65"/>
      <c r="L33" s="11">
        <f>IF(D33=0,0,VLOOKUP(D33,'km2'!O:P,2,0))</f>
        <v>0</v>
      </c>
      <c r="M33" s="20">
        <f>IF(D33=0,0,VLOOKUP(D33,'km2'!O:Q,3,0))</f>
        <v>0</v>
      </c>
      <c r="N33" s="20">
        <f t="shared" si="2"/>
        <v>0</v>
      </c>
      <c r="O33" s="56">
        <f>IF(E33=0,0,VLOOKUP(E33,'km2'!O:P,2,0))</f>
        <v>0</v>
      </c>
      <c r="P33" s="20">
        <f>IF(E33=0,0,-VLOOKUP(E33,'km2'!O:Q,3,0))</f>
        <v>0</v>
      </c>
      <c r="Q33" s="20">
        <f t="shared" si="3"/>
        <v>0</v>
      </c>
      <c r="R33" s="9"/>
    </row>
    <row r="34" spans="1:18" ht="15" customHeight="1" x14ac:dyDescent="0.15">
      <c r="A34" s="3">
        <f>IF(MAX(A$4:A33)&gt;=MAX('km2'!D:D),0,MAX(A$4:A33)+1)</f>
        <v>0</v>
      </c>
      <c r="B34" s="3">
        <f>IF(A34=0,0,VLOOKUP(A34,'km2'!D:P,12,0))</f>
        <v>0</v>
      </c>
      <c r="C34" s="16">
        <f>IF(B34=0,0,SUMPRODUCT((data2!H$4:H$10000=B34)*(data2!O$4:O$10000&lt;=T$3)*data2!V$4:V$10000)-SUMPRODUCT((data2!H$4:H$10000=B34)*(data2!O$4:O$10000&lt;=T$3)*data2!W$4:W$10000)+VLOOKUP(B34,'km2'!O:Q,3,0))</f>
        <v>0</v>
      </c>
      <c r="D34" s="4">
        <f t="shared" si="0"/>
        <v>0</v>
      </c>
      <c r="E34" s="4">
        <f t="shared" si="1"/>
        <v>0</v>
      </c>
      <c r="J34" s="9"/>
      <c r="K34" s="65"/>
      <c r="L34" s="11">
        <f>IF(D34=0,0,VLOOKUP(D34,'km2'!O:P,2,0))</f>
        <v>0</v>
      </c>
      <c r="M34" s="20">
        <f>IF(D34=0,0,VLOOKUP(D34,'km2'!O:Q,3,0))</f>
        <v>0</v>
      </c>
      <c r="N34" s="20">
        <f t="shared" si="2"/>
        <v>0</v>
      </c>
      <c r="O34" s="56">
        <f>IF(E34=0,0,VLOOKUP(E34,'km2'!O:P,2,0))</f>
        <v>0</v>
      </c>
      <c r="P34" s="20">
        <f>IF(E34=0,0,-VLOOKUP(E34,'km2'!O:Q,3,0))</f>
        <v>0</v>
      </c>
      <c r="Q34" s="20">
        <f t="shared" si="3"/>
        <v>0</v>
      </c>
      <c r="R34" s="9"/>
    </row>
    <row r="35" spans="1:18" ht="15" customHeight="1" x14ac:dyDescent="0.15">
      <c r="A35" s="3">
        <f>IF(MAX(A$4:A34)&gt;=MAX('km2'!D:D),0,MAX(A$4:A34)+1)</f>
        <v>0</v>
      </c>
      <c r="B35" s="3">
        <f>IF(A35=0,0,VLOOKUP(A35,'km2'!D:P,12,0))</f>
        <v>0</v>
      </c>
      <c r="C35" s="16">
        <f>IF(B35=0,0,SUMPRODUCT((data2!H$4:H$10000=B35)*(data2!O$4:O$10000&lt;=T$3)*data2!V$4:V$10000)-SUMPRODUCT((data2!H$4:H$10000=B35)*(data2!O$4:O$10000&lt;=T$3)*data2!W$4:W$10000)+VLOOKUP(B35,'km2'!O:Q,3,0))</f>
        <v>0</v>
      </c>
      <c r="D35" s="4">
        <f t="shared" si="0"/>
        <v>0</v>
      </c>
      <c r="E35" s="4">
        <f t="shared" si="1"/>
        <v>0</v>
      </c>
      <c r="J35" s="9"/>
      <c r="K35" s="65"/>
      <c r="L35" s="11">
        <f>IF(D35=0,0,VLOOKUP(D35,'km2'!O:P,2,0))</f>
        <v>0</v>
      </c>
      <c r="M35" s="20">
        <f>IF(D35=0,0,VLOOKUP(D35,'km2'!O:Q,3,0))</f>
        <v>0</v>
      </c>
      <c r="N35" s="20">
        <f t="shared" si="2"/>
        <v>0</v>
      </c>
      <c r="O35" s="56">
        <f>IF(E35=0,0,VLOOKUP(E35,'km2'!O:P,2,0))</f>
        <v>0</v>
      </c>
      <c r="P35" s="20">
        <f>IF(E35=0,0,-VLOOKUP(E35,'km2'!O:Q,3,0))</f>
        <v>0</v>
      </c>
      <c r="Q35" s="20">
        <f t="shared" si="3"/>
        <v>0</v>
      </c>
      <c r="R35" s="9"/>
    </row>
    <row r="36" spans="1:18" ht="15" customHeight="1" x14ac:dyDescent="0.15">
      <c r="A36" s="3">
        <f>IF(MAX(A$4:A35)&gt;=MAX('km2'!D:D),0,MAX(A$4:A35)+1)</f>
        <v>0</v>
      </c>
      <c r="B36" s="3">
        <f>IF(A36=0,0,VLOOKUP(A36,'km2'!D:P,12,0))</f>
        <v>0</v>
      </c>
      <c r="C36" s="16">
        <f>IF(B36=0,0,SUMPRODUCT((data2!H$4:H$10000=B36)*(data2!O$4:O$10000&lt;=T$3)*data2!V$4:V$10000)-SUMPRODUCT((data2!H$4:H$10000=B36)*(data2!O$4:O$10000&lt;=T$3)*data2!W$4:W$10000)+VLOOKUP(B36,'km2'!O:Q,3,0))</f>
        <v>0</v>
      </c>
      <c r="D36" s="4">
        <f t="shared" si="0"/>
        <v>0</v>
      </c>
      <c r="E36" s="4">
        <f t="shared" si="1"/>
        <v>0</v>
      </c>
      <c r="J36" s="9"/>
      <c r="K36" s="65"/>
      <c r="L36" s="11">
        <f>IF(D36=0,0,VLOOKUP(D36,'km2'!O:P,2,0))</f>
        <v>0</v>
      </c>
      <c r="M36" s="20">
        <f>IF(D36=0,0,VLOOKUP(D36,'km2'!O:Q,3,0))</f>
        <v>0</v>
      </c>
      <c r="N36" s="20">
        <f t="shared" si="2"/>
        <v>0</v>
      </c>
      <c r="O36" s="56">
        <f>IF(E36=0,0,VLOOKUP(E36,'km2'!O:P,2,0))</f>
        <v>0</v>
      </c>
      <c r="P36" s="20">
        <f>IF(E36=0,0,-VLOOKUP(E36,'km2'!O:Q,3,0))</f>
        <v>0</v>
      </c>
      <c r="Q36" s="20">
        <f t="shared" si="3"/>
        <v>0</v>
      </c>
      <c r="R36" s="9"/>
    </row>
    <row r="37" spans="1:18" ht="15" customHeight="1" x14ac:dyDescent="0.15">
      <c r="A37" s="3">
        <f>IF(MAX(A$4:A36)&gt;=MAX('km2'!D:D),0,MAX(A$4:A36)+1)</f>
        <v>0</v>
      </c>
      <c r="B37" s="3">
        <f>IF(A37=0,0,VLOOKUP(A37,'km2'!D:P,12,0))</f>
        <v>0</v>
      </c>
      <c r="C37" s="16">
        <f>IF(B37=0,0,SUMPRODUCT((data2!H$4:H$10000=B37)*(data2!O$4:O$10000&lt;=T$3)*data2!V$4:V$10000)-SUMPRODUCT((data2!H$4:H$10000=B37)*(data2!O$4:O$10000&lt;=T$3)*data2!W$4:W$10000)+VLOOKUP(B37,'km2'!O:Q,3,0))</f>
        <v>0</v>
      </c>
      <c r="D37" s="4">
        <f t="shared" si="0"/>
        <v>0</v>
      </c>
      <c r="E37" s="4">
        <f t="shared" si="1"/>
        <v>0</v>
      </c>
      <c r="J37" s="9"/>
      <c r="K37" s="65"/>
      <c r="L37" s="11">
        <f>IF(D37=0,0,VLOOKUP(D37,'km2'!O:P,2,0))</f>
        <v>0</v>
      </c>
      <c r="M37" s="20">
        <f>IF(D37=0,0,VLOOKUP(D37,'km2'!O:Q,3,0))</f>
        <v>0</v>
      </c>
      <c r="N37" s="20">
        <f t="shared" si="2"/>
        <v>0</v>
      </c>
      <c r="O37" s="56">
        <f>IF(E37=0,0,VLOOKUP(E37,'km2'!O:P,2,0))</f>
        <v>0</v>
      </c>
      <c r="P37" s="20">
        <f>IF(E37=0,0,-VLOOKUP(E37,'km2'!O:Q,3,0))</f>
        <v>0</v>
      </c>
      <c r="Q37" s="20">
        <f t="shared" si="3"/>
        <v>0</v>
      </c>
      <c r="R37" s="9"/>
    </row>
    <row r="38" spans="1:18" ht="15" customHeight="1" x14ac:dyDescent="0.15">
      <c r="A38" s="3">
        <f>IF(MAX(A$4:A37)&gt;=MAX('km2'!D:D),0,MAX(A$4:A37)+1)</f>
        <v>0</v>
      </c>
      <c r="B38" s="3">
        <f>IF(A38=0,0,VLOOKUP(A38,'km2'!D:P,12,0))</f>
        <v>0</v>
      </c>
      <c r="C38" s="16">
        <f>IF(B38=0,0,SUMPRODUCT((data2!H$4:H$10000=B38)*(data2!O$4:O$10000&lt;=T$3)*data2!V$4:V$10000)-SUMPRODUCT((data2!H$4:H$10000=B38)*(data2!O$4:O$10000&lt;=T$3)*data2!W$4:W$10000)+VLOOKUP(B38,'km2'!O:Q,3,0))</f>
        <v>0</v>
      </c>
      <c r="D38" s="4">
        <f t="shared" si="0"/>
        <v>0</v>
      </c>
      <c r="E38" s="4">
        <f t="shared" si="1"/>
        <v>0</v>
      </c>
      <c r="J38" s="9"/>
      <c r="K38" s="65"/>
      <c r="L38" s="11">
        <f>IF(D38=0,0,VLOOKUP(D38,'km2'!O:P,2,0))</f>
        <v>0</v>
      </c>
      <c r="M38" s="20">
        <f>IF(D38=0,0,VLOOKUP(D38,'km2'!O:Q,3,0))</f>
        <v>0</v>
      </c>
      <c r="N38" s="20">
        <f t="shared" si="2"/>
        <v>0</v>
      </c>
      <c r="O38" s="56">
        <f>IF(E38=0,0,VLOOKUP(E38,'km2'!O:P,2,0))</f>
        <v>0</v>
      </c>
      <c r="P38" s="20">
        <f>IF(E38=0,0,-VLOOKUP(E38,'km2'!O:Q,3,0))</f>
        <v>0</v>
      </c>
      <c r="Q38" s="20">
        <f t="shared" si="3"/>
        <v>0</v>
      </c>
      <c r="R38" s="9"/>
    </row>
    <row r="39" spans="1:18" ht="15" customHeight="1" x14ac:dyDescent="0.15">
      <c r="A39" s="3">
        <f>IF(MAX(A$4:A38)&gt;=MAX('km2'!D:D),0,MAX(A$4:A38)+1)</f>
        <v>0</v>
      </c>
      <c r="B39" s="3">
        <f>IF(A39=0,0,VLOOKUP(A39,'km2'!D:P,12,0))</f>
        <v>0</v>
      </c>
      <c r="C39" s="16">
        <f>IF(B39=0,0,SUMPRODUCT((data2!H$4:H$10000=B39)*(data2!O$4:O$10000&lt;=T$3)*data2!V$4:V$10000)-SUMPRODUCT((data2!H$4:H$10000=B39)*(data2!O$4:O$10000&lt;=T$3)*data2!W$4:W$10000)+VLOOKUP(B39,'km2'!O:Q,3,0))</f>
        <v>0</v>
      </c>
      <c r="D39" s="4">
        <f t="shared" si="0"/>
        <v>0</v>
      </c>
      <c r="E39" s="4">
        <f t="shared" si="1"/>
        <v>0</v>
      </c>
      <c r="J39" s="9"/>
      <c r="K39" s="65"/>
      <c r="L39" s="11">
        <f>IF(D39=0,0,VLOOKUP(D39,'km2'!O:P,2,0))</f>
        <v>0</v>
      </c>
      <c r="M39" s="20">
        <f>IF(D39=0,0,VLOOKUP(D39,'km2'!O:Q,3,0))</f>
        <v>0</v>
      </c>
      <c r="N39" s="20">
        <f t="shared" si="2"/>
        <v>0</v>
      </c>
      <c r="O39" s="56">
        <f>IF(E39=0,0,VLOOKUP(E39,'km2'!O:P,2,0))</f>
        <v>0</v>
      </c>
      <c r="P39" s="20">
        <f>IF(E39=0,0,-VLOOKUP(E39,'km2'!O:Q,3,0))</f>
        <v>0</v>
      </c>
      <c r="Q39" s="20">
        <f t="shared" si="3"/>
        <v>0</v>
      </c>
      <c r="R39" s="9"/>
    </row>
    <row r="40" spans="1:18" ht="15" customHeight="1" x14ac:dyDescent="0.15">
      <c r="A40" s="3">
        <f>IF(MAX(A$4:A39)&gt;=MAX('km2'!D:D),0,MAX(A$4:A39)+1)</f>
        <v>0</v>
      </c>
      <c r="B40" s="3">
        <f>IF(A40=0,0,VLOOKUP(A40,'km2'!D:P,12,0))</f>
        <v>0</v>
      </c>
      <c r="C40" s="16">
        <f>IF(B40=0,0,SUMPRODUCT((data2!H$4:H$10000=B40)*(data2!O$4:O$10000&lt;=T$3)*data2!V$4:V$10000)-SUMPRODUCT((data2!H$4:H$10000=B40)*(data2!O$4:O$10000&lt;=T$3)*data2!W$4:W$10000)+VLOOKUP(B40,'km2'!O:Q,3,0))</f>
        <v>0</v>
      </c>
      <c r="D40" s="4">
        <f t="shared" si="0"/>
        <v>0</v>
      </c>
      <c r="E40" s="4">
        <f t="shared" si="1"/>
        <v>0</v>
      </c>
      <c r="J40" s="9"/>
      <c r="K40" s="65"/>
      <c r="L40" s="11">
        <f>IF(D40=0,0,VLOOKUP(D40,'km2'!O:P,2,0))</f>
        <v>0</v>
      </c>
      <c r="M40" s="20">
        <f>IF(D40=0,0,VLOOKUP(D40,'km2'!O:Q,3,0))</f>
        <v>0</v>
      </c>
      <c r="N40" s="20">
        <f t="shared" si="2"/>
        <v>0</v>
      </c>
      <c r="O40" s="56">
        <f>IF(E40=0,0,VLOOKUP(E40,'km2'!O:P,2,0))</f>
        <v>0</v>
      </c>
      <c r="P40" s="20">
        <f>IF(E40=0,0,-VLOOKUP(E40,'km2'!O:Q,3,0))</f>
        <v>0</v>
      </c>
      <c r="Q40" s="20">
        <f t="shared" si="3"/>
        <v>0</v>
      </c>
      <c r="R40" s="9"/>
    </row>
    <row r="41" spans="1:18" ht="15" customHeight="1" x14ac:dyDescent="0.15">
      <c r="A41" s="3">
        <f>IF(MAX(A$4:A40)&gt;=MAX('km2'!D:D),0,MAX(A$4:A40)+1)</f>
        <v>0</v>
      </c>
      <c r="B41" s="3">
        <f>IF(A41=0,0,VLOOKUP(A41,'km2'!D:P,12,0))</f>
        <v>0</v>
      </c>
      <c r="C41" s="16">
        <f>IF(B41=0,0,SUMPRODUCT((data2!H$4:H$10000=B41)*(data2!O$4:O$10000&lt;=T$3)*data2!V$4:V$10000)-SUMPRODUCT((data2!H$4:H$10000=B41)*(data2!O$4:O$10000&lt;=T$3)*data2!W$4:W$10000)+VLOOKUP(B41,'km2'!O:Q,3,0))</f>
        <v>0</v>
      </c>
      <c r="D41" s="4">
        <f t="shared" si="0"/>
        <v>0</v>
      </c>
      <c r="E41" s="4">
        <f t="shared" si="1"/>
        <v>0</v>
      </c>
      <c r="J41" s="9"/>
      <c r="K41" s="65"/>
      <c r="L41" s="11">
        <f>IF(D41=0,0,VLOOKUP(D41,'km2'!O:P,2,0))</f>
        <v>0</v>
      </c>
      <c r="M41" s="20">
        <f>IF(D41=0,0,VLOOKUP(D41,'km2'!O:Q,3,0))</f>
        <v>0</v>
      </c>
      <c r="N41" s="20">
        <f t="shared" si="2"/>
        <v>0</v>
      </c>
      <c r="O41" s="56">
        <f>IF(E41=0,0,VLOOKUP(E41,'km2'!O:P,2,0))</f>
        <v>0</v>
      </c>
      <c r="P41" s="20">
        <f>IF(E41=0,0,-VLOOKUP(E41,'km2'!O:Q,3,0))</f>
        <v>0</v>
      </c>
      <c r="Q41" s="20">
        <f t="shared" si="3"/>
        <v>0</v>
      </c>
      <c r="R41" s="9"/>
    </row>
    <row r="42" spans="1:18" ht="15" customHeight="1" x14ac:dyDescent="0.15">
      <c r="A42" s="3">
        <f>IF(MAX(A$4:A41)&gt;=MAX('km2'!D:D),0,MAX(A$4:A41)+1)</f>
        <v>0</v>
      </c>
      <c r="B42" s="3">
        <f>IF(A42=0,0,VLOOKUP(A42,'km2'!D:P,12,0))</f>
        <v>0</v>
      </c>
      <c r="C42" s="16">
        <f>IF(B42=0,0,SUMPRODUCT((data2!H$4:H$10000=B42)*(data2!O$4:O$10000&lt;=T$3)*data2!V$4:V$10000)-SUMPRODUCT((data2!H$4:H$10000=B42)*(data2!O$4:O$10000&lt;=T$3)*data2!W$4:W$10000)+VLOOKUP(B42,'km2'!O:Q,3,0))</f>
        <v>0</v>
      </c>
      <c r="D42" s="4">
        <f t="shared" si="0"/>
        <v>0</v>
      </c>
      <c r="E42" s="4">
        <f t="shared" si="1"/>
        <v>0</v>
      </c>
      <c r="J42" s="9"/>
      <c r="K42" s="65"/>
      <c r="L42" s="11">
        <f>IF(D42=0,0,VLOOKUP(D42,'km2'!O:P,2,0))</f>
        <v>0</v>
      </c>
      <c r="M42" s="20">
        <f>IF(D42=0,0,VLOOKUP(D42,'km2'!O:Q,3,0))</f>
        <v>0</v>
      </c>
      <c r="N42" s="20">
        <f t="shared" si="2"/>
        <v>0</v>
      </c>
      <c r="O42" s="56">
        <f>IF(E42=0,0,VLOOKUP(E42,'km2'!O:P,2,0))</f>
        <v>0</v>
      </c>
      <c r="P42" s="20">
        <f>IF(E42=0,0,-VLOOKUP(E42,'km2'!O:Q,3,0))</f>
        <v>0</v>
      </c>
      <c r="Q42" s="20">
        <f t="shared" si="3"/>
        <v>0</v>
      </c>
      <c r="R42" s="9"/>
    </row>
    <row r="43" spans="1:18" ht="15" customHeight="1" x14ac:dyDescent="0.15">
      <c r="A43" s="3">
        <f>IF(MAX(A$4:A42)&gt;=MAX('km2'!D:D),0,MAX(A$4:A42)+1)</f>
        <v>0</v>
      </c>
      <c r="B43" s="3">
        <f>IF(A43=0,0,VLOOKUP(A43,'km2'!D:P,12,0))</f>
        <v>0</v>
      </c>
      <c r="C43" s="16">
        <f>IF(B43=0,0,SUMPRODUCT((data2!H$4:H$10000=B43)*(data2!O$4:O$10000&lt;=T$3)*data2!V$4:V$10000)-SUMPRODUCT((data2!H$4:H$10000=B43)*(data2!O$4:O$10000&lt;=T$3)*data2!W$4:W$10000)+VLOOKUP(B43,'km2'!O:Q,3,0))</f>
        <v>0</v>
      </c>
      <c r="D43" s="4">
        <f t="shared" si="0"/>
        <v>0</v>
      </c>
      <c r="E43" s="4">
        <f t="shared" si="1"/>
        <v>0</v>
      </c>
      <c r="J43" s="9"/>
      <c r="K43" s="65"/>
      <c r="L43" s="11">
        <f>IF(D43=0,0,VLOOKUP(D43,'km2'!O:P,2,0))</f>
        <v>0</v>
      </c>
      <c r="M43" s="20">
        <f>IF(D43=0,0,VLOOKUP(D43,'km2'!O:Q,3,0))</f>
        <v>0</v>
      </c>
      <c r="N43" s="20">
        <f t="shared" si="2"/>
        <v>0</v>
      </c>
      <c r="O43" s="56">
        <f>IF(E43=0,0,VLOOKUP(E43,'km2'!O:P,2,0))</f>
        <v>0</v>
      </c>
      <c r="P43" s="20">
        <f>IF(E43=0,0,-VLOOKUP(E43,'km2'!O:Q,3,0))</f>
        <v>0</v>
      </c>
      <c r="Q43" s="20">
        <f t="shared" si="3"/>
        <v>0</v>
      </c>
      <c r="R43" s="9"/>
    </row>
    <row r="44" spans="1:18" ht="15" customHeight="1" x14ac:dyDescent="0.15">
      <c r="A44" s="3">
        <f>IF(MAX(A$4:A43)&gt;=MAX('km2'!D:D),0,MAX(A$4:A43)+1)</f>
        <v>0</v>
      </c>
      <c r="B44" s="3">
        <f>IF(A44=0,0,VLOOKUP(A44,'km2'!D:P,12,0))</f>
        <v>0</v>
      </c>
      <c r="C44" s="16">
        <f>IF(B44=0,0,SUMPRODUCT((data2!H$4:H$10000=B44)*(data2!O$4:O$10000&lt;=T$3)*data2!V$4:V$10000)-SUMPRODUCT((data2!H$4:H$10000=B44)*(data2!O$4:O$10000&lt;=T$3)*data2!W$4:W$10000)+VLOOKUP(B44,'km2'!O:Q,3,0))</f>
        <v>0</v>
      </c>
      <c r="D44" s="4">
        <f t="shared" si="0"/>
        <v>0</v>
      </c>
      <c r="E44" s="4">
        <f t="shared" si="1"/>
        <v>0</v>
      </c>
      <c r="J44" s="9"/>
      <c r="K44" s="65"/>
      <c r="L44" s="11">
        <f>IF(D44=0,0,VLOOKUP(D44,'km2'!O:P,2,0))</f>
        <v>0</v>
      </c>
      <c r="M44" s="20">
        <f>IF(D44=0,0,VLOOKUP(D44,'km2'!O:Q,3,0))</f>
        <v>0</v>
      </c>
      <c r="N44" s="20">
        <f t="shared" si="2"/>
        <v>0</v>
      </c>
      <c r="O44" s="56">
        <f>IF(E44=0,0,VLOOKUP(E44,'km2'!O:P,2,0))</f>
        <v>0</v>
      </c>
      <c r="P44" s="20">
        <f>IF(E44=0,0,-VLOOKUP(E44,'km2'!O:Q,3,0))</f>
        <v>0</v>
      </c>
      <c r="Q44" s="20">
        <f t="shared" si="3"/>
        <v>0</v>
      </c>
      <c r="R44" s="9"/>
    </row>
    <row r="45" spans="1:18" ht="15" customHeight="1" x14ac:dyDescent="0.15">
      <c r="A45" s="3">
        <f>IF(MAX(A$4:A44)&gt;=MAX('km2'!D:D),0,MAX(A$4:A44)+1)</f>
        <v>0</v>
      </c>
      <c r="B45" s="3">
        <f>IF(A45=0,0,VLOOKUP(A45,'km2'!D:P,12,0))</f>
        <v>0</v>
      </c>
      <c r="C45" s="16">
        <f>IF(B45=0,0,SUMPRODUCT((data2!H$4:H$10000=B45)*(data2!O$4:O$10000&lt;=T$3)*data2!V$4:V$10000)-SUMPRODUCT((data2!H$4:H$10000=B45)*(data2!O$4:O$10000&lt;=T$3)*data2!W$4:W$10000)+VLOOKUP(B45,'km2'!O:Q,3,0))</f>
        <v>0</v>
      </c>
      <c r="D45" s="4">
        <f t="shared" si="0"/>
        <v>0</v>
      </c>
      <c r="E45" s="4">
        <f t="shared" si="1"/>
        <v>0</v>
      </c>
      <c r="J45" s="9"/>
      <c r="K45" s="65"/>
      <c r="L45" s="11">
        <f>IF(D45=0,0,VLOOKUP(D45,'km2'!O:P,2,0))</f>
        <v>0</v>
      </c>
      <c r="M45" s="20">
        <f>IF(D45=0,0,VLOOKUP(D45,'km2'!O:Q,3,0))</f>
        <v>0</v>
      </c>
      <c r="N45" s="20">
        <f t="shared" si="2"/>
        <v>0</v>
      </c>
      <c r="O45" s="56">
        <f>IF(E45=0,0,VLOOKUP(E45,'km2'!O:P,2,0))</f>
        <v>0</v>
      </c>
      <c r="P45" s="20">
        <f>IF(E45=0,0,-VLOOKUP(E45,'km2'!O:Q,3,0))</f>
        <v>0</v>
      </c>
      <c r="Q45" s="20">
        <f t="shared" si="3"/>
        <v>0</v>
      </c>
      <c r="R45" s="9"/>
    </row>
    <row r="46" spans="1:18" ht="15" customHeight="1" x14ac:dyDescent="0.15">
      <c r="A46" s="3">
        <f>IF(MAX(A$4:A45)&gt;=MAX('km2'!D:D),0,MAX(A$4:A45)+1)</f>
        <v>0</v>
      </c>
      <c r="B46" s="3">
        <f>IF(A46=0,0,VLOOKUP(A46,'km2'!D:P,12,0))</f>
        <v>0</v>
      </c>
      <c r="C46" s="16">
        <f>IF(B46=0,0,SUMPRODUCT((data2!H$4:H$10000=B46)*(data2!O$4:O$10000&lt;=T$3)*data2!V$4:V$10000)-SUMPRODUCT((data2!H$4:H$10000=B46)*(data2!O$4:O$10000&lt;=T$3)*data2!W$4:W$10000)+VLOOKUP(B46,'km2'!O:Q,3,0))</f>
        <v>0</v>
      </c>
      <c r="D46" s="4">
        <f t="shared" si="0"/>
        <v>0</v>
      </c>
      <c r="E46" s="4">
        <f t="shared" si="1"/>
        <v>0</v>
      </c>
      <c r="J46" s="9"/>
      <c r="K46" s="65"/>
      <c r="L46" s="11">
        <f>IF(D46=0,0,VLOOKUP(D46,'km2'!O:P,2,0))</f>
        <v>0</v>
      </c>
      <c r="M46" s="20">
        <f>IF(D46=0,0,VLOOKUP(D46,'km2'!O:Q,3,0))</f>
        <v>0</v>
      </c>
      <c r="N46" s="20">
        <f t="shared" si="2"/>
        <v>0</v>
      </c>
      <c r="O46" s="56">
        <f>IF(E46=0,0,VLOOKUP(E46,'km2'!O:P,2,0))</f>
        <v>0</v>
      </c>
      <c r="P46" s="20">
        <f>IF(E46=0,0,-VLOOKUP(E46,'km2'!O:Q,3,0))</f>
        <v>0</v>
      </c>
      <c r="Q46" s="20">
        <f t="shared" si="3"/>
        <v>0</v>
      </c>
      <c r="R46" s="9"/>
    </row>
    <row r="47" spans="1:18" ht="15" customHeight="1" x14ac:dyDescent="0.15">
      <c r="A47" s="3">
        <f>IF(MAX(A$4:A46)&gt;=MAX('km2'!D:D),0,MAX(A$4:A46)+1)</f>
        <v>0</v>
      </c>
      <c r="B47" s="3">
        <f>IF(A47=0,0,VLOOKUP(A47,'km2'!D:P,12,0))</f>
        <v>0</v>
      </c>
      <c r="C47" s="16">
        <f>IF(B47=0,0,SUMPRODUCT((data2!H$4:H$10000=B47)*(data2!O$4:O$10000&lt;=T$3)*data2!V$4:V$10000)-SUMPRODUCT((data2!H$4:H$10000=B47)*(data2!O$4:O$10000&lt;=T$3)*data2!W$4:W$10000)+VLOOKUP(B47,'km2'!O:Q,3,0))</f>
        <v>0</v>
      </c>
      <c r="D47" s="4">
        <f t="shared" si="0"/>
        <v>0</v>
      </c>
      <c r="E47" s="4">
        <f t="shared" si="1"/>
        <v>0</v>
      </c>
      <c r="J47" s="9"/>
      <c r="K47" s="65"/>
      <c r="L47" s="11">
        <f>IF(D47=0,0,VLOOKUP(D47,'km2'!O:P,2,0))</f>
        <v>0</v>
      </c>
      <c r="M47" s="20">
        <f>IF(D47=0,0,VLOOKUP(D47,'km2'!O:Q,3,0))</f>
        <v>0</v>
      </c>
      <c r="N47" s="20">
        <f t="shared" si="2"/>
        <v>0</v>
      </c>
      <c r="O47" s="56">
        <f>IF(E47=0,0,VLOOKUP(E47,'km2'!O:P,2,0))</f>
        <v>0</v>
      </c>
      <c r="P47" s="20">
        <f>IF(E47=0,0,-VLOOKUP(E47,'km2'!O:Q,3,0))</f>
        <v>0</v>
      </c>
      <c r="Q47" s="20">
        <f t="shared" si="3"/>
        <v>0</v>
      </c>
      <c r="R47" s="9"/>
    </row>
    <row r="48" spans="1:18" ht="15" customHeight="1" x14ac:dyDescent="0.15">
      <c r="A48" s="3">
        <f>IF(MAX(A$4:A47)&gt;=MAX('km2'!D:D),0,MAX(A$4:A47)+1)</f>
        <v>0</v>
      </c>
      <c r="B48" s="3">
        <f>IF(A48=0,0,VLOOKUP(A48,'km2'!D:P,12,0))</f>
        <v>0</v>
      </c>
      <c r="C48" s="16">
        <f>IF(B48=0,0,SUMPRODUCT((data2!H$4:H$10000=B48)*(data2!O$4:O$10000&lt;=T$3)*data2!V$4:V$10000)-SUMPRODUCT((data2!H$4:H$10000=B48)*(data2!O$4:O$10000&lt;=T$3)*data2!W$4:W$10000)+VLOOKUP(B48,'km2'!O:Q,3,0))</f>
        <v>0</v>
      </c>
      <c r="D48" s="4">
        <f t="shared" si="0"/>
        <v>0</v>
      </c>
      <c r="E48" s="4">
        <f t="shared" si="1"/>
        <v>0</v>
      </c>
      <c r="J48" s="9"/>
      <c r="K48" s="65"/>
      <c r="L48" s="11">
        <f>IF(D48=0,0,VLOOKUP(D48,'km2'!O:P,2,0))</f>
        <v>0</v>
      </c>
      <c r="M48" s="20">
        <f>IF(D48=0,0,VLOOKUP(D48,'km2'!O:Q,3,0))</f>
        <v>0</v>
      </c>
      <c r="N48" s="20">
        <f t="shared" si="2"/>
        <v>0</v>
      </c>
      <c r="O48" s="56">
        <f>IF(E48=0,0,VLOOKUP(E48,'km2'!O:P,2,0))</f>
        <v>0</v>
      </c>
      <c r="P48" s="20">
        <f>IF(E48=0,0,-VLOOKUP(E48,'km2'!O:Q,3,0))</f>
        <v>0</v>
      </c>
      <c r="Q48" s="20">
        <f t="shared" si="3"/>
        <v>0</v>
      </c>
      <c r="R48" s="9"/>
    </row>
    <row r="49" spans="1:18" ht="15" customHeight="1" x14ac:dyDescent="0.15">
      <c r="A49" s="3">
        <f>IF(MAX(A$4:A48)&gt;=MAX('km2'!D:D),0,MAX(A$4:A48)+1)</f>
        <v>0</v>
      </c>
      <c r="B49" s="3">
        <f>IF(A49=0,0,VLOOKUP(A49,'km2'!D:P,12,0))</f>
        <v>0</v>
      </c>
      <c r="C49" s="16">
        <f>IF(B49=0,0,SUMPRODUCT((data2!H$4:H$10000=B49)*(data2!O$4:O$10000&lt;=T$3)*data2!V$4:V$10000)-SUMPRODUCT((data2!H$4:H$10000=B49)*(data2!O$4:O$10000&lt;=T$3)*data2!W$4:W$10000)+VLOOKUP(B49,'km2'!O:Q,3,0))</f>
        <v>0</v>
      </c>
      <c r="D49" s="4">
        <f t="shared" si="0"/>
        <v>0</v>
      </c>
      <c r="E49" s="4">
        <f t="shared" si="1"/>
        <v>0</v>
      </c>
      <c r="J49" s="9"/>
      <c r="K49" s="65"/>
      <c r="L49" s="11">
        <f>IF(D49=0,0,VLOOKUP(D49,'km2'!O:P,2,0))</f>
        <v>0</v>
      </c>
      <c r="M49" s="20">
        <f>IF(D49=0,0,VLOOKUP(D49,'km2'!O:Q,3,0))</f>
        <v>0</v>
      </c>
      <c r="N49" s="20">
        <f t="shared" si="2"/>
        <v>0</v>
      </c>
      <c r="O49" s="56">
        <f>IF(E49=0,0,VLOOKUP(E49,'km2'!O:P,2,0))</f>
        <v>0</v>
      </c>
      <c r="P49" s="20">
        <f>IF(E49=0,0,-VLOOKUP(E49,'km2'!O:Q,3,0))</f>
        <v>0</v>
      </c>
      <c r="Q49" s="20">
        <f t="shared" si="3"/>
        <v>0</v>
      </c>
      <c r="R49" s="9"/>
    </row>
    <row r="50" spans="1:18" ht="15" customHeight="1" x14ac:dyDescent="0.15">
      <c r="J50" s="9"/>
      <c r="K50" s="61"/>
      <c r="L50" s="12" t="s">
        <v>244</v>
      </c>
      <c r="M50" s="20">
        <f>SUM(M5:M49)</f>
        <v>0</v>
      </c>
      <c r="N50" s="20">
        <f>SUM(N5:N49)</f>
        <v>0</v>
      </c>
      <c r="O50" s="55" t="s">
        <v>243</v>
      </c>
      <c r="P50" s="20">
        <f>SUM(P5:P49)</f>
        <v>0</v>
      </c>
      <c r="Q50" s="20">
        <f>SUM(Q5:Q49)</f>
        <v>0</v>
      </c>
      <c r="R50" s="9"/>
    </row>
    <row r="51" spans="1:18" ht="15" customHeight="1" x14ac:dyDescent="0.15">
      <c r="J51" s="9"/>
      <c r="K51" s="10"/>
      <c r="L51" s="45" t="s">
        <v>247</v>
      </c>
      <c r="M51" s="57"/>
      <c r="N51" s="45" t="s">
        <v>245</v>
      </c>
      <c r="O51" s="58"/>
      <c r="P51" s="45" t="s">
        <v>246</v>
      </c>
      <c r="Q51" s="57"/>
      <c r="R51" s="9"/>
    </row>
    <row r="52" spans="1:18" ht="15" customHeight="1" x14ac:dyDescent="0.15">
      <c r="J52" s="9"/>
      <c r="K52" s="10"/>
      <c r="L52" s="9"/>
      <c r="M52" s="9"/>
      <c r="N52" s="9"/>
      <c r="O52" s="59"/>
      <c r="P52" s="9"/>
      <c r="Q52" s="9"/>
      <c r="R52" s="9"/>
    </row>
  </sheetData>
  <sheetCalcPr fullCalcOnLoad="1"/>
  <sheetProtection password="9BFE" sheet="1" objects="1" scenarios="1"/>
  <mergeCells count="3">
    <mergeCell ref="N1:O1"/>
    <mergeCell ref="N2:O2"/>
    <mergeCell ref="L3:N3"/>
  </mergeCells>
  <phoneticPr fontId="1" type="noConversion"/>
  <printOptions horizontalCentered="1" verticalCentered="1"/>
  <pageMargins left="0" right="0" top="0" bottom="0" header="0" footer="0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9" r:id="rId4" name="Spinner 5">
              <controlPr defaultSize="0" autoPict="0">
                <anchor moveWithCells="1" sizeWithCells="1">
                  <from>
                    <xdr:col>20</xdr:col>
                    <xdr:colOff>28575</xdr:colOff>
                    <xdr:row>1</xdr:row>
                    <xdr:rowOff>142875</xdr:rowOff>
                  </from>
                  <to>
                    <xdr:col>20</xdr:col>
                    <xdr:colOff>333375</xdr:colOff>
                    <xdr:row>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5" name="Button 6">
              <controlPr defaultSize="0" print="0" autoFill="0" autoPict="0" macro="[0]!主页">
                <anchor moveWithCells="1">
                  <from>
                    <xdr:col>18</xdr:col>
                    <xdr:colOff>790575</xdr:colOff>
                    <xdr:row>4</xdr:row>
                    <xdr:rowOff>123825</xdr:rowOff>
                  </from>
                  <to>
                    <xdr:col>20</xdr:col>
                    <xdr:colOff>314325</xdr:colOff>
                    <xdr:row>5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>
    <tabColor indexed="12"/>
  </sheetPr>
  <dimension ref="A1:C16"/>
  <sheetViews>
    <sheetView showGridLines="0" showZeros="0" workbookViewId="0">
      <selection activeCell="I2" sqref="I2"/>
    </sheetView>
  </sheetViews>
  <sheetFormatPr defaultRowHeight="18.75" x14ac:dyDescent="0.15"/>
  <cols>
    <col min="1" max="1" width="5.75" style="160" customWidth="1"/>
    <col min="2" max="2" width="84" style="160" customWidth="1"/>
    <col min="3" max="3" width="7" style="160" customWidth="1"/>
    <col min="4" max="16384" width="9" style="160"/>
  </cols>
  <sheetData>
    <row r="1" spans="1:3" ht="35.25" customHeight="1" x14ac:dyDescent="0.15">
      <c r="A1" s="161"/>
      <c r="B1" s="224" t="s">
        <v>335</v>
      </c>
      <c r="C1" s="161"/>
    </row>
    <row r="2" spans="1:3" ht="93.75" x14ac:dyDescent="0.15">
      <c r="A2" s="161"/>
      <c r="B2" s="225" t="s">
        <v>340</v>
      </c>
      <c r="C2" s="161"/>
    </row>
    <row r="3" spans="1:3" ht="37.5" x14ac:dyDescent="0.15">
      <c r="A3" s="161"/>
      <c r="B3" s="225" t="s">
        <v>339</v>
      </c>
      <c r="C3" s="161"/>
    </row>
    <row r="4" spans="1:3" ht="56.25" x14ac:dyDescent="0.15">
      <c r="A4" s="161"/>
      <c r="B4" s="226" t="s">
        <v>336</v>
      </c>
      <c r="C4" s="161"/>
    </row>
    <row r="5" spans="1:3" ht="56.25" x14ac:dyDescent="0.15">
      <c r="A5" s="161"/>
      <c r="B5" s="226" t="s">
        <v>328</v>
      </c>
      <c r="C5" s="161"/>
    </row>
    <row r="6" spans="1:3" ht="56.25" x14ac:dyDescent="0.15">
      <c r="A6" s="161"/>
      <c r="B6" s="226" t="s">
        <v>329</v>
      </c>
      <c r="C6" s="161"/>
    </row>
    <row r="7" spans="1:3" ht="37.5" x14ac:dyDescent="0.15">
      <c r="A7" s="161"/>
      <c r="B7" s="226" t="s">
        <v>330</v>
      </c>
      <c r="C7" s="161"/>
    </row>
    <row r="8" spans="1:3" ht="56.25" x14ac:dyDescent="0.15">
      <c r="A8" s="161"/>
      <c r="B8" s="226" t="s">
        <v>331</v>
      </c>
      <c r="C8" s="161"/>
    </row>
    <row r="9" spans="1:3" ht="37.5" x14ac:dyDescent="0.15">
      <c r="A9" s="161"/>
      <c r="B9" s="226" t="s">
        <v>337</v>
      </c>
      <c r="C9" s="161"/>
    </row>
    <row r="10" spans="1:3" ht="37.5" x14ac:dyDescent="0.15">
      <c r="A10" s="161"/>
      <c r="B10" s="226" t="s">
        <v>332</v>
      </c>
      <c r="C10" s="161"/>
    </row>
    <row r="11" spans="1:3" ht="37.5" x14ac:dyDescent="0.15">
      <c r="A11" s="161"/>
      <c r="B11" s="226" t="s">
        <v>333</v>
      </c>
      <c r="C11" s="161"/>
    </row>
    <row r="12" spans="1:3" ht="75" x14ac:dyDescent="0.15">
      <c r="A12" s="161"/>
      <c r="B12" s="226" t="s">
        <v>338</v>
      </c>
      <c r="C12" s="161"/>
    </row>
    <row r="13" spans="1:3" ht="37.5" x14ac:dyDescent="0.15">
      <c r="A13" s="161"/>
      <c r="B13" s="226" t="s">
        <v>341</v>
      </c>
      <c r="C13" s="161"/>
    </row>
    <row r="14" spans="1:3" x14ac:dyDescent="0.15">
      <c r="A14" s="161"/>
      <c r="B14" s="227" t="s">
        <v>334</v>
      </c>
      <c r="C14" s="161"/>
    </row>
    <row r="15" spans="1:3" x14ac:dyDescent="0.15">
      <c r="A15" s="161"/>
      <c r="B15" s="161"/>
      <c r="C15" s="161"/>
    </row>
    <row r="16" spans="1:3" x14ac:dyDescent="0.15">
      <c r="A16" s="161"/>
      <c r="B16" s="161"/>
      <c r="C16" s="161"/>
    </row>
  </sheetData>
  <sheetProtection password="9BFE" sheet="1" objects="1" scenarios="1"/>
  <phoneticPr fontId="1" type="noConversion"/>
  <printOptions horizontalCentered="1" verticalCentered="1"/>
  <pageMargins left="0" right="0" top="0" bottom="0" header="0" footer="0.19685039370078741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4" name="Button 1">
              <controlPr defaultSize="0" print="0" autoFill="0" autoPict="0" macro="[0]!主页">
                <anchor moveWithCells="1">
                  <from>
                    <xdr:col>3</xdr:col>
                    <xdr:colOff>285750</xdr:colOff>
                    <xdr:row>0</xdr:row>
                    <xdr:rowOff>314325</xdr:rowOff>
                  </from>
                  <to>
                    <xdr:col>4</xdr:col>
                    <xdr:colOff>352425</xdr:colOff>
                    <xdr:row>1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tabColor indexed="10"/>
  </sheetPr>
  <dimension ref="B3:H13"/>
  <sheetViews>
    <sheetView workbookViewId="0">
      <selection activeCell="F18" sqref="F18"/>
    </sheetView>
  </sheetViews>
  <sheetFormatPr defaultRowHeight="18" customHeight="1" x14ac:dyDescent="0.15"/>
  <cols>
    <col min="1" max="16384" width="9" style="102"/>
  </cols>
  <sheetData>
    <row r="3" spans="2:8" ht="18" customHeight="1" x14ac:dyDescent="0.15">
      <c r="C3" s="127"/>
      <c r="D3" s="127"/>
      <c r="E3" s="127"/>
      <c r="F3" s="127"/>
      <c r="G3" s="127"/>
      <c r="H3" s="127"/>
    </row>
    <row r="4" spans="2:8" ht="18" customHeight="1" x14ac:dyDescent="0.15">
      <c r="B4" s="128"/>
      <c r="C4" s="126"/>
      <c r="D4" s="126"/>
      <c r="E4" s="126"/>
      <c r="F4" s="126"/>
      <c r="G4" s="126"/>
      <c r="H4" s="129"/>
    </row>
    <row r="5" spans="2:8" ht="24.75" customHeight="1" x14ac:dyDescent="0.15">
      <c r="B5" s="128"/>
      <c r="C5" s="126"/>
      <c r="D5" s="126"/>
      <c r="E5" s="273" t="s">
        <v>304</v>
      </c>
      <c r="F5" s="273"/>
      <c r="G5" s="126"/>
      <c r="H5" s="130"/>
    </row>
    <row r="6" spans="2:8" ht="18" customHeight="1" thickBot="1" x14ac:dyDescent="0.2">
      <c r="B6" s="128"/>
      <c r="C6" s="126"/>
      <c r="D6" s="126"/>
      <c r="E6" s="126"/>
      <c r="F6" s="126"/>
      <c r="G6" s="126"/>
      <c r="H6" s="130"/>
    </row>
    <row r="7" spans="2:8" ht="18" customHeight="1" thickBot="1" x14ac:dyDescent="0.2">
      <c r="B7" s="128"/>
      <c r="C7" s="126"/>
      <c r="D7" s="274" t="s">
        <v>325</v>
      </c>
      <c r="E7" s="275"/>
      <c r="F7" s="275"/>
      <c r="G7" s="276"/>
      <c r="H7" s="130"/>
    </row>
    <row r="8" spans="2:8" ht="18" customHeight="1" x14ac:dyDescent="0.15">
      <c r="B8" s="128"/>
      <c r="C8" s="126"/>
      <c r="D8" s="126"/>
      <c r="E8" s="126"/>
      <c r="F8" s="126"/>
      <c r="G8" s="126"/>
      <c r="H8" s="130"/>
    </row>
    <row r="9" spans="2:8" ht="18" customHeight="1" x14ac:dyDescent="0.15">
      <c r="B9" s="128"/>
      <c r="C9" s="126"/>
      <c r="D9" s="126"/>
      <c r="E9" s="126"/>
      <c r="F9" s="126"/>
      <c r="G9" s="126"/>
      <c r="H9" s="130"/>
    </row>
    <row r="10" spans="2:8" ht="18" customHeight="1" x14ac:dyDescent="0.15">
      <c r="B10" s="128"/>
      <c r="C10" s="126"/>
      <c r="D10" s="126"/>
      <c r="E10" s="126"/>
      <c r="F10" s="126"/>
      <c r="G10" s="126"/>
      <c r="H10" s="130"/>
    </row>
    <row r="11" spans="2:8" ht="18" customHeight="1" x14ac:dyDescent="0.15">
      <c r="B11" s="128"/>
      <c r="C11" s="126"/>
      <c r="D11" s="126"/>
      <c r="E11" s="126"/>
      <c r="F11" s="126"/>
      <c r="G11" s="126"/>
      <c r="H11" s="130"/>
    </row>
    <row r="12" spans="2:8" ht="18" customHeight="1" x14ac:dyDescent="0.15">
      <c r="B12" s="128"/>
      <c r="C12" s="126"/>
      <c r="D12" s="126"/>
      <c r="E12" s="126"/>
      <c r="F12" s="126"/>
      <c r="G12" s="126"/>
      <c r="H12" s="130"/>
    </row>
    <row r="13" spans="2:8" ht="18" customHeight="1" x14ac:dyDescent="0.15">
      <c r="B13" s="128"/>
      <c r="C13" s="131"/>
      <c r="D13" s="132"/>
      <c r="E13" s="132"/>
      <c r="F13" s="132"/>
      <c r="G13" s="132"/>
      <c r="H13" s="133"/>
    </row>
  </sheetData>
  <sheetProtection password="9BFE" sheet="1" objects="1" scenarios="1"/>
  <mergeCells count="2">
    <mergeCell ref="E5:F5"/>
    <mergeCell ref="D7:G7"/>
  </mergeCells>
  <phoneticPr fontId="1" type="noConversion"/>
  <pageMargins left="0.75" right="0.75" top="1" bottom="1" header="0.5" footer="0.5"/>
  <pageSetup paperSize="9" orientation="portrait" vertic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2290" r:id="rId4" name="保存返回">
          <controlPr autoLine="0" r:id="rId5">
            <anchor moveWithCells="1">
              <from>
                <xdr:col>4</xdr:col>
                <xdr:colOff>238125</xdr:colOff>
                <xdr:row>9</xdr:row>
                <xdr:rowOff>57150</xdr:rowOff>
              </from>
              <to>
                <xdr:col>5</xdr:col>
                <xdr:colOff>466725</xdr:colOff>
                <xdr:row>10</xdr:row>
                <xdr:rowOff>133350</xdr:rowOff>
              </to>
            </anchor>
          </controlPr>
        </control>
      </mc:Choice>
      <mc:Fallback>
        <control shapeId="12290" r:id="rId4" name="保存返回"/>
      </mc:Fallback>
    </mc:AlternateContent>
  </control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indexed="10"/>
  </sheetPr>
  <dimension ref="A1:J3"/>
  <sheetViews>
    <sheetView showGridLines="0" showZeros="0" defaultGridColor="0" colorId="57" workbookViewId="0">
      <pane ySplit="3" topLeftCell="A4" activePane="bottomLeft" state="frozen"/>
      <selection pane="bottomLeft" activeCell="K9" sqref="K9"/>
    </sheetView>
  </sheetViews>
  <sheetFormatPr defaultRowHeight="15" customHeight="1" x14ac:dyDescent="0.15"/>
  <cols>
    <col min="1" max="2" width="5.75" style="156" customWidth="1"/>
    <col min="3" max="3" width="6.625" style="156" customWidth="1"/>
    <col min="4" max="4" width="6.5" style="156" customWidth="1"/>
    <col min="5" max="5" width="26.875" style="156" customWidth="1"/>
    <col min="6" max="6" width="12.125" style="156" customWidth="1"/>
    <col min="7" max="7" width="27.5" style="159" customWidth="1"/>
    <col min="8" max="9" width="17.5" style="220" customWidth="1"/>
    <col min="10" max="10" width="4.625" style="10" customWidth="1"/>
    <col min="11" max="16384" width="9" style="8"/>
  </cols>
  <sheetData>
    <row r="1" spans="1:9" ht="32.25" customHeight="1" x14ac:dyDescent="0.15">
      <c r="A1" s="14"/>
      <c r="B1" s="14"/>
      <c r="C1" s="14"/>
      <c r="D1" s="14"/>
      <c r="E1" s="14"/>
      <c r="F1" s="13" t="s">
        <v>0</v>
      </c>
      <c r="G1" s="157"/>
      <c r="H1" s="217"/>
      <c r="I1" s="217"/>
    </row>
    <row r="2" spans="1:9" ht="26.25" customHeight="1" x14ac:dyDescent="0.15">
      <c r="A2" s="14"/>
      <c r="B2" s="14"/>
      <c r="C2" s="14"/>
      <c r="D2" s="14"/>
      <c r="E2" s="14"/>
      <c r="F2" s="14"/>
      <c r="G2" s="157"/>
      <c r="H2" s="217"/>
      <c r="I2" s="218" t="str">
        <f>IF(ROUND(SUM(H4:H65536)-SUM(I4:I65536),2)=0,"借贷平衡：OK","借贷不平")</f>
        <v>借贷平衡：OK</v>
      </c>
    </row>
    <row r="3" spans="1:9" ht="28.5" customHeight="1" x14ac:dyDescent="0.15">
      <c r="A3" s="15" t="s">
        <v>2</v>
      </c>
      <c r="B3" s="15" t="s">
        <v>3</v>
      </c>
      <c r="C3" s="15" t="s">
        <v>4</v>
      </c>
      <c r="D3" s="15" t="s">
        <v>219</v>
      </c>
      <c r="E3" s="15" t="s">
        <v>6</v>
      </c>
      <c r="F3" s="15" t="s">
        <v>7</v>
      </c>
      <c r="G3" s="158" t="s">
        <v>8</v>
      </c>
      <c r="H3" s="219" t="s">
        <v>9</v>
      </c>
      <c r="I3" s="219" t="s">
        <v>10</v>
      </c>
    </row>
  </sheetData>
  <sheetProtection password="9BFE" sheet="1" objects="1" scenarios="1"/>
  <phoneticPr fontId="1" type="noConversion"/>
  <conditionalFormatting sqref="I2">
    <cfRule type="expression" dxfId="0" priority="1" stopIfTrue="1">
      <formula>$I2="借贷不平"</formula>
    </cfRule>
  </conditionalFormatting>
  <pageMargins left="0.75" right="0.75" top="1" bottom="1" header="0.5" footer="0.5"/>
  <pageSetup paperSize="9" orientation="portrait" vertic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3082" r:id="rId4" name="尾页">
          <controlPr autoLine="0" r:id="rId5">
            <anchor moveWithCells="1">
              <from>
                <xdr:col>6</xdr:col>
                <xdr:colOff>1562100</xdr:colOff>
                <xdr:row>0</xdr:row>
                <xdr:rowOff>238125</xdr:rowOff>
              </from>
              <to>
                <xdr:col>6</xdr:col>
                <xdr:colOff>1943100</xdr:colOff>
                <xdr:row>1</xdr:row>
                <xdr:rowOff>57150</xdr:rowOff>
              </to>
            </anchor>
          </controlPr>
        </control>
      </mc:Choice>
      <mc:Fallback>
        <control shapeId="3082" r:id="rId4" name="尾页"/>
      </mc:Fallback>
    </mc:AlternateContent>
    <mc:AlternateContent xmlns:mc="http://schemas.openxmlformats.org/markup-compatibility/2006">
      <mc:Choice Requires="x14">
        <control shapeId="3081" r:id="rId6" name="首页">
          <controlPr autoLine="0" r:id="rId7">
            <anchor moveWithCells="1">
              <from>
                <xdr:col>6</xdr:col>
                <xdr:colOff>1009650</xdr:colOff>
                <xdr:row>0</xdr:row>
                <xdr:rowOff>257175</xdr:rowOff>
              </from>
              <to>
                <xdr:col>6</xdr:col>
                <xdr:colOff>1390650</xdr:colOff>
                <xdr:row>1</xdr:row>
                <xdr:rowOff>76200</xdr:rowOff>
              </to>
            </anchor>
          </controlPr>
        </control>
      </mc:Choice>
      <mc:Fallback>
        <control shapeId="3081" r:id="rId6" name="首页"/>
      </mc:Fallback>
    </mc:AlternateContent>
    <mc:AlternateContent xmlns:mc="http://schemas.openxmlformats.org/markup-compatibility/2006">
      <mc:Choice Requires="x14">
        <control shapeId="3078" r:id="rId8" name="排序">
          <controlPr autoLine="0" r:id="rId9">
            <anchor moveWithCells="1">
              <from>
                <xdr:col>11</xdr:col>
                <xdr:colOff>390525</xdr:colOff>
                <xdr:row>0</xdr:row>
                <xdr:rowOff>95250</xdr:rowOff>
              </from>
              <to>
                <xdr:col>12</xdr:col>
                <xdr:colOff>466725</xdr:colOff>
                <xdr:row>0</xdr:row>
                <xdr:rowOff>361950</xdr:rowOff>
              </to>
            </anchor>
          </controlPr>
        </control>
      </mc:Choice>
      <mc:Fallback>
        <control shapeId="3078" r:id="rId8" name="排序"/>
      </mc:Fallback>
    </mc:AlternateContent>
    <mc:AlternateContent xmlns:mc="http://schemas.openxmlformats.org/markup-compatibility/2006">
      <mc:Choice Requires="x14">
        <control shapeId="3077" r:id="rId10" name="撤销保护">
          <controlPr autoLine="0" r:id="rId11">
            <anchor moveWithCells="1">
              <from>
                <xdr:col>10</xdr:col>
                <xdr:colOff>209550</xdr:colOff>
                <xdr:row>0</xdr:row>
                <xdr:rowOff>381000</xdr:rowOff>
              </from>
              <to>
                <xdr:col>11</xdr:col>
                <xdr:colOff>285750</xdr:colOff>
                <xdr:row>1</xdr:row>
                <xdr:rowOff>238125</xdr:rowOff>
              </to>
            </anchor>
          </controlPr>
        </control>
      </mc:Choice>
      <mc:Fallback>
        <control shapeId="3077" r:id="rId10" name="撤销保护"/>
      </mc:Fallback>
    </mc:AlternateContent>
    <mc:AlternateContent xmlns:mc="http://schemas.openxmlformats.org/markup-compatibility/2006">
      <mc:Choice Requires="x14">
        <control shapeId="3076" r:id="rId12" name="返回主页">
          <controlPr autoLine="0" r:id="rId13">
            <anchor moveWithCells="1">
              <from>
                <xdr:col>10</xdr:col>
                <xdr:colOff>200025</xdr:colOff>
                <xdr:row>0</xdr:row>
                <xdr:rowOff>95250</xdr:rowOff>
              </from>
              <to>
                <xdr:col>11</xdr:col>
                <xdr:colOff>276225</xdr:colOff>
                <xdr:row>0</xdr:row>
                <xdr:rowOff>371475</xdr:rowOff>
              </to>
            </anchor>
          </controlPr>
        </control>
      </mc:Choice>
      <mc:Fallback>
        <control shapeId="3076" r:id="rId12" name="返回主页"/>
      </mc:Fallback>
    </mc:AlternateContent>
    <mc:AlternateContent xmlns:mc="http://schemas.openxmlformats.org/markup-compatibility/2006">
      <mc:Choice Requires="x14">
        <control shapeId="3075" r:id="rId14" name="同步数据">
          <controlPr autoLine="0" r:id="rId15">
            <anchor moveWithCells="1">
              <from>
                <xdr:col>10</xdr:col>
                <xdr:colOff>200025</xdr:colOff>
                <xdr:row>1</xdr:row>
                <xdr:rowOff>247650</xdr:rowOff>
              </from>
              <to>
                <xdr:col>11</xdr:col>
                <xdr:colOff>285750</xdr:colOff>
                <xdr:row>2</xdr:row>
                <xdr:rowOff>190500</xdr:rowOff>
              </to>
            </anchor>
          </controlPr>
        </control>
      </mc:Choice>
      <mc:Fallback>
        <control shapeId="3075" r:id="rId14" name="同步数据"/>
      </mc:Fallback>
    </mc:AlternateContent>
  </control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indexed="10"/>
  </sheetPr>
  <dimension ref="A3:W4000"/>
  <sheetViews>
    <sheetView showZeros="0" topLeftCell="O1" workbookViewId="0">
      <selection activeCell="AA19" sqref="AA19"/>
    </sheetView>
  </sheetViews>
  <sheetFormatPr defaultRowHeight="15" customHeight="1" x14ac:dyDescent="0.15"/>
  <cols>
    <col min="1" max="3" width="4.5" style="1" hidden="1" customWidth="1"/>
    <col min="4" max="4" width="10.875" style="1" hidden="1" customWidth="1"/>
    <col min="5" max="7" width="4.5" style="1" hidden="1" customWidth="1"/>
    <col min="8" max="10" width="7.625" style="1" hidden="1" customWidth="1"/>
    <col min="11" max="14" width="4.5" style="1" hidden="1" customWidth="1"/>
    <col min="15" max="17" width="5.5" style="50" customWidth="1"/>
    <col min="18" max="18" width="9" style="50"/>
    <col min="19" max="19" width="29.375" style="50" customWidth="1"/>
    <col min="20" max="20" width="10.25" style="50" bestFit="1" customWidth="1"/>
    <col min="21" max="21" width="26" style="50" customWidth="1"/>
    <col min="22" max="23" width="11" style="50" customWidth="1"/>
    <col min="24" max="16384" width="9" style="1"/>
  </cols>
  <sheetData>
    <row r="3" spans="4:10" ht="15" customHeight="1" x14ac:dyDescent="0.15">
      <c r="D3" s="1" t="s">
        <v>262</v>
      </c>
      <c r="H3" s="2" t="s">
        <v>215</v>
      </c>
      <c r="I3" s="2" t="s">
        <v>216</v>
      </c>
      <c r="J3" s="2" t="s">
        <v>217</v>
      </c>
    </row>
    <row r="4" spans="4:10" ht="15" customHeight="1" x14ac:dyDescent="0.15">
      <c r="D4" s="16">
        <f>IF(T4="",0,IF(科目汇总表!P$5=1,INT(LEFT(T4,4)),IF(AND(科目汇总表!P$5=2,LEN(T4)&gt;4),INT(LEFT(T4,6)),IF(AND(科目汇总表!P$5=3,LEN(T4)&gt;6),INT(LEFT(T4,8)),IF(AND(科目汇总表!P$5=4,LEN(T4)&gt;8),T4,0)))))</f>
        <v>0</v>
      </c>
      <c r="H4" s="16">
        <f>IF(T4=0,0,INT(LEFT(T4,4)))</f>
        <v>0</v>
      </c>
      <c r="I4" s="16">
        <f>IF(LEN(T4)&lt;6,0,INT(LEFT(T4,6)))</f>
        <v>0</v>
      </c>
      <c r="J4" s="16">
        <f>IF(LEN(T4)&lt;8,0,INT(LEFT(T4,8)))</f>
        <v>0</v>
      </c>
    </row>
    <row r="5" spans="4:10" ht="15" customHeight="1" x14ac:dyDescent="0.15">
      <c r="D5" s="16">
        <f>IF(T5="",0,IF(科目汇总表!P$5=1,INT(LEFT(T5,4)),IF(AND(科目汇总表!P$5=2,LEN(T5)&gt;4),INT(LEFT(T5,6)),IF(AND(科目汇总表!P$5=3,LEN(T5)&gt;6),INT(LEFT(T5,8)),IF(AND(科目汇总表!P$5=4,LEN(T5)&gt;8),T5,0)))))</f>
        <v>0</v>
      </c>
      <c r="H5" s="16">
        <f t="shared" ref="H5:H68" si="0">IF(T5=0,0,INT(LEFT(T5,4)))</f>
        <v>0</v>
      </c>
      <c r="I5" s="16">
        <f t="shared" ref="I5:I35" si="1">IF(LEN(T5)&lt;6,0,INT(LEFT(T5,6)))</f>
        <v>0</v>
      </c>
      <c r="J5" s="16">
        <f t="shared" ref="J5:J35" si="2">IF(LEN(T5)&lt;8,0,INT(LEFT(T5,8)))</f>
        <v>0</v>
      </c>
    </row>
    <row r="6" spans="4:10" ht="15" customHeight="1" x14ac:dyDescent="0.15">
      <c r="D6" s="16">
        <f>IF(T6="",0,IF(科目汇总表!P$5=1,INT(LEFT(T6,4)),IF(AND(科目汇总表!P$5=2,LEN(T6)&gt;4),INT(LEFT(T6,6)),IF(AND(科目汇总表!P$5=3,LEN(T6)&gt;6),INT(LEFT(T6,8)),IF(AND(科目汇总表!P$5=4,LEN(T6)&gt;8),T6,0)))))</f>
        <v>0</v>
      </c>
      <c r="H6" s="16">
        <f t="shared" si="0"/>
        <v>0</v>
      </c>
      <c r="I6" s="16">
        <f t="shared" si="1"/>
        <v>0</v>
      </c>
      <c r="J6" s="16">
        <f t="shared" si="2"/>
        <v>0</v>
      </c>
    </row>
    <row r="7" spans="4:10" ht="15" customHeight="1" x14ac:dyDescent="0.15">
      <c r="D7" s="16">
        <f>IF(T7="",0,IF(科目汇总表!P$5=1,INT(LEFT(T7,4)),IF(AND(科目汇总表!P$5=2,LEN(T7)&gt;4),INT(LEFT(T7,6)),IF(AND(科目汇总表!P$5=3,LEN(T7)&gt;6),INT(LEFT(T7,8)),IF(AND(科目汇总表!P$5=4,LEN(T7)&gt;8),T7,0)))))</f>
        <v>0</v>
      </c>
      <c r="H7" s="16">
        <f t="shared" si="0"/>
        <v>0</v>
      </c>
      <c r="I7" s="16">
        <f t="shared" si="1"/>
        <v>0</v>
      </c>
      <c r="J7" s="16">
        <f t="shared" si="2"/>
        <v>0</v>
      </c>
    </row>
    <row r="8" spans="4:10" ht="15" customHeight="1" x14ac:dyDescent="0.15">
      <c r="D8" s="16">
        <f>IF(T8="",0,IF(科目汇总表!P$5=1,INT(LEFT(T8,4)),IF(AND(科目汇总表!P$5=2,LEN(T8)&gt;4),INT(LEFT(T8,6)),IF(AND(科目汇总表!P$5=3,LEN(T8)&gt;6),INT(LEFT(T8,8)),IF(AND(科目汇总表!P$5=4,LEN(T8)&gt;8),T8,0)))))</f>
        <v>0</v>
      </c>
      <c r="H8" s="16">
        <f t="shared" si="0"/>
        <v>0</v>
      </c>
      <c r="I8" s="16">
        <f t="shared" si="1"/>
        <v>0</v>
      </c>
      <c r="J8" s="16">
        <f t="shared" si="2"/>
        <v>0</v>
      </c>
    </row>
    <row r="9" spans="4:10" ht="15" customHeight="1" x14ac:dyDescent="0.15">
      <c r="D9" s="16">
        <f>IF(T9="",0,IF(科目汇总表!P$5=1,INT(LEFT(T9,4)),IF(AND(科目汇总表!P$5=2,LEN(T9)&gt;4),INT(LEFT(T9,6)),IF(AND(科目汇总表!P$5=3,LEN(T9)&gt;6),INT(LEFT(T9,8)),IF(AND(科目汇总表!P$5=4,LEN(T9)&gt;8),T9,0)))))</f>
        <v>0</v>
      </c>
      <c r="H9" s="16">
        <f t="shared" si="0"/>
        <v>0</v>
      </c>
      <c r="I9" s="16">
        <f t="shared" si="1"/>
        <v>0</v>
      </c>
      <c r="J9" s="16">
        <f t="shared" si="2"/>
        <v>0</v>
      </c>
    </row>
    <row r="10" spans="4:10" ht="15" customHeight="1" x14ac:dyDescent="0.15">
      <c r="D10" s="16">
        <f>IF(T10="",0,IF(科目汇总表!P$5=1,INT(LEFT(T10,4)),IF(AND(科目汇总表!P$5=2,LEN(T10)&gt;4),INT(LEFT(T10,6)),IF(AND(科目汇总表!P$5=3,LEN(T10)&gt;6),INT(LEFT(T10,8)),IF(AND(科目汇总表!P$5=4,LEN(T10)&gt;8),T10,0)))))</f>
        <v>0</v>
      </c>
      <c r="H10" s="16">
        <f t="shared" si="0"/>
        <v>0</v>
      </c>
      <c r="I10" s="16">
        <f t="shared" si="1"/>
        <v>0</v>
      </c>
      <c r="J10" s="16">
        <f t="shared" si="2"/>
        <v>0</v>
      </c>
    </row>
    <row r="11" spans="4:10" ht="15" customHeight="1" x14ac:dyDescent="0.15">
      <c r="D11" s="16">
        <f>IF(T11="",0,IF(科目汇总表!P$5=1,INT(LEFT(T11,4)),IF(AND(科目汇总表!P$5=2,LEN(T11)&gt;4),INT(LEFT(T11,6)),IF(AND(科目汇总表!P$5=3,LEN(T11)&gt;6),INT(LEFT(T11,8)),IF(AND(科目汇总表!P$5=4,LEN(T11)&gt;8),T11,0)))))</f>
        <v>0</v>
      </c>
      <c r="H11" s="16">
        <f t="shared" si="0"/>
        <v>0</v>
      </c>
      <c r="I11" s="16">
        <f t="shared" si="1"/>
        <v>0</v>
      </c>
      <c r="J11" s="16">
        <f t="shared" si="2"/>
        <v>0</v>
      </c>
    </row>
    <row r="12" spans="4:10" ht="15" customHeight="1" x14ac:dyDescent="0.15">
      <c r="D12" s="16">
        <f>IF(T12="",0,IF(科目汇总表!P$5=1,INT(LEFT(T12,4)),IF(AND(科目汇总表!P$5=2,LEN(T12)&gt;4),INT(LEFT(T12,6)),IF(AND(科目汇总表!P$5=3,LEN(T12)&gt;6),INT(LEFT(T12,8)),IF(AND(科目汇总表!P$5=4,LEN(T12)&gt;8),T12,0)))))</f>
        <v>0</v>
      </c>
      <c r="H12" s="16">
        <f t="shared" si="0"/>
        <v>0</v>
      </c>
      <c r="I12" s="16">
        <f t="shared" si="1"/>
        <v>0</v>
      </c>
      <c r="J12" s="16">
        <f t="shared" si="2"/>
        <v>0</v>
      </c>
    </row>
    <row r="13" spans="4:10" ht="15" customHeight="1" x14ac:dyDescent="0.15">
      <c r="D13" s="16">
        <f>IF(T13="",0,IF(科目汇总表!P$5=1,INT(LEFT(T13,4)),IF(AND(科目汇总表!P$5=2,LEN(T13)&gt;4),INT(LEFT(T13,6)),IF(AND(科目汇总表!P$5=3,LEN(T13)&gt;6),INT(LEFT(T13,8)),IF(AND(科目汇总表!P$5=4,LEN(T13)&gt;8),T13,0)))))</f>
        <v>0</v>
      </c>
      <c r="H13" s="16">
        <f t="shared" si="0"/>
        <v>0</v>
      </c>
      <c r="I13" s="16">
        <f t="shared" si="1"/>
        <v>0</v>
      </c>
      <c r="J13" s="16">
        <f t="shared" si="2"/>
        <v>0</v>
      </c>
    </row>
    <row r="14" spans="4:10" ht="15" customHeight="1" x14ac:dyDescent="0.15">
      <c r="D14" s="16">
        <f>IF(T14="",0,IF(科目汇总表!P$5=1,INT(LEFT(T14,4)),IF(AND(科目汇总表!P$5=2,LEN(T14)&gt;4),INT(LEFT(T14,6)),IF(AND(科目汇总表!P$5=3,LEN(T14)&gt;6),INT(LEFT(T14,8)),IF(AND(科目汇总表!P$5=4,LEN(T14)&gt;8),T14,0)))))</f>
        <v>0</v>
      </c>
      <c r="H14" s="16">
        <f t="shared" si="0"/>
        <v>0</v>
      </c>
      <c r="I14" s="16">
        <f t="shared" si="1"/>
        <v>0</v>
      </c>
      <c r="J14" s="16">
        <f t="shared" si="2"/>
        <v>0</v>
      </c>
    </row>
    <row r="15" spans="4:10" ht="15" customHeight="1" x14ac:dyDescent="0.15">
      <c r="D15" s="16">
        <f>IF(T15="",0,IF(科目汇总表!P$5=1,INT(LEFT(T15,4)),IF(AND(科目汇总表!P$5=2,LEN(T15)&gt;4),INT(LEFT(T15,6)),IF(AND(科目汇总表!P$5=3,LEN(T15)&gt;6),INT(LEFT(T15,8)),IF(AND(科目汇总表!P$5=4,LEN(T15)&gt;8),T15,0)))))</f>
        <v>0</v>
      </c>
      <c r="H15" s="16">
        <f t="shared" si="0"/>
        <v>0</v>
      </c>
      <c r="I15" s="16">
        <f t="shared" si="1"/>
        <v>0</v>
      </c>
      <c r="J15" s="16">
        <f t="shared" si="2"/>
        <v>0</v>
      </c>
    </row>
    <row r="16" spans="4:10" ht="15" customHeight="1" x14ac:dyDescent="0.15">
      <c r="D16" s="16">
        <f>IF(T16="",0,IF(科目汇总表!P$5=1,INT(LEFT(T16,4)),IF(AND(科目汇总表!P$5=2,LEN(T16)&gt;4),INT(LEFT(T16,6)),IF(AND(科目汇总表!P$5=3,LEN(T16)&gt;6),INT(LEFT(T16,8)),IF(AND(科目汇总表!P$5=4,LEN(T16)&gt;8),T16,0)))))</f>
        <v>0</v>
      </c>
      <c r="H16" s="16">
        <f t="shared" si="0"/>
        <v>0</v>
      </c>
      <c r="I16" s="16">
        <f t="shared" si="1"/>
        <v>0</v>
      </c>
      <c r="J16" s="16">
        <f t="shared" si="2"/>
        <v>0</v>
      </c>
    </row>
    <row r="17" spans="4:10" ht="15" customHeight="1" x14ac:dyDescent="0.15">
      <c r="D17" s="16">
        <f>IF(T17="",0,IF(科目汇总表!P$5=1,INT(LEFT(T17,4)),IF(AND(科目汇总表!P$5=2,LEN(T17)&gt;4),INT(LEFT(T17,6)),IF(AND(科目汇总表!P$5=3,LEN(T17)&gt;6),INT(LEFT(T17,8)),IF(AND(科目汇总表!P$5=4,LEN(T17)&gt;8),T17,0)))))</f>
        <v>0</v>
      </c>
      <c r="H17" s="16">
        <f t="shared" si="0"/>
        <v>0</v>
      </c>
      <c r="I17" s="16">
        <f t="shared" si="1"/>
        <v>0</v>
      </c>
      <c r="J17" s="16">
        <f t="shared" si="2"/>
        <v>0</v>
      </c>
    </row>
    <row r="18" spans="4:10" ht="15" customHeight="1" x14ac:dyDescent="0.15">
      <c r="D18" s="16">
        <f>IF(T18="",0,IF(科目汇总表!P$5=1,INT(LEFT(T18,4)),IF(AND(科目汇总表!P$5=2,LEN(T18)&gt;4),INT(LEFT(T18,6)),IF(AND(科目汇总表!P$5=3,LEN(T18)&gt;6),INT(LEFT(T18,8)),IF(AND(科目汇总表!P$5=4,LEN(T18)&gt;8),T18,0)))))</f>
        <v>0</v>
      </c>
      <c r="H18" s="16">
        <f t="shared" si="0"/>
        <v>0</v>
      </c>
      <c r="I18" s="16">
        <f t="shared" si="1"/>
        <v>0</v>
      </c>
      <c r="J18" s="16">
        <f t="shared" si="2"/>
        <v>0</v>
      </c>
    </row>
    <row r="19" spans="4:10" ht="15" customHeight="1" x14ac:dyDescent="0.15">
      <c r="D19" s="16">
        <f>IF(T19="",0,IF(科目汇总表!P$5=1,INT(LEFT(T19,4)),IF(AND(科目汇总表!P$5=2,LEN(T19)&gt;4),INT(LEFT(T19,6)),IF(AND(科目汇总表!P$5=3,LEN(T19)&gt;6),INT(LEFT(T19,8)),IF(AND(科目汇总表!P$5=4,LEN(T19)&gt;8),T19,0)))))</f>
        <v>0</v>
      </c>
      <c r="H19" s="16">
        <f t="shared" si="0"/>
        <v>0</v>
      </c>
      <c r="I19" s="16">
        <f t="shared" si="1"/>
        <v>0</v>
      </c>
      <c r="J19" s="16">
        <f t="shared" si="2"/>
        <v>0</v>
      </c>
    </row>
    <row r="20" spans="4:10" ht="15" customHeight="1" x14ac:dyDescent="0.15">
      <c r="D20" s="16">
        <f>IF(T20="",0,IF(科目汇总表!P$5=1,INT(LEFT(T20,4)),IF(AND(科目汇总表!P$5=2,LEN(T20)&gt;4),INT(LEFT(T20,6)),IF(AND(科目汇总表!P$5=3,LEN(T20)&gt;6),INT(LEFT(T20,8)),IF(AND(科目汇总表!P$5=4,LEN(T20)&gt;8),T20,0)))))</f>
        <v>0</v>
      </c>
      <c r="H20" s="16">
        <f t="shared" si="0"/>
        <v>0</v>
      </c>
      <c r="I20" s="16">
        <f t="shared" si="1"/>
        <v>0</v>
      </c>
      <c r="J20" s="16">
        <f t="shared" si="2"/>
        <v>0</v>
      </c>
    </row>
    <row r="21" spans="4:10" ht="15" customHeight="1" x14ac:dyDescent="0.15">
      <c r="D21" s="16">
        <f>IF(T21="",0,IF(科目汇总表!P$5=1,INT(LEFT(T21,4)),IF(AND(科目汇总表!P$5=2,LEN(T21)&gt;4),INT(LEFT(T21,6)),IF(AND(科目汇总表!P$5=3,LEN(T21)&gt;6),INT(LEFT(T21,8)),IF(AND(科目汇总表!P$5=4,LEN(T21)&gt;8),T21,0)))))</f>
        <v>0</v>
      </c>
      <c r="H21" s="16">
        <f t="shared" si="0"/>
        <v>0</v>
      </c>
      <c r="I21" s="16">
        <f t="shared" si="1"/>
        <v>0</v>
      </c>
      <c r="J21" s="16">
        <f t="shared" si="2"/>
        <v>0</v>
      </c>
    </row>
    <row r="22" spans="4:10" ht="15" customHeight="1" x14ac:dyDescent="0.15">
      <c r="D22" s="16">
        <f>IF(T22="",0,IF(科目汇总表!P$5=1,INT(LEFT(T22,4)),IF(AND(科目汇总表!P$5=2,LEN(T22)&gt;4),INT(LEFT(T22,6)),IF(AND(科目汇总表!P$5=3,LEN(T22)&gt;6),INT(LEFT(T22,8)),IF(AND(科目汇总表!P$5=4,LEN(T22)&gt;8),T22,0)))))</f>
        <v>0</v>
      </c>
      <c r="H22" s="16">
        <f t="shared" si="0"/>
        <v>0</v>
      </c>
      <c r="I22" s="16">
        <f t="shared" si="1"/>
        <v>0</v>
      </c>
      <c r="J22" s="16">
        <f t="shared" si="2"/>
        <v>0</v>
      </c>
    </row>
    <row r="23" spans="4:10" ht="15" customHeight="1" x14ac:dyDescent="0.15">
      <c r="D23" s="16">
        <f>IF(T23="",0,IF(科目汇总表!P$5=1,INT(LEFT(T23,4)),IF(AND(科目汇总表!P$5=2,LEN(T23)&gt;4),INT(LEFT(T23,6)),IF(AND(科目汇总表!P$5=3,LEN(T23)&gt;6),INT(LEFT(T23,8)),IF(AND(科目汇总表!P$5=4,LEN(T23)&gt;8),T23,0)))))</f>
        <v>0</v>
      </c>
      <c r="H23" s="16">
        <f t="shared" si="0"/>
        <v>0</v>
      </c>
      <c r="I23" s="16">
        <f t="shared" si="1"/>
        <v>0</v>
      </c>
      <c r="J23" s="16">
        <f t="shared" si="2"/>
        <v>0</v>
      </c>
    </row>
    <row r="24" spans="4:10" ht="15" customHeight="1" x14ac:dyDescent="0.15">
      <c r="D24" s="16">
        <f>IF(T24="",0,IF(科目汇总表!P$5=1,INT(LEFT(T24,4)),IF(AND(科目汇总表!P$5=2,LEN(T24)&gt;4),INT(LEFT(T24,6)),IF(AND(科目汇总表!P$5=3,LEN(T24)&gt;6),INT(LEFT(T24,8)),IF(AND(科目汇总表!P$5=4,LEN(T24)&gt;8),T24,0)))))</f>
        <v>0</v>
      </c>
      <c r="H24" s="16">
        <f t="shared" si="0"/>
        <v>0</v>
      </c>
      <c r="I24" s="16">
        <f t="shared" si="1"/>
        <v>0</v>
      </c>
      <c r="J24" s="16">
        <f t="shared" si="2"/>
        <v>0</v>
      </c>
    </row>
    <row r="25" spans="4:10" ht="15" customHeight="1" x14ac:dyDescent="0.15">
      <c r="D25" s="16">
        <f>IF(T25="",0,IF(科目汇总表!P$5=1,INT(LEFT(T25,4)),IF(AND(科目汇总表!P$5=2,LEN(T25)&gt;4),INT(LEFT(T25,6)),IF(AND(科目汇总表!P$5=3,LEN(T25)&gt;6),INT(LEFT(T25,8)),IF(AND(科目汇总表!P$5=4,LEN(T25)&gt;8),T25,0)))))</f>
        <v>0</v>
      </c>
      <c r="H25" s="16">
        <f t="shared" si="0"/>
        <v>0</v>
      </c>
      <c r="I25" s="16">
        <f t="shared" si="1"/>
        <v>0</v>
      </c>
      <c r="J25" s="16">
        <f t="shared" si="2"/>
        <v>0</v>
      </c>
    </row>
    <row r="26" spans="4:10" ht="15" customHeight="1" x14ac:dyDescent="0.15">
      <c r="D26" s="16">
        <f>IF(T26="",0,IF(科目汇总表!P$5=1,INT(LEFT(T26,4)),IF(AND(科目汇总表!P$5=2,LEN(T26)&gt;4),INT(LEFT(T26,6)),IF(AND(科目汇总表!P$5=3,LEN(T26)&gt;6),INT(LEFT(T26,8)),IF(AND(科目汇总表!P$5=4,LEN(T26)&gt;8),T26,0)))))</f>
        <v>0</v>
      </c>
      <c r="H26" s="16">
        <f t="shared" si="0"/>
        <v>0</v>
      </c>
      <c r="I26" s="16">
        <f t="shared" si="1"/>
        <v>0</v>
      </c>
      <c r="J26" s="16">
        <f t="shared" si="2"/>
        <v>0</v>
      </c>
    </row>
    <row r="27" spans="4:10" ht="15" customHeight="1" x14ac:dyDescent="0.15">
      <c r="D27" s="16">
        <f>IF(T27="",0,IF(科目汇总表!P$5=1,INT(LEFT(T27,4)),IF(AND(科目汇总表!P$5=2,LEN(T27)&gt;4),INT(LEFT(T27,6)),IF(AND(科目汇总表!P$5=3,LEN(T27)&gt;6),INT(LEFT(T27,8)),IF(AND(科目汇总表!P$5=4,LEN(T27)&gt;8),T27,0)))))</f>
        <v>0</v>
      </c>
      <c r="H27" s="16">
        <f t="shared" si="0"/>
        <v>0</v>
      </c>
      <c r="I27" s="16">
        <f t="shared" si="1"/>
        <v>0</v>
      </c>
      <c r="J27" s="16">
        <f t="shared" si="2"/>
        <v>0</v>
      </c>
    </row>
    <row r="28" spans="4:10" ht="15" customHeight="1" x14ac:dyDescent="0.15">
      <c r="D28" s="16">
        <f>IF(T28="",0,IF(科目汇总表!P$5=1,INT(LEFT(T28,4)),IF(AND(科目汇总表!P$5=2,LEN(T28)&gt;4),INT(LEFT(T28,6)),IF(AND(科目汇总表!P$5=3,LEN(T28)&gt;6),INT(LEFT(T28,8)),IF(AND(科目汇总表!P$5=4,LEN(T28)&gt;8),T28,0)))))</f>
        <v>0</v>
      </c>
      <c r="H28" s="16">
        <f t="shared" si="0"/>
        <v>0</v>
      </c>
      <c r="I28" s="16">
        <f t="shared" si="1"/>
        <v>0</v>
      </c>
      <c r="J28" s="16">
        <f t="shared" si="2"/>
        <v>0</v>
      </c>
    </row>
    <row r="29" spans="4:10" ht="15" customHeight="1" x14ac:dyDescent="0.15">
      <c r="D29" s="16">
        <f>IF(T29="",0,IF(科目汇总表!P$5=1,INT(LEFT(T29,4)),IF(AND(科目汇总表!P$5=2,LEN(T29)&gt;4),INT(LEFT(T29,6)),IF(AND(科目汇总表!P$5=3,LEN(T29)&gt;6),INT(LEFT(T29,8)),IF(AND(科目汇总表!P$5=4,LEN(T29)&gt;8),T29,0)))))</f>
        <v>0</v>
      </c>
      <c r="H29" s="16">
        <f t="shared" si="0"/>
        <v>0</v>
      </c>
      <c r="I29" s="16">
        <f t="shared" si="1"/>
        <v>0</v>
      </c>
      <c r="J29" s="16">
        <f t="shared" si="2"/>
        <v>0</v>
      </c>
    </row>
    <row r="30" spans="4:10" ht="15" customHeight="1" x14ac:dyDescent="0.15">
      <c r="D30" s="16">
        <f>IF(T30="",0,IF(科目汇总表!P$5=1,INT(LEFT(T30,4)),IF(AND(科目汇总表!P$5=2,LEN(T30)&gt;4),INT(LEFT(T30,6)),IF(AND(科目汇总表!P$5=3,LEN(T30)&gt;6),INT(LEFT(T30,8)),IF(AND(科目汇总表!P$5=4,LEN(T30)&gt;8),T30,0)))))</f>
        <v>0</v>
      </c>
      <c r="H30" s="16">
        <f t="shared" si="0"/>
        <v>0</v>
      </c>
      <c r="I30" s="16">
        <f t="shared" si="1"/>
        <v>0</v>
      </c>
      <c r="J30" s="16">
        <f t="shared" si="2"/>
        <v>0</v>
      </c>
    </row>
    <row r="31" spans="4:10" ht="15" customHeight="1" x14ac:dyDescent="0.15">
      <c r="D31" s="16">
        <f>IF(T31="",0,IF(科目汇总表!P$5=1,INT(LEFT(T31,4)),IF(AND(科目汇总表!P$5=2,LEN(T31)&gt;4),INT(LEFT(T31,6)),IF(AND(科目汇总表!P$5=3,LEN(T31)&gt;6),INT(LEFT(T31,8)),IF(AND(科目汇总表!P$5=4,LEN(T31)&gt;8),T31,0)))))</f>
        <v>0</v>
      </c>
      <c r="H31" s="16">
        <f t="shared" si="0"/>
        <v>0</v>
      </c>
      <c r="I31" s="16">
        <f t="shared" si="1"/>
        <v>0</v>
      </c>
      <c r="J31" s="16">
        <f t="shared" si="2"/>
        <v>0</v>
      </c>
    </row>
    <row r="32" spans="4:10" ht="15" customHeight="1" x14ac:dyDescent="0.15">
      <c r="D32" s="16">
        <f>IF(T32="",0,IF(科目汇总表!P$5=1,INT(LEFT(T32,4)),IF(AND(科目汇总表!P$5=2,LEN(T32)&gt;4),INT(LEFT(T32,6)),IF(AND(科目汇总表!P$5=3,LEN(T32)&gt;6),INT(LEFT(T32,8)),IF(AND(科目汇总表!P$5=4,LEN(T32)&gt;8),T32,0)))))</f>
        <v>0</v>
      </c>
      <c r="H32" s="16">
        <f t="shared" si="0"/>
        <v>0</v>
      </c>
      <c r="I32" s="16">
        <f t="shared" si="1"/>
        <v>0</v>
      </c>
      <c r="J32" s="16">
        <f t="shared" si="2"/>
        <v>0</v>
      </c>
    </row>
    <row r="33" spans="4:10" ht="15" customHeight="1" x14ac:dyDescent="0.15">
      <c r="D33" s="16">
        <f>IF(T33="",0,IF(科目汇总表!P$5=1,INT(LEFT(T33,4)),IF(AND(科目汇总表!P$5=2,LEN(T33)&gt;4),INT(LEFT(T33,6)),IF(AND(科目汇总表!P$5=3,LEN(T33)&gt;6),INT(LEFT(T33,8)),IF(AND(科目汇总表!P$5=4,LEN(T33)&gt;8),T33,0)))))</f>
        <v>0</v>
      </c>
      <c r="H33" s="16">
        <f t="shared" si="0"/>
        <v>0</v>
      </c>
      <c r="I33" s="16">
        <f t="shared" si="1"/>
        <v>0</v>
      </c>
      <c r="J33" s="16">
        <f t="shared" si="2"/>
        <v>0</v>
      </c>
    </row>
    <row r="34" spans="4:10" ht="15" customHeight="1" x14ac:dyDescent="0.15">
      <c r="D34" s="16">
        <f>IF(T34="",0,IF(科目汇总表!P$5=1,INT(LEFT(T34,4)),IF(AND(科目汇总表!P$5=2,LEN(T34)&gt;4),INT(LEFT(T34,6)),IF(AND(科目汇总表!P$5=3,LEN(T34)&gt;6),INT(LEFT(T34,8)),IF(AND(科目汇总表!P$5=4,LEN(T34)&gt;8),T34,0)))))</f>
        <v>0</v>
      </c>
      <c r="H34" s="16">
        <f t="shared" si="0"/>
        <v>0</v>
      </c>
      <c r="I34" s="16">
        <f t="shared" si="1"/>
        <v>0</v>
      </c>
      <c r="J34" s="16">
        <f t="shared" si="2"/>
        <v>0</v>
      </c>
    </row>
    <row r="35" spans="4:10" ht="15" customHeight="1" x14ac:dyDescent="0.15">
      <c r="D35" s="16">
        <f>IF(T35="",0,IF(科目汇总表!P$5=1,INT(LEFT(T35,4)),IF(AND(科目汇总表!P$5=2,LEN(T35)&gt;4),INT(LEFT(T35,6)),IF(AND(科目汇总表!P$5=3,LEN(T35)&gt;6),INT(LEFT(T35,8)),IF(AND(科目汇总表!P$5=4,LEN(T35)&gt;8),T35,0)))))</f>
        <v>0</v>
      </c>
      <c r="H35" s="16">
        <f t="shared" si="0"/>
        <v>0</v>
      </c>
      <c r="I35" s="16">
        <f t="shared" si="1"/>
        <v>0</v>
      </c>
      <c r="J35" s="16">
        <f t="shared" si="2"/>
        <v>0</v>
      </c>
    </row>
    <row r="36" spans="4:10" ht="15" customHeight="1" x14ac:dyDescent="0.15">
      <c r="D36" s="16">
        <f>IF(T36="",0,IF(科目汇总表!P$5=1,INT(LEFT(T36,4)),IF(AND(科目汇总表!P$5=2,LEN(T36)&gt;4),INT(LEFT(T36,6)),IF(AND(科目汇总表!P$5=3,LEN(T36)&gt;6),INT(LEFT(T36,8)),IF(AND(科目汇总表!P$5=4,LEN(T36)&gt;8),T36,0)))))</f>
        <v>0</v>
      </c>
      <c r="H36" s="16">
        <f t="shared" si="0"/>
        <v>0</v>
      </c>
      <c r="I36" s="16">
        <f t="shared" ref="I36:I99" si="3">IF(LEN(T36)&lt;6,0,INT(LEFT(T36,6)))</f>
        <v>0</v>
      </c>
      <c r="J36" s="16">
        <f t="shared" ref="J36:J99" si="4">IF(LEN(T36)&lt;8,0,INT(LEFT(T36,8)))</f>
        <v>0</v>
      </c>
    </row>
    <row r="37" spans="4:10" ht="15" customHeight="1" x14ac:dyDescent="0.15">
      <c r="D37" s="16">
        <f>IF(T37="",0,IF(科目汇总表!P$5=1,INT(LEFT(T37,4)),IF(AND(科目汇总表!P$5=2,LEN(T37)&gt;4),INT(LEFT(T37,6)),IF(AND(科目汇总表!P$5=3,LEN(T37)&gt;6),INT(LEFT(T37,8)),IF(AND(科目汇总表!P$5=4,LEN(T37)&gt;8),T37,0)))))</f>
        <v>0</v>
      </c>
      <c r="H37" s="16">
        <f t="shared" si="0"/>
        <v>0</v>
      </c>
      <c r="I37" s="16">
        <f t="shared" si="3"/>
        <v>0</v>
      </c>
      <c r="J37" s="16">
        <f t="shared" si="4"/>
        <v>0</v>
      </c>
    </row>
    <row r="38" spans="4:10" ht="15" customHeight="1" x14ac:dyDescent="0.15">
      <c r="D38" s="16">
        <f>IF(T38="",0,IF(科目汇总表!P$5=1,INT(LEFT(T38,4)),IF(AND(科目汇总表!P$5=2,LEN(T38)&gt;4),INT(LEFT(T38,6)),IF(AND(科目汇总表!P$5=3,LEN(T38)&gt;6),INT(LEFT(T38,8)),IF(AND(科目汇总表!P$5=4,LEN(T38)&gt;8),T38,0)))))</f>
        <v>0</v>
      </c>
      <c r="H38" s="16">
        <f t="shared" si="0"/>
        <v>0</v>
      </c>
      <c r="I38" s="16">
        <f t="shared" si="3"/>
        <v>0</v>
      </c>
      <c r="J38" s="16">
        <f t="shared" si="4"/>
        <v>0</v>
      </c>
    </row>
    <row r="39" spans="4:10" ht="15" customHeight="1" x14ac:dyDescent="0.15">
      <c r="D39" s="16">
        <f>IF(T39="",0,IF(科目汇总表!P$5=1,INT(LEFT(T39,4)),IF(AND(科目汇总表!P$5=2,LEN(T39)&gt;4),INT(LEFT(T39,6)),IF(AND(科目汇总表!P$5=3,LEN(T39)&gt;6),INT(LEFT(T39,8)),IF(AND(科目汇总表!P$5=4,LEN(T39)&gt;8),T39,0)))))</f>
        <v>0</v>
      </c>
      <c r="H39" s="16">
        <f t="shared" si="0"/>
        <v>0</v>
      </c>
      <c r="I39" s="16">
        <f t="shared" si="3"/>
        <v>0</v>
      </c>
      <c r="J39" s="16">
        <f t="shared" si="4"/>
        <v>0</v>
      </c>
    </row>
    <row r="40" spans="4:10" ht="15" customHeight="1" x14ac:dyDescent="0.15">
      <c r="D40" s="16">
        <f>IF(T40="",0,IF(科目汇总表!P$5=1,INT(LEFT(T40,4)),IF(AND(科目汇总表!P$5=2,LEN(T40)&gt;4),INT(LEFT(T40,6)),IF(AND(科目汇总表!P$5=3,LEN(T40)&gt;6),INT(LEFT(T40,8)),IF(AND(科目汇总表!P$5=4,LEN(T40)&gt;8),T40,0)))))</f>
        <v>0</v>
      </c>
      <c r="H40" s="16">
        <f t="shared" si="0"/>
        <v>0</v>
      </c>
      <c r="I40" s="16">
        <f t="shared" si="3"/>
        <v>0</v>
      </c>
      <c r="J40" s="16">
        <f t="shared" si="4"/>
        <v>0</v>
      </c>
    </row>
    <row r="41" spans="4:10" ht="15" customHeight="1" x14ac:dyDescent="0.15">
      <c r="D41" s="16">
        <f>IF(T41="",0,IF(科目汇总表!P$5=1,INT(LEFT(T41,4)),IF(AND(科目汇总表!P$5=2,LEN(T41)&gt;4),INT(LEFT(T41,6)),IF(AND(科目汇总表!P$5=3,LEN(T41)&gt;6),INT(LEFT(T41,8)),IF(AND(科目汇总表!P$5=4,LEN(T41)&gt;8),T41,0)))))</f>
        <v>0</v>
      </c>
      <c r="H41" s="16">
        <f t="shared" si="0"/>
        <v>0</v>
      </c>
      <c r="I41" s="16">
        <f t="shared" si="3"/>
        <v>0</v>
      </c>
      <c r="J41" s="16">
        <f t="shared" si="4"/>
        <v>0</v>
      </c>
    </row>
    <row r="42" spans="4:10" ht="15" customHeight="1" x14ac:dyDescent="0.15">
      <c r="D42" s="16">
        <f>IF(T42="",0,IF(科目汇总表!P$5=1,INT(LEFT(T42,4)),IF(AND(科目汇总表!P$5=2,LEN(T42)&gt;4),INT(LEFT(T42,6)),IF(AND(科目汇总表!P$5=3,LEN(T42)&gt;6),INT(LEFT(T42,8)),IF(AND(科目汇总表!P$5=4,LEN(T42)&gt;8),T42,0)))))</f>
        <v>0</v>
      </c>
      <c r="H42" s="16">
        <f t="shared" si="0"/>
        <v>0</v>
      </c>
      <c r="I42" s="16">
        <f t="shared" si="3"/>
        <v>0</v>
      </c>
      <c r="J42" s="16">
        <f t="shared" si="4"/>
        <v>0</v>
      </c>
    </row>
    <row r="43" spans="4:10" ht="15" customHeight="1" x14ac:dyDescent="0.15">
      <c r="D43" s="16">
        <f>IF(T43="",0,IF(科目汇总表!P$5=1,INT(LEFT(T43,4)),IF(AND(科目汇总表!P$5=2,LEN(T43)&gt;4),INT(LEFT(T43,6)),IF(AND(科目汇总表!P$5=3,LEN(T43)&gt;6),INT(LEFT(T43,8)),IF(AND(科目汇总表!P$5=4,LEN(T43)&gt;8),T43,0)))))</f>
        <v>0</v>
      </c>
      <c r="H43" s="16">
        <f t="shared" si="0"/>
        <v>0</v>
      </c>
      <c r="I43" s="16">
        <f t="shared" si="3"/>
        <v>0</v>
      </c>
      <c r="J43" s="16">
        <f t="shared" si="4"/>
        <v>0</v>
      </c>
    </row>
    <row r="44" spans="4:10" ht="15" customHeight="1" x14ac:dyDescent="0.15">
      <c r="D44" s="16">
        <f>IF(T44="",0,IF(科目汇总表!P$5=1,INT(LEFT(T44,4)),IF(AND(科目汇总表!P$5=2,LEN(T44)&gt;4),INT(LEFT(T44,6)),IF(AND(科目汇总表!P$5=3,LEN(T44)&gt;6),INT(LEFT(T44,8)),IF(AND(科目汇总表!P$5=4,LEN(T44)&gt;8),T44,0)))))</f>
        <v>0</v>
      </c>
      <c r="H44" s="16">
        <f t="shared" si="0"/>
        <v>0</v>
      </c>
      <c r="I44" s="16">
        <f t="shared" si="3"/>
        <v>0</v>
      </c>
      <c r="J44" s="16">
        <f t="shared" si="4"/>
        <v>0</v>
      </c>
    </row>
    <row r="45" spans="4:10" ht="15" customHeight="1" x14ac:dyDescent="0.15">
      <c r="D45" s="16">
        <f>IF(T45="",0,IF(科目汇总表!P$5=1,INT(LEFT(T45,4)),IF(AND(科目汇总表!P$5=2,LEN(T45)&gt;4),INT(LEFT(T45,6)),IF(AND(科目汇总表!P$5=3,LEN(T45)&gt;6),INT(LEFT(T45,8)),IF(AND(科目汇总表!P$5=4,LEN(T45)&gt;8),T45,0)))))</f>
        <v>0</v>
      </c>
      <c r="H45" s="16">
        <f t="shared" si="0"/>
        <v>0</v>
      </c>
      <c r="I45" s="16">
        <f t="shared" si="3"/>
        <v>0</v>
      </c>
      <c r="J45" s="16">
        <f t="shared" si="4"/>
        <v>0</v>
      </c>
    </row>
    <row r="46" spans="4:10" ht="15" customHeight="1" x14ac:dyDescent="0.15">
      <c r="D46" s="16">
        <f>IF(T46="",0,IF(科目汇总表!P$5=1,INT(LEFT(T46,4)),IF(AND(科目汇总表!P$5=2,LEN(T46)&gt;4),INT(LEFT(T46,6)),IF(AND(科目汇总表!P$5=3,LEN(T46)&gt;6),INT(LEFT(T46,8)),IF(AND(科目汇总表!P$5=4,LEN(T46)&gt;8),T46,0)))))</f>
        <v>0</v>
      </c>
      <c r="H46" s="16">
        <f t="shared" si="0"/>
        <v>0</v>
      </c>
      <c r="I46" s="16">
        <f t="shared" si="3"/>
        <v>0</v>
      </c>
      <c r="J46" s="16">
        <f t="shared" si="4"/>
        <v>0</v>
      </c>
    </row>
    <row r="47" spans="4:10" ht="15" customHeight="1" x14ac:dyDescent="0.15">
      <c r="D47" s="16">
        <f>IF(T47="",0,IF(科目汇总表!P$5=1,INT(LEFT(T47,4)),IF(AND(科目汇总表!P$5=2,LEN(T47)&gt;4),INT(LEFT(T47,6)),IF(AND(科目汇总表!P$5=3,LEN(T47)&gt;6),INT(LEFT(T47,8)),IF(AND(科目汇总表!P$5=4,LEN(T47)&gt;8),T47,0)))))</f>
        <v>0</v>
      </c>
      <c r="H47" s="16">
        <f t="shared" si="0"/>
        <v>0</v>
      </c>
      <c r="I47" s="16">
        <f t="shared" si="3"/>
        <v>0</v>
      </c>
      <c r="J47" s="16">
        <f t="shared" si="4"/>
        <v>0</v>
      </c>
    </row>
    <row r="48" spans="4:10" ht="15" customHeight="1" x14ac:dyDescent="0.15">
      <c r="D48" s="16">
        <f>IF(T48="",0,IF(科目汇总表!P$5=1,INT(LEFT(T48,4)),IF(AND(科目汇总表!P$5=2,LEN(T48)&gt;4),INT(LEFT(T48,6)),IF(AND(科目汇总表!P$5=3,LEN(T48)&gt;6),INT(LEFT(T48,8)),IF(AND(科目汇总表!P$5=4,LEN(T48)&gt;8),T48,0)))))</f>
        <v>0</v>
      </c>
      <c r="H48" s="16">
        <f t="shared" si="0"/>
        <v>0</v>
      </c>
      <c r="I48" s="16">
        <f t="shared" si="3"/>
        <v>0</v>
      </c>
      <c r="J48" s="16">
        <f t="shared" si="4"/>
        <v>0</v>
      </c>
    </row>
    <row r="49" spans="4:10" ht="15" customHeight="1" x14ac:dyDescent="0.15">
      <c r="D49" s="16">
        <f>IF(T49="",0,IF(科目汇总表!P$5=1,INT(LEFT(T49,4)),IF(AND(科目汇总表!P$5=2,LEN(T49)&gt;4),INT(LEFT(T49,6)),IF(AND(科目汇总表!P$5=3,LEN(T49)&gt;6),INT(LEFT(T49,8)),IF(AND(科目汇总表!P$5=4,LEN(T49)&gt;8),T49,0)))))</f>
        <v>0</v>
      </c>
      <c r="H49" s="16">
        <f t="shared" si="0"/>
        <v>0</v>
      </c>
      <c r="I49" s="16">
        <f t="shared" si="3"/>
        <v>0</v>
      </c>
      <c r="J49" s="16">
        <f t="shared" si="4"/>
        <v>0</v>
      </c>
    </row>
    <row r="50" spans="4:10" ht="15" customHeight="1" x14ac:dyDescent="0.15">
      <c r="D50" s="16">
        <f>IF(T50="",0,IF(科目汇总表!P$5=1,INT(LEFT(T50,4)),IF(AND(科目汇总表!P$5=2,LEN(T50)&gt;4),INT(LEFT(T50,6)),IF(AND(科目汇总表!P$5=3,LEN(T50)&gt;6),INT(LEFT(T50,8)),IF(AND(科目汇总表!P$5=4,LEN(T50)&gt;8),T50,0)))))</f>
        <v>0</v>
      </c>
      <c r="H50" s="16">
        <f t="shared" si="0"/>
        <v>0</v>
      </c>
      <c r="I50" s="16">
        <f t="shared" si="3"/>
        <v>0</v>
      </c>
      <c r="J50" s="16">
        <f t="shared" si="4"/>
        <v>0</v>
      </c>
    </row>
    <row r="51" spans="4:10" ht="15" customHeight="1" x14ac:dyDescent="0.15">
      <c r="D51" s="16">
        <f>IF(T51="",0,IF(科目汇总表!P$5=1,INT(LEFT(T51,4)),IF(AND(科目汇总表!P$5=2,LEN(T51)&gt;4),INT(LEFT(T51,6)),IF(AND(科目汇总表!P$5=3,LEN(T51)&gt;6),INT(LEFT(T51,8)),IF(AND(科目汇总表!P$5=4,LEN(T51)&gt;8),T51,0)))))</f>
        <v>0</v>
      </c>
      <c r="H51" s="16">
        <f t="shared" si="0"/>
        <v>0</v>
      </c>
      <c r="I51" s="16">
        <f t="shared" si="3"/>
        <v>0</v>
      </c>
      <c r="J51" s="16">
        <f t="shared" si="4"/>
        <v>0</v>
      </c>
    </row>
    <row r="52" spans="4:10" ht="15" customHeight="1" x14ac:dyDescent="0.15">
      <c r="D52" s="16">
        <f>IF(T52="",0,IF(科目汇总表!P$5=1,INT(LEFT(T52,4)),IF(AND(科目汇总表!P$5=2,LEN(T52)&gt;4),INT(LEFT(T52,6)),IF(AND(科目汇总表!P$5=3,LEN(T52)&gt;6),INT(LEFT(T52,8)),IF(AND(科目汇总表!P$5=4,LEN(T52)&gt;8),T52,0)))))</f>
        <v>0</v>
      </c>
      <c r="H52" s="16">
        <f t="shared" si="0"/>
        <v>0</v>
      </c>
      <c r="I52" s="16">
        <f t="shared" si="3"/>
        <v>0</v>
      </c>
      <c r="J52" s="16">
        <f t="shared" si="4"/>
        <v>0</v>
      </c>
    </row>
    <row r="53" spans="4:10" ht="15" customHeight="1" x14ac:dyDescent="0.15">
      <c r="D53" s="16">
        <f>IF(T53="",0,IF(科目汇总表!P$5=1,INT(LEFT(T53,4)),IF(AND(科目汇总表!P$5=2,LEN(T53)&gt;4),INT(LEFT(T53,6)),IF(AND(科目汇总表!P$5=3,LEN(T53)&gt;6),INT(LEFT(T53,8)),IF(AND(科目汇总表!P$5=4,LEN(T53)&gt;8),T53,0)))))</f>
        <v>0</v>
      </c>
      <c r="H53" s="16">
        <f t="shared" si="0"/>
        <v>0</v>
      </c>
      <c r="I53" s="16">
        <f t="shared" si="3"/>
        <v>0</v>
      </c>
      <c r="J53" s="16">
        <f t="shared" si="4"/>
        <v>0</v>
      </c>
    </row>
    <row r="54" spans="4:10" ht="15" customHeight="1" x14ac:dyDescent="0.15">
      <c r="D54" s="16">
        <f>IF(T54="",0,IF(科目汇总表!P$5=1,INT(LEFT(T54,4)),IF(AND(科目汇总表!P$5=2,LEN(T54)&gt;4),INT(LEFT(T54,6)),IF(AND(科目汇总表!P$5=3,LEN(T54)&gt;6),INT(LEFT(T54,8)),IF(AND(科目汇总表!P$5=4,LEN(T54)&gt;8),T54,0)))))</f>
        <v>0</v>
      </c>
      <c r="H54" s="16">
        <f t="shared" si="0"/>
        <v>0</v>
      </c>
      <c r="I54" s="16">
        <f t="shared" si="3"/>
        <v>0</v>
      </c>
      <c r="J54" s="16">
        <f t="shared" si="4"/>
        <v>0</v>
      </c>
    </row>
    <row r="55" spans="4:10" ht="15" customHeight="1" x14ac:dyDescent="0.15">
      <c r="D55" s="16">
        <f>IF(T55="",0,IF(科目汇总表!P$5=1,INT(LEFT(T55,4)),IF(AND(科目汇总表!P$5=2,LEN(T55)&gt;4),INT(LEFT(T55,6)),IF(AND(科目汇总表!P$5=3,LEN(T55)&gt;6),INT(LEFT(T55,8)),IF(AND(科目汇总表!P$5=4,LEN(T55)&gt;8),T55,0)))))</f>
        <v>0</v>
      </c>
      <c r="H55" s="16">
        <f t="shared" si="0"/>
        <v>0</v>
      </c>
      <c r="I55" s="16">
        <f t="shared" si="3"/>
        <v>0</v>
      </c>
      <c r="J55" s="16">
        <f t="shared" si="4"/>
        <v>0</v>
      </c>
    </row>
    <row r="56" spans="4:10" ht="15" customHeight="1" x14ac:dyDescent="0.15">
      <c r="D56" s="16">
        <f>IF(T56="",0,IF(科目汇总表!P$5=1,INT(LEFT(T56,4)),IF(AND(科目汇总表!P$5=2,LEN(T56)&gt;4),INT(LEFT(T56,6)),IF(AND(科目汇总表!P$5=3,LEN(T56)&gt;6),INT(LEFT(T56,8)),IF(AND(科目汇总表!P$5=4,LEN(T56)&gt;8),T56,0)))))</f>
        <v>0</v>
      </c>
      <c r="H56" s="16">
        <f t="shared" si="0"/>
        <v>0</v>
      </c>
      <c r="I56" s="16">
        <f t="shared" si="3"/>
        <v>0</v>
      </c>
      <c r="J56" s="16">
        <f t="shared" si="4"/>
        <v>0</v>
      </c>
    </row>
    <row r="57" spans="4:10" ht="15" customHeight="1" x14ac:dyDescent="0.15">
      <c r="D57" s="16">
        <f>IF(T57="",0,IF(科目汇总表!P$5=1,INT(LEFT(T57,4)),IF(AND(科目汇总表!P$5=2,LEN(T57)&gt;4),INT(LEFT(T57,6)),IF(AND(科目汇总表!P$5=3,LEN(T57)&gt;6),INT(LEFT(T57,8)),IF(AND(科目汇总表!P$5=4,LEN(T57)&gt;8),T57,0)))))</f>
        <v>0</v>
      </c>
      <c r="H57" s="16">
        <f t="shared" si="0"/>
        <v>0</v>
      </c>
      <c r="I57" s="16">
        <f t="shared" si="3"/>
        <v>0</v>
      </c>
      <c r="J57" s="16">
        <f t="shared" si="4"/>
        <v>0</v>
      </c>
    </row>
    <row r="58" spans="4:10" ht="15" customHeight="1" x14ac:dyDescent="0.15">
      <c r="D58" s="16">
        <f>IF(T58="",0,IF(科目汇总表!P$5=1,INT(LEFT(T58,4)),IF(AND(科目汇总表!P$5=2,LEN(T58)&gt;4),INT(LEFT(T58,6)),IF(AND(科目汇总表!P$5=3,LEN(T58)&gt;6),INT(LEFT(T58,8)),IF(AND(科目汇总表!P$5=4,LEN(T58)&gt;8),T58,0)))))</f>
        <v>0</v>
      </c>
      <c r="H58" s="16">
        <f t="shared" si="0"/>
        <v>0</v>
      </c>
      <c r="I58" s="16">
        <f t="shared" si="3"/>
        <v>0</v>
      </c>
      <c r="J58" s="16">
        <f t="shared" si="4"/>
        <v>0</v>
      </c>
    </row>
    <row r="59" spans="4:10" ht="15" customHeight="1" x14ac:dyDescent="0.15">
      <c r="D59" s="16">
        <f>IF(T59="",0,IF(科目汇总表!P$5=1,INT(LEFT(T59,4)),IF(AND(科目汇总表!P$5=2,LEN(T59)&gt;4),INT(LEFT(T59,6)),IF(AND(科目汇总表!P$5=3,LEN(T59)&gt;6),INT(LEFT(T59,8)),IF(AND(科目汇总表!P$5=4,LEN(T59)&gt;8),T59,0)))))</f>
        <v>0</v>
      </c>
      <c r="H59" s="16">
        <f t="shared" si="0"/>
        <v>0</v>
      </c>
      <c r="I59" s="16">
        <f t="shared" si="3"/>
        <v>0</v>
      </c>
      <c r="J59" s="16">
        <f t="shared" si="4"/>
        <v>0</v>
      </c>
    </row>
    <row r="60" spans="4:10" ht="15" customHeight="1" x14ac:dyDescent="0.15">
      <c r="D60" s="16">
        <f>IF(T60="",0,IF(科目汇总表!P$5=1,INT(LEFT(T60,4)),IF(AND(科目汇总表!P$5=2,LEN(T60)&gt;4),INT(LEFT(T60,6)),IF(AND(科目汇总表!P$5=3,LEN(T60)&gt;6),INT(LEFT(T60,8)),IF(AND(科目汇总表!P$5=4,LEN(T60)&gt;8),T60,0)))))</f>
        <v>0</v>
      </c>
      <c r="H60" s="16">
        <f t="shared" si="0"/>
        <v>0</v>
      </c>
      <c r="I60" s="16">
        <f t="shared" si="3"/>
        <v>0</v>
      </c>
      <c r="J60" s="16">
        <f t="shared" si="4"/>
        <v>0</v>
      </c>
    </row>
    <row r="61" spans="4:10" ht="15" customHeight="1" x14ac:dyDescent="0.15">
      <c r="D61" s="16">
        <f>IF(T61="",0,IF(科目汇总表!P$5=1,INT(LEFT(T61,4)),IF(AND(科目汇总表!P$5=2,LEN(T61)&gt;4),INT(LEFT(T61,6)),IF(AND(科目汇总表!P$5=3,LEN(T61)&gt;6),INT(LEFT(T61,8)),IF(AND(科目汇总表!P$5=4,LEN(T61)&gt;8),T61,0)))))</f>
        <v>0</v>
      </c>
      <c r="H61" s="16">
        <f t="shared" si="0"/>
        <v>0</v>
      </c>
      <c r="I61" s="16">
        <f t="shared" si="3"/>
        <v>0</v>
      </c>
      <c r="J61" s="16">
        <f t="shared" si="4"/>
        <v>0</v>
      </c>
    </row>
    <row r="62" spans="4:10" ht="15" customHeight="1" x14ac:dyDescent="0.15">
      <c r="D62" s="16">
        <f>IF(T62="",0,IF(科目汇总表!P$5=1,INT(LEFT(T62,4)),IF(AND(科目汇总表!P$5=2,LEN(T62)&gt;4),INT(LEFT(T62,6)),IF(AND(科目汇总表!P$5=3,LEN(T62)&gt;6),INT(LEFT(T62,8)),IF(AND(科目汇总表!P$5=4,LEN(T62)&gt;8),T62,0)))))</f>
        <v>0</v>
      </c>
      <c r="H62" s="16">
        <f t="shared" si="0"/>
        <v>0</v>
      </c>
      <c r="I62" s="16">
        <f t="shared" si="3"/>
        <v>0</v>
      </c>
      <c r="J62" s="16">
        <f t="shared" si="4"/>
        <v>0</v>
      </c>
    </row>
    <row r="63" spans="4:10" ht="15" customHeight="1" x14ac:dyDescent="0.15">
      <c r="D63" s="16">
        <f>IF(T63="",0,IF(科目汇总表!P$5=1,INT(LEFT(T63,4)),IF(AND(科目汇总表!P$5=2,LEN(T63)&gt;4),INT(LEFT(T63,6)),IF(AND(科目汇总表!P$5=3,LEN(T63)&gt;6),INT(LEFT(T63,8)),IF(AND(科目汇总表!P$5=4,LEN(T63)&gt;8),T63,0)))))</f>
        <v>0</v>
      </c>
      <c r="H63" s="16">
        <f t="shared" si="0"/>
        <v>0</v>
      </c>
      <c r="I63" s="16">
        <f t="shared" si="3"/>
        <v>0</v>
      </c>
      <c r="J63" s="16">
        <f t="shared" si="4"/>
        <v>0</v>
      </c>
    </row>
    <row r="64" spans="4:10" ht="15" customHeight="1" x14ac:dyDescent="0.15">
      <c r="D64" s="16">
        <f>IF(T64="",0,IF(科目汇总表!P$5=1,INT(LEFT(T64,4)),IF(AND(科目汇总表!P$5=2,LEN(T64)&gt;4),INT(LEFT(T64,6)),IF(AND(科目汇总表!P$5=3,LEN(T64)&gt;6),INT(LEFT(T64,8)),IF(AND(科目汇总表!P$5=4,LEN(T64)&gt;8),T64,0)))))</f>
        <v>0</v>
      </c>
      <c r="H64" s="16">
        <f t="shared" si="0"/>
        <v>0</v>
      </c>
      <c r="I64" s="16">
        <f t="shared" si="3"/>
        <v>0</v>
      </c>
      <c r="J64" s="16">
        <f t="shared" si="4"/>
        <v>0</v>
      </c>
    </row>
    <row r="65" spans="4:10" ht="15" customHeight="1" x14ac:dyDescent="0.15">
      <c r="D65" s="16">
        <f>IF(T65="",0,IF(科目汇总表!P$5=1,INT(LEFT(T65,4)),IF(AND(科目汇总表!P$5=2,LEN(T65)&gt;4),INT(LEFT(T65,6)),IF(AND(科目汇总表!P$5=3,LEN(T65)&gt;6),INT(LEFT(T65,8)),IF(AND(科目汇总表!P$5=4,LEN(T65)&gt;8),T65,0)))))</f>
        <v>0</v>
      </c>
      <c r="H65" s="16">
        <f t="shared" si="0"/>
        <v>0</v>
      </c>
      <c r="I65" s="16">
        <f t="shared" si="3"/>
        <v>0</v>
      </c>
      <c r="J65" s="16">
        <f t="shared" si="4"/>
        <v>0</v>
      </c>
    </row>
    <row r="66" spans="4:10" ht="15" customHeight="1" x14ac:dyDescent="0.15">
      <c r="D66" s="16">
        <f>IF(T66="",0,IF(科目汇总表!P$5=1,INT(LEFT(T66,4)),IF(AND(科目汇总表!P$5=2,LEN(T66)&gt;4),INT(LEFT(T66,6)),IF(AND(科目汇总表!P$5=3,LEN(T66)&gt;6),INT(LEFT(T66,8)),IF(AND(科目汇总表!P$5=4,LEN(T66)&gt;8),T66,0)))))</f>
        <v>0</v>
      </c>
      <c r="H66" s="16">
        <f t="shared" si="0"/>
        <v>0</v>
      </c>
      <c r="I66" s="16">
        <f t="shared" si="3"/>
        <v>0</v>
      </c>
      <c r="J66" s="16">
        <f t="shared" si="4"/>
        <v>0</v>
      </c>
    </row>
    <row r="67" spans="4:10" ht="15" customHeight="1" x14ac:dyDescent="0.15">
      <c r="D67" s="16">
        <f>IF(T67="",0,IF(科目汇总表!P$5=1,INT(LEFT(T67,4)),IF(AND(科目汇总表!P$5=2,LEN(T67)&gt;4),INT(LEFT(T67,6)),IF(AND(科目汇总表!P$5=3,LEN(T67)&gt;6),INT(LEFT(T67,8)),IF(AND(科目汇总表!P$5=4,LEN(T67)&gt;8),T67,0)))))</f>
        <v>0</v>
      </c>
      <c r="H67" s="16">
        <f t="shared" si="0"/>
        <v>0</v>
      </c>
      <c r="I67" s="16">
        <f t="shared" si="3"/>
        <v>0</v>
      </c>
      <c r="J67" s="16">
        <f t="shared" si="4"/>
        <v>0</v>
      </c>
    </row>
    <row r="68" spans="4:10" ht="15" customHeight="1" x14ac:dyDescent="0.15">
      <c r="D68" s="16">
        <f>IF(T68="",0,IF(科目汇总表!P$5=1,INT(LEFT(T68,4)),IF(AND(科目汇总表!P$5=2,LEN(T68)&gt;4),INT(LEFT(T68,6)),IF(AND(科目汇总表!P$5=3,LEN(T68)&gt;6),INT(LEFT(T68,8)),IF(AND(科目汇总表!P$5=4,LEN(T68)&gt;8),T68,0)))))</f>
        <v>0</v>
      </c>
      <c r="H68" s="16">
        <f t="shared" si="0"/>
        <v>0</v>
      </c>
      <c r="I68" s="16">
        <f t="shared" si="3"/>
        <v>0</v>
      </c>
      <c r="J68" s="16">
        <f t="shared" si="4"/>
        <v>0</v>
      </c>
    </row>
    <row r="69" spans="4:10" ht="15" customHeight="1" x14ac:dyDescent="0.15">
      <c r="D69" s="16">
        <f>IF(T69="",0,IF(科目汇总表!P$5=1,INT(LEFT(T69,4)),IF(AND(科目汇总表!P$5=2,LEN(T69)&gt;4),INT(LEFT(T69,6)),IF(AND(科目汇总表!P$5=3,LEN(T69)&gt;6),INT(LEFT(T69,8)),IF(AND(科目汇总表!P$5=4,LEN(T69)&gt;8),T69,0)))))</f>
        <v>0</v>
      </c>
      <c r="H69" s="16">
        <f t="shared" ref="H69:H132" si="5">IF(T69=0,0,INT(LEFT(T69,4)))</f>
        <v>0</v>
      </c>
      <c r="I69" s="16">
        <f t="shared" si="3"/>
        <v>0</v>
      </c>
      <c r="J69" s="16">
        <f t="shared" si="4"/>
        <v>0</v>
      </c>
    </row>
    <row r="70" spans="4:10" ht="15" customHeight="1" x14ac:dyDescent="0.15">
      <c r="D70" s="16">
        <f>IF(T70="",0,IF(科目汇总表!P$5=1,INT(LEFT(T70,4)),IF(AND(科目汇总表!P$5=2,LEN(T70)&gt;4),INT(LEFT(T70,6)),IF(AND(科目汇总表!P$5=3,LEN(T70)&gt;6),INT(LEFT(T70,8)),IF(AND(科目汇总表!P$5=4,LEN(T70)&gt;8),T70,0)))))</f>
        <v>0</v>
      </c>
      <c r="H70" s="16">
        <f t="shared" si="5"/>
        <v>0</v>
      </c>
      <c r="I70" s="16">
        <f t="shared" si="3"/>
        <v>0</v>
      </c>
      <c r="J70" s="16">
        <f t="shared" si="4"/>
        <v>0</v>
      </c>
    </row>
    <row r="71" spans="4:10" ht="15" customHeight="1" x14ac:dyDescent="0.15">
      <c r="D71" s="16">
        <f>IF(T71="",0,IF(科目汇总表!P$5=1,INT(LEFT(T71,4)),IF(AND(科目汇总表!P$5=2,LEN(T71)&gt;4),INT(LEFT(T71,6)),IF(AND(科目汇总表!P$5=3,LEN(T71)&gt;6),INT(LEFT(T71,8)),IF(AND(科目汇总表!P$5=4,LEN(T71)&gt;8),T71,0)))))</f>
        <v>0</v>
      </c>
      <c r="H71" s="16">
        <f t="shared" si="5"/>
        <v>0</v>
      </c>
      <c r="I71" s="16">
        <f t="shared" si="3"/>
        <v>0</v>
      </c>
      <c r="J71" s="16">
        <f t="shared" si="4"/>
        <v>0</v>
      </c>
    </row>
    <row r="72" spans="4:10" ht="15" customHeight="1" x14ac:dyDescent="0.15">
      <c r="D72" s="16">
        <f>IF(T72="",0,IF(科目汇总表!P$5=1,INT(LEFT(T72,4)),IF(AND(科目汇总表!P$5=2,LEN(T72)&gt;4),INT(LEFT(T72,6)),IF(AND(科目汇总表!P$5=3,LEN(T72)&gt;6),INT(LEFT(T72,8)),IF(AND(科目汇总表!P$5=4,LEN(T72)&gt;8),T72,0)))))</f>
        <v>0</v>
      </c>
      <c r="H72" s="16">
        <f t="shared" si="5"/>
        <v>0</v>
      </c>
      <c r="I72" s="16">
        <f t="shared" si="3"/>
        <v>0</v>
      </c>
      <c r="J72" s="16">
        <f t="shared" si="4"/>
        <v>0</v>
      </c>
    </row>
    <row r="73" spans="4:10" ht="15" customHeight="1" x14ac:dyDescent="0.15">
      <c r="D73" s="16">
        <f>IF(T73="",0,IF(科目汇总表!P$5=1,INT(LEFT(T73,4)),IF(AND(科目汇总表!P$5=2,LEN(T73)&gt;4),INT(LEFT(T73,6)),IF(AND(科目汇总表!P$5=3,LEN(T73)&gt;6),INT(LEFT(T73,8)),IF(AND(科目汇总表!P$5=4,LEN(T73)&gt;8),T73,0)))))</f>
        <v>0</v>
      </c>
      <c r="H73" s="16">
        <f t="shared" si="5"/>
        <v>0</v>
      </c>
      <c r="I73" s="16">
        <f t="shared" si="3"/>
        <v>0</v>
      </c>
      <c r="J73" s="16">
        <f t="shared" si="4"/>
        <v>0</v>
      </c>
    </row>
    <row r="74" spans="4:10" ht="15" customHeight="1" x14ac:dyDescent="0.15">
      <c r="D74" s="16">
        <f>IF(T74="",0,IF(科目汇总表!P$5=1,INT(LEFT(T74,4)),IF(AND(科目汇总表!P$5=2,LEN(T74)&gt;4),INT(LEFT(T74,6)),IF(AND(科目汇总表!P$5=3,LEN(T74)&gt;6),INT(LEFT(T74,8)),IF(AND(科目汇总表!P$5=4,LEN(T74)&gt;8),T74,0)))))</f>
        <v>0</v>
      </c>
      <c r="H74" s="16">
        <f t="shared" si="5"/>
        <v>0</v>
      </c>
      <c r="I74" s="16">
        <f t="shared" si="3"/>
        <v>0</v>
      </c>
      <c r="J74" s="16">
        <f t="shared" si="4"/>
        <v>0</v>
      </c>
    </row>
    <row r="75" spans="4:10" ht="15" customHeight="1" x14ac:dyDescent="0.15">
      <c r="D75" s="16">
        <f>IF(T75="",0,IF(科目汇总表!P$5=1,INT(LEFT(T75,4)),IF(AND(科目汇总表!P$5=2,LEN(T75)&gt;4),INT(LEFT(T75,6)),IF(AND(科目汇总表!P$5=3,LEN(T75)&gt;6),INT(LEFT(T75,8)),IF(AND(科目汇总表!P$5=4,LEN(T75)&gt;8),T75,0)))))</f>
        <v>0</v>
      </c>
      <c r="H75" s="16">
        <f t="shared" si="5"/>
        <v>0</v>
      </c>
      <c r="I75" s="16">
        <f t="shared" si="3"/>
        <v>0</v>
      </c>
      <c r="J75" s="16">
        <f t="shared" si="4"/>
        <v>0</v>
      </c>
    </row>
    <row r="76" spans="4:10" ht="15" customHeight="1" x14ac:dyDescent="0.15">
      <c r="D76" s="16">
        <f>IF(T76="",0,IF(科目汇总表!P$5=1,INT(LEFT(T76,4)),IF(AND(科目汇总表!P$5=2,LEN(T76)&gt;4),INT(LEFT(T76,6)),IF(AND(科目汇总表!P$5=3,LEN(T76)&gt;6),INT(LEFT(T76,8)),IF(AND(科目汇总表!P$5=4,LEN(T76)&gt;8),T76,0)))))</f>
        <v>0</v>
      </c>
      <c r="H76" s="16">
        <f t="shared" si="5"/>
        <v>0</v>
      </c>
      <c r="I76" s="16">
        <f t="shared" si="3"/>
        <v>0</v>
      </c>
      <c r="J76" s="16">
        <f t="shared" si="4"/>
        <v>0</v>
      </c>
    </row>
    <row r="77" spans="4:10" ht="15" customHeight="1" x14ac:dyDescent="0.15">
      <c r="D77" s="16">
        <f>IF(T77="",0,IF(科目汇总表!P$5=1,INT(LEFT(T77,4)),IF(AND(科目汇总表!P$5=2,LEN(T77)&gt;4),INT(LEFT(T77,6)),IF(AND(科目汇总表!P$5=3,LEN(T77)&gt;6),INT(LEFT(T77,8)),IF(AND(科目汇总表!P$5=4,LEN(T77)&gt;8),T77,0)))))</f>
        <v>0</v>
      </c>
      <c r="H77" s="16">
        <f t="shared" si="5"/>
        <v>0</v>
      </c>
      <c r="I77" s="16">
        <f t="shared" si="3"/>
        <v>0</v>
      </c>
      <c r="J77" s="16">
        <f t="shared" si="4"/>
        <v>0</v>
      </c>
    </row>
    <row r="78" spans="4:10" ht="15" customHeight="1" x14ac:dyDescent="0.15">
      <c r="D78" s="16">
        <f>IF(T78="",0,IF(科目汇总表!P$5=1,INT(LEFT(T78,4)),IF(AND(科目汇总表!P$5=2,LEN(T78)&gt;4),INT(LEFT(T78,6)),IF(AND(科目汇总表!P$5=3,LEN(T78)&gt;6),INT(LEFT(T78,8)),IF(AND(科目汇总表!P$5=4,LEN(T78)&gt;8),T78,0)))))</f>
        <v>0</v>
      </c>
      <c r="H78" s="16">
        <f t="shared" si="5"/>
        <v>0</v>
      </c>
      <c r="I78" s="16">
        <f t="shared" si="3"/>
        <v>0</v>
      </c>
      <c r="J78" s="16">
        <f t="shared" si="4"/>
        <v>0</v>
      </c>
    </row>
    <row r="79" spans="4:10" ht="15" customHeight="1" x14ac:dyDescent="0.15">
      <c r="D79" s="16">
        <f>IF(T79="",0,IF(科目汇总表!P$5=1,INT(LEFT(T79,4)),IF(AND(科目汇总表!P$5=2,LEN(T79)&gt;4),INT(LEFT(T79,6)),IF(AND(科目汇总表!P$5=3,LEN(T79)&gt;6),INT(LEFT(T79,8)),IF(AND(科目汇总表!P$5=4,LEN(T79)&gt;8),T79,0)))))</f>
        <v>0</v>
      </c>
      <c r="H79" s="16">
        <f t="shared" si="5"/>
        <v>0</v>
      </c>
      <c r="I79" s="16">
        <f t="shared" si="3"/>
        <v>0</v>
      </c>
      <c r="J79" s="16">
        <f t="shared" si="4"/>
        <v>0</v>
      </c>
    </row>
    <row r="80" spans="4:10" ht="15" customHeight="1" x14ac:dyDescent="0.15">
      <c r="D80" s="16">
        <f>IF(T80="",0,IF(科目汇总表!P$5=1,INT(LEFT(T80,4)),IF(AND(科目汇总表!P$5=2,LEN(T80)&gt;4),INT(LEFT(T80,6)),IF(AND(科目汇总表!P$5=3,LEN(T80)&gt;6),INT(LEFT(T80,8)),IF(AND(科目汇总表!P$5=4,LEN(T80)&gt;8),T80,0)))))</f>
        <v>0</v>
      </c>
      <c r="H80" s="16">
        <f t="shared" si="5"/>
        <v>0</v>
      </c>
      <c r="I80" s="16">
        <f t="shared" si="3"/>
        <v>0</v>
      </c>
      <c r="J80" s="16">
        <f t="shared" si="4"/>
        <v>0</v>
      </c>
    </row>
    <row r="81" spans="4:10" ht="15" customHeight="1" x14ac:dyDescent="0.15">
      <c r="D81" s="16">
        <f>IF(T81="",0,IF(科目汇总表!P$5=1,INT(LEFT(T81,4)),IF(AND(科目汇总表!P$5=2,LEN(T81)&gt;4),INT(LEFT(T81,6)),IF(AND(科目汇总表!P$5=3,LEN(T81)&gt;6),INT(LEFT(T81,8)),IF(AND(科目汇总表!P$5=4,LEN(T81)&gt;8),T81,0)))))</f>
        <v>0</v>
      </c>
      <c r="H81" s="16">
        <f t="shared" si="5"/>
        <v>0</v>
      </c>
      <c r="I81" s="16">
        <f t="shared" si="3"/>
        <v>0</v>
      </c>
      <c r="J81" s="16">
        <f t="shared" si="4"/>
        <v>0</v>
      </c>
    </row>
    <row r="82" spans="4:10" ht="15" customHeight="1" x14ac:dyDescent="0.15">
      <c r="D82" s="16">
        <f>IF(T82="",0,IF(科目汇总表!P$5=1,INT(LEFT(T82,4)),IF(AND(科目汇总表!P$5=2,LEN(T82)&gt;4),INT(LEFT(T82,6)),IF(AND(科目汇总表!P$5=3,LEN(T82)&gt;6),INT(LEFT(T82,8)),IF(AND(科目汇总表!P$5=4,LEN(T82)&gt;8),T82,0)))))</f>
        <v>0</v>
      </c>
      <c r="H82" s="16">
        <f t="shared" si="5"/>
        <v>0</v>
      </c>
      <c r="I82" s="16">
        <f t="shared" si="3"/>
        <v>0</v>
      </c>
      <c r="J82" s="16">
        <f t="shared" si="4"/>
        <v>0</v>
      </c>
    </row>
    <row r="83" spans="4:10" ht="15" customHeight="1" x14ac:dyDescent="0.15">
      <c r="D83" s="16">
        <f>IF(T83="",0,IF(科目汇总表!P$5=1,INT(LEFT(T83,4)),IF(AND(科目汇总表!P$5=2,LEN(T83)&gt;4),INT(LEFT(T83,6)),IF(AND(科目汇总表!P$5=3,LEN(T83)&gt;6),INT(LEFT(T83,8)),IF(AND(科目汇总表!P$5=4,LEN(T83)&gt;8),T83,0)))))</f>
        <v>0</v>
      </c>
      <c r="H83" s="16">
        <f t="shared" si="5"/>
        <v>0</v>
      </c>
      <c r="I83" s="16">
        <f t="shared" si="3"/>
        <v>0</v>
      </c>
      <c r="J83" s="16">
        <f t="shared" si="4"/>
        <v>0</v>
      </c>
    </row>
    <row r="84" spans="4:10" ht="15" customHeight="1" x14ac:dyDescent="0.15">
      <c r="D84" s="16">
        <f>IF(T84="",0,IF(科目汇总表!P$5=1,INT(LEFT(T84,4)),IF(AND(科目汇总表!P$5=2,LEN(T84)&gt;4),INT(LEFT(T84,6)),IF(AND(科目汇总表!P$5=3,LEN(T84)&gt;6),INT(LEFT(T84,8)),IF(AND(科目汇总表!P$5=4,LEN(T84)&gt;8),T84,0)))))</f>
        <v>0</v>
      </c>
      <c r="H84" s="16">
        <f t="shared" si="5"/>
        <v>0</v>
      </c>
      <c r="I84" s="16">
        <f t="shared" si="3"/>
        <v>0</v>
      </c>
      <c r="J84" s="16">
        <f t="shared" si="4"/>
        <v>0</v>
      </c>
    </row>
    <row r="85" spans="4:10" ht="15" customHeight="1" x14ac:dyDescent="0.15">
      <c r="D85" s="16">
        <f>IF(T85="",0,IF(科目汇总表!P$5=1,INT(LEFT(T85,4)),IF(AND(科目汇总表!P$5=2,LEN(T85)&gt;4),INT(LEFT(T85,6)),IF(AND(科目汇总表!P$5=3,LEN(T85)&gt;6),INT(LEFT(T85,8)),IF(AND(科目汇总表!P$5=4,LEN(T85)&gt;8),T85,0)))))</f>
        <v>0</v>
      </c>
      <c r="H85" s="16">
        <f t="shared" si="5"/>
        <v>0</v>
      </c>
      <c r="I85" s="16">
        <f t="shared" si="3"/>
        <v>0</v>
      </c>
      <c r="J85" s="16">
        <f t="shared" si="4"/>
        <v>0</v>
      </c>
    </row>
    <row r="86" spans="4:10" ht="15" customHeight="1" x14ac:dyDescent="0.15">
      <c r="D86" s="16">
        <f>IF(T86="",0,IF(科目汇总表!P$5=1,INT(LEFT(T86,4)),IF(AND(科目汇总表!P$5=2,LEN(T86)&gt;4),INT(LEFT(T86,6)),IF(AND(科目汇总表!P$5=3,LEN(T86)&gt;6),INT(LEFT(T86,8)),IF(AND(科目汇总表!P$5=4,LEN(T86)&gt;8),T86,0)))))</f>
        <v>0</v>
      </c>
      <c r="H86" s="16">
        <f t="shared" si="5"/>
        <v>0</v>
      </c>
      <c r="I86" s="16">
        <f t="shared" si="3"/>
        <v>0</v>
      </c>
      <c r="J86" s="16">
        <f t="shared" si="4"/>
        <v>0</v>
      </c>
    </row>
    <row r="87" spans="4:10" ht="15" customHeight="1" x14ac:dyDescent="0.15">
      <c r="D87" s="16">
        <f>IF(T87="",0,IF(科目汇总表!P$5=1,INT(LEFT(T87,4)),IF(AND(科目汇总表!P$5=2,LEN(T87)&gt;4),INT(LEFT(T87,6)),IF(AND(科目汇总表!P$5=3,LEN(T87)&gt;6),INT(LEFT(T87,8)),IF(AND(科目汇总表!P$5=4,LEN(T87)&gt;8),T87,0)))))</f>
        <v>0</v>
      </c>
      <c r="H87" s="16">
        <f t="shared" si="5"/>
        <v>0</v>
      </c>
      <c r="I87" s="16">
        <f t="shared" si="3"/>
        <v>0</v>
      </c>
      <c r="J87" s="16">
        <f t="shared" si="4"/>
        <v>0</v>
      </c>
    </row>
    <row r="88" spans="4:10" ht="15" customHeight="1" x14ac:dyDescent="0.15">
      <c r="D88" s="16">
        <f>IF(T88="",0,IF(科目汇总表!P$5=1,INT(LEFT(T88,4)),IF(AND(科目汇总表!P$5=2,LEN(T88)&gt;4),INT(LEFT(T88,6)),IF(AND(科目汇总表!P$5=3,LEN(T88)&gt;6),INT(LEFT(T88,8)),IF(AND(科目汇总表!P$5=4,LEN(T88)&gt;8),T88,0)))))</f>
        <v>0</v>
      </c>
      <c r="H88" s="16">
        <f t="shared" si="5"/>
        <v>0</v>
      </c>
      <c r="I88" s="16">
        <f t="shared" si="3"/>
        <v>0</v>
      </c>
      <c r="J88" s="16">
        <f t="shared" si="4"/>
        <v>0</v>
      </c>
    </row>
    <row r="89" spans="4:10" ht="15" customHeight="1" x14ac:dyDescent="0.15">
      <c r="D89" s="16">
        <f>IF(T89="",0,IF(科目汇总表!P$5=1,INT(LEFT(T89,4)),IF(AND(科目汇总表!P$5=2,LEN(T89)&gt;4),INT(LEFT(T89,6)),IF(AND(科目汇总表!P$5=3,LEN(T89)&gt;6),INT(LEFT(T89,8)),IF(AND(科目汇总表!P$5=4,LEN(T89)&gt;8),T89,0)))))</f>
        <v>0</v>
      </c>
      <c r="H89" s="16">
        <f t="shared" si="5"/>
        <v>0</v>
      </c>
      <c r="I89" s="16">
        <f t="shared" si="3"/>
        <v>0</v>
      </c>
      <c r="J89" s="16">
        <f t="shared" si="4"/>
        <v>0</v>
      </c>
    </row>
    <row r="90" spans="4:10" ht="15" customHeight="1" x14ac:dyDescent="0.15">
      <c r="D90" s="16">
        <f>IF(T90="",0,IF(科目汇总表!P$5=1,INT(LEFT(T90,4)),IF(AND(科目汇总表!P$5=2,LEN(T90)&gt;4),INT(LEFT(T90,6)),IF(AND(科目汇总表!P$5=3,LEN(T90)&gt;6),INT(LEFT(T90,8)),IF(AND(科目汇总表!P$5=4,LEN(T90)&gt;8),T90,0)))))</f>
        <v>0</v>
      </c>
      <c r="H90" s="16">
        <f t="shared" si="5"/>
        <v>0</v>
      </c>
      <c r="I90" s="16">
        <f t="shared" si="3"/>
        <v>0</v>
      </c>
      <c r="J90" s="16">
        <f t="shared" si="4"/>
        <v>0</v>
      </c>
    </row>
    <row r="91" spans="4:10" ht="15" customHeight="1" x14ac:dyDescent="0.15">
      <c r="D91" s="16">
        <f>IF(T91="",0,IF(科目汇总表!P$5=1,INT(LEFT(T91,4)),IF(AND(科目汇总表!P$5=2,LEN(T91)&gt;4),INT(LEFT(T91,6)),IF(AND(科目汇总表!P$5=3,LEN(T91)&gt;6),INT(LEFT(T91,8)),IF(AND(科目汇总表!P$5=4,LEN(T91)&gt;8),T91,0)))))</f>
        <v>0</v>
      </c>
      <c r="H91" s="16">
        <f t="shared" si="5"/>
        <v>0</v>
      </c>
      <c r="I91" s="16">
        <f t="shared" si="3"/>
        <v>0</v>
      </c>
      <c r="J91" s="16">
        <f t="shared" si="4"/>
        <v>0</v>
      </c>
    </row>
    <row r="92" spans="4:10" ht="15" customHeight="1" x14ac:dyDescent="0.15">
      <c r="D92" s="16">
        <f>IF(T92="",0,IF(科目汇总表!P$5=1,INT(LEFT(T92,4)),IF(AND(科目汇总表!P$5=2,LEN(T92)&gt;4),INT(LEFT(T92,6)),IF(AND(科目汇总表!P$5=3,LEN(T92)&gt;6),INT(LEFT(T92,8)),IF(AND(科目汇总表!P$5=4,LEN(T92)&gt;8),T92,0)))))</f>
        <v>0</v>
      </c>
      <c r="H92" s="16">
        <f t="shared" si="5"/>
        <v>0</v>
      </c>
      <c r="I92" s="16">
        <f t="shared" si="3"/>
        <v>0</v>
      </c>
      <c r="J92" s="16">
        <f t="shared" si="4"/>
        <v>0</v>
      </c>
    </row>
    <row r="93" spans="4:10" ht="15" customHeight="1" x14ac:dyDescent="0.15">
      <c r="D93" s="16">
        <f>IF(T93="",0,IF(科目汇总表!P$5=1,INT(LEFT(T93,4)),IF(AND(科目汇总表!P$5=2,LEN(T93)&gt;4),INT(LEFT(T93,6)),IF(AND(科目汇总表!P$5=3,LEN(T93)&gt;6),INT(LEFT(T93,8)),IF(AND(科目汇总表!P$5=4,LEN(T93)&gt;8),T93,0)))))</f>
        <v>0</v>
      </c>
      <c r="H93" s="16">
        <f t="shared" si="5"/>
        <v>0</v>
      </c>
      <c r="I93" s="16">
        <f t="shared" si="3"/>
        <v>0</v>
      </c>
      <c r="J93" s="16">
        <f t="shared" si="4"/>
        <v>0</v>
      </c>
    </row>
    <row r="94" spans="4:10" ht="15" customHeight="1" x14ac:dyDescent="0.15">
      <c r="D94" s="16">
        <f>IF(T94="",0,IF(科目汇总表!P$5=1,INT(LEFT(T94,4)),IF(AND(科目汇总表!P$5=2,LEN(T94)&gt;4),INT(LEFT(T94,6)),IF(AND(科目汇总表!P$5=3,LEN(T94)&gt;6),INT(LEFT(T94,8)),IF(AND(科目汇总表!P$5=4,LEN(T94)&gt;8),T94,0)))))</f>
        <v>0</v>
      </c>
      <c r="H94" s="16">
        <f t="shared" si="5"/>
        <v>0</v>
      </c>
      <c r="I94" s="16">
        <f t="shared" si="3"/>
        <v>0</v>
      </c>
      <c r="J94" s="16">
        <f t="shared" si="4"/>
        <v>0</v>
      </c>
    </row>
    <row r="95" spans="4:10" ht="15" customHeight="1" x14ac:dyDescent="0.15">
      <c r="D95" s="16">
        <f>IF(T95="",0,IF(科目汇总表!P$5=1,INT(LEFT(T95,4)),IF(AND(科目汇总表!P$5=2,LEN(T95)&gt;4),INT(LEFT(T95,6)),IF(AND(科目汇总表!P$5=3,LEN(T95)&gt;6),INT(LEFT(T95,8)),IF(AND(科目汇总表!P$5=4,LEN(T95)&gt;8),T95,0)))))</f>
        <v>0</v>
      </c>
      <c r="H95" s="16">
        <f t="shared" si="5"/>
        <v>0</v>
      </c>
      <c r="I95" s="16">
        <f t="shared" si="3"/>
        <v>0</v>
      </c>
      <c r="J95" s="16">
        <f t="shared" si="4"/>
        <v>0</v>
      </c>
    </row>
    <row r="96" spans="4:10" ht="15" customHeight="1" x14ac:dyDescent="0.15">
      <c r="D96" s="16">
        <f>IF(T96="",0,IF(科目汇总表!P$5=1,INT(LEFT(T96,4)),IF(AND(科目汇总表!P$5=2,LEN(T96)&gt;4),INT(LEFT(T96,6)),IF(AND(科目汇总表!P$5=3,LEN(T96)&gt;6),INT(LEFT(T96,8)),IF(AND(科目汇总表!P$5=4,LEN(T96)&gt;8),T96,0)))))</f>
        <v>0</v>
      </c>
      <c r="H96" s="16">
        <f t="shared" si="5"/>
        <v>0</v>
      </c>
      <c r="I96" s="16">
        <f t="shared" si="3"/>
        <v>0</v>
      </c>
      <c r="J96" s="16">
        <f t="shared" si="4"/>
        <v>0</v>
      </c>
    </row>
    <row r="97" spans="4:10" ht="15" customHeight="1" x14ac:dyDescent="0.15">
      <c r="D97" s="16">
        <f>IF(T97="",0,IF(科目汇总表!P$5=1,INT(LEFT(T97,4)),IF(AND(科目汇总表!P$5=2,LEN(T97)&gt;4),INT(LEFT(T97,6)),IF(AND(科目汇总表!P$5=3,LEN(T97)&gt;6),INT(LEFT(T97,8)),IF(AND(科目汇总表!P$5=4,LEN(T97)&gt;8),T97,0)))))</f>
        <v>0</v>
      </c>
      <c r="H97" s="16">
        <f t="shared" si="5"/>
        <v>0</v>
      </c>
      <c r="I97" s="16">
        <f t="shared" si="3"/>
        <v>0</v>
      </c>
      <c r="J97" s="16">
        <f t="shared" si="4"/>
        <v>0</v>
      </c>
    </row>
    <row r="98" spans="4:10" ht="15" customHeight="1" x14ac:dyDescent="0.15">
      <c r="D98" s="16">
        <f>IF(T98="",0,IF(科目汇总表!P$5=1,INT(LEFT(T98,4)),IF(AND(科目汇总表!P$5=2,LEN(T98)&gt;4),INT(LEFT(T98,6)),IF(AND(科目汇总表!P$5=3,LEN(T98)&gt;6),INT(LEFT(T98,8)),IF(AND(科目汇总表!P$5=4,LEN(T98)&gt;8),T98,0)))))</f>
        <v>0</v>
      </c>
      <c r="H98" s="16">
        <f t="shared" si="5"/>
        <v>0</v>
      </c>
      <c r="I98" s="16">
        <f t="shared" si="3"/>
        <v>0</v>
      </c>
      <c r="J98" s="16">
        <f t="shared" si="4"/>
        <v>0</v>
      </c>
    </row>
    <row r="99" spans="4:10" ht="15" customHeight="1" x14ac:dyDescent="0.15">
      <c r="D99" s="16">
        <f>IF(T99="",0,IF(科目汇总表!P$5=1,INT(LEFT(T99,4)),IF(AND(科目汇总表!P$5=2,LEN(T99)&gt;4),INT(LEFT(T99,6)),IF(AND(科目汇总表!P$5=3,LEN(T99)&gt;6),INT(LEFT(T99,8)),IF(AND(科目汇总表!P$5=4,LEN(T99)&gt;8),T99,0)))))</f>
        <v>0</v>
      </c>
      <c r="H99" s="16">
        <f t="shared" si="5"/>
        <v>0</v>
      </c>
      <c r="I99" s="16">
        <f t="shared" si="3"/>
        <v>0</v>
      </c>
      <c r="J99" s="16">
        <f t="shared" si="4"/>
        <v>0</v>
      </c>
    </row>
    <row r="100" spans="4:10" ht="15" customHeight="1" x14ac:dyDescent="0.15">
      <c r="D100" s="16">
        <f>IF(T100="",0,IF(科目汇总表!P$5=1,INT(LEFT(T100,4)),IF(AND(科目汇总表!P$5=2,LEN(T100)&gt;4),INT(LEFT(T100,6)),IF(AND(科目汇总表!P$5=3,LEN(T100)&gt;6),INT(LEFT(T100,8)),IF(AND(科目汇总表!P$5=4,LEN(T100)&gt;8),T100,0)))))</f>
        <v>0</v>
      </c>
      <c r="H100" s="16">
        <f t="shared" si="5"/>
        <v>0</v>
      </c>
      <c r="I100" s="16">
        <f t="shared" ref="I100:I163" si="6">IF(LEN(T100)&lt;6,0,INT(LEFT(T100,6)))</f>
        <v>0</v>
      </c>
      <c r="J100" s="16">
        <f t="shared" ref="J100:J163" si="7">IF(LEN(T100)&lt;8,0,INT(LEFT(T100,8)))</f>
        <v>0</v>
      </c>
    </row>
    <row r="101" spans="4:10" ht="15" customHeight="1" x14ac:dyDescent="0.15">
      <c r="D101" s="16">
        <f>IF(T101="",0,IF(科目汇总表!P$5=1,INT(LEFT(T101,4)),IF(AND(科目汇总表!P$5=2,LEN(T101)&gt;4),INT(LEFT(T101,6)),IF(AND(科目汇总表!P$5=3,LEN(T101)&gt;6),INT(LEFT(T101,8)),IF(AND(科目汇总表!P$5=4,LEN(T101)&gt;8),T101,0)))))</f>
        <v>0</v>
      </c>
      <c r="H101" s="16">
        <f t="shared" si="5"/>
        <v>0</v>
      </c>
      <c r="I101" s="16">
        <f t="shared" si="6"/>
        <v>0</v>
      </c>
      <c r="J101" s="16">
        <f t="shared" si="7"/>
        <v>0</v>
      </c>
    </row>
    <row r="102" spans="4:10" ht="15" customHeight="1" x14ac:dyDescent="0.15">
      <c r="D102" s="16">
        <f>IF(T102="",0,IF(科目汇总表!P$5=1,INT(LEFT(T102,4)),IF(AND(科目汇总表!P$5=2,LEN(T102)&gt;4),INT(LEFT(T102,6)),IF(AND(科目汇总表!P$5=3,LEN(T102)&gt;6),INT(LEFT(T102,8)),IF(AND(科目汇总表!P$5=4,LEN(T102)&gt;8),T102,0)))))</f>
        <v>0</v>
      </c>
      <c r="H102" s="16">
        <f t="shared" si="5"/>
        <v>0</v>
      </c>
      <c r="I102" s="16">
        <f t="shared" si="6"/>
        <v>0</v>
      </c>
      <c r="J102" s="16">
        <f t="shared" si="7"/>
        <v>0</v>
      </c>
    </row>
    <row r="103" spans="4:10" ht="15" customHeight="1" x14ac:dyDescent="0.15">
      <c r="D103" s="16">
        <f>IF(T103="",0,IF(科目汇总表!P$5=1,INT(LEFT(T103,4)),IF(AND(科目汇总表!P$5=2,LEN(T103)&gt;4),INT(LEFT(T103,6)),IF(AND(科目汇总表!P$5=3,LEN(T103)&gt;6),INT(LEFT(T103,8)),IF(AND(科目汇总表!P$5=4,LEN(T103)&gt;8),T103,0)))))</f>
        <v>0</v>
      </c>
      <c r="H103" s="16">
        <f t="shared" si="5"/>
        <v>0</v>
      </c>
      <c r="I103" s="16">
        <f t="shared" si="6"/>
        <v>0</v>
      </c>
      <c r="J103" s="16">
        <f t="shared" si="7"/>
        <v>0</v>
      </c>
    </row>
    <row r="104" spans="4:10" ht="15" customHeight="1" x14ac:dyDescent="0.15">
      <c r="D104" s="16">
        <f>IF(T104="",0,IF(科目汇总表!P$5=1,INT(LEFT(T104,4)),IF(AND(科目汇总表!P$5=2,LEN(T104)&gt;4),INT(LEFT(T104,6)),IF(AND(科目汇总表!P$5=3,LEN(T104)&gt;6),INT(LEFT(T104,8)),IF(AND(科目汇总表!P$5=4,LEN(T104)&gt;8),T104,0)))))</f>
        <v>0</v>
      </c>
      <c r="H104" s="16">
        <f t="shared" si="5"/>
        <v>0</v>
      </c>
      <c r="I104" s="16">
        <f t="shared" si="6"/>
        <v>0</v>
      </c>
      <c r="J104" s="16">
        <f t="shared" si="7"/>
        <v>0</v>
      </c>
    </row>
    <row r="105" spans="4:10" ht="15" customHeight="1" x14ac:dyDescent="0.15">
      <c r="D105" s="16">
        <f>IF(T105="",0,IF(科目汇总表!P$5=1,INT(LEFT(T105,4)),IF(AND(科目汇总表!P$5=2,LEN(T105)&gt;4),INT(LEFT(T105,6)),IF(AND(科目汇总表!P$5=3,LEN(T105)&gt;6),INT(LEFT(T105,8)),IF(AND(科目汇总表!P$5=4,LEN(T105)&gt;8),T105,0)))))</f>
        <v>0</v>
      </c>
      <c r="H105" s="16">
        <f t="shared" si="5"/>
        <v>0</v>
      </c>
      <c r="I105" s="16">
        <f t="shared" si="6"/>
        <v>0</v>
      </c>
      <c r="J105" s="16">
        <f t="shared" si="7"/>
        <v>0</v>
      </c>
    </row>
    <row r="106" spans="4:10" ht="15" customHeight="1" x14ac:dyDescent="0.15">
      <c r="D106" s="16">
        <f>IF(T106="",0,IF(科目汇总表!P$5=1,INT(LEFT(T106,4)),IF(AND(科目汇总表!P$5=2,LEN(T106)&gt;4),INT(LEFT(T106,6)),IF(AND(科目汇总表!P$5=3,LEN(T106)&gt;6),INT(LEFT(T106,8)),IF(AND(科目汇总表!P$5=4,LEN(T106)&gt;8),T106,0)))))</f>
        <v>0</v>
      </c>
      <c r="H106" s="16">
        <f t="shared" si="5"/>
        <v>0</v>
      </c>
      <c r="I106" s="16">
        <f t="shared" si="6"/>
        <v>0</v>
      </c>
      <c r="J106" s="16">
        <f t="shared" si="7"/>
        <v>0</v>
      </c>
    </row>
    <row r="107" spans="4:10" ht="15" customHeight="1" x14ac:dyDescent="0.15">
      <c r="D107" s="16">
        <f>IF(T107="",0,IF(科目汇总表!P$5=1,INT(LEFT(T107,4)),IF(AND(科目汇总表!P$5=2,LEN(T107)&gt;4),INT(LEFT(T107,6)),IF(AND(科目汇总表!P$5=3,LEN(T107)&gt;6),INT(LEFT(T107,8)),IF(AND(科目汇总表!P$5=4,LEN(T107)&gt;8),T107,0)))))</f>
        <v>0</v>
      </c>
      <c r="H107" s="16">
        <f t="shared" si="5"/>
        <v>0</v>
      </c>
      <c r="I107" s="16">
        <f t="shared" si="6"/>
        <v>0</v>
      </c>
      <c r="J107" s="16">
        <f t="shared" si="7"/>
        <v>0</v>
      </c>
    </row>
    <row r="108" spans="4:10" ht="15" customHeight="1" x14ac:dyDescent="0.15">
      <c r="D108" s="16">
        <f>IF(T108="",0,IF(科目汇总表!P$5=1,INT(LEFT(T108,4)),IF(AND(科目汇总表!P$5=2,LEN(T108)&gt;4),INT(LEFT(T108,6)),IF(AND(科目汇总表!P$5=3,LEN(T108)&gt;6),INT(LEFT(T108,8)),IF(AND(科目汇总表!P$5=4,LEN(T108)&gt;8),T108,0)))))</f>
        <v>0</v>
      </c>
      <c r="H108" s="16">
        <f t="shared" si="5"/>
        <v>0</v>
      </c>
      <c r="I108" s="16">
        <f t="shared" si="6"/>
        <v>0</v>
      </c>
      <c r="J108" s="16">
        <f t="shared" si="7"/>
        <v>0</v>
      </c>
    </row>
    <row r="109" spans="4:10" ht="15" customHeight="1" x14ac:dyDescent="0.15">
      <c r="D109" s="16">
        <f>IF(T109="",0,IF(科目汇总表!P$5=1,INT(LEFT(T109,4)),IF(AND(科目汇总表!P$5=2,LEN(T109)&gt;4),INT(LEFT(T109,6)),IF(AND(科目汇总表!P$5=3,LEN(T109)&gt;6),INT(LEFT(T109,8)),IF(AND(科目汇总表!P$5=4,LEN(T109)&gt;8),T109,0)))))</f>
        <v>0</v>
      </c>
      <c r="H109" s="16">
        <f t="shared" si="5"/>
        <v>0</v>
      </c>
      <c r="I109" s="16">
        <f t="shared" si="6"/>
        <v>0</v>
      </c>
      <c r="J109" s="16">
        <f t="shared" si="7"/>
        <v>0</v>
      </c>
    </row>
    <row r="110" spans="4:10" ht="15" customHeight="1" x14ac:dyDescent="0.15">
      <c r="D110" s="16">
        <f>IF(T110="",0,IF(科目汇总表!P$5=1,INT(LEFT(T110,4)),IF(AND(科目汇总表!P$5=2,LEN(T110)&gt;4),INT(LEFT(T110,6)),IF(AND(科目汇总表!P$5=3,LEN(T110)&gt;6),INT(LEFT(T110,8)),IF(AND(科目汇总表!P$5=4,LEN(T110)&gt;8),T110,0)))))</f>
        <v>0</v>
      </c>
      <c r="H110" s="16">
        <f t="shared" si="5"/>
        <v>0</v>
      </c>
      <c r="I110" s="16">
        <f t="shared" si="6"/>
        <v>0</v>
      </c>
      <c r="J110" s="16">
        <f t="shared" si="7"/>
        <v>0</v>
      </c>
    </row>
    <row r="111" spans="4:10" ht="15" customHeight="1" x14ac:dyDescent="0.15">
      <c r="D111" s="16">
        <f>IF(T111="",0,IF(科目汇总表!P$5=1,INT(LEFT(T111,4)),IF(AND(科目汇总表!P$5=2,LEN(T111)&gt;4),INT(LEFT(T111,6)),IF(AND(科目汇总表!P$5=3,LEN(T111)&gt;6),INT(LEFT(T111,8)),IF(AND(科目汇总表!P$5=4,LEN(T111)&gt;8),T111,0)))))</f>
        <v>0</v>
      </c>
      <c r="H111" s="16">
        <f t="shared" si="5"/>
        <v>0</v>
      </c>
      <c r="I111" s="16">
        <f t="shared" si="6"/>
        <v>0</v>
      </c>
      <c r="J111" s="16">
        <f t="shared" si="7"/>
        <v>0</v>
      </c>
    </row>
    <row r="112" spans="4:10" ht="15" customHeight="1" x14ac:dyDescent="0.15">
      <c r="D112" s="16">
        <f>IF(T112="",0,IF(科目汇总表!P$5=1,INT(LEFT(T112,4)),IF(AND(科目汇总表!P$5=2,LEN(T112)&gt;4),INT(LEFT(T112,6)),IF(AND(科目汇总表!P$5=3,LEN(T112)&gt;6),INT(LEFT(T112,8)),IF(AND(科目汇总表!P$5=4,LEN(T112)&gt;8),T112,0)))))</f>
        <v>0</v>
      </c>
      <c r="H112" s="16">
        <f t="shared" si="5"/>
        <v>0</v>
      </c>
      <c r="I112" s="16">
        <f t="shared" si="6"/>
        <v>0</v>
      </c>
      <c r="J112" s="16">
        <f t="shared" si="7"/>
        <v>0</v>
      </c>
    </row>
    <row r="113" spans="4:10" ht="15" customHeight="1" x14ac:dyDescent="0.15">
      <c r="D113" s="16">
        <f>IF(T113="",0,IF(科目汇总表!P$5=1,INT(LEFT(T113,4)),IF(AND(科目汇总表!P$5=2,LEN(T113)&gt;4),INT(LEFT(T113,6)),IF(AND(科目汇总表!P$5=3,LEN(T113)&gt;6),INT(LEFT(T113,8)),IF(AND(科目汇总表!P$5=4,LEN(T113)&gt;8),T113,0)))))</f>
        <v>0</v>
      </c>
      <c r="H113" s="16">
        <f t="shared" si="5"/>
        <v>0</v>
      </c>
      <c r="I113" s="16">
        <f t="shared" si="6"/>
        <v>0</v>
      </c>
      <c r="J113" s="16">
        <f t="shared" si="7"/>
        <v>0</v>
      </c>
    </row>
    <row r="114" spans="4:10" ht="15" customHeight="1" x14ac:dyDescent="0.15">
      <c r="D114" s="16">
        <f>IF(T114="",0,IF(科目汇总表!P$5=1,INT(LEFT(T114,4)),IF(AND(科目汇总表!P$5=2,LEN(T114)&gt;4),INT(LEFT(T114,6)),IF(AND(科目汇总表!P$5=3,LEN(T114)&gt;6),INT(LEFT(T114,8)),IF(AND(科目汇总表!P$5=4,LEN(T114)&gt;8),T114,0)))))</f>
        <v>0</v>
      </c>
      <c r="H114" s="16">
        <f t="shared" si="5"/>
        <v>0</v>
      </c>
      <c r="I114" s="16">
        <f t="shared" si="6"/>
        <v>0</v>
      </c>
      <c r="J114" s="16">
        <f t="shared" si="7"/>
        <v>0</v>
      </c>
    </row>
    <row r="115" spans="4:10" ht="15" customHeight="1" x14ac:dyDescent="0.15">
      <c r="D115" s="16">
        <f>IF(T115="",0,IF(科目汇总表!P$5=1,INT(LEFT(T115,4)),IF(AND(科目汇总表!P$5=2,LEN(T115)&gt;4),INT(LEFT(T115,6)),IF(AND(科目汇总表!P$5=3,LEN(T115)&gt;6),INT(LEFT(T115,8)),IF(AND(科目汇总表!P$5=4,LEN(T115)&gt;8),T115,0)))))</f>
        <v>0</v>
      </c>
      <c r="H115" s="16">
        <f t="shared" si="5"/>
        <v>0</v>
      </c>
      <c r="I115" s="16">
        <f t="shared" si="6"/>
        <v>0</v>
      </c>
      <c r="J115" s="16">
        <f t="shared" si="7"/>
        <v>0</v>
      </c>
    </row>
    <row r="116" spans="4:10" ht="15" customHeight="1" x14ac:dyDescent="0.15">
      <c r="D116" s="16">
        <f>IF(T116="",0,IF(科目汇总表!P$5=1,INT(LEFT(T116,4)),IF(AND(科目汇总表!P$5=2,LEN(T116)&gt;4),INT(LEFT(T116,6)),IF(AND(科目汇总表!P$5=3,LEN(T116)&gt;6),INT(LEFT(T116,8)),IF(AND(科目汇总表!P$5=4,LEN(T116)&gt;8),T116,0)))))</f>
        <v>0</v>
      </c>
      <c r="H116" s="16">
        <f t="shared" si="5"/>
        <v>0</v>
      </c>
      <c r="I116" s="16">
        <f t="shared" si="6"/>
        <v>0</v>
      </c>
      <c r="J116" s="16">
        <f t="shared" si="7"/>
        <v>0</v>
      </c>
    </row>
    <row r="117" spans="4:10" ht="15" customHeight="1" x14ac:dyDescent="0.15">
      <c r="D117" s="16">
        <f>IF(T117="",0,IF(科目汇总表!P$5=1,INT(LEFT(T117,4)),IF(AND(科目汇总表!P$5=2,LEN(T117)&gt;4),INT(LEFT(T117,6)),IF(AND(科目汇总表!P$5=3,LEN(T117)&gt;6),INT(LEFT(T117,8)),IF(AND(科目汇总表!P$5=4,LEN(T117)&gt;8),T117,0)))))</f>
        <v>0</v>
      </c>
      <c r="H117" s="16">
        <f t="shared" si="5"/>
        <v>0</v>
      </c>
      <c r="I117" s="16">
        <f t="shared" si="6"/>
        <v>0</v>
      </c>
      <c r="J117" s="16">
        <f t="shared" si="7"/>
        <v>0</v>
      </c>
    </row>
    <row r="118" spans="4:10" ht="15" customHeight="1" x14ac:dyDescent="0.15">
      <c r="D118" s="16">
        <f>IF(T118="",0,IF(科目汇总表!P$5=1,INT(LEFT(T118,4)),IF(AND(科目汇总表!P$5=2,LEN(T118)&gt;4),INT(LEFT(T118,6)),IF(AND(科目汇总表!P$5=3,LEN(T118)&gt;6),INT(LEFT(T118,8)),IF(AND(科目汇总表!P$5=4,LEN(T118)&gt;8),T118,0)))))</f>
        <v>0</v>
      </c>
      <c r="H118" s="16">
        <f t="shared" si="5"/>
        <v>0</v>
      </c>
      <c r="I118" s="16">
        <f t="shared" si="6"/>
        <v>0</v>
      </c>
      <c r="J118" s="16">
        <f t="shared" si="7"/>
        <v>0</v>
      </c>
    </row>
    <row r="119" spans="4:10" ht="15" customHeight="1" x14ac:dyDescent="0.15">
      <c r="D119" s="16">
        <f>IF(T119="",0,IF(科目汇总表!P$5=1,INT(LEFT(T119,4)),IF(AND(科目汇总表!P$5=2,LEN(T119)&gt;4),INT(LEFT(T119,6)),IF(AND(科目汇总表!P$5=3,LEN(T119)&gt;6),INT(LEFT(T119,8)),IF(AND(科目汇总表!P$5=4,LEN(T119)&gt;8),T119,0)))))</f>
        <v>0</v>
      </c>
      <c r="H119" s="16">
        <f t="shared" si="5"/>
        <v>0</v>
      </c>
      <c r="I119" s="16">
        <f t="shared" si="6"/>
        <v>0</v>
      </c>
      <c r="J119" s="16">
        <f t="shared" si="7"/>
        <v>0</v>
      </c>
    </row>
    <row r="120" spans="4:10" ht="15" customHeight="1" x14ac:dyDescent="0.15">
      <c r="D120" s="16">
        <f>IF(T120="",0,IF(科目汇总表!P$5=1,INT(LEFT(T120,4)),IF(AND(科目汇总表!P$5=2,LEN(T120)&gt;4),INT(LEFT(T120,6)),IF(AND(科目汇总表!P$5=3,LEN(T120)&gt;6),INT(LEFT(T120,8)),IF(AND(科目汇总表!P$5=4,LEN(T120)&gt;8),T120,0)))))</f>
        <v>0</v>
      </c>
      <c r="H120" s="16">
        <f t="shared" si="5"/>
        <v>0</v>
      </c>
      <c r="I120" s="16">
        <f t="shared" si="6"/>
        <v>0</v>
      </c>
      <c r="J120" s="16">
        <f t="shared" si="7"/>
        <v>0</v>
      </c>
    </row>
    <row r="121" spans="4:10" ht="15" customHeight="1" x14ac:dyDescent="0.15">
      <c r="D121" s="16">
        <f>IF(T121="",0,IF(科目汇总表!P$5=1,INT(LEFT(T121,4)),IF(AND(科目汇总表!P$5=2,LEN(T121)&gt;4),INT(LEFT(T121,6)),IF(AND(科目汇总表!P$5=3,LEN(T121)&gt;6),INT(LEFT(T121,8)),IF(AND(科目汇总表!P$5=4,LEN(T121)&gt;8),T121,0)))))</f>
        <v>0</v>
      </c>
      <c r="H121" s="16">
        <f t="shared" si="5"/>
        <v>0</v>
      </c>
      <c r="I121" s="16">
        <f t="shared" si="6"/>
        <v>0</v>
      </c>
      <c r="J121" s="16">
        <f t="shared" si="7"/>
        <v>0</v>
      </c>
    </row>
    <row r="122" spans="4:10" ht="15" customHeight="1" x14ac:dyDescent="0.15">
      <c r="D122" s="16">
        <f>IF(T122="",0,IF(科目汇总表!P$5=1,INT(LEFT(T122,4)),IF(AND(科目汇总表!P$5=2,LEN(T122)&gt;4),INT(LEFT(T122,6)),IF(AND(科目汇总表!P$5=3,LEN(T122)&gt;6),INT(LEFT(T122,8)),IF(AND(科目汇总表!P$5=4,LEN(T122)&gt;8),T122,0)))))</f>
        <v>0</v>
      </c>
      <c r="H122" s="16">
        <f t="shared" si="5"/>
        <v>0</v>
      </c>
      <c r="I122" s="16">
        <f t="shared" si="6"/>
        <v>0</v>
      </c>
      <c r="J122" s="16">
        <f t="shared" si="7"/>
        <v>0</v>
      </c>
    </row>
    <row r="123" spans="4:10" ht="15" customHeight="1" x14ac:dyDescent="0.15">
      <c r="D123" s="16">
        <f>IF(T123="",0,IF(科目汇总表!P$5=1,INT(LEFT(T123,4)),IF(AND(科目汇总表!P$5=2,LEN(T123)&gt;4),INT(LEFT(T123,6)),IF(AND(科目汇总表!P$5=3,LEN(T123)&gt;6),INT(LEFT(T123,8)),IF(AND(科目汇总表!P$5=4,LEN(T123)&gt;8),T123,0)))))</f>
        <v>0</v>
      </c>
      <c r="H123" s="16">
        <f t="shared" si="5"/>
        <v>0</v>
      </c>
      <c r="I123" s="16">
        <f t="shared" si="6"/>
        <v>0</v>
      </c>
      <c r="J123" s="16">
        <f t="shared" si="7"/>
        <v>0</v>
      </c>
    </row>
    <row r="124" spans="4:10" ht="15" customHeight="1" x14ac:dyDescent="0.15">
      <c r="D124" s="16">
        <f>IF(T124="",0,IF(科目汇总表!P$5=1,INT(LEFT(T124,4)),IF(AND(科目汇总表!P$5=2,LEN(T124)&gt;4),INT(LEFT(T124,6)),IF(AND(科目汇总表!P$5=3,LEN(T124)&gt;6),INT(LEFT(T124,8)),IF(AND(科目汇总表!P$5=4,LEN(T124)&gt;8),T124,0)))))</f>
        <v>0</v>
      </c>
      <c r="H124" s="16">
        <f t="shared" si="5"/>
        <v>0</v>
      </c>
      <c r="I124" s="16">
        <f t="shared" si="6"/>
        <v>0</v>
      </c>
      <c r="J124" s="16">
        <f t="shared" si="7"/>
        <v>0</v>
      </c>
    </row>
    <row r="125" spans="4:10" ht="15" customHeight="1" x14ac:dyDescent="0.15">
      <c r="D125" s="16">
        <f>IF(T125="",0,IF(科目汇总表!P$5=1,INT(LEFT(T125,4)),IF(AND(科目汇总表!P$5=2,LEN(T125)&gt;4),INT(LEFT(T125,6)),IF(AND(科目汇总表!P$5=3,LEN(T125)&gt;6),INT(LEFT(T125,8)),IF(AND(科目汇总表!P$5=4,LEN(T125)&gt;8),T125,0)))))</f>
        <v>0</v>
      </c>
      <c r="H125" s="16">
        <f t="shared" si="5"/>
        <v>0</v>
      </c>
      <c r="I125" s="16">
        <f t="shared" si="6"/>
        <v>0</v>
      </c>
      <c r="J125" s="16">
        <f t="shared" si="7"/>
        <v>0</v>
      </c>
    </row>
    <row r="126" spans="4:10" ht="15" customHeight="1" x14ac:dyDescent="0.15">
      <c r="D126" s="16">
        <f>IF(T126="",0,IF(科目汇总表!P$5=1,INT(LEFT(T126,4)),IF(AND(科目汇总表!P$5=2,LEN(T126)&gt;4),INT(LEFT(T126,6)),IF(AND(科目汇总表!P$5=3,LEN(T126)&gt;6),INT(LEFT(T126,8)),IF(AND(科目汇总表!P$5=4,LEN(T126)&gt;8),T126,0)))))</f>
        <v>0</v>
      </c>
      <c r="H126" s="16">
        <f t="shared" si="5"/>
        <v>0</v>
      </c>
      <c r="I126" s="16">
        <f t="shared" si="6"/>
        <v>0</v>
      </c>
      <c r="J126" s="16">
        <f t="shared" si="7"/>
        <v>0</v>
      </c>
    </row>
    <row r="127" spans="4:10" ht="15" customHeight="1" x14ac:dyDescent="0.15">
      <c r="D127" s="16">
        <f>IF(T127="",0,IF(科目汇总表!P$5=1,INT(LEFT(T127,4)),IF(AND(科目汇总表!P$5=2,LEN(T127)&gt;4),INT(LEFT(T127,6)),IF(AND(科目汇总表!P$5=3,LEN(T127)&gt;6),INT(LEFT(T127,8)),IF(AND(科目汇总表!P$5=4,LEN(T127)&gt;8),T127,0)))))</f>
        <v>0</v>
      </c>
      <c r="H127" s="16">
        <f t="shared" si="5"/>
        <v>0</v>
      </c>
      <c r="I127" s="16">
        <f t="shared" si="6"/>
        <v>0</v>
      </c>
      <c r="J127" s="16">
        <f t="shared" si="7"/>
        <v>0</v>
      </c>
    </row>
    <row r="128" spans="4:10" ht="15" customHeight="1" x14ac:dyDescent="0.15">
      <c r="D128" s="16">
        <f>IF(T128="",0,IF(科目汇总表!P$5=1,INT(LEFT(T128,4)),IF(AND(科目汇总表!P$5=2,LEN(T128)&gt;4),INT(LEFT(T128,6)),IF(AND(科目汇总表!P$5=3,LEN(T128)&gt;6),INT(LEFT(T128,8)),IF(AND(科目汇总表!P$5=4,LEN(T128)&gt;8),T128,0)))))</f>
        <v>0</v>
      </c>
      <c r="H128" s="16">
        <f t="shared" si="5"/>
        <v>0</v>
      </c>
      <c r="I128" s="16">
        <f t="shared" si="6"/>
        <v>0</v>
      </c>
      <c r="J128" s="16">
        <f t="shared" si="7"/>
        <v>0</v>
      </c>
    </row>
    <row r="129" spans="4:10" ht="15" customHeight="1" x14ac:dyDescent="0.15">
      <c r="D129" s="16">
        <f>IF(T129="",0,IF(科目汇总表!P$5=1,INT(LEFT(T129,4)),IF(AND(科目汇总表!P$5=2,LEN(T129)&gt;4),INT(LEFT(T129,6)),IF(AND(科目汇总表!P$5=3,LEN(T129)&gt;6),INT(LEFT(T129,8)),IF(AND(科目汇总表!P$5=4,LEN(T129)&gt;8),T129,0)))))</f>
        <v>0</v>
      </c>
      <c r="H129" s="16">
        <f t="shared" si="5"/>
        <v>0</v>
      </c>
      <c r="I129" s="16">
        <f t="shared" si="6"/>
        <v>0</v>
      </c>
      <c r="J129" s="16">
        <f t="shared" si="7"/>
        <v>0</v>
      </c>
    </row>
    <row r="130" spans="4:10" ht="15" customHeight="1" x14ac:dyDescent="0.15">
      <c r="D130" s="16">
        <f>IF(T130="",0,IF(科目汇总表!P$5=1,INT(LEFT(T130,4)),IF(AND(科目汇总表!P$5=2,LEN(T130)&gt;4),INT(LEFT(T130,6)),IF(AND(科目汇总表!P$5=3,LEN(T130)&gt;6),INT(LEFT(T130,8)),IF(AND(科目汇总表!P$5=4,LEN(T130)&gt;8),T130,0)))))</f>
        <v>0</v>
      </c>
      <c r="H130" s="16">
        <f t="shared" si="5"/>
        <v>0</v>
      </c>
      <c r="I130" s="16">
        <f t="shared" si="6"/>
        <v>0</v>
      </c>
      <c r="J130" s="16">
        <f t="shared" si="7"/>
        <v>0</v>
      </c>
    </row>
    <row r="131" spans="4:10" ht="15" customHeight="1" x14ac:dyDescent="0.15">
      <c r="D131" s="16">
        <f>IF(T131="",0,IF(科目汇总表!P$5=1,INT(LEFT(T131,4)),IF(AND(科目汇总表!P$5=2,LEN(T131)&gt;4),INT(LEFT(T131,6)),IF(AND(科目汇总表!P$5=3,LEN(T131)&gt;6),INT(LEFT(T131,8)),IF(AND(科目汇总表!P$5=4,LEN(T131)&gt;8),T131,0)))))</f>
        <v>0</v>
      </c>
      <c r="H131" s="16">
        <f t="shared" si="5"/>
        <v>0</v>
      </c>
      <c r="I131" s="16">
        <f t="shared" si="6"/>
        <v>0</v>
      </c>
      <c r="J131" s="16">
        <f t="shared" si="7"/>
        <v>0</v>
      </c>
    </row>
    <row r="132" spans="4:10" ht="15" customHeight="1" x14ac:dyDescent="0.15">
      <c r="D132" s="16">
        <f>IF(T132="",0,IF(科目汇总表!P$5=1,INT(LEFT(T132,4)),IF(AND(科目汇总表!P$5=2,LEN(T132)&gt;4),INT(LEFT(T132,6)),IF(AND(科目汇总表!P$5=3,LEN(T132)&gt;6),INT(LEFT(T132,8)),IF(AND(科目汇总表!P$5=4,LEN(T132)&gt;8),T132,0)))))</f>
        <v>0</v>
      </c>
      <c r="H132" s="16">
        <f t="shared" si="5"/>
        <v>0</v>
      </c>
      <c r="I132" s="16">
        <f t="shared" si="6"/>
        <v>0</v>
      </c>
      <c r="J132" s="16">
        <f t="shared" si="7"/>
        <v>0</v>
      </c>
    </row>
    <row r="133" spans="4:10" ht="15" customHeight="1" x14ac:dyDescent="0.15">
      <c r="D133" s="16">
        <f>IF(T133="",0,IF(科目汇总表!P$5=1,INT(LEFT(T133,4)),IF(AND(科目汇总表!P$5=2,LEN(T133)&gt;4),INT(LEFT(T133,6)),IF(AND(科目汇总表!P$5=3,LEN(T133)&gt;6),INT(LEFT(T133,8)),IF(AND(科目汇总表!P$5=4,LEN(T133)&gt;8),T133,0)))))</f>
        <v>0</v>
      </c>
      <c r="H133" s="16">
        <f t="shared" ref="H133:H196" si="8">IF(T133=0,0,INT(LEFT(T133,4)))</f>
        <v>0</v>
      </c>
      <c r="I133" s="16">
        <f t="shared" si="6"/>
        <v>0</v>
      </c>
      <c r="J133" s="16">
        <f t="shared" si="7"/>
        <v>0</v>
      </c>
    </row>
    <row r="134" spans="4:10" ht="15" customHeight="1" x14ac:dyDescent="0.15">
      <c r="D134" s="16">
        <f>IF(T134="",0,IF(科目汇总表!P$5=1,INT(LEFT(T134,4)),IF(AND(科目汇总表!P$5=2,LEN(T134)&gt;4),INT(LEFT(T134,6)),IF(AND(科目汇总表!P$5=3,LEN(T134)&gt;6),INT(LEFT(T134,8)),IF(AND(科目汇总表!P$5=4,LEN(T134)&gt;8),T134,0)))))</f>
        <v>0</v>
      </c>
      <c r="H134" s="16">
        <f t="shared" si="8"/>
        <v>0</v>
      </c>
      <c r="I134" s="16">
        <f t="shared" si="6"/>
        <v>0</v>
      </c>
      <c r="J134" s="16">
        <f t="shared" si="7"/>
        <v>0</v>
      </c>
    </row>
    <row r="135" spans="4:10" ht="15" customHeight="1" x14ac:dyDescent="0.15">
      <c r="D135" s="16">
        <f>IF(T135="",0,IF(科目汇总表!P$5=1,INT(LEFT(T135,4)),IF(AND(科目汇总表!P$5=2,LEN(T135)&gt;4),INT(LEFT(T135,6)),IF(AND(科目汇总表!P$5=3,LEN(T135)&gt;6),INT(LEFT(T135,8)),IF(AND(科目汇总表!P$5=4,LEN(T135)&gt;8),T135,0)))))</f>
        <v>0</v>
      </c>
      <c r="H135" s="16">
        <f t="shared" si="8"/>
        <v>0</v>
      </c>
      <c r="I135" s="16">
        <f t="shared" si="6"/>
        <v>0</v>
      </c>
      <c r="J135" s="16">
        <f t="shared" si="7"/>
        <v>0</v>
      </c>
    </row>
    <row r="136" spans="4:10" ht="15" customHeight="1" x14ac:dyDescent="0.15">
      <c r="D136" s="16">
        <f>IF(T136="",0,IF(科目汇总表!P$5=1,INT(LEFT(T136,4)),IF(AND(科目汇总表!P$5=2,LEN(T136)&gt;4),INT(LEFT(T136,6)),IF(AND(科目汇总表!P$5=3,LEN(T136)&gt;6),INT(LEFT(T136,8)),IF(AND(科目汇总表!P$5=4,LEN(T136)&gt;8),T136,0)))))</f>
        <v>0</v>
      </c>
      <c r="H136" s="16">
        <f t="shared" si="8"/>
        <v>0</v>
      </c>
      <c r="I136" s="16">
        <f t="shared" si="6"/>
        <v>0</v>
      </c>
      <c r="J136" s="16">
        <f t="shared" si="7"/>
        <v>0</v>
      </c>
    </row>
    <row r="137" spans="4:10" ht="15" customHeight="1" x14ac:dyDescent="0.15">
      <c r="D137" s="16">
        <f>IF(T137="",0,IF(科目汇总表!P$5=1,INT(LEFT(T137,4)),IF(AND(科目汇总表!P$5=2,LEN(T137)&gt;4),INT(LEFT(T137,6)),IF(AND(科目汇总表!P$5=3,LEN(T137)&gt;6),INT(LEFT(T137,8)),IF(AND(科目汇总表!P$5=4,LEN(T137)&gt;8),T137,0)))))</f>
        <v>0</v>
      </c>
      <c r="H137" s="16">
        <f t="shared" si="8"/>
        <v>0</v>
      </c>
      <c r="I137" s="16">
        <f t="shared" si="6"/>
        <v>0</v>
      </c>
      <c r="J137" s="16">
        <f t="shared" si="7"/>
        <v>0</v>
      </c>
    </row>
    <row r="138" spans="4:10" ht="15" customHeight="1" x14ac:dyDescent="0.15">
      <c r="D138" s="16">
        <f>IF(T138="",0,IF(科目汇总表!P$5=1,INT(LEFT(T138,4)),IF(AND(科目汇总表!P$5=2,LEN(T138)&gt;4),INT(LEFT(T138,6)),IF(AND(科目汇总表!P$5=3,LEN(T138)&gt;6),INT(LEFT(T138,8)),IF(AND(科目汇总表!P$5=4,LEN(T138)&gt;8),T138,0)))))</f>
        <v>0</v>
      </c>
      <c r="H138" s="16">
        <f t="shared" si="8"/>
        <v>0</v>
      </c>
      <c r="I138" s="16">
        <f t="shared" si="6"/>
        <v>0</v>
      </c>
      <c r="J138" s="16">
        <f t="shared" si="7"/>
        <v>0</v>
      </c>
    </row>
    <row r="139" spans="4:10" ht="15" customHeight="1" x14ac:dyDescent="0.15">
      <c r="D139" s="16">
        <f>IF(T139="",0,IF(科目汇总表!P$5=1,INT(LEFT(T139,4)),IF(AND(科目汇总表!P$5=2,LEN(T139)&gt;4),INT(LEFT(T139,6)),IF(AND(科目汇总表!P$5=3,LEN(T139)&gt;6),INT(LEFT(T139,8)),IF(AND(科目汇总表!P$5=4,LEN(T139)&gt;8),T139,0)))))</f>
        <v>0</v>
      </c>
      <c r="H139" s="16">
        <f t="shared" si="8"/>
        <v>0</v>
      </c>
      <c r="I139" s="16">
        <f t="shared" si="6"/>
        <v>0</v>
      </c>
      <c r="J139" s="16">
        <f t="shared" si="7"/>
        <v>0</v>
      </c>
    </row>
    <row r="140" spans="4:10" ht="15" customHeight="1" x14ac:dyDescent="0.15">
      <c r="D140" s="16">
        <f>IF(T140="",0,IF(科目汇总表!P$5=1,INT(LEFT(T140,4)),IF(AND(科目汇总表!P$5=2,LEN(T140)&gt;4),INT(LEFT(T140,6)),IF(AND(科目汇总表!P$5=3,LEN(T140)&gt;6),INT(LEFT(T140,8)),IF(AND(科目汇总表!P$5=4,LEN(T140)&gt;8),T140,0)))))</f>
        <v>0</v>
      </c>
      <c r="H140" s="16">
        <f t="shared" si="8"/>
        <v>0</v>
      </c>
      <c r="I140" s="16">
        <f t="shared" si="6"/>
        <v>0</v>
      </c>
      <c r="J140" s="16">
        <f t="shared" si="7"/>
        <v>0</v>
      </c>
    </row>
    <row r="141" spans="4:10" ht="15" customHeight="1" x14ac:dyDescent="0.15">
      <c r="D141" s="16">
        <f>IF(T141="",0,IF(科目汇总表!P$5=1,INT(LEFT(T141,4)),IF(AND(科目汇总表!P$5=2,LEN(T141)&gt;4),INT(LEFT(T141,6)),IF(AND(科目汇总表!P$5=3,LEN(T141)&gt;6),INT(LEFT(T141,8)),IF(AND(科目汇总表!P$5=4,LEN(T141)&gt;8),T141,0)))))</f>
        <v>0</v>
      </c>
      <c r="H141" s="16">
        <f t="shared" si="8"/>
        <v>0</v>
      </c>
      <c r="I141" s="16">
        <f t="shared" si="6"/>
        <v>0</v>
      </c>
      <c r="J141" s="16">
        <f t="shared" si="7"/>
        <v>0</v>
      </c>
    </row>
    <row r="142" spans="4:10" ht="15" customHeight="1" x14ac:dyDescent="0.15">
      <c r="D142" s="16">
        <f>IF(T142="",0,IF(科目汇总表!P$5=1,INT(LEFT(T142,4)),IF(AND(科目汇总表!P$5=2,LEN(T142)&gt;4),INT(LEFT(T142,6)),IF(AND(科目汇总表!P$5=3,LEN(T142)&gt;6),INT(LEFT(T142,8)),IF(AND(科目汇总表!P$5=4,LEN(T142)&gt;8),T142,0)))))</f>
        <v>0</v>
      </c>
      <c r="H142" s="16">
        <f t="shared" si="8"/>
        <v>0</v>
      </c>
      <c r="I142" s="16">
        <f t="shared" si="6"/>
        <v>0</v>
      </c>
      <c r="J142" s="16">
        <f t="shared" si="7"/>
        <v>0</v>
      </c>
    </row>
    <row r="143" spans="4:10" ht="15" customHeight="1" x14ac:dyDescent="0.15">
      <c r="D143" s="16">
        <f>IF(T143="",0,IF(科目汇总表!P$5=1,INT(LEFT(T143,4)),IF(AND(科目汇总表!P$5=2,LEN(T143)&gt;4),INT(LEFT(T143,6)),IF(AND(科目汇总表!P$5=3,LEN(T143)&gt;6),INT(LEFT(T143,8)),IF(AND(科目汇总表!P$5=4,LEN(T143)&gt;8),T143,0)))))</f>
        <v>0</v>
      </c>
      <c r="H143" s="16">
        <f t="shared" si="8"/>
        <v>0</v>
      </c>
      <c r="I143" s="16">
        <f t="shared" si="6"/>
        <v>0</v>
      </c>
      <c r="J143" s="16">
        <f t="shared" si="7"/>
        <v>0</v>
      </c>
    </row>
    <row r="144" spans="4:10" ht="15" customHeight="1" x14ac:dyDescent="0.15">
      <c r="D144" s="16">
        <f>IF(T144="",0,IF(科目汇总表!P$5=1,INT(LEFT(T144,4)),IF(AND(科目汇总表!P$5=2,LEN(T144)&gt;4),INT(LEFT(T144,6)),IF(AND(科目汇总表!P$5=3,LEN(T144)&gt;6),INT(LEFT(T144,8)),IF(AND(科目汇总表!P$5=4,LEN(T144)&gt;8),T144,0)))))</f>
        <v>0</v>
      </c>
      <c r="H144" s="16">
        <f t="shared" si="8"/>
        <v>0</v>
      </c>
      <c r="I144" s="16">
        <f t="shared" si="6"/>
        <v>0</v>
      </c>
      <c r="J144" s="16">
        <f t="shared" si="7"/>
        <v>0</v>
      </c>
    </row>
    <row r="145" spans="4:10" ht="15" customHeight="1" x14ac:dyDescent="0.15">
      <c r="D145" s="16">
        <f>IF(T145="",0,IF(科目汇总表!P$5=1,INT(LEFT(T145,4)),IF(AND(科目汇总表!P$5=2,LEN(T145)&gt;4),INT(LEFT(T145,6)),IF(AND(科目汇总表!P$5=3,LEN(T145)&gt;6),INT(LEFT(T145,8)),IF(AND(科目汇总表!P$5=4,LEN(T145)&gt;8),T145,0)))))</f>
        <v>0</v>
      </c>
      <c r="H145" s="16">
        <f t="shared" si="8"/>
        <v>0</v>
      </c>
      <c r="I145" s="16">
        <f t="shared" si="6"/>
        <v>0</v>
      </c>
      <c r="J145" s="16">
        <f t="shared" si="7"/>
        <v>0</v>
      </c>
    </row>
    <row r="146" spans="4:10" ht="15" customHeight="1" x14ac:dyDescent="0.15">
      <c r="D146" s="16">
        <f>IF(T146="",0,IF(科目汇总表!P$5=1,INT(LEFT(T146,4)),IF(AND(科目汇总表!P$5=2,LEN(T146)&gt;4),INT(LEFT(T146,6)),IF(AND(科目汇总表!P$5=3,LEN(T146)&gt;6),INT(LEFT(T146,8)),IF(AND(科目汇总表!P$5=4,LEN(T146)&gt;8),T146,0)))))</f>
        <v>0</v>
      </c>
      <c r="H146" s="16">
        <f t="shared" si="8"/>
        <v>0</v>
      </c>
      <c r="I146" s="16">
        <f t="shared" si="6"/>
        <v>0</v>
      </c>
      <c r="J146" s="16">
        <f t="shared" si="7"/>
        <v>0</v>
      </c>
    </row>
    <row r="147" spans="4:10" ht="15" customHeight="1" x14ac:dyDescent="0.15">
      <c r="D147" s="16">
        <f>IF(T147="",0,IF(科目汇总表!P$5=1,INT(LEFT(T147,4)),IF(AND(科目汇总表!P$5=2,LEN(T147)&gt;4),INT(LEFT(T147,6)),IF(AND(科目汇总表!P$5=3,LEN(T147)&gt;6),INT(LEFT(T147,8)),IF(AND(科目汇总表!P$5=4,LEN(T147)&gt;8),T147,0)))))</f>
        <v>0</v>
      </c>
      <c r="H147" s="16">
        <f t="shared" si="8"/>
        <v>0</v>
      </c>
      <c r="I147" s="16">
        <f t="shared" si="6"/>
        <v>0</v>
      </c>
      <c r="J147" s="16">
        <f t="shared" si="7"/>
        <v>0</v>
      </c>
    </row>
    <row r="148" spans="4:10" ht="15" customHeight="1" x14ac:dyDescent="0.15">
      <c r="D148" s="16">
        <f>IF(T148="",0,IF(科目汇总表!P$5=1,INT(LEFT(T148,4)),IF(AND(科目汇总表!P$5=2,LEN(T148)&gt;4),INT(LEFT(T148,6)),IF(AND(科目汇总表!P$5=3,LEN(T148)&gt;6),INT(LEFT(T148,8)),IF(AND(科目汇总表!P$5=4,LEN(T148)&gt;8),T148,0)))))</f>
        <v>0</v>
      </c>
      <c r="H148" s="16">
        <f t="shared" si="8"/>
        <v>0</v>
      </c>
      <c r="I148" s="16">
        <f t="shared" si="6"/>
        <v>0</v>
      </c>
      <c r="J148" s="16">
        <f t="shared" si="7"/>
        <v>0</v>
      </c>
    </row>
    <row r="149" spans="4:10" ht="15" customHeight="1" x14ac:dyDescent="0.15">
      <c r="D149" s="16">
        <f>IF(T149="",0,IF(科目汇总表!P$5=1,INT(LEFT(T149,4)),IF(AND(科目汇总表!P$5=2,LEN(T149)&gt;4),INT(LEFT(T149,6)),IF(AND(科目汇总表!P$5=3,LEN(T149)&gt;6),INT(LEFT(T149,8)),IF(AND(科目汇总表!P$5=4,LEN(T149)&gt;8),T149,0)))))</f>
        <v>0</v>
      </c>
      <c r="H149" s="16">
        <f t="shared" si="8"/>
        <v>0</v>
      </c>
      <c r="I149" s="16">
        <f t="shared" si="6"/>
        <v>0</v>
      </c>
      <c r="J149" s="16">
        <f t="shared" si="7"/>
        <v>0</v>
      </c>
    </row>
    <row r="150" spans="4:10" ht="15" customHeight="1" x14ac:dyDescent="0.15">
      <c r="D150" s="16">
        <f>IF(T150="",0,IF(科目汇总表!P$5=1,INT(LEFT(T150,4)),IF(AND(科目汇总表!P$5=2,LEN(T150)&gt;4),INT(LEFT(T150,6)),IF(AND(科目汇总表!P$5=3,LEN(T150)&gt;6),INT(LEFT(T150,8)),IF(AND(科目汇总表!P$5=4,LEN(T150)&gt;8),T150,0)))))</f>
        <v>0</v>
      </c>
      <c r="H150" s="16">
        <f t="shared" si="8"/>
        <v>0</v>
      </c>
      <c r="I150" s="16">
        <f t="shared" si="6"/>
        <v>0</v>
      </c>
      <c r="J150" s="16">
        <f t="shared" si="7"/>
        <v>0</v>
      </c>
    </row>
    <row r="151" spans="4:10" ht="15" customHeight="1" x14ac:dyDescent="0.15">
      <c r="D151" s="16">
        <f>IF(T151="",0,IF(科目汇总表!P$5=1,INT(LEFT(T151,4)),IF(AND(科目汇总表!P$5=2,LEN(T151)&gt;4),INT(LEFT(T151,6)),IF(AND(科目汇总表!P$5=3,LEN(T151)&gt;6),INT(LEFT(T151,8)),IF(AND(科目汇总表!P$5=4,LEN(T151)&gt;8),T151,0)))))</f>
        <v>0</v>
      </c>
      <c r="H151" s="16">
        <f t="shared" si="8"/>
        <v>0</v>
      </c>
      <c r="I151" s="16">
        <f t="shared" si="6"/>
        <v>0</v>
      </c>
      <c r="J151" s="16">
        <f t="shared" si="7"/>
        <v>0</v>
      </c>
    </row>
    <row r="152" spans="4:10" ht="15" customHeight="1" x14ac:dyDescent="0.15">
      <c r="D152" s="16">
        <f>IF(T152="",0,IF(科目汇总表!P$5=1,INT(LEFT(T152,4)),IF(AND(科目汇总表!P$5=2,LEN(T152)&gt;4),INT(LEFT(T152,6)),IF(AND(科目汇总表!P$5=3,LEN(T152)&gt;6),INT(LEFT(T152,8)),IF(AND(科目汇总表!P$5=4,LEN(T152)&gt;8),T152,0)))))</f>
        <v>0</v>
      </c>
      <c r="H152" s="16">
        <f t="shared" si="8"/>
        <v>0</v>
      </c>
      <c r="I152" s="16">
        <f t="shared" si="6"/>
        <v>0</v>
      </c>
      <c r="J152" s="16">
        <f t="shared" si="7"/>
        <v>0</v>
      </c>
    </row>
    <row r="153" spans="4:10" ht="15" customHeight="1" x14ac:dyDescent="0.15">
      <c r="D153" s="16">
        <f>IF(T153="",0,IF(科目汇总表!P$5=1,INT(LEFT(T153,4)),IF(AND(科目汇总表!P$5=2,LEN(T153)&gt;4),INT(LEFT(T153,6)),IF(AND(科目汇总表!P$5=3,LEN(T153)&gt;6),INT(LEFT(T153,8)),IF(AND(科目汇总表!P$5=4,LEN(T153)&gt;8),T153,0)))))</f>
        <v>0</v>
      </c>
      <c r="H153" s="16">
        <f t="shared" si="8"/>
        <v>0</v>
      </c>
      <c r="I153" s="16">
        <f t="shared" si="6"/>
        <v>0</v>
      </c>
      <c r="J153" s="16">
        <f t="shared" si="7"/>
        <v>0</v>
      </c>
    </row>
    <row r="154" spans="4:10" ht="15" customHeight="1" x14ac:dyDescent="0.15">
      <c r="D154" s="16">
        <f>IF(T154="",0,IF(科目汇总表!P$5=1,INT(LEFT(T154,4)),IF(AND(科目汇总表!P$5=2,LEN(T154)&gt;4),INT(LEFT(T154,6)),IF(AND(科目汇总表!P$5=3,LEN(T154)&gt;6),INT(LEFT(T154,8)),IF(AND(科目汇总表!P$5=4,LEN(T154)&gt;8),T154,0)))))</f>
        <v>0</v>
      </c>
      <c r="H154" s="16">
        <f t="shared" si="8"/>
        <v>0</v>
      </c>
      <c r="I154" s="16">
        <f t="shared" si="6"/>
        <v>0</v>
      </c>
      <c r="J154" s="16">
        <f t="shared" si="7"/>
        <v>0</v>
      </c>
    </row>
    <row r="155" spans="4:10" ht="15" customHeight="1" x14ac:dyDescent="0.15">
      <c r="D155" s="16">
        <f>IF(T155="",0,IF(科目汇总表!P$5=1,INT(LEFT(T155,4)),IF(AND(科目汇总表!P$5=2,LEN(T155)&gt;4),INT(LEFT(T155,6)),IF(AND(科目汇总表!P$5=3,LEN(T155)&gt;6),INT(LEFT(T155,8)),IF(AND(科目汇总表!P$5=4,LEN(T155)&gt;8),T155,0)))))</f>
        <v>0</v>
      </c>
      <c r="H155" s="16">
        <f t="shared" si="8"/>
        <v>0</v>
      </c>
      <c r="I155" s="16">
        <f t="shared" si="6"/>
        <v>0</v>
      </c>
      <c r="J155" s="16">
        <f t="shared" si="7"/>
        <v>0</v>
      </c>
    </row>
    <row r="156" spans="4:10" ht="15" customHeight="1" x14ac:dyDescent="0.15">
      <c r="D156" s="16">
        <f>IF(T156="",0,IF(科目汇总表!P$5=1,INT(LEFT(T156,4)),IF(AND(科目汇总表!P$5=2,LEN(T156)&gt;4),INT(LEFT(T156,6)),IF(AND(科目汇总表!P$5=3,LEN(T156)&gt;6),INT(LEFT(T156,8)),IF(AND(科目汇总表!P$5=4,LEN(T156)&gt;8),T156,0)))))</f>
        <v>0</v>
      </c>
      <c r="H156" s="16">
        <f t="shared" si="8"/>
        <v>0</v>
      </c>
      <c r="I156" s="16">
        <f t="shared" si="6"/>
        <v>0</v>
      </c>
      <c r="J156" s="16">
        <f t="shared" si="7"/>
        <v>0</v>
      </c>
    </row>
    <row r="157" spans="4:10" ht="15" customHeight="1" x14ac:dyDescent="0.15">
      <c r="D157" s="16">
        <f>IF(T157="",0,IF(科目汇总表!P$5=1,INT(LEFT(T157,4)),IF(AND(科目汇总表!P$5=2,LEN(T157)&gt;4),INT(LEFT(T157,6)),IF(AND(科目汇总表!P$5=3,LEN(T157)&gt;6),INT(LEFT(T157,8)),IF(AND(科目汇总表!P$5=4,LEN(T157)&gt;8),T157,0)))))</f>
        <v>0</v>
      </c>
      <c r="H157" s="16">
        <f t="shared" si="8"/>
        <v>0</v>
      </c>
      <c r="I157" s="16">
        <f t="shared" si="6"/>
        <v>0</v>
      </c>
      <c r="J157" s="16">
        <f t="shared" si="7"/>
        <v>0</v>
      </c>
    </row>
    <row r="158" spans="4:10" ht="15" customHeight="1" x14ac:dyDescent="0.15">
      <c r="D158" s="16">
        <f>IF(T158="",0,IF(科目汇总表!P$5=1,INT(LEFT(T158,4)),IF(AND(科目汇总表!P$5=2,LEN(T158)&gt;4),INT(LEFT(T158,6)),IF(AND(科目汇总表!P$5=3,LEN(T158)&gt;6),INT(LEFT(T158,8)),IF(AND(科目汇总表!P$5=4,LEN(T158)&gt;8),T158,0)))))</f>
        <v>0</v>
      </c>
      <c r="H158" s="16">
        <f t="shared" si="8"/>
        <v>0</v>
      </c>
      <c r="I158" s="16">
        <f t="shared" si="6"/>
        <v>0</v>
      </c>
      <c r="J158" s="16">
        <f t="shared" si="7"/>
        <v>0</v>
      </c>
    </row>
    <row r="159" spans="4:10" ht="15" customHeight="1" x14ac:dyDescent="0.15">
      <c r="D159" s="16">
        <f>IF(T159="",0,IF(科目汇总表!P$5=1,INT(LEFT(T159,4)),IF(AND(科目汇总表!P$5=2,LEN(T159)&gt;4),INT(LEFT(T159,6)),IF(AND(科目汇总表!P$5=3,LEN(T159)&gt;6),INT(LEFT(T159,8)),IF(AND(科目汇总表!P$5=4,LEN(T159)&gt;8),T159,0)))))</f>
        <v>0</v>
      </c>
      <c r="H159" s="16">
        <f t="shared" si="8"/>
        <v>0</v>
      </c>
      <c r="I159" s="16">
        <f t="shared" si="6"/>
        <v>0</v>
      </c>
      <c r="J159" s="16">
        <f t="shared" si="7"/>
        <v>0</v>
      </c>
    </row>
    <row r="160" spans="4:10" ht="15" customHeight="1" x14ac:dyDescent="0.15">
      <c r="D160" s="16">
        <f>IF(T160="",0,IF(科目汇总表!P$5=1,INT(LEFT(T160,4)),IF(AND(科目汇总表!P$5=2,LEN(T160)&gt;4),INT(LEFT(T160,6)),IF(AND(科目汇总表!P$5=3,LEN(T160)&gt;6),INT(LEFT(T160,8)),IF(AND(科目汇总表!P$5=4,LEN(T160)&gt;8),T160,0)))))</f>
        <v>0</v>
      </c>
      <c r="H160" s="16">
        <f t="shared" si="8"/>
        <v>0</v>
      </c>
      <c r="I160" s="16">
        <f t="shared" si="6"/>
        <v>0</v>
      </c>
      <c r="J160" s="16">
        <f t="shared" si="7"/>
        <v>0</v>
      </c>
    </row>
    <row r="161" spans="4:10" ht="15" customHeight="1" x14ac:dyDescent="0.15">
      <c r="D161" s="16">
        <f>IF(T161="",0,IF(科目汇总表!P$5=1,INT(LEFT(T161,4)),IF(AND(科目汇总表!P$5=2,LEN(T161)&gt;4),INT(LEFT(T161,6)),IF(AND(科目汇总表!P$5=3,LEN(T161)&gt;6),INT(LEFT(T161,8)),IF(AND(科目汇总表!P$5=4,LEN(T161)&gt;8),T161,0)))))</f>
        <v>0</v>
      </c>
      <c r="H161" s="16">
        <f t="shared" si="8"/>
        <v>0</v>
      </c>
      <c r="I161" s="16">
        <f t="shared" si="6"/>
        <v>0</v>
      </c>
      <c r="J161" s="16">
        <f t="shared" si="7"/>
        <v>0</v>
      </c>
    </row>
    <row r="162" spans="4:10" ht="15" customHeight="1" x14ac:dyDescent="0.15">
      <c r="D162" s="16">
        <f>IF(T162="",0,IF(科目汇总表!P$5=1,INT(LEFT(T162,4)),IF(AND(科目汇总表!P$5=2,LEN(T162)&gt;4),INT(LEFT(T162,6)),IF(AND(科目汇总表!P$5=3,LEN(T162)&gt;6),INT(LEFT(T162,8)),IF(AND(科目汇总表!P$5=4,LEN(T162)&gt;8),T162,0)))))</f>
        <v>0</v>
      </c>
      <c r="H162" s="16">
        <f t="shared" si="8"/>
        <v>0</v>
      </c>
      <c r="I162" s="16">
        <f t="shared" si="6"/>
        <v>0</v>
      </c>
      <c r="J162" s="16">
        <f t="shared" si="7"/>
        <v>0</v>
      </c>
    </row>
    <row r="163" spans="4:10" ht="15" customHeight="1" x14ac:dyDescent="0.15">
      <c r="D163" s="16">
        <f>IF(T163="",0,IF(科目汇总表!P$5=1,INT(LEFT(T163,4)),IF(AND(科目汇总表!P$5=2,LEN(T163)&gt;4),INT(LEFT(T163,6)),IF(AND(科目汇总表!P$5=3,LEN(T163)&gt;6),INT(LEFT(T163,8)),IF(AND(科目汇总表!P$5=4,LEN(T163)&gt;8),T163,0)))))</f>
        <v>0</v>
      </c>
      <c r="H163" s="16">
        <f t="shared" si="8"/>
        <v>0</v>
      </c>
      <c r="I163" s="16">
        <f t="shared" si="6"/>
        <v>0</v>
      </c>
      <c r="J163" s="16">
        <f t="shared" si="7"/>
        <v>0</v>
      </c>
    </row>
    <row r="164" spans="4:10" ht="15" customHeight="1" x14ac:dyDescent="0.15">
      <c r="D164" s="16">
        <f>IF(T164="",0,IF(科目汇总表!P$5=1,INT(LEFT(T164,4)),IF(AND(科目汇总表!P$5=2,LEN(T164)&gt;4),INT(LEFT(T164,6)),IF(AND(科目汇总表!P$5=3,LEN(T164)&gt;6),INT(LEFT(T164,8)),IF(AND(科目汇总表!P$5=4,LEN(T164)&gt;8),T164,0)))))</f>
        <v>0</v>
      </c>
      <c r="H164" s="16">
        <f t="shared" si="8"/>
        <v>0</v>
      </c>
      <c r="I164" s="16">
        <f t="shared" ref="I164:I227" si="9">IF(LEN(T164)&lt;6,0,INT(LEFT(T164,6)))</f>
        <v>0</v>
      </c>
      <c r="J164" s="16">
        <f t="shared" ref="J164:J227" si="10">IF(LEN(T164)&lt;8,0,INT(LEFT(T164,8)))</f>
        <v>0</v>
      </c>
    </row>
    <row r="165" spans="4:10" ht="15" customHeight="1" x14ac:dyDescent="0.15">
      <c r="D165" s="16">
        <f>IF(T165="",0,IF(科目汇总表!P$5=1,INT(LEFT(T165,4)),IF(AND(科目汇总表!P$5=2,LEN(T165)&gt;4),INT(LEFT(T165,6)),IF(AND(科目汇总表!P$5=3,LEN(T165)&gt;6),INT(LEFT(T165,8)),IF(AND(科目汇总表!P$5=4,LEN(T165)&gt;8),T165,0)))))</f>
        <v>0</v>
      </c>
      <c r="H165" s="16">
        <f t="shared" si="8"/>
        <v>0</v>
      </c>
      <c r="I165" s="16">
        <f t="shared" si="9"/>
        <v>0</v>
      </c>
      <c r="J165" s="16">
        <f t="shared" si="10"/>
        <v>0</v>
      </c>
    </row>
    <row r="166" spans="4:10" ht="15" customHeight="1" x14ac:dyDescent="0.15">
      <c r="D166" s="16">
        <f>IF(T166="",0,IF(科目汇总表!P$5=1,INT(LEFT(T166,4)),IF(AND(科目汇总表!P$5=2,LEN(T166)&gt;4),INT(LEFT(T166,6)),IF(AND(科目汇总表!P$5=3,LEN(T166)&gt;6),INT(LEFT(T166,8)),IF(AND(科目汇总表!P$5=4,LEN(T166)&gt;8),T166,0)))))</f>
        <v>0</v>
      </c>
      <c r="H166" s="16">
        <f t="shared" si="8"/>
        <v>0</v>
      </c>
      <c r="I166" s="16">
        <f t="shared" si="9"/>
        <v>0</v>
      </c>
      <c r="J166" s="16">
        <f t="shared" si="10"/>
        <v>0</v>
      </c>
    </row>
    <row r="167" spans="4:10" ht="15" customHeight="1" x14ac:dyDescent="0.15">
      <c r="D167" s="16">
        <f>IF(T167="",0,IF(科目汇总表!P$5=1,INT(LEFT(T167,4)),IF(AND(科目汇总表!P$5=2,LEN(T167)&gt;4),INT(LEFT(T167,6)),IF(AND(科目汇总表!P$5=3,LEN(T167)&gt;6),INT(LEFT(T167,8)),IF(AND(科目汇总表!P$5=4,LEN(T167)&gt;8),T167,0)))))</f>
        <v>0</v>
      </c>
      <c r="H167" s="16">
        <f t="shared" si="8"/>
        <v>0</v>
      </c>
      <c r="I167" s="16">
        <f t="shared" si="9"/>
        <v>0</v>
      </c>
      <c r="J167" s="16">
        <f t="shared" si="10"/>
        <v>0</v>
      </c>
    </row>
    <row r="168" spans="4:10" ht="15" customHeight="1" x14ac:dyDescent="0.15">
      <c r="D168" s="16">
        <f>IF(T168="",0,IF(科目汇总表!P$5=1,INT(LEFT(T168,4)),IF(AND(科目汇总表!P$5=2,LEN(T168)&gt;4),INT(LEFT(T168,6)),IF(AND(科目汇总表!P$5=3,LEN(T168)&gt;6),INT(LEFT(T168,8)),IF(AND(科目汇总表!P$5=4,LEN(T168)&gt;8),T168,0)))))</f>
        <v>0</v>
      </c>
      <c r="H168" s="16">
        <f t="shared" si="8"/>
        <v>0</v>
      </c>
      <c r="I168" s="16">
        <f t="shared" si="9"/>
        <v>0</v>
      </c>
      <c r="J168" s="16">
        <f t="shared" si="10"/>
        <v>0</v>
      </c>
    </row>
    <row r="169" spans="4:10" ht="15" customHeight="1" x14ac:dyDescent="0.15">
      <c r="D169" s="16">
        <f>IF(T169="",0,IF(科目汇总表!P$5=1,INT(LEFT(T169,4)),IF(AND(科目汇总表!P$5=2,LEN(T169)&gt;4),INT(LEFT(T169,6)),IF(AND(科目汇总表!P$5=3,LEN(T169)&gt;6),INT(LEFT(T169,8)),IF(AND(科目汇总表!P$5=4,LEN(T169)&gt;8),T169,0)))))</f>
        <v>0</v>
      </c>
      <c r="H169" s="16">
        <f t="shared" si="8"/>
        <v>0</v>
      </c>
      <c r="I169" s="16">
        <f t="shared" si="9"/>
        <v>0</v>
      </c>
      <c r="J169" s="16">
        <f t="shared" si="10"/>
        <v>0</v>
      </c>
    </row>
    <row r="170" spans="4:10" ht="15" customHeight="1" x14ac:dyDescent="0.15">
      <c r="D170" s="16">
        <f>IF(T170="",0,IF(科目汇总表!P$5=1,INT(LEFT(T170,4)),IF(AND(科目汇总表!P$5=2,LEN(T170)&gt;4),INT(LEFT(T170,6)),IF(AND(科目汇总表!P$5=3,LEN(T170)&gt;6),INT(LEFT(T170,8)),IF(AND(科目汇总表!P$5=4,LEN(T170)&gt;8),T170,0)))))</f>
        <v>0</v>
      </c>
      <c r="H170" s="16">
        <f t="shared" si="8"/>
        <v>0</v>
      </c>
      <c r="I170" s="16">
        <f t="shared" si="9"/>
        <v>0</v>
      </c>
      <c r="J170" s="16">
        <f t="shared" si="10"/>
        <v>0</v>
      </c>
    </row>
    <row r="171" spans="4:10" ht="15" customHeight="1" x14ac:dyDescent="0.15">
      <c r="D171" s="16">
        <f>IF(T171="",0,IF(科目汇总表!P$5=1,INT(LEFT(T171,4)),IF(AND(科目汇总表!P$5=2,LEN(T171)&gt;4),INT(LEFT(T171,6)),IF(AND(科目汇总表!P$5=3,LEN(T171)&gt;6),INT(LEFT(T171,8)),IF(AND(科目汇总表!P$5=4,LEN(T171)&gt;8),T171,0)))))</f>
        <v>0</v>
      </c>
      <c r="H171" s="16">
        <f t="shared" si="8"/>
        <v>0</v>
      </c>
      <c r="I171" s="16">
        <f t="shared" si="9"/>
        <v>0</v>
      </c>
      <c r="J171" s="16">
        <f t="shared" si="10"/>
        <v>0</v>
      </c>
    </row>
    <row r="172" spans="4:10" ht="15" customHeight="1" x14ac:dyDescent="0.15">
      <c r="D172" s="16">
        <f>IF(T172="",0,IF(科目汇总表!P$5=1,INT(LEFT(T172,4)),IF(AND(科目汇总表!P$5=2,LEN(T172)&gt;4),INT(LEFT(T172,6)),IF(AND(科目汇总表!P$5=3,LEN(T172)&gt;6),INT(LEFT(T172,8)),IF(AND(科目汇总表!P$5=4,LEN(T172)&gt;8),T172,0)))))</f>
        <v>0</v>
      </c>
      <c r="H172" s="16">
        <f t="shared" si="8"/>
        <v>0</v>
      </c>
      <c r="I172" s="16">
        <f t="shared" si="9"/>
        <v>0</v>
      </c>
      <c r="J172" s="16">
        <f t="shared" si="10"/>
        <v>0</v>
      </c>
    </row>
    <row r="173" spans="4:10" ht="15" customHeight="1" x14ac:dyDescent="0.15">
      <c r="D173" s="16">
        <f>IF(T173="",0,IF(科目汇总表!P$5=1,INT(LEFT(T173,4)),IF(AND(科目汇总表!P$5=2,LEN(T173)&gt;4),INT(LEFT(T173,6)),IF(AND(科目汇总表!P$5=3,LEN(T173)&gt;6),INT(LEFT(T173,8)),IF(AND(科目汇总表!P$5=4,LEN(T173)&gt;8),T173,0)))))</f>
        <v>0</v>
      </c>
      <c r="H173" s="16">
        <f t="shared" si="8"/>
        <v>0</v>
      </c>
      <c r="I173" s="16">
        <f t="shared" si="9"/>
        <v>0</v>
      </c>
      <c r="J173" s="16">
        <f t="shared" si="10"/>
        <v>0</v>
      </c>
    </row>
    <row r="174" spans="4:10" ht="15" customHeight="1" x14ac:dyDescent="0.15">
      <c r="D174" s="16">
        <f>IF(T174="",0,IF(科目汇总表!P$5=1,INT(LEFT(T174,4)),IF(AND(科目汇总表!P$5=2,LEN(T174)&gt;4),INT(LEFT(T174,6)),IF(AND(科目汇总表!P$5=3,LEN(T174)&gt;6),INT(LEFT(T174,8)),IF(AND(科目汇总表!P$5=4,LEN(T174)&gt;8),T174,0)))))</f>
        <v>0</v>
      </c>
      <c r="H174" s="16">
        <f t="shared" si="8"/>
        <v>0</v>
      </c>
      <c r="I174" s="16">
        <f t="shared" si="9"/>
        <v>0</v>
      </c>
      <c r="J174" s="16">
        <f t="shared" si="10"/>
        <v>0</v>
      </c>
    </row>
    <row r="175" spans="4:10" ht="15" customHeight="1" x14ac:dyDescent="0.15">
      <c r="D175" s="16">
        <f>IF(T175="",0,IF(科目汇总表!P$5=1,INT(LEFT(T175,4)),IF(AND(科目汇总表!P$5=2,LEN(T175)&gt;4),INT(LEFT(T175,6)),IF(AND(科目汇总表!P$5=3,LEN(T175)&gt;6),INT(LEFT(T175,8)),IF(AND(科目汇总表!P$5=4,LEN(T175)&gt;8),T175,0)))))</f>
        <v>0</v>
      </c>
      <c r="H175" s="16">
        <f t="shared" si="8"/>
        <v>0</v>
      </c>
      <c r="I175" s="16">
        <f t="shared" si="9"/>
        <v>0</v>
      </c>
      <c r="J175" s="16">
        <f t="shared" si="10"/>
        <v>0</v>
      </c>
    </row>
    <row r="176" spans="4:10" ht="15" customHeight="1" x14ac:dyDescent="0.15">
      <c r="D176" s="16">
        <f>IF(T176="",0,IF(科目汇总表!P$5=1,INT(LEFT(T176,4)),IF(AND(科目汇总表!P$5=2,LEN(T176)&gt;4),INT(LEFT(T176,6)),IF(AND(科目汇总表!P$5=3,LEN(T176)&gt;6),INT(LEFT(T176,8)),IF(AND(科目汇总表!P$5=4,LEN(T176)&gt;8),T176,0)))))</f>
        <v>0</v>
      </c>
      <c r="H176" s="16">
        <f t="shared" si="8"/>
        <v>0</v>
      </c>
      <c r="I176" s="16">
        <f t="shared" si="9"/>
        <v>0</v>
      </c>
      <c r="J176" s="16">
        <f t="shared" si="10"/>
        <v>0</v>
      </c>
    </row>
    <row r="177" spans="4:10" ht="15" customHeight="1" x14ac:dyDescent="0.15">
      <c r="D177" s="16">
        <f>IF(T177="",0,IF(科目汇总表!P$5=1,INT(LEFT(T177,4)),IF(AND(科目汇总表!P$5=2,LEN(T177)&gt;4),INT(LEFT(T177,6)),IF(AND(科目汇总表!P$5=3,LEN(T177)&gt;6),INT(LEFT(T177,8)),IF(AND(科目汇总表!P$5=4,LEN(T177)&gt;8),T177,0)))))</f>
        <v>0</v>
      </c>
      <c r="H177" s="16">
        <f t="shared" si="8"/>
        <v>0</v>
      </c>
      <c r="I177" s="16">
        <f t="shared" si="9"/>
        <v>0</v>
      </c>
      <c r="J177" s="16">
        <f t="shared" si="10"/>
        <v>0</v>
      </c>
    </row>
    <row r="178" spans="4:10" ht="15" customHeight="1" x14ac:dyDescent="0.15">
      <c r="D178" s="16">
        <f>IF(T178="",0,IF(科目汇总表!P$5=1,INT(LEFT(T178,4)),IF(AND(科目汇总表!P$5=2,LEN(T178)&gt;4),INT(LEFT(T178,6)),IF(AND(科目汇总表!P$5=3,LEN(T178)&gt;6),INT(LEFT(T178,8)),IF(AND(科目汇总表!P$5=4,LEN(T178)&gt;8),T178,0)))))</f>
        <v>0</v>
      </c>
      <c r="H178" s="16">
        <f t="shared" si="8"/>
        <v>0</v>
      </c>
      <c r="I178" s="16">
        <f t="shared" si="9"/>
        <v>0</v>
      </c>
      <c r="J178" s="16">
        <f t="shared" si="10"/>
        <v>0</v>
      </c>
    </row>
    <row r="179" spans="4:10" ht="15" customHeight="1" x14ac:dyDescent="0.15">
      <c r="D179" s="16">
        <f>IF(T179="",0,IF(科目汇总表!P$5=1,INT(LEFT(T179,4)),IF(AND(科目汇总表!P$5=2,LEN(T179)&gt;4),INT(LEFT(T179,6)),IF(AND(科目汇总表!P$5=3,LEN(T179)&gt;6),INT(LEFT(T179,8)),IF(AND(科目汇总表!P$5=4,LEN(T179)&gt;8),T179,0)))))</f>
        <v>0</v>
      </c>
      <c r="H179" s="16">
        <f t="shared" si="8"/>
        <v>0</v>
      </c>
      <c r="I179" s="16">
        <f t="shared" si="9"/>
        <v>0</v>
      </c>
      <c r="J179" s="16">
        <f t="shared" si="10"/>
        <v>0</v>
      </c>
    </row>
    <row r="180" spans="4:10" ht="15" customHeight="1" x14ac:dyDescent="0.15">
      <c r="D180" s="16">
        <f>IF(T180="",0,IF(科目汇总表!P$5=1,INT(LEFT(T180,4)),IF(AND(科目汇总表!P$5=2,LEN(T180)&gt;4),INT(LEFT(T180,6)),IF(AND(科目汇总表!P$5=3,LEN(T180)&gt;6),INT(LEFT(T180,8)),IF(AND(科目汇总表!P$5=4,LEN(T180)&gt;8),T180,0)))))</f>
        <v>0</v>
      </c>
      <c r="H180" s="16">
        <f t="shared" si="8"/>
        <v>0</v>
      </c>
      <c r="I180" s="16">
        <f t="shared" si="9"/>
        <v>0</v>
      </c>
      <c r="J180" s="16">
        <f t="shared" si="10"/>
        <v>0</v>
      </c>
    </row>
    <row r="181" spans="4:10" ht="15" customHeight="1" x14ac:dyDescent="0.15">
      <c r="D181" s="16">
        <f>IF(T181="",0,IF(科目汇总表!P$5=1,INT(LEFT(T181,4)),IF(AND(科目汇总表!P$5=2,LEN(T181)&gt;4),INT(LEFT(T181,6)),IF(AND(科目汇总表!P$5=3,LEN(T181)&gt;6),INT(LEFT(T181,8)),IF(AND(科目汇总表!P$5=4,LEN(T181)&gt;8),T181,0)))))</f>
        <v>0</v>
      </c>
      <c r="H181" s="16">
        <f t="shared" si="8"/>
        <v>0</v>
      </c>
      <c r="I181" s="16">
        <f t="shared" si="9"/>
        <v>0</v>
      </c>
      <c r="J181" s="16">
        <f t="shared" si="10"/>
        <v>0</v>
      </c>
    </row>
    <row r="182" spans="4:10" ht="15" customHeight="1" x14ac:dyDescent="0.15">
      <c r="D182" s="16">
        <f>IF(T182="",0,IF(科目汇总表!P$5=1,INT(LEFT(T182,4)),IF(AND(科目汇总表!P$5=2,LEN(T182)&gt;4),INT(LEFT(T182,6)),IF(AND(科目汇总表!P$5=3,LEN(T182)&gt;6),INT(LEFT(T182,8)),IF(AND(科目汇总表!P$5=4,LEN(T182)&gt;8),T182,0)))))</f>
        <v>0</v>
      </c>
      <c r="H182" s="16">
        <f t="shared" si="8"/>
        <v>0</v>
      </c>
      <c r="I182" s="16">
        <f t="shared" si="9"/>
        <v>0</v>
      </c>
      <c r="J182" s="16">
        <f t="shared" si="10"/>
        <v>0</v>
      </c>
    </row>
    <row r="183" spans="4:10" ht="15" customHeight="1" x14ac:dyDescent="0.15">
      <c r="D183" s="16">
        <f>IF(T183="",0,IF(科目汇总表!P$5=1,INT(LEFT(T183,4)),IF(AND(科目汇总表!P$5=2,LEN(T183)&gt;4),INT(LEFT(T183,6)),IF(AND(科目汇总表!P$5=3,LEN(T183)&gt;6),INT(LEFT(T183,8)),IF(AND(科目汇总表!P$5=4,LEN(T183)&gt;8),T183,0)))))</f>
        <v>0</v>
      </c>
      <c r="H183" s="16">
        <f t="shared" si="8"/>
        <v>0</v>
      </c>
      <c r="I183" s="16">
        <f t="shared" si="9"/>
        <v>0</v>
      </c>
      <c r="J183" s="16">
        <f t="shared" si="10"/>
        <v>0</v>
      </c>
    </row>
    <row r="184" spans="4:10" ht="15" customHeight="1" x14ac:dyDescent="0.15">
      <c r="D184" s="16">
        <f>IF(T184="",0,IF(科目汇总表!P$5=1,INT(LEFT(T184,4)),IF(AND(科目汇总表!P$5=2,LEN(T184)&gt;4),INT(LEFT(T184,6)),IF(AND(科目汇总表!P$5=3,LEN(T184)&gt;6),INT(LEFT(T184,8)),IF(AND(科目汇总表!P$5=4,LEN(T184)&gt;8),T184,0)))))</f>
        <v>0</v>
      </c>
      <c r="H184" s="16">
        <f t="shared" si="8"/>
        <v>0</v>
      </c>
      <c r="I184" s="16">
        <f t="shared" si="9"/>
        <v>0</v>
      </c>
      <c r="J184" s="16">
        <f t="shared" si="10"/>
        <v>0</v>
      </c>
    </row>
    <row r="185" spans="4:10" ht="15" customHeight="1" x14ac:dyDescent="0.15">
      <c r="D185" s="16">
        <f>IF(T185="",0,IF(科目汇总表!P$5=1,INT(LEFT(T185,4)),IF(AND(科目汇总表!P$5=2,LEN(T185)&gt;4),INT(LEFT(T185,6)),IF(AND(科目汇总表!P$5=3,LEN(T185)&gt;6),INT(LEFT(T185,8)),IF(AND(科目汇总表!P$5=4,LEN(T185)&gt;8),T185,0)))))</f>
        <v>0</v>
      </c>
      <c r="H185" s="16">
        <f t="shared" si="8"/>
        <v>0</v>
      </c>
      <c r="I185" s="16">
        <f t="shared" si="9"/>
        <v>0</v>
      </c>
      <c r="J185" s="16">
        <f t="shared" si="10"/>
        <v>0</v>
      </c>
    </row>
    <row r="186" spans="4:10" ht="15" customHeight="1" x14ac:dyDescent="0.15">
      <c r="D186" s="16">
        <f>IF(T186="",0,IF(科目汇总表!P$5=1,INT(LEFT(T186,4)),IF(AND(科目汇总表!P$5=2,LEN(T186)&gt;4),INT(LEFT(T186,6)),IF(AND(科目汇总表!P$5=3,LEN(T186)&gt;6),INT(LEFT(T186,8)),IF(AND(科目汇总表!P$5=4,LEN(T186)&gt;8),T186,0)))))</f>
        <v>0</v>
      </c>
      <c r="H186" s="16">
        <f t="shared" si="8"/>
        <v>0</v>
      </c>
      <c r="I186" s="16">
        <f t="shared" si="9"/>
        <v>0</v>
      </c>
      <c r="J186" s="16">
        <f t="shared" si="10"/>
        <v>0</v>
      </c>
    </row>
    <row r="187" spans="4:10" ht="15" customHeight="1" x14ac:dyDescent="0.15">
      <c r="D187" s="16">
        <f>IF(T187="",0,IF(科目汇总表!P$5=1,INT(LEFT(T187,4)),IF(AND(科目汇总表!P$5=2,LEN(T187)&gt;4),INT(LEFT(T187,6)),IF(AND(科目汇总表!P$5=3,LEN(T187)&gt;6),INT(LEFT(T187,8)),IF(AND(科目汇总表!P$5=4,LEN(T187)&gt;8),T187,0)))))</f>
        <v>0</v>
      </c>
      <c r="H187" s="16">
        <f t="shared" si="8"/>
        <v>0</v>
      </c>
      <c r="I187" s="16">
        <f t="shared" si="9"/>
        <v>0</v>
      </c>
      <c r="J187" s="16">
        <f t="shared" si="10"/>
        <v>0</v>
      </c>
    </row>
    <row r="188" spans="4:10" ht="15" customHeight="1" x14ac:dyDescent="0.15">
      <c r="D188" s="16">
        <f>IF(T188="",0,IF(科目汇总表!P$5=1,INT(LEFT(T188,4)),IF(AND(科目汇总表!P$5=2,LEN(T188)&gt;4),INT(LEFT(T188,6)),IF(AND(科目汇总表!P$5=3,LEN(T188)&gt;6),INT(LEFT(T188,8)),IF(AND(科目汇总表!P$5=4,LEN(T188)&gt;8),T188,0)))))</f>
        <v>0</v>
      </c>
      <c r="H188" s="16">
        <f t="shared" si="8"/>
        <v>0</v>
      </c>
      <c r="I188" s="16">
        <f t="shared" si="9"/>
        <v>0</v>
      </c>
      <c r="J188" s="16">
        <f t="shared" si="10"/>
        <v>0</v>
      </c>
    </row>
    <row r="189" spans="4:10" ht="15" customHeight="1" x14ac:dyDescent="0.15">
      <c r="D189" s="16">
        <f>IF(T189="",0,IF(科目汇总表!P$5=1,INT(LEFT(T189,4)),IF(AND(科目汇总表!P$5=2,LEN(T189)&gt;4),INT(LEFT(T189,6)),IF(AND(科目汇总表!P$5=3,LEN(T189)&gt;6),INT(LEFT(T189,8)),IF(AND(科目汇总表!P$5=4,LEN(T189)&gt;8),T189,0)))))</f>
        <v>0</v>
      </c>
      <c r="H189" s="16">
        <f t="shared" si="8"/>
        <v>0</v>
      </c>
      <c r="I189" s="16">
        <f t="shared" si="9"/>
        <v>0</v>
      </c>
      <c r="J189" s="16">
        <f t="shared" si="10"/>
        <v>0</v>
      </c>
    </row>
    <row r="190" spans="4:10" ht="15" customHeight="1" x14ac:dyDescent="0.15">
      <c r="D190" s="16">
        <f>IF(T190="",0,IF(科目汇总表!P$5=1,INT(LEFT(T190,4)),IF(AND(科目汇总表!P$5=2,LEN(T190)&gt;4),INT(LEFT(T190,6)),IF(AND(科目汇总表!P$5=3,LEN(T190)&gt;6),INT(LEFT(T190,8)),IF(AND(科目汇总表!P$5=4,LEN(T190)&gt;8),T190,0)))))</f>
        <v>0</v>
      </c>
      <c r="H190" s="16">
        <f t="shared" si="8"/>
        <v>0</v>
      </c>
      <c r="I190" s="16">
        <f t="shared" si="9"/>
        <v>0</v>
      </c>
      <c r="J190" s="16">
        <f t="shared" si="10"/>
        <v>0</v>
      </c>
    </row>
    <row r="191" spans="4:10" ht="15" customHeight="1" x14ac:dyDescent="0.15">
      <c r="D191" s="16">
        <f>IF(T191="",0,IF(科目汇总表!P$5=1,INT(LEFT(T191,4)),IF(AND(科目汇总表!P$5=2,LEN(T191)&gt;4),INT(LEFT(T191,6)),IF(AND(科目汇总表!P$5=3,LEN(T191)&gt;6),INT(LEFT(T191,8)),IF(AND(科目汇总表!P$5=4,LEN(T191)&gt;8),T191,0)))))</f>
        <v>0</v>
      </c>
      <c r="H191" s="16">
        <f t="shared" si="8"/>
        <v>0</v>
      </c>
      <c r="I191" s="16">
        <f t="shared" si="9"/>
        <v>0</v>
      </c>
      <c r="J191" s="16">
        <f t="shared" si="10"/>
        <v>0</v>
      </c>
    </row>
    <row r="192" spans="4:10" ht="15" customHeight="1" x14ac:dyDescent="0.15">
      <c r="D192" s="16">
        <f>IF(T192="",0,IF(科目汇总表!P$5=1,INT(LEFT(T192,4)),IF(AND(科目汇总表!P$5=2,LEN(T192)&gt;4),INT(LEFT(T192,6)),IF(AND(科目汇总表!P$5=3,LEN(T192)&gt;6),INT(LEFT(T192,8)),IF(AND(科目汇总表!P$5=4,LEN(T192)&gt;8),T192,0)))))</f>
        <v>0</v>
      </c>
      <c r="H192" s="16">
        <f t="shared" si="8"/>
        <v>0</v>
      </c>
      <c r="I192" s="16">
        <f t="shared" si="9"/>
        <v>0</v>
      </c>
      <c r="J192" s="16">
        <f t="shared" si="10"/>
        <v>0</v>
      </c>
    </row>
    <row r="193" spans="4:10" ht="15" customHeight="1" x14ac:dyDescent="0.15">
      <c r="D193" s="16">
        <f>IF(T193="",0,IF(科目汇总表!P$5=1,INT(LEFT(T193,4)),IF(AND(科目汇总表!P$5=2,LEN(T193)&gt;4),INT(LEFT(T193,6)),IF(AND(科目汇总表!P$5=3,LEN(T193)&gt;6),INT(LEFT(T193,8)),IF(AND(科目汇总表!P$5=4,LEN(T193)&gt;8),T193,0)))))</f>
        <v>0</v>
      </c>
      <c r="H193" s="16">
        <f t="shared" si="8"/>
        <v>0</v>
      </c>
      <c r="I193" s="16">
        <f t="shared" si="9"/>
        <v>0</v>
      </c>
      <c r="J193" s="16">
        <f t="shared" si="10"/>
        <v>0</v>
      </c>
    </row>
    <row r="194" spans="4:10" ht="15" customHeight="1" x14ac:dyDescent="0.15">
      <c r="D194" s="16">
        <f>IF(T194="",0,IF(科目汇总表!P$5=1,INT(LEFT(T194,4)),IF(AND(科目汇总表!P$5=2,LEN(T194)&gt;4),INT(LEFT(T194,6)),IF(AND(科目汇总表!P$5=3,LEN(T194)&gt;6),INT(LEFT(T194,8)),IF(AND(科目汇总表!P$5=4,LEN(T194)&gt;8),T194,0)))))</f>
        <v>0</v>
      </c>
      <c r="H194" s="16">
        <f t="shared" si="8"/>
        <v>0</v>
      </c>
      <c r="I194" s="16">
        <f t="shared" si="9"/>
        <v>0</v>
      </c>
      <c r="J194" s="16">
        <f t="shared" si="10"/>
        <v>0</v>
      </c>
    </row>
    <row r="195" spans="4:10" ht="15" customHeight="1" x14ac:dyDescent="0.15">
      <c r="D195" s="16">
        <f>IF(T195="",0,IF(科目汇总表!P$5=1,INT(LEFT(T195,4)),IF(AND(科目汇总表!P$5=2,LEN(T195)&gt;4),INT(LEFT(T195,6)),IF(AND(科目汇总表!P$5=3,LEN(T195)&gt;6),INT(LEFT(T195,8)),IF(AND(科目汇总表!P$5=4,LEN(T195)&gt;8),T195,0)))))</f>
        <v>0</v>
      </c>
      <c r="H195" s="16">
        <f t="shared" si="8"/>
        <v>0</v>
      </c>
      <c r="I195" s="16">
        <f t="shared" si="9"/>
        <v>0</v>
      </c>
      <c r="J195" s="16">
        <f t="shared" si="10"/>
        <v>0</v>
      </c>
    </row>
    <row r="196" spans="4:10" ht="15" customHeight="1" x14ac:dyDescent="0.15">
      <c r="D196" s="16">
        <f>IF(T196="",0,IF(科目汇总表!P$5=1,INT(LEFT(T196,4)),IF(AND(科目汇总表!P$5=2,LEN(T196)&gt;4),INT(LEFT(T196,6)),IF(AND(科目汇总表!P$5=3,LEN(T196)&gt;6),INT(LEFT(T196,8)),IF(AND(科目汇总表!P$5=4,LEN(T196)&gt;8),T196,0)))))</f>
        <v>0</v>
      </c>
      <c r="H196" s="16">
        <f t="shared" si="8"/>
        <v>0</v>
      </c>
      <c r="I196" s="16">
        <f t="shared" si="9"/>
        <v>0</v>
      </c>
      <c r="J196" s="16">
        <f t="shared" si="10"/>
        <v>0</v>
      </c>
    </row>
    <row r="197" spans="4:10" ht="15" customHeight="1" x14ac:dyDescent="0.15">
      <c r="D197" s="16">
        <f>IF(T197="",0,IF(科目汇总表!P$5=1,INT(LEFT(T197,4)),IF(AND(科目汇总表!P$5=2,LEN(T197)&gt;4),INT(LEFT(T197,6)),IF(AND(科目汇总表!P$5=3,LEN(T197)&gt;6),INT(LEFT(T197,8)),IF(AND(科目汇总表!P$5=4,LEN(T197)&gt;8),T197,0)))))</f>
        <v>0</v>
      </c>
      <c r="H197" s="16">
        <f t="shared" ref="H197:H260" si="11">IF(T197=0,0,INT(LEFT(T197,4)))</f>
        <v>0</v>
      </c>
      <c r="I197" s="16">
        <f t="shared" si="9"/>
        <v>0</v>
      </c>
      <c r="J197" s="16">
        <f t="shared" si="10"/>
        <v>0</v>
      </c>
    </row>
    <row r="198" spans="4:10" ht="15" customHeight="1" x14ac:dyDescent="0.15">
      <c r="D198" s="16">
        <f>IF(T198="",0,IF(科目汇总表!P$5=1,INT(LEFT(T198,4)),IF(AND(科目汇总表!P$5=2,LEN(T198)&gt;4),INT(LEFT(T198,6)),IF(AND(科目汇总表!P$5=3,LEN(T198)&gt;6),INT(LEFT(T198,8)),IF(AND(科目汇总表!P$5=4,LEN(T198)&gt;8),T198,0)))))</f>
        <v>0</v>
      </c>
      <c r="H198" s="16">
        <f t="shared" si="11"/>
        <v>0</v>
      </c>
      <c r="I198" s="16">
        <f t="shared" si="9"/>
        <v>0</v>
      </c>
      <c r="J198" s="16">
        <f t="shared" si="10"/>
        <v>0</v>
      </c>
    </row>
    <row r="199" spans="4:10" ht="15" customHeight="1" x14ac:dyDescent="0.15">
      <c r="D199" s="16">
        <f>IF(T199="",0,IF(科目汇总表!P$5=1,INT(LEFT(T199,4)),IF(AND(科目汇总表!P$5=2,LEN(T199)&gt;4),INT(LEFT(T199,6)),IF(AND(科目汇总表!P$5=3,LEN(T199)&gt;6),INT(LEFT(T199,8)),IF(AND(科目汇总表!P$5=4,LEN(T199)&gt;8),T199,0)))))</f>
        <v>0</v>
      </c>
      <c r="H199" s="16">
        <f t="shared" si="11"/>
        <v>0</v>
      </c>
      <c r="I199" s="16">
        <f t="shared" si="9"/>
        <v>0</v>
      </c>
      <c r="J199" s="16">
        <f t="shared" si="10"/>
        <v>0</v>
      </c>
    </row>
    <row r="200" spans="4:10" ht="15" customHeight="1" x14ac:dyDescent="0.15">
      <c r="D200" s="16">
        <f>IF(T200="",0,IF(科目汇总表!P$5=1,INT(LEFT(T200,4)),IF(AND(科目汇总表!P$5=2,LEN(T200)&gt;4),INT(LEFT(T200,6)),IF(AND(科目汇总表!P$5=3,LEN(T200)&gt;6),INT(LEFT(T200,8)),IF(AND(科目汇总表!P$5=4,LEN(T200)&gt;8),T200,0)))))</f>
        <v>0</v>
      </c>
      <c r="H200" s="16">
        <f t="shared" si="11"/>
        <v>0</v>
      </c>
      <c r="I200" s="16">
        <f t="shared" si="9"/>
        <v>0</v>
      </c>
      <c r="J200" s="16">
        <f t="shared" si="10"/>
        <v>0</v>
      </c>
    </row>
    <row r="201" spans="4:10" ht="15" customHeight="1" x14ac:dyDescent="0.15">
      <c r="D201" s="16">
        <f>IF(T201="",0,IF(科目汇总表!P$5=1,INT(LEFT(T201,4)),IF(AND(科目汇总表!P$5=2,LEN(T201)&gt;4),INT(LEFT(T201,6)),IF(AND(科目汇总表!P$5=3,LEN(T201)&gt;6),INT(LEFT(T201,8)),IF(AND(科目汇总表!P$5=4,LEN(T201)&gt;8),T201,0)))))</f>
        <v>0</v>
      </c>
      <c r="H201" s="16">
        <f t="shared" si="11"/>
        <v>0</v>
      </c>
      <c r="I201" s="16">
        <f t="shared" si="9"/>
        <v>0</v>
      </c>
      <c r="J201" s="16">
        <f t="shared" si="10"/>
        <v>0</v>
      </c>
    </row>
    <row r="202" spans="4:10" ht="15" customHeight="1" x14ac:dyDescent="0.15">
      <c r="D202" s="16">
        <f>IF(T202="",0,IF(科目汇总表!P$5=1,INT(LEFT(T202,4)),IF(AND(科目汇总表!P$5=2,LEN(T202)&gt;4),INT(LEFT(T202,6)),IF(AND(科目汇总表!P$5=3,LEN(T202)&gt;6),INT(LEFT(T202,8)),IF(AND(科目汇总表!P$5=4,LEN(T202)&gt;8),T202,0)))))</f>
        <v>0</v>
      </c>
      <c r="H202" s="16">
        <f t="shared" si="11"/>
        <v>0</v>
      </c>
      <c r="I202" s="16">
        <f t="shared" si="9"/>
        <v>0</v>
      </c>
      <c r="J202" s="16">
        <f t="shared" si="10"/>
        <v>0</v>
      </c>
    </row>
    <row r="203" spans="4:10" ht="15" customHeight="1" x14ac:dyDescent="0.15">
      <c r="D203" s="16">
        <f>IF(T203="",0,IF(科目汇总表!P$5=1,INT(LEFT(T203,4)),IF(AND(科目汇总表!P$5=2,LEN(T203)&gt;4),INT(LEFT(T203,6)),IF(AND(科目汇总表!P$5=3,LEN(T203)&gt;6),INT(LEFT(T203,8)),IF(AND(科目汇总表!P$5=4,LEN(T203)&gt;8),T203,0)))))</f>
        <v>0</v>
      </c>
      <c r="H203" s="16">
        <f t="shared" si="11"/>
        <v>0</v>
      </c>
      <c r="I203" s="16">
        <f t="shared" si="9"/>
        <v>0</v>
      </c>
      <c r="J203" s="16">
        <f t="shared" si="10"/>
        <v>0</v>
      </c>
    </row>
    <row r="204" spans="4:10" ht="15" customHeight="1" x14ac:dyDescent="0.15">
      <c r="D204" s="16">
        <f>IF(T204="",0,IF(科目汇总表!P$5=1,INT(LEFT(T204,4)),IF(AND(科目汇总表!P$5=2,LEN(T204)&gt;4),INT(LEFT(T204,6)),IF(AND(科目汇总表!P$5=3,LEN(T204)&gt;6),INT(LEFT(T204,8)),IF(AND(科目汇总表!P$5=4,LEN(T204)&gt;8),T204,0)))))</f>
        <v>0</v>
      </c>
      <c r="H204" s="16">
        <f t="shared" si="11"/>
        <v>0</v>
      </c>
      <c r="I204" s="16">
        <f t="shared" si="9"/>
        <v>0</v>
      </c>
      <c r="J204" s="16">
        <f t="shared" si="10"/>
        <v>0</v>
      </c>
    </row>
    <row r="205" spans="4:10" ht="15" customHeight="1" x14ac:dyDescent="0.15">
      <c r="D205" s="16">
        <f>IF(T205="",0,IF(科目汇总表!P$5=1,INT(LEFT(T205,4)),IF(AND(科目汇总表!P$5=2,LEN(T205)&gt;4),INT(LEFT(T205,6)),IF(AND(科目汇总表!P$5=3,LEN(T205)&gt;6),INT(LEFT(T205,8)),IF(AND(科目汇总表!P$5=4,LEN(T205)&gt;8),T205,0)))))</f>
        <v>0</v>
      </c>
      <c r="H205" s="16">
        <f t="shared" si="11"/>
        <v>0</v>
      </c>
      <c r="I205" s="16">
        <f t="shared" si="9"/>
        <v>0</v>
      </c>
      <c r="J205" s="16">
        <f t="shared" si="10"/>
        <v>0</v>
      </c>
    </row>
    <row r="206" spans="4:10" ht="15" customHeight="1" x14ac:dyDescent="0.15">
      <c r="D206" s="16">
        <f>IF(T206="",0,IF(科目汇总表!P$5=1,INT(LEFT(T206,4)),IF(AND(科目汇总表!P$5=2,LEN(T206)&gt;4),INT(LEFT(T206,6)),IF(AND(科目汇总表!P$5=3,LEN(T206)&gt;6),INT(LEFT(T206,8)),IF(AND(科目汇总表!P$5=4,LEN(T206)&gt;8),T206,0)))))</f>
        <v>0</v>
      </c>
      <c r="H206" s="16">
        <f t="shared" si="11"/>
        <v>0</v>
      </c>
      <c r="I206" s="16">
        <f t="shared" si="9"/>
        <v>0</v>
      </c>
      <c r="J206" s="16">
        <f t="shared" si="10"/>
        <v>0</v>
      </c>
    </row>
    <row r="207" spans="4:10" ht="15" customHeight="1" x14ac:dyDescent="0.15">
      <c r="D207" s="16">
        <f>IF(T207="",0,IF(科目汇总表!P$5=1,INT(LEFT(T207,4)),IF(AND(科目汇总表!P$5=2,LEN(T207)&gt;4),INT(LEFT(T207,6)),IF(AND(科目汇总表!P$5=3,LEN(T207)&gt;6),INT(LEFT(T207,8)),IF(AND(科目汇总表!P$5=4,LEN(T207)&gt;8),T207,0)))))</f>
        <v>0</v>
      </c>
      <c r="H207" s="16">
        <f t="shared" si="11"/>
        <v>0</v>
      </c>
      <c r="I207" s="16">
        <f t="shared" si="9"/>
        <v>0</v>
      </c>
      <c r="J207" s="16">
        <f t="shared" si="10"/>
        <v>0</v>
      </c>
    </row>
    <row r="208" spans="4:10" ht="15" customHeight="1" x14ac:dyDescent="0.15">
      <c r="D208" s="16">
        <f>IF(T208="",0,IF(科目汇总表!P$5=1,INT(LEFT(T208,4)),IF(AND(科目汇总表!P$5=2,LEN(T208)&gt;4),INT(LEFT(T208,6)),IF(AND(科目汇总表!P$5=3,LEN(T208)&gt;6),INT(LEFT(T208,8)),IF(AND(科目汇总表!P$5=4,LEN(T208)&gt;8),T208,0)))))</f>
        <v>0</v>
      </c>
      <c r="H208" s="16">
        <f t="shared" si="11"/>
        <v>0</v>
      </c>
      <c r="I208" s="16">
        <f t="shared" si="9"/>
        <v>0</v>
      </c>
      <c r="J208" s="16">
        <f t="shared" si="10"/>
        <v>0</v>
      </c>
    </row>
    <row r="209" spans="4:10" ht="15" customHeight="1" x14ac:dyDescent="0.15">
      <c r="D209" s="16">
        <f>IF(T209="",0,IF(科目汇总表!P$5=1,INT(LEFT(T209,4)),IF(AND(科目汇总表!P$5=2,LEN(T209)&gt;4),INT(LEFT(T209,6)),IF(AND(科目汇总表!P$5=3,LEN(T209)&gt;6),INT(LEFT(T209,8)),IF(AND(科目汇总表!P$5=4,LEN(T209)&gt;8),T209,0)))))</f>
        <v>0</v>
      </c>
      <c r="H209" s="16">
        <f t="shared" si="11"/>
        <v>0</v>
      </c>
      <c r="I209" s="16">
        <f t="shared" si="9"/>
        <v>0</v>
      </c>
      <c r="J209" s="16">
        <f t="shared" si="10"/>
        <v>0</v>
      </c>
    </row>
    <row r="210" spans="4:10" ht="15" customHeight="1" x14ac:dyDescent="0.15">
      <c r="D210" s="16">
        <f>IF(T210="",0,IF(科目汇总表!P$5=1,INT(LEFT(T210,4)),IF(AND(科目汇总表!P$5=2,LEN(T210)&gt;4),INT(LEFT(T210,6)),IF(AND(科目汇总表!P$5=3,LEN(T210)&gt;6),INT(LEFT(T210,8)),IF(AND(科目汇总表!P$5=4,LEN(T210)&gt;8),T210,0)))))</f>
        <v>0</v>
      </c>
      <c r="H210" s="16">
        <f t="shared" si="11"/>
        <v>0</v>
      </c>
      <c r="I210" s="16">
        <f t="shared" si="9"/>
        <v>0</v>
      </c>
      <c r="J210" s="16">
        <f t="shared" si="10"/>
        <v>0</v>
      </c>
    </row>
    <row r="211" spans="4:10" ht="15" customHeight="1" x14ac:dyDescent="0.15">
      <c r="D211" s="16">
        <f>IF(T211="",0,IF(科目汇总表!P$5=1,INT(LEFT(T211,4)),IF(AND(科目汇总表!P$5=2,LEN(T211)&gt;4),INT(LEFT(T211,6)),IF(AND(科目汇总表!P$5=3,LEN(T211)&gt;6),INT(LEFT(T211,8)),IF(AND(科目汇总表!P$5=4,LEN(T211)&gt;8),T211,0)))))</f>
        <v>0</v>
      </c>
      <c r="H211" s="16">
        <f t="shared" si="11"/>
        <v>0</v>
      </c>
      <c r="I211" s="16">
        <f t="shared" si="9"/>
        <v>0</v>
      </c>
      <c r="J211" s="16">
        <f t="shared" si="10"/>
        <v>0</v>
      </c>
    </row>
    <row r="212" spans="4:10" ht="15" customHeight="1" x14ac:dyDescent="0.15">
      <c r="D212" s="16">
        <f>IF(T212="",0,IF(科目汇总表!P$5=1,INT(LEFT(T212,4)),IF(AND(科目汇总表!P$5=2,LEN(T212)&gt;4),INT(LEFT(T212,6)),IF(AND(科目汇总表!P$5=3,LEN(T212)&gt;6),INT(LEFT(T212,8)),IF(AND(科目汇总表!P$5=4,LEN(T212)&gt;8),T212,0)))))</f>
        <v>0</v>
      </c>
      <c r="H212" s="16">
        <f t="shared" si="11"/>
        <v>0</v>
      </c>
      <c r="I212" s="16">
        <f t="shared" si="9"/>
        <v>0</v>
      </c>
      <c r="J212" s="16">
        <f t="shared" si="10"/>
        <v>0</v>
      </c>
    </row>
    <row r="213" spans="4:10" ht="15" customHeight="1" x14ac:dyDescent="0.15">
      <c r="D213" s="16">
        <f>IF(T213="",0,IF(科目汇总表!P$5=1,INT(LEFT(T213,4)),IF(AND(科目汇总表!P$5=2,LEN(T213)&gt;4),INT(LEFT(T213,6)),IF(AND(科目汇总表!P$5=3,LEN(T213)&gt;6),INT(LEFT(T213,8)),IF(AND(科目汇总表!P$5=4,LEN(T213)&gt;8),T213,0)))))</f>
        <v>0</v>
      </c>
      <c r="H213" s="16">
        <f t="shared" si="11"/>
        <v>0</v>
      </c>
      <c r="I213" s="16">
        <f t="shared" si="9"/>
        <v>0</v>
      </c>
      <c r="J213" s="16">
        <f t="shared" si="10"/>
        <v>0</v>
      </c>
    </row>
    <row r="214" spans="4:10" ht="15" customHeight="1" x14ac:dyDescent="0.15">
      <c r="D214" s="16">
        <f>IF(T214="",0,IF(科目汇总表!P$5=1,INT(LEFT(T214,4)),IF(AND(科目汇总表!P$5=2,LEN(T214)&gt;4),INT(LEFT(T214,6)),IF(AND(科目汇总表!P$5=3,LEN(T214)&gt;6),INT(LEFT(T214,8)),IF(AND(科目汇总表!P$5=4,LEN(T214)&gt;8),T214,0)))))</f>
        <v>0</v>
      </c>
      <c r="H214" s="16">
        <f t="shared" si="11"/>
        <v>0</v>
      </c>
      <c r="I214" s="16">
        <f t="shared" si="9"/>
        <v>0</v>
      </c>
      <c r="J214" s="16">
        <f t="shared" si="10"/>
        <v>0</v>
      </c>
    </row>
    <row r="215" spans="4:10" ht="15" customHeight="1" x14ac:dyDescent="0.15">
      <c r="D215" s="16">
        <f>IF(T215="",0,IF(科目汇总表!P$5=1,INT(LEFT(T215,4)),IF(AND(科目汇总表!P$5=2,LEN(T215)&gt;4),INT(LEFT(T215,6)),IF(AND(科目汇总表!P$5=3,LEN(T215)&gt;6),INT(LEFT(T215,8)),IF(AND(科目汇总表!P$5=4,LEN(T215)&gt;8),T215,0)))))</f>
        <v>0</v>
      </c>
      <c r="H215" s="16">
        <f t="shared" si="11"/>
        <v>0</v>
      </c>
      <c r="I215" s="16">
        <f t="shared" si="9"/>
        <v>0</v>
      </c>
      <c r="J215" s="16">
        <f t="shared" si="10"/>
        <v>0</v>
      </c>
    </row>
    <row r="216" spans="4:10" ht="15" customHeight="1" x14ac:dyDescent="0.15">
      <c r="D216" s="16">
        <f>IF(T216="",0,IF(科目汇总表!P$5=1,INT(LEFT(T216,4)),IF(AND(科目汇总表!P$5=2,LEN(T216)&gt;4),INT(LEFT(T216,6)),IF(AND(科目汇总表!P$5=3,LEN(T216)&gt;6),INT(LEFT(T216,8)),IF(AND(科目汇总表!P$5=4,LEN(T216)&gt;8),T216,0)))))</f>
        <v>0</v>
      </c>
      <c r="H216" s="16">
        <f t="shared" si="11"/>
        <v>0</v>
      </c>
      <c r="I216" s="16">
        <f t="shared" si="9"/>
        <v>0</v>
      </c>
      <c r="J216" s="16">
        <f t="shared" si="10"/>
        <v>0</v>
      </c>
    </row>
    <row r="217" spans="4:10" ht="15" customHeight="1" x14ac:dyDescent="0.15">
      <c r="D217" s="16">
        <f>IF(T217="",0,IF(科目汇总表!P$5=1,INT(LEFT(T217,4)),IF(AND(科目汇总表!P$5=2,LEN(T217)&gt;4),INT(LEFT(T217,6)),IF(AND(科目汇总表!P$5=3,LEN(T217)&gt;6),INT(LEFT(T217,8)),IF(AND(科目汇总表!P$5=4,LEN(T217)&gt;8),T217,0)))))</f>
        <v>0</v>
      </c>
      <c r="H217" s="16">
        <f t="shared" si="11"/>
        <v>0</v>
      </c>
      <c r="I217" s="16">
        <f t="shared" si="9"/>
        <v>0</v>
      </c>
      <c r="J217" s="16">
        <f t="shared" si="10"/>
        <v>0</v>
      </c>
    </row>
    <row r="218" spans="4:10" ht="15" customHeight="1" x14ac:dyDescent="0.15">
      <c r="D218" s="16">
        <f>IF(T218="",0,IF(科目汇总表!P$5=1,INT(LEFT(T218,4)),IF(AND(科目汇总表!P$5=2,LEN(T218)&gt;4),INT(LEFT(T218,6)),IF(AND(科目汇总表!P$5=3,LEN(T218)&gt;6),INT(LEFT(T218,8)),IF(AND(科目汇总表!P$5=4,LEN(T218)&gt;8),T218,0)))))</f>
        <v>0</v>
      </c>
      <c r="H218" s="16">
        <f t="shared" si="11"/>
        <v>0</v>
      </c>
      <c r="I218" s="16">
        <f t="shared" si="9"/>
        <v>0</v>
      </c>
      <c r="J218" s="16">
        <f t="shared" si="10"/>
        <v>0</v>
      </c>
    </row>
    <row r="219" spans="4:10" ht="15" customHeight="1" x14ac:dyDescent="0.15">
      <c r="D219" s="16">
        <f>IF(T219="",0,IF(科目汇总表!P$5=1,INT(LEFT(T219,4)),IF(AND(科目汇总表!P$5=2,LEN(T219)&gt;4),INT(LEFT(T219,6)),IF(AND(科目汇总表!P$5=3,LEN(T219)&gt;6),INT(LEFT(T219,8)),IF(AND(科目汇总表!P$5=4,LEN(T219)&gt;8),T219,0)))))</f>
        <v>0</v>
      </c>
      <c r="H219" s="16">
        <f t="shared" si="11"/>
        <v>0</v>
      </c>
      <c r="I219" s="16">
        <f t="shared" si="9"/>
        <v>0</v>
      </c>
      <c r="J219" s="16">
        <f t="shared" si="10"/>
        <v>0</v>
      </c>
    </row>
    <row r="220" spans="4:10" ht="15" customHeight="1" x14ac:dyDescent="0.15">
      <c r="D220" s="16">
        <f>IF(T220="",0,IF(科目汇总表!P$5=1,INT(LEFT(T220,4)),IF(AND(科目汇总表!P$5=2,LEN(T220)&gt;4),INT(LEFT(T220,6)),IF(AND(科目汇总表!P$5=3,LEN(T220)&gt;6),INT(LEFT(T220,8)),IF(AND(科目汇总表!P$5=4,LEN(T220)&gt;8),T220,0)))))</f>
        <v>0</v>
      </c>
      <c r="H220" s="16">
        <f t="shared" si="11"/>
        <v>0</v>
      </c>
      <c r="I220" s="16">
        <f t="shared" si="9"/>
        <v>0</v>
      </c>
      <c r="J220" s="16">
        <f t="shared" si="10"/>
        <v>0</v>
      </c>
    </row>
    <row r="221" spans="4:10" ht="15" customHeight="1" x14ac:dyDescent="0.15">
      <c r="D221" s="16">
        <f>IF(T221="",0,IF(科目汇总表!P$5=1,INT(LEFT(T221,4)),IF(AND(科目汇总表!P$5=2,LEN(T221)&gt;4),INT(LEFT(T221,6)),IF(AND(科目汇总表!P$5=3,LEN(T221)&gt;6),INT(LEFT(T221,8)),IF(AND(科目汇总表!P$5=4,LEN(T221)&gt;8),T221,0)))))</f>
        <v>0</v>
      </c>
      <c r="H221" s="16">
        <f t="shared" si="11"/>
        <v>0</v>
      </c>
      <c r="I221" s="16">
        <f t="shared" si="9"/>
        <v>0</v>
      </c>
      <c r="J221" s="16">
        <f t="shared" si="10"/>
        <v>0</v>
      </c>
    </row>
    <row r="222" spans="4:10" ht="15" customHeight="1" x14ac:dyDescent="0.15">
      <c r="D222" s="16">
        <f>IF(T222="",0,IF(科目汇总表!P$5=1,INT(LEFT(T222,4)),IF(AND(科目汇总表!P$5=2,LEN(T222)&gt;4),INT(LEFT(T222,6)),IF(AND(科目汇总表!P$5=3,LEN(T222)&gt;6),INT(LEFT(T222,8)),IF(AND(科目汇总表!P$5=4,LEN(T222)&gt;8),T222,0)))))</f>
        <v>0</v>
      </c>
      <c r="H222" s="16">
        <f t="shared" si="11"/>
        <v>0</v>
      </c>
      <c r="I222" s="16">
        <f t="shared" si="9"/>
        <v>0</v>
      </c>
      <c r="J222" s="16">
        <f t="shared" si="10"/>
        <v>0</v>
      </c>
    </row>
    <row r="223" spans="4:10" ht="15" customHeight="1" x14ac:dyDescent="0.15">
      <c r="D223" s="16">
        <f>IF(T223="",0,IF(科目汇总表!P$5=1,INT(LEFT(T223,4)),IF(AND(科目汇总表!P$5=2,LEN(T223)&gt;4),INT(LEFT(T223,6)),IF(AND(科目汇总表!P$5=3,LEN(T223)&gt;6),INT(LEFT(T223,8)),IF(AND(科目汇总表!P$5=4,LEN(T223)&gt;8),T223,0)))))</f>
        <v>0</v>
      </c>
      <c r="H223" s="16">
        <f t="shared" si="11"/>
        <v>0</v>
      </c>
      <c r="I223" s="16">
        <f t="shared" si="9"/>
        <v>0</v>
      </c>
      <c r="J223" s="16">
        <f t="shared" si="10"/>
        <v>0</v>
      </c>
    </row>
    <row r="224" spans="4:10" ht="15" customHeight="1" x14ac:dyDescent="0.15">
      <c r="D224" s="16">
        <f>IF(T224="",0,IF(科目汇总表!P$5=1,INT(LEFT(T224,4)),IF(AND(科目汇总表!P$5=2,LEN(T224)&gt;4),INT(LEFT(T224,6)),IF(AND(科目汇总表!P$5=3,LEN(T224)&gt;6),INT(LEFT(T224,8)),IF(AND(科目汇总表!P$5=4,LEN(T224)&gt;8),T224,0)))))</f>
        <v>0</v>
      </c>
      <c r="H224" s="16">
        <f t="shared" si="11"/>
        <v>0</v>
      </c>
      <c r="I224" s="16">
        <f t="shared" si="9"/>
        <v>0</v>
      </c>
      <c r="J224" s="16">
        <f t="shared" si="10"/>
        <v>0</v>
      </c>
    </row>
    <row r="225" spans="4:10" ht="15" customHeight="1" x14ac:dyDescent="0.15">
      <c r="D225" s="16">
        <f>IF(T225="",0,IF(科目汇总表!P$5=1,INT(LEFT(T225,4)),IF(AND(科目汇总表!P$5=2,LEN(T225)&gt;4),INT(LEFT(T225,6)),IF(AND(科目汇总表!P$5=3,LEN(T225)&gt;6),INT(LEFT(T225,8)),IF(AND(科目汇总表!P$5=4,LEN(T225)&gt;8),T225,0)))))</f>
        <v>0</v>
      </c>
      <c r="H225" s="16">
        <f t="shared" si="11"/>
        <v>0</v>
      </c>
      <c r="I225" s="16">
        <f t="shared" si="9"/>
        <v>0</v>
      </c>
      <c r="J225" s="16">
        <f t="shared" si="10"/>
        <v>0</v>
      </c>
    </row>
    <row r="226" spans="4:10" ht="15" customHeight="1" x14ac:dyDescent="0.15">
      <c r="D226" s="16">
        <f>IF(T226="",0,IF(科目汇总表!P$5=1,INT(LEFT(T226,4)),IF(AND(科目汇总表!P$5=2,LEN(T226)&gt;4),INT(LEFT(T226,6)),IF(AND(科目汇总表!P$5=3,LEN(T226)&gt;6),INT(LEFT(T226,8)),IF(AND(科目汇总表!P$5=4,LEN(T226)&gt;8),T226,0)))))</f>
        <v>0</v>
      </c>
      <c r="H226" s="16">
        <f t="shared" si="11"/>
        <v>0</v>
      </c>
      <c r="I226" s="16">
        <f t="shared" si="9"/>
        <v>0</v>
      </c>
      <c r="J226" s="16">
        <f t="shared" si="10"/>
        <v>0</v>
      </c>
    </row>
    <row r="227" spans="4:10" ht="15" customHeight="1" x14ac:dyDescent="0.15">
      <c r="D227" s="16">
        <f>IF(T227="",0,IF(科目汇总表!P$5=1,INT(LEFT(T227,4)),IF(AND(科目汇总表!P$5=2,LEN(T227)&gt;4),INT(LEFT(T227,6)),IF(AND(科目汇总表!P$5=3,LEN(T227)&gt;6),INT(LEFT(T227,8)),IF(AND(科目汇总表!P$5=4,LEN(T227)&gt;8),T227,0)))))</f>
        <v>0</v>
      </c>
      <c r="H227" s="16">
        <f t="shared" si="11"/>
        <v>0</v>
      </c>
      <c r="I227" s="16">
        <f t="shared" si="9"/>
        <v>0</v>
      </c>
      <c r="J227" s="16">
        <f t="shared" si="10"/>
        <v>0</v>
      </c>
    </row>
    <row r="228" spans="4:10" ht="15" customHeight="1" x14ac:dyDescent="0.15">
      <c r="D228" s="16">
        <f>IF(T228="",0,IF(科目汇总表!P$5=1,INT(LEFT(T228,4)),IF(AND(科目汇总表!P$5=2,LEN(T228)&gt;4),INT(LEFT(T228,6)),IF(AND(科目汇总表!P$5=3,LEN(T228)&gt;6),INT(LEFT(T228,8)),IF(AND(科目汇总表!P$5=4,LEN(T228)&gt;8),T228,0)))))</f>
        <v>0</v>
      </c>
      <c r="H228" s="16">
        <f t="shared" si="11"/>
        <v>0</v>
      </c>
      <c r="I228" s="16">
        <f t="shared" ref="I228:I291" si="12">IF(LEN(T228)&lt;6,0,INT(LEFT(T228,6)))</f>
        <v>0</v>
      </c>
      <c r="J228" s="16">
        <f t="shared" ref="J228:J291" si="13">IF(LEN(T228)&lt;8,0,INT(LEFT(T228,8)))</f>
        <v>0</v>
      </c>
    </row>
    <row r="229" spans="4:10" ht="15" customHeight="1" x14ac:dyDescent="0.15">
      <c r="D229" s="16">
        <f>IF(T229="",0,IF(科目汇总表!P$5=1,INT(LEFT(T229,4)),IF(AND(科目汇总表!P$5=2,LEN(T229)&gt;4),INT(LEFT(T229,6)),IF(AND(科目汇总表!P$5=3,LEN(T229)&gt;6),INT(LEFT(T229,8)),IF(AND(科目汇总表!P$5=4,LEN(T229)&gt;8),T229,0)))))</f>
        <v>0</v>
      </c>
      <c r="H229" s="16">
        <f t="shared" si="11"/>
        <v>0</v>
      </c>
      <c r="I229" s="16">
        <f t="shared" si="12"/>
        <v>0</v>
      </c>
      <c r="J229" s="16">
        <f t="shared" si="13"/>
        <v>0</v>
      </c>
    </row>
    <row r="230" spans="4:10" ht="15" customHeight="1" x14ac:dyDescent="0.15">
      <c r="D230" s="16">
        <f>IF(T230="",0,IF(科目汇总表!P$5=1,INT(LEFT(T230,4)),IF(AND(科目汇总表!P$5=2,LEN(T230)&gt;4),INT(LEFT(T230,6)),IF(AND(科目汇总表!P$5=3,LEN(T230)&gt;6),INT(LEFT(T230,8)),IF(AND(科目汇总表!P$5=4,LEN(T230)&gt;8),T230,0)))))</f>
        <v>0</v>
      </c>
      <c r="H230" s="16">
        <f t="shared" si="11"/>
        <v>0</v>
      </c>
      <c r="I230" s="16">
        <f t="shared" si="12"/>
        <v>0</v>
      </c>
      <c r="J230" s="16">
        <f t="shared" si="13"/>
        <v>0</v>
      </c>
    </row>
    <row r="231" spans="4:10" ht="15" customHeight="1" x14ac:dyDescent="0.15">
      <c r="D231" s="16">
        <f>IF(T231="",0,IF(科目汇总表!P$5=1,INT(LEFT(T231,4)),IF(AND(科目汇总表!P$5=2,LEN(T231)&gt;4),INT(LEFT(T231,6)),IF(AND(科目汇总表!P$5=3,LEN(T231)&gt;6),INT(LEFT(T231,8)),IF(AND(科目汇总表!P$5=4,LEN(T231)&gt;8),T231,0)))))</f>
        <v>0</v>
      </c>
      <c r="H231" s="16">
        <f t="shared" si="11"/>
        <v>0</v>
      </c>
      <c r="I231" s="16">
        <f t="shared" si="12"/>
        <v>0</v>
      </c>
      <c r="J231" s="16">
        <f t="shared" si="13"/>
        <v>0</v>
      </c>
    </row>
    <row r="232" spans="4:10" ht="15" customHeight="1" x14ac:dyDescent="0.15">
      <c r="D232" s="16">
        <f>IF(T232="",0,IF(科目汇总表!P$5=1,INT(LEFT(T232,4)),IF(AND(科目汇总表!P$5=2,LEN(T232)&gt;4),INT(LEFT(T232,6)),IF(AND(科目汇总表!P$5=3,LEN(T232)&gt;6),INT(LEFT(T232,8)),IF(AND(科目汇总表!P$5=4,LEN(T232)&gt;8),T232,0)))))</f>
        <v>0</v>
      </c>
      <c r="H232" s="16">
        <f t="shared" si="11"/>
        <v>0</v>
      </c>
      <c r="I232" s="16">
        <f t="shared" si="12"/>
        <v>0</v>
      </c>
      <c r="J232" s="16">
        <f t="shared" si="13"/>
        <v>0</v>
      </c>
    </row>
    <row r="233" spans="4:10" ht="15" customHeight="1" x14ac:dyDescent="0.15">
      <c r="D233" s="16">
        <f>IF(T233="",0,IF(科目汇总表!P$5=1,INT(LEFT(T233,4)),IF(AND(科目汇总表!P$5=2,LEN(T233)&gt;4),INT(LEFT(T233,6)),IF(AND(科目汇总表!P$5=3,LEN(T233)&gt;6),INT(LEFT(T233,8)),IF(AND(科目汇总表!P$5=4,LEN(T233)&gt;8),T233,0)))))</f>
        <v>0</v>
      </c>
      <c r="H233" s="16">
        <f t="shared" si="11"/>
        <v>0</v>
      </c>
      <c r="I233" s="16">
        <f t="shared" si="12"/>
        <v>0</v>
      </c>
      <c r="J233" s="16">
        <f t="shared" si="13"/>
        <v>0</v>
      </c>
    </row>
    <row r="234" spans="4:10" ht="15" customHeight="1" x14ac:dyDescent="0.15">
      <c r="D234" s="16">
        <f>IF(T234="",0,IF(科目汇总表!P$5=1,INT(LEFT(T234,4)),IF(AND(科目汇总表!P$5=2,LEN(T234)&gt;4),INT(LEFT(T234,6)),IF(AND(科目汇总表!P$5=3,LEN(T234)&gt;6),INT(LEFT(T234,8)),IF(AND(科目汇总表!P$5=4,LEN(T234)&gt;8),T234,0)))))</f>
        <v>0</v>
      </c>
      <c r="H234" s="16">
        <f t="shared" si="11"/>
        <v>0</v>
      </c>
      <c r="I234" s="16">
        <f t="shared" si="12"/>
        <v>0</v>
      </c>
      <c r="J234" s="16">
        <f t="shared" si="13"/>
        <v>0</v>
      </c>
    </row>
    <row r="235" spans="4:10" ht="15" customHeight="1" x14ac:dyDescent="0.15">
      <c r="D235" s="16">
        <f>IF(T235="",0,IF(科目汇总表!P$5=1,INT(LEFT(T235,4)),IF(AND(科目汇总表!P$5=2,LEN(T235)&gt;4),INT(LEFT(T235,6)),IF(AND(科目汇总表!P$5=3,LEN(T235)&gt;6),INT(LEFT(T235,8)),IF(AND(科目汇总表!P$5=4,LEN(T235)&gt;8),T235,0)))))</f>
        <v>0</v>
      </c>
      <c r="H235" s="16">
        <f t="shared" si="11"/>
        <v>0</v>
      </c>
      <c r="I235" s="16">
        <f t="shared" si="12"/>
        <v>0</v>
      </c>
      <c r="J235" s="16">
        <f t="shared" si="13"/>
        <v>0</v>
      </c>
    </row>
    <row r="236" spans="4:10" ht="15" customHeight="1" x14ac:dyDescent="0.15">
      <c r="D236" s="16">
        <f>IF(T236="",0,IF(科目汇总表!P$5=1,INT(LEFT(T236,4)),IF(AND(科目汇总表!P$5=2,LEN(T236)&gt;4),INT(LEFT(T236,6)),IF(AND(科目汇总表!P$5=3,LEN(T236)&gt;6),INT(LEFT(T236,8)),IF(AND(科目汇总表!P$5=4,LEN(T236)&gt;8),T236,0)))))</f>
        <v>0</v>
      </c>
      <c r="H236" s="16">
        <f t="shared" si="11"/>
        <v>0</v>
      </c>
      <c r="I236" s="16">
        <f t="shared" si="12"/>
        <v>0</v>
      </c>
      <c r="J236" s="16">
        <f t="shared" si="13"/>
        <v>0</v>
      </c>
    </row>
    <row r="237" spans="4:10" ht="15" customHeight="1" x14ac:dyDescent="0.15">
      <c r="D237" s="16">
        <f>IF(T237="",0,IF(科目汇总表!P$5=1,INT(LEFT(T237,4)),IF(AND(科目汇总表!P$5=2,LEN(T237)&gt;4),INT(LEFT(T237,6)),IF(AND(科目汇总表!P$5=3,LEN(T237)&gt;6),INT(LEFT(T237,8)),IF(AND(科目汇总表!P$5=4,LEN(T237)&gt;8),T237,0)))))</f>
        <v>0</v>
      </c>
      <c r="H237" s="16">
        <f t="shared" si="11"/>
        <v>0</v>
      </c>
      <c r="I237" s="16">
        <f t="shared" si="12"/>
        <v>0</v>
      </c>
      <c r="J237" s="16">
        <f t="shared" si="13"/>
        <v>0</v>
      </c>
    </row>
    <row r="238" spans="4:10" ht="15" customHeight="1" x14ac:dyDescent="0.15">
      <c r="D238" s="16">
        <f>IF(T238="",0,IF(科目汇总表!P$5=1,INT(LEFT(T238,4)),IF(AND(科目汇总表!P$5=2,LEN(T238)&gt;4),INT(LEFT(T238,6)),IF(AND(科目汇总表!P$5=3,LEN(T238)&gt;6),INT(LEFT(T238,8)),IF(AND(科目汇总表!P$5=4,LEN(T238)&gt;8),T238,0)))))</f>
        <v>0</v>
      </c>
      <c r="H238" s="16">
        <f t="shared" si="11"/>
        <v>0</v>
      </c>
      <c r="I238" s="16">
        <f t="shared" si="12"/>
        <v>0</v>
      </c>
      <c r="J238" s="16">
        <f t="shared" si="13"/>
        <v>0</v>
      </c>
    </row>
    <row r="239" spans="4:10" ht="15" customHeight="1" x14ac:dyDescent="0.15">
      <c r="D239" s="16">
        <f>IF(T239="",0,IF(科目汇总表!P$5=1,INT(LEFT(T239,4)),IF(AND(科目汇总表!P$5=2,LEN(T239)&gt;4),INT(LEFT(T239,6)),IF(AND(科目汇总表!P$5=3,LEN(T239)&gt;6),INT(LEFT(T239,8)),IF(AND(科目汇总表!P$5=4,LEN(T239)&gt;8),T239,0)))))</f>
        <v>0</v>
      </c>
      <c r="H239" s="16">
        <f t="shared" si="11"/>
        <v>0</v>
      </c>
      <c r="I239" s="16">
        <f t="shared" si="12"/>
        <v>0</v>
      </c>
      <c r="J239" s="16">
        <f t="shared" si="13"/>
        <v>0</v>
      </c>
    </row>
    <row r="240" spans="4:10" ht="15" customHeight="1" x14ac:dyDescent="0.15">
      <c r="D240" s="16">
        <f>IF(T240="",0,IF(科目汇总表!P$5=1,INT(LEFT(T240,4)),IF(AND(科目汇总表!P$5=2,LEN(T240)&gt;4),INT(LEFT(T240,6)),IF(AND(科目汇总表!P$5=3,LEN(T240)&gt;6),INT(LEFT(T240,8)),IF(AND(科目汇总表!P$5=4,LEN(T240)&gt;8),T240,0)))))</f>
        <v>0</v>
      </c>
      <c r="H240" s="16">
        <f t="shared" si="11"/>
        <v>0</v>
      </c>
      <c r="I240" s="16">
        <f t="shared" si="12"/>
        <v>0</v>
      </c>
      <c r="J240" s="16">
        <f t="shared" si="13"/>
        <v>0</v>
      </c>
    </row>
    <row r="241" spans="4:10" ht="15" customHeight="1" x14ac:dyDescent="0.15">
      <c r="D241" s="16">
        <f>IF(T241="",0,IF(科目汇总表!P$5=1,INT(LEFT(T241,4)),IF(AND(科目汇总表!P$5=2,LEN(T241)&gt;4),INT(LEFT(T241,6)),IF(AND(科目汇总表!P$5=3,LEN(T241)&gt;6),INT(LEFT(T241,8)),IF(AND(科目汇总表!P$5=4,LEN(T241)&gt;8),T241,0)))))</f>
        <v>0</v>
      </c>
      <c r="H241" s="16">
        <f t="shared" si="11"/>
        <v>0</v>
      </c>
      <c r="I241" s="16">
        <f t="shared" si="12"/>
        <v>0</v>
      </c>
      <c r="J241" s="16">
        <f t="shared" si="13"/>
        <v>0</v>
      </c>
    </row>
    <row r="242" spans="4:10" ht="15" customHeight="1" x14ac:dyDescent="0.15">
      <c r="D242" s="16">
        <f>IF(T242="",0,IF(科目汇总表!P$5=1,INT(LEFT(T242,4)),IF(AND(科目汇总表!P$5=2,LEN(T242)&gt;4),INT(LEFT(T242,6)),IF(AND(科目汇总表!P$5=3,LEN(T242)&gt;6),INT(LEFT(T242,8)),IF(AND(科目汇总表!P$5=4,LEN(T242)&gt;8),T242,0)))))</f>
        <v>0</v>
      </c>
      <c r="H242" s="16">
        <f t="shared" si="11"/>
        <v>0</v>
      </c>
      <c r="I242" s="16">
        <f t="shared" si="12"/>
        <v>0</v>
      </c>
      <c r="J242" s="16">
        <f t="shared" si="13"/>
        <v>0</v>
      </c>
    </row>
    <row r="243" spans="4:10" ht="15" customHeight="1" x14ac:dyDescent="0.15">
      <c r="D243" s="16">
        <f>IF(T243="",0,IF(科目汇总表!P$5=1,INT(LEFT(T243,4)),IF(AND(科目汇总表!P$5=2,LEN(T243)&gt;4),INT(LEFT(T243,6)),IF(AND(科目汇总表!P$5=3,LEN(T243)&gt;6),INT(LEFT(T243,8)),IF(AND(科目汇总表!P$5=4,LEN(T243)&gt;8),T243,0)))))</f>
        <v>0</v>
      </c>
      <c r="H243" s="16">
        <f t="shared" si="11"/>
        <v>0</v>
      </c>
      <c r="I243" s="16">
        <f t="shared" si="12"/>
        <v>0</v>
      </c>
      <c r="J243" s="16">
        <f t="shared" si="13"/>
        <v>0</v>
      </c>
    </row>
    <row r="244" spans="4:10" ht="15" customHeight="1" x14ac:dyDescent="0.15">
      <c r="D244" s="16">
        <f>IF(T244="",0,IF(科目汇总表!P$5=1,INT(LEFT(T244,4)),IF(AND(科目汇总表!P$5=2,LEN(T244)&gt;4),INT(LEFT(T244,6)),IF(AND(科目汇总表!P$5=3,LEN(T244)&gt;6),INT(LEFT(T244,8)),IF(AND(科目汇总表!P$5=4,LEN(T244)&gt;8),T244,0)))))</f>
        <v>0</v>
      </c>
      <c r="H244" s="16">
        <f t="shared" si="11"/>
        <v>0</v>
      </c>
      <c r="I244" s="16">
        <f t="shared" si="12"/>
        <v>0</v>
      </c>
      <c r="J244" s="16">
        <f t="shared" si="13"/>
        <v>0</v>
      </c>
    </row>
    <row r="245" spans="4:10" ht="15" customHeight="1" x14ac:dyDescent="0.15">
      <c r="D245" s="16">
        <f>IF(T245="",0,IF(科目汇总表!P$5=1,INT(LEFT(T245,4)),IF(AND(科目汇总表!P$5=2,LEN(T245)&gt;4),INT(LEFT(T245,6)),IF(AND(科目汇总表!P$5=3,LEN(T245)&gt;6),INT(LEFT(T245,8)),IF(AND(科目汇总表!P$5=4,LEN(T245)&gt;8),T245,0)))))</f>
        <v>0</v>
      </c>
      <c r="H245" s="16">
        <f t="shared" si="11"/>
        <v>0</v>
      </c>
      <c r="I245" s="16">
        <f t="shared" si="12"/>
        <v>0</v>
      </c>
      <c r="J245" s="16">
        <f t="shared" si="13"/>
        <v>0</v>
      </c>
    </row>
    <row r="246" spans="4:10" ht="15" customHeight="1" x14ac:dyDescent="0.15">
      <c r="D246" s="16">
        <f>IF(T246="",0,IF(科目汇总表!P$5=1,INT(LEFT(T246,4)),IF(AND(科目汇总表!P$5=2,LEN(T246)&gt;4),INT(LEFT(T246,6)),IF(AND(科目汇总表!P$5=3,LEN(T246)&gt;6),INT(LEFT(T246,8)),IF(AND(科目汇总表!P$5=4,LEN(T246)&gt;8),T246,0)))))</f>
        <v>0</v>
      </c>
      <c r="H246" s="16">
        <f t="shared" si="11"/>
        <v>0</v>
      </c>
      <c r="I246" s="16">
        <f t="shared" si="12"/>
        <v>0</v>
      </c>
      <c r="J246" s="16">
        <f t="shared" si="13"/>
        <v>0</v>
      </c>
    </row>
    <row r="247" spans="4:10" ht="15" customHeight="1" x14ac:dyDescent="0.15">
      <c r="D247" s="16">
        <f>IF(T247="",0,IF(科目汇总表!P$5=1,INT(LEFT(T247,4)),IF(AND(科目汇总表!P$5=2,LEN(T247)&gt;4),INT(LEFT(T247,6)),IF(AND(科目汇总表!P$5=3,LEN(T247)&gt;6),INT(LEFT(T247,8)),IF(AND(科目汇总表!P$5=4,LEN(T247)&gt;8),T247,0)))))</f>
        <v>0</v>
      </c>
      <c r="H247" s="16">
        <f t="shared" si="11"/>
        <v>0</v>
      </c>
      <c r="I247" s="16">
        <f t="shared" si="12"/>
        <v>0</v>
      </c>
      <c r="J247" s="16">
        <f t="shared" si="13"/>
        <v>0</v>
      </c>
    </row>
    <row r="248" spans="4:10" ht="15" customHeight="1" x14ac:dyDescent="0.15">
      <c r="D248" s="16">
        <f>IF(T248="",0,IF(科目汇总表!P$5=1,INT(LEFT(T248,4)),IF(AND(科目汇总表!P$5=2,LEN(T248)&gt;4),INT(LEFT(T248,6)),IF(AND(科目汇总表!P$5=3,LEN(T248)&gt;6),INT(LEFT(T248,8)),IF(AND(科目汇总表!P$5=4,LEN(T248)&gt;8),T248,0)))))</f>
        <v>0</v>
      </c>
      <c r="H248" s="16">
        <f t="shared" si="11"/>
        <v>0</v>
      </c>
      <c r="I248" s="16">
        <f t="shared" si="12"/>
        <v>0</v>
      </c>
      <c r="J248" s="16">
        <f t="shared" si="13"/>
        <v>0</v>
      </c>
    </row>
    <row r="249" spans="4:10" ht="15" customHeight="1" x14ac:dyDescent="0.15">
      <c r="D249" s="16">
        <f>IF(T249="",0,IF(科目汇总表!P$5=1,INT(LEFT(T249,4)),IF(AND(科目汇总表!P$5=2,LEN(T249)&gt;4),INT(LEFT(T249,6)),IF(AND(科目汇总表!P$5=3,LEN(T249)&gt;6),INT(LEFT(T249,8)),IF(AND(科目汇总表!P$5=4,LEN(T249)&gt;8),T249,0)))))</f>
        <v>0</v>
      </c>
      <c r="H249" s="16">
        <f t="shared" si="11"/>
        <v>0</v>
      </c>
      <c r="I249" s="16">
        <f t="shared" si="12"/>
        <v>0</v>
      </c>
      <c r="J249" s="16">
        <f t="shared" si="13"/>
        <v>0</v>
      </c>
    </row>
    <row r="250" spans="4:10" ht="15" customHeight="1" x14ac:dyDescent="0.15">
      <c r="D250" s="16">
        <f>IF(T250="",0,IF(科目汇总表!P$5=1,INT(LEFT(T250,4)),IF(AND(科目汇总表!P$5=2,LEN(T250)&gt;4),INT(LEFT(T250,6)),IF(AND(科目汇总表!P$5=3,LEN(T250)&gt;6),INT(LEFT(T250,8)),IF(AND(科目汇总表!P$5=4,LEN(T250)&gt;8),T250,0)))))</f>
        <v>0</v>
      </c>
      <c r="H250" s="16">
        <f t="shared" si="11"/>
        <v>0</v>
      </c>
      <c r="I250" s="16">
        <f t="shared" si="12"/>
        <v>0</v>
      </c>
      <c r="J250" s="16">
        <f t="shared" si="13"/>
        <v>0</v>
      </c>
    </row>
    <row r="251" spans="4:10" ht="15" customHeight="1" x14ac:dyDescent="0.15">
      <c r="D251" s="16">
        <f>IF(T251="",0,IF(科目汇总表!P$5=1,INT(LEFT(T251,4)),IF(AND(科目汇总表!P$5=2,LEN(T251)&gt;4),INT(LEFT(T251,6)),IF(AND(科目汇总表!P$5=3,LEN(T251)&gt;6),INT(LEFT(T251,8)),IF(AND(科目汇总表!P$5=4,LEN(T251)&gt;8),T251,0)))))</f>
        <v>0</v>
      </c>
      <c r="H251" s="16">
        <f t="shared" si="11"/>
        <v>0</v>
      </c>
      <c r="I251" s="16">
        <f t="shared" si="12"/>
        <v>0</v>
      </c>
      <c r="J251" s="16">
        <f t="shared" si="13"/>
        <v>0</v>
      </c>
    </row>
    <row r="252" spans="4:10" ht="15" customHeight="1" x14ac:dyDescent="0.15">
      <c r="D252" s="16">
        <f>IF(T252="",0,IF(科目汇总表!P$5=1,INT(LEFT(T252,4)),IF(AND(科目汇总表!P$5=2,LEN(T252)&gt;4),INT(LEFT(T252,6)),IF(AND(科目汇总表!P$5=3,LEN(T252)&gt;6),INT(LEFT(T252,8)),IF(AND(科目汇总表!P$5=4,LEN(T252)&gt;8),T252,0)))))</f>
        <v>0</v>
      </c>
      <c r="H252" s="16">
        <f t="shared" si="11"/>
        <v>0</v>
      </c>
      <c r="I252" s="16">
        <f t="shared" si="12"/>
        <v>0</v>
      </c>
      <c r="J252" s="16">
        <f t="shared" si="13"/>
        <v>0</v>
      </c>
    </row>
    <row r="253" spans="4:10" ht="15" customHeight="1" x14ac:dyDescent="0.15">
      <c r="D253" s="16">
        <f>IF(T253="",0,IF(科目汇总表!P$5=1,INT(LEFT(T253,4)),IF(AND(科目汇总表!P$5=2,LEN(T253)&gt;4),INT(LEFT(T253,6)),IF(AND(科目汇总表!P$5=3,LEN(T253)&gt;6),INT(LEFT(T253,8)),IF(AND(科目汇总表!P$5=4,LEN(T253)&gt;8),T253,0)))))</f>
        <v>0</v>
      </c>
      <c r="H253" s="16">
        <f t="shared" si="11"/>
        <v>0</v>
      </c>
      <c r="I253" s="16">
        <f t="shared" si="12"/>
        <v>0</v>
      </c>
      <c r="J253" s="16">
        <f t="shared" si="13"/>
        <v>0</v>
      </c>
    </row>
    <row r="254" spans="4:10" ht="15" customHeight="1" x14ac:dyDescent="0.15">
      <c r="D254" s="16">
        <f>IF(T254="",0,IF(科目汇总表!P$5=1,INT(LEFT(T254,4)),IF(AND(科目汇总表!P$5=2,LEN(T254)&gt;4),INT(LEFT(T254,6)),IF(AND(科目汇总表!P$5=3,LEN(T254)&gt;6),INT(LEFT(T254,8)),IF(AND(科目汇总表!P$5=4,LEN(T254)&gt;8),T254,0)))))</f>
        <v>0</v>
      </c>
      <c r="H254" s="16">
        <f t="shared" si="11"/>
        <v>0</v>
      </c>
      <c r="I254" s="16">
        <f t="shared" si="12"/>
        <v>0</v>
      </c>
      <c r="J254" s="16">
        <f t="shared" si="13"/>
        <v>0</v>
      </c>
    </row>
    <row r="255" spans="4:10" ht="15" customHeight="1" x14ac:dyDescent="0.15">
      <c r="D255" s="16">
        <f>IF(T255="",0,IF(科目汇总表!P$5=1,INT(LEFT(T255,4)),IF(AND(科目汇总表!P$5=2,LEN(T255)&gt;4),INT(LEFT(T255,6)),IF(AND(科目汇总表!P$5=3,LEN(T255)&gt;6),INT(LEFT(T255,8)),IF(AND(科目汇总表!P$5=4,LEN(T255)&gt;8),T255,0)))))</f>
        <v>0</v>
      </c>
      <c r="H255" s="16">
        <f t="shared" si="11"/>
        <v>0</v>
      </c>
      <c r="I255" s="16">
        <f t="shared" si="12"/>
        <v>0</v>
      </c>
      <c r="J255" s="16">
        <f t="shared" si="13"/>
        <v>0</v>
      </c>
    </row>
    <row r="256" spans="4:10" ht="15" customHeight="1" x14ac:dyDescent="0.15">
      <c r="D256" s="16">
        <f>IF(T256="",0,IF(科目汇总表!P$5=1,INT(LEFT(T256,4)),IF(AND(科目汇总表!P$5=2,LEN(T256)&gt;4),INT(LEFT(T256,6)),IF(AND(科目汇总表!P$5=3,LEN(T256)&gt;6),INT(LEFT(T256,8)),IF(AND(科目汇总表!P$5=4,LEN(T256)&gt;8),T256,0)))))</f>
        <v>0</v>
      </c>
      <c r="H256" s="16">
        <f t="shared" si="11"/>
        <v>0</v>
      </c>
      <c r="I256" s="16">
        <f t="shared" si="12"/>
        <v>0</v>
      </c>
      <c r="J256" s="16">
        <f t="shared" si="13"/>
        <v>0</v>
      </c>
    </row>
    <row r="257" spans="4:10" ht="15" customHeight="1" x14ac:dyDescent="0.15">
      <c r="D257" s="16">
        <f>IF(T257="",0,IF(科目汇总表!P$5=1,INT(LEFT(T257,4)),IF(AND(科目汇总表!P$5=2,LEN(T257)&gt;4),INT(LEFT(T257,6)),IF(AND(科目汇总表!P$5=3,LEN(T257)&gt;6),INT(LEFT(T257,8)),IF(AND(科目汇总表!P$5=4,LEN(T257)&gt;8),T257,0)))))</f>
        <v>0</v>
      </c>
      <c r="H257" s="16">
        <f t="shared" si="11"/>
        <v>0</v>
      </c>
      <c r="I257" s="16">
        <f t="shared" si="12"/>
        <v>0</v>
      </c>
      <c r="J257" s="16">
        <f t="shared" si="13"/>
        <v>0</v>
      </c>
    </row>
    <row r="258" spans="4:10" ht="15" customHeight="1" x14ac:dyDescent="0.15">
      <c r="D258" s="16">
        <f>IF(T258="",0,IF(科目汇总表!P$5=1,INT(LEFT(T258,4)),IF(AND(科目汇总表!P$5=2,LEN(T258)&gt;4),INT(LEFT(T258,6)),IF(AND(科目汇总表!P$5=3,LEN(T258)&gt;6),INT(LEFT(T258,8)),IF(AND(科目汇总表!P$5=4,LEN(T258)&gt;8),T258,0)))))</f>
        <v>0</v>
      </c>
      <c r="H258" s="16">
        <f t="shared" si="11"/>
        <v>0</v>
      </c>
      <c r="I258" s="16">
        <f t="shared" si="12"/>
        <v>0</v>
      </c>
      <c r="J258" s="16">
        <f t="shared" si="13"/>
        <v>0</v>
      </c>
    </row>
    <row r="259" spans="4:10" ht="15" customHeight="1" x14ac:dyDescent="0.15">
      <c r="D259" s="16">
        <f>IF(T259="",0,IF(科目汇总表!P$5=1,INT(LEFT(T259,4)),IF(AND(科目汇总表!P$5=2,LEN(T259)&gt;4),INT(LEFT(T259,6)),IF(AND(科目汇总表!P$5=3,LEN(T259)&gt;6),INT(LEFT(T259,8)),IF(AND(科目汇总表!P$5=4,LEN(T259)&gt;8),T259,0)))))</f>
        <v>0</v>
      </c>
      <c r="H259" s="16">
        <f t="shared" si="11"/>
        <v>0</v>
      </c>
      <c r="I259" s="16">
        <f t="shared" si="12"/>
        <v>0</v>
      </c>
      <c r="J259" s="16">
        <f t="shared" si="13"/>
        <v>0</v>
      </c>
    </row>
    <row r="260" spans="4:10" ht="15" customHeight="1" x14ac:dyDescent="0.15">
      <c r="D260" s="16">
        <f>IF(T260="",0,IF(科目汇总表!P$5=1,INT(LEFT(T260,4)),IF(AND(科目汇总表!P$5=2,LEN(T260)&gt;4),INT(LEFT(T260,6)),IF(AND(科目汇总表!P$5=3,LEN(T260)&gt;6),INT(LEFT(T260,8)),IF(AND(科目汇总表!P$5=4,LEN(T260)&gt;8),T260,0)))))</f>
        <v>0</v>
      </c>
      <c r="H260" s="16">
        <f t="shared" si="11"/>
        <v>0</v>
      </c>
      <c r="I260" s="16">
        <f t="shared" si="12"/>
        <v>0</v>
      </c>
      <c r="J260" s="16">
        <f t="shared" si="13"/>
        <v>0</v>
      </c>
    </row>
    <row r="261" spans="4:10" ht="15" customHeight="1" x14ac:dyDescent="0.15">
      <c r="D261" s="16">
        <f>IF(T261="",0,IF(科目汇总表!P$5=1,INT(LEFT(T261,4)),IF(AND(科目汇总表!P$5=2,LEN(T261)&gt;4),INT(LEFT(T261,6)),IF(AND(科目汇总表!P$5=3,LEN(T261)&gt;6),INT(LEFT(T261,8)),IF(AND(科目汇总表!P$5=4,LEN(T261)&gt;8),T261,0)))))</f>
        <v>0</v>
      </c>
      <c r="H261" s="16">
        <f t="shared" ref="H261:H324" si="14">IF(T261=0,0,INT(LEFT(T261,4)))</f>
        <v>0</v>
      </c>
      <c r="I261" s="16">
        <f t="shared" si="12"/>
        <v>0</v>
      </c>
      <c r="J261" s="16">
        <f t="shared" si="13"/>
        <v>0</v>
      </c>
    </row>
    <row r="262" spans="4:10" ht="15" customHeight="1" x14ac:dyDescent="0.15">
      <c r="D262" s="16">
        <f>IF(T262="",0,IF(科目汇总表!P$5=1,INT(LEFT(T262,4)),IF(AND(科目汇总表!P$5=2,LEN(T262)&gt;4),INT(LEFT(T262,6)),IF(AND(科目汇总表!P$5=3,LEN(T262)&gt;6),INT(LEFT(T262,8)),IF(AND(科目汇总表!P$5=4,LEN(T262)&gt;8),T262,0)))))</f>
        <v>0</v>
      </c>
      <c r="H262" s="16">
        <f t="shared" si="14"/>
        <v>0</v>
      </c>
      <c r="I262" s="16">
        <f t="shared" si="12"/>
        <v>0</v>
      </c>
      <c r="J262" s="16">
        <f t="shared" si="13"/>
        <v>0</v>
      </c>
    </row>
    <row r="263" spans="4:10" ht="15" customHeight="1" x14ac:dyDescent="0.15">
      <c r="D263" s="16">
        <f>IF(T263="",0,IF(科目汇总表!P$5=1,INT(LEFT(T263,4)),IF(AND(科目汇总表!P$5=2,LEN(T263)&gt;4),INT(LEFT(T263,6)),IF(AND(科目汇总表!P$5=3,LEN(T263)&gt;6),INT(LEFT(T263,8)),IF(AND(科目汇总表!P$5=4,LEN(T263)&gt;8),T263,0)))))</f>
        <v>0</v>
      </c>
      <c r="H263" s="16">
        <f t="shared" si="14"/>
        <v>0</v>
      </c>
      <c r="I263" s="16">
        <f t="shared" si="12"/>
        <v>0</v>
      </c>
      <c r="J263" s="16">
        <f t="shared" si="13"/>
        <v>0</v>
      </c>
    </row>
    <row r="264" spans="4:10" ht="15" customHeight="1" x14ac:dyDescent="0.15">
      <c r="D264" s="16">
        <f>IF(T264="",0,IF(科目汇总表!P$5=1,INT(LEFT(T264,4)),IF(AND(科目汇总表!P$5=2,LEN(T264)&gt;4),INT(LEFT(T264,6)),IF(AND(科目汇总表!P$5=3,LEN(T264)&gt;6),INT(LEFT(T264,8)),IF(AND(科目汇总表!P$5=4,LEN(T264)&gt;8),T264,0)))))</f>
        <v>0</v>
      </c>
      <c r="H264" s="16">
        <f t="shared" si="14"/>
        <v>0</v>
      </c>
      <c r="I264" s="16">
        <f t="shared" si="12"/>
        <v>0</v>
      </c>
      <c r="J264" s="16">
        <f t="shared" si="13"/>
        <v>0</v>
      </c>
    </row>
    <row r="265" spans="4:10" ht="15" customHeight="1" x14ac:dyDescent="0.15">
      <c r="D265" s="16">
        <f>IF(T265="",0,IF(科目汇总表!P$5=1,INT(LEFT(T265,4)),IF(AND(科目汇总表!P$5=2,LEN(T265)&gt;4),INT(LEFT(T265,6)),IF(AND(科目汇总表!P$5=3,LEN(T265)&gt;6),INT(LEFT(T265,8)),IF(AND(科目汇总表!P$5=4,LEN(T265)&gt;8),T265,0)))))</f>
        <v>0</v>
      </c>
      <c r="H265" s="16">
        <f t="shared" si="14"/>
        <v>0</v>
      </c>
      <c r="I265" s="16">
        <f t="shared" si="12"/>
        <v>0</v>
      </c>
      <c r="J265" s="16">
        <f t="shared" si="13"/>
        <v>0</v>
      </c>
    </row>
    <row r="266" spans="4:10" ht="15" customHeight="1" x14ac:dyDescent="0.15">
      <c r="D266" s="16">
        <f>IF(T266="",0,IF(科目汇总表!P$5=1,INT(LEFT(T266,4)),IF(AND(科目汇总表!P$5=2,LEN(T266)&gt;4),INT(LEFT(T266,6)),IF(AND(科目汇总表!P$5=3,LEN(T266)&gt;6),INT(LEFT(T266,8)),IF(AND(科目汇总表!P$5=4,LEN(T266)&gt;8),T266,0)))))</f>
        <v>0</v>
      </c>
      <c r="H266" s="16">
        <f t="shared" si="14"/>
        <v>0</v>
      </c>
      <c r="I266" s="16">
        <f t="shared" si="12"/>
        <v>0</v>
      </c>
      <c r="J266" s="16">
        <f t="shared" si="13"/>
        <v>0</v>
      </c>
    </row>
    <row r="267" spans="4:10" ht="15" customHeight="1" x14ac:dyDescent="0.15">
      <c r="D267" s="16">
        <f>IF(T267="",0,IF(科目汇总表!P$5=1,INT(LEFT(T267,4)),IF(AND(科目汇总表!P$5=2,LEN(T267)&gt;4),INT(LEFT(T267,6)),IF(AND(科目汇总表!P$5=3,LEN(T267)&gt;6),INT(LEFT(T267,8)),IF(AND(科目汇总表!P$5=4,LEN(T267)&gt;8),T267,0)))))</f>
        <v>0</v>
      </c>
      <c r="H267" s="16">
        <f t="shared" si="14"/>
        <v>0</v>
      </c>
      <c r="I267" s="16">
        <f t="shared" si="12"/>
        <v>0</v>
      </c>
      <c r="J267" s="16">
        <f t="shared" si="13"/>
        <v>0</v>
      </c>
    </row>
    <row r="268" spans="4:10" ht="15" customHeight="1" x14ac:dyDescent="0.15">
      <c r="D268" s="16">
        <f>IF(T268="",0,IF(科目汇总表!P$5=1,INT(LEFT(T268,4)),IF(AND(科目汇总表!P$5=2,LEN(T268)&gt;4),INT(LEFT(T268,6)),IF(AND(科目汇总表!P$5=3,LEN(T268)&gt;6),INT(LEFT(T268,8)),IF(AND(科目汇总表!P$5=4,LEN(T268)&gt;8),T268,0)))))</f>
        <v>0</v>
      </c>
      <c r="H268" s="16">
        <f t="shared" si="14"/>
        <v>0</v>
      </c>
      <c r="I268" s="16">
        <f t="shared" si="12"/>
        <v>0</v>
      </c>
      <c r="J268" s="16">
        <f t="shared" si="13"/>
        <v>0</v>
      </c>
    </row>
    <row r="269" spans="4:10" ht="15" customHeight="1" x14ac:dyDescent="0.15">
      <c r="D269" s="16">
        <f>IF(T269="",0,IF(科目汇总表!P$5=1,INT(LEFT(T269,4)),IF(AND(科目汇总表!P$5=2,LEN(T269)&gt;4),INT(LEFT(T269,6)),IF(AND(科目汇总表!P$5=3,LEN(T269)&gt;6),INT(LEFT(T269,8)),IF(AND(科目汇总表!P$5=4,LEN(T269)&gt;8),T269,0)))))</f>
        <v>0</v>
      </c>
      <c r="H269" s="16">
        <f t="shared" si="14"/>
        <v>0</v>
      </c>
      <c r="I269" s="16">
        <f t="shared" si="12"/>
        <v>0</v>
      </c>
      <c r="J269" s="16">
        <f t="shared" si="13"/>
        <v>0</v>
      </c>
    </row>
    <row r="270" spans="4:10" ht="15" customHeight="1" x14ac:dyDescent="0.15">
      <c r="D270" s="16">
        <f>IF(T270="",0,IF(科目汇总表!P$5=1,INT(LEFT(T270,4)),IF(AND(科目汇总表!P$5=2,LEN(T270)&gt;4),INT(LEFT(T270,6)),IF(AND(科目汇总表!P$5=3,LEN(T270)&gt;6),INT(LEFT(T270,8)),IF(AND(科目汇总表!P$5=4,LEN(T270)&gt;8),T270,0)))))</f>
        <v>0</v>
      </c>
      <c r="H270" s="16">
        <f t="shared" si="14"/>
        <v>0</v>
      </c>
      <c r="I270" s="16">
        <f t="shared" si="12"/>
        <v>0</v>
      </c>
      <c r="J270" s="16">
        <f t="shared" si="13"/>
        <v>0</v>
      </c>
    </row>
    <row r="271" spans="4:10" ht="15" customHeight="1" x14ac:dyDescent="0.15">
      <c r="D271" s="16">
        <f>IF(T271="",0,IF(科目汇总表!P$5=1,INT(LEFT(T271,4)),IF(AND(科目汇总表!P$5=2,LEN(T271)&gt;4),INT(LEFT(T271,6)),IF(AND(科目汇总表!P$5=3,LEN(T271)&gt;6),INT(LEFT(T271,8)),IF(AND(科目汇总表!P$5=4,LEN(T271)&gt;8),T271,0)))))</f>
        <v>0</v>
      </c>
      <c r="H271" s="16">
        <f t="shared" si="14"/>
        <v>0</v>
      </c>
      <c r="I271" s="16">
        <f t="shared" si="12"/>
        <v>0</v>
      </c>
      <c r="J271" s="16">
        <f t="shared" si="13"/>
        <v>0</v>
      </c>
    </row>
    <row r="272" spans="4:10" ht="15" customHeight="1" x14ac:dyDescent="0.15">
      <c r="D272" s="16">
        <f>IF(T272="",0,IF(科目汇总表!P$5=1,INT(LEFT(T272,4)),IF(AND(科目汇总表!P$5=2,LEN(T272)&gt;4),INT(LEFT(T272,6)),IF(AND(科目汇总表!P$5=3,LEN(T272)&gt;6),INT(LEFT(T272,8)),IF(AND(科目汇总表!P$5=4,LEN(T272)&gt;8),T272,0)))))</f>
        <v>0</v>
      </c>
      <c r="H272" s="16">
        <f t="shared" si="14"/>
        <v>0</v>
      </c>
      <c r="I272" s="16">
        <f t="shared" si="12"/>
        <v>0</v>
      </c>
      <c r="J272" s="16">
        <f t="shared" si="13"/>
        <v>0</v>
      </c>
    </row>
    <row r="273" spans="4:10" ht="15" customHeight="1" x14ac:dyDescent="0.15">
      <c r="D273" s="16">
        <f>IF(T273="",0,IF(科目汇总表!P$5=1,INT(LEFT(T273,4)),IF(AND(科目汇总表!P$5=2,LEN(T273)&gt;4),INT(LEFT(T273,6)),IF(AND(科目汇总表!P$5=3,LEN(T273)&gt;6),INT(LEFT(T273,8)),IF(AND(科目汇总表!P$5=4,LEN(T273)&gt;8),T273,0)))))</f>
        <v>0</v>
      </c>
      <c r="H273" s="16">
        <f t="shared" si="14"/>
        <v>0</v>
      </c>
      <c r="I273" s="16">
        <f t="shared" si="12"/>
        <v>0</v>
      </c>
      <c r="J273" s="16">
        <f t="shared" si="13"/>
        <v>0</v>
      </c>
    </row>
    <row r="274" spans="4:10" ht="15" customHeight="1" x14ac:dyDescent="0.15">
      <c r="D274" s="16">
        <f>IF(T274="",0,IF(科目汇总表!P$5=1,INT(LEFT(T274,4)),IF(AND(科目汇总表!P$5=2,LEN(T274)&gt;4),INT(LEFT(T274,6)),IF(AND(科目汇总表!P$5=3,LEN(T274)&gt;6),INT(LEFT(T274,8)),IF(AND(科目汇总表!P$5=4,LEN(T274)&gt;8),T274,0)))))</f>
        <v>0</v>
      </c>
      <c r="H274" s="16">
        <f t="shared" si="14"/>
        <v>0</v>
      </c>
      <c r="I274" s="16">
        <f t="shared" si="12"/>
        <v>0</v>
      </c>
      <c r="J274" s="16">
        <f t="shared" si="13"/>
        <v>0</v>
      </c>
    </row>
    <row r="275" spans="4:10" ht="15" customHeight="1" x14ac:dyDescent="0.15">
      <c r="D275" s="16">
        <f>IF(T275="",0,IF(科目汇总表!P$5=1,INT(LEFT(T275,4)),IF(AND(科目汇总表!P$5=2,LEN(T275)&gt;4),INT(LEFT(T275,6)),IF(AND(科目汇总表!P$5=3,LEN(T275)&gt;6),INT(LEFT(T275,8)),IF(AND(科目汇总表!P$5=4,LEN(T275)&gt;8),T275,0)))))</f>
        <v>0</v>
      </c>
      <c r="H275" s="16">
        <f t="shared" si="14"/>
        <v>0</v>
      </c>
      <c r="I275" s="16">
        <f t="shared" si="12"/>
        <v>0</v>
      </c>
      <c r="J275" s="16">
        <f t="shared" si="13"/>
        <v>0</v>
      </c>
    </row>
    <row r="276" spans="4:10" ht="15" customHeight="1" x14ac:dyDescent="0.15">
      <c r="D276" s="16">
        <f>IF(T276="",0,IF(科目汇总表!P$5=1,INT(LEFT(T276,4)),IF(AND(科目汇总表!P$5=2,LEN(T276)&gt;4),INT(LEFT(T276,6)),IF(AND(科目汇总表!P$5=3,LEN(T276)&gt;6),INT(LEFT(T276,8)),IF(AND(科目汇总表!P$5=4,LEN(T276)&gt;8),T276,0)))))</f>
        <v>0</v>
      </c>
      <c r="H276" s="16">
        <f t="shared" si="14"/>
        <v>0</v>
      </c>
      <c r="I276" s="16">
        <f t="shared" si="12"/>
        <v>0</v>
      </c>
      <c r="J276" s="16">
        <f t="shared" si="13"/>
        <v>0</v>
      </c>
    </row>
    <row r="277" spans="4:10" ht="15" customHeight="1" x14ac:dyDescent="0.15">
      <c r="D277" s="16">
        <f>IF(T277="",0,IF(科目汇总表!P$5=1,INT(LEFT(T277,4)),IF(AND(科目汇总表!P$5=2,LEN(T277)&gt;4),INT(LEFT(T277,6)),IF(AND(科目汇总表!P$5=3,LEN(T277)&gt;6),INT(LEFT(T277,8)),IF(AND(科目汇总表!P$5=4,LEN(T277)&gt;8),T277,0)))))</f>
        <v>0</v>
      </c>
      <c r="H277" s="16">
        <f t="shared" si="14"/>
        <v>0</v>
      </c>
      <c r="I277" s="16">
        <f t="shared" si="12"/>
        <v>0</v>
      </c>
      <c r="J277" s="16">
        <f t="shared" si="13"/>
        <v>0</v>
      </c>
    </row>
    <row r="278" spans="4:10" ht="15" customHeight="1" x14ac:dyDescent="0.15">
      <c r="D278" s="16">
        <f>IF(T278="",0,IF(科目汇总表!P$5=1,INT(LEFT(T278,4)),IF(AND(科目汇总表!P$5=2,LEN(T278)&gt;4),INT(LEFT(T278,6)),IF(AND(科目汇总表!P$5=3,LEN(T278)&gt;6),INT(LEFT(T278,8)),IF(AND(科目汇总表!P$5=4,LEN(T278)&gt;8),T278,0)))))</f>
        <v>0</v>
      </c>
      <c r="H278" s="16">
        <f t="shared" si="14"/>
        <v>0</v>
      </c>
      <c r="I278" s="16">
        <f t="shared" si="12"/>
        <v>0</v>
      </c>
      <c r="J278" s="16">
        <f t="shared" si="13"/>
        <v>0</v>
      </c>
    </row>
    <row r="279" spans="4:10" ht="15" customHeight="1" x14ac:dyDescent="0.15">
      <c r="D279" s="16">
        <f>IF(T279="",0,IF(科目汇总表!P$5=1,INT(LEFT(T279,4)),IF(AND(科目汇总表!P$5=2,LEN(T279)&gt;4),INT(LEFT(T279,6)),IF(AND(科目汇总表!P$5=3,LEN(T279)&gt;6),INT(LEFT(T279,8)),IF(AND(科目汇总表!P$5=4,LEN(T279)&gt;8),T279,0)))))</f>
        <v>0</v>
      </c>
      <c r="H279" s="16">
        <f t="shared" si="14"/>
        <v>0</v>
      </c>
      <c r="I279" s="16">
        <f t="shared" si="12"/>
        <v>0</v>
      </c>
      <c r="J279" s="16">
        <f t="shared" si="13"/>
        <v>0</v>
      </c>
    </row>
    <row r="280" spans="4:10" ht="15" customHeight="1" x14ac:dyDescent="0.15">
      <c r="D280" s="16">
        <f>IF(T280="",0,IF(科目汇总表!P$5=1,INT(LEFT(T280,4)),IF(AND(科目汇总表!P$5=2,LEN(T280)&gt;4),INT(LEFT(T280,6)),IF(AND(科目汇总表!P$5=3,LEN(T280)&gt;6),INT(LEFT(T280,8)),IF(AND(科目汇总表!P$5=4,LEN(T280)&gt;8),T280,0)))))</f>
        <v>0</v>
      </c>
      <c r="H280" s="16">
        <f t="shared" si="14"/>
        <v>0</v>
      </c>
      <c r="I280" s="16">
        <f t="shared" si="12"/>
        <v>0</v>
      </c>
      <c r="J280" s="16">
        <f t="shared" si="13"/>
        <v>0</v>
      </c>
    </row>
    <row r="281" spans="4:10" ht="15" customHeight="1" x14ac:dyDescent="0.15">
      <c r="D281" s="16">
        <f>IF(T281="",0,IF(科目汇总表!P$5=1,INT(LEFT(T281,4)),IF(AND(科目汇总表!P$5=2,LEN(T281)&gt;4),INT(LEFT(T281,6)),IF(AND(科目汇总表!P$5=3,LEN(T281)&gt;6),INT(LEFT(T281,8)),IF(AND(科目汇总表!P$5=4,LEN(T281)&gt;8),T281,0)))))</f>
        <v>0</v>
      </c>
      <c r="H281" s="16">
        <f t="shared" si="14"/>
        <v>0</v>
      </c>
      <c r="I281" s="16">
        <f t="shared" si="12"/>
        <v>0</v>
      </c>
      <c r="J281" s="16">
        <f t="shared" si="13"/>
        <v>0</v>
      </c>
    </row>
    <row r="282" spans="4:10" ht="15" customHeight="1" x14ac:dyDescent="0.15">
      <c r="D282" s="16">
        <f>IF(T282="",0,IF(科目汇总表!P$5=1,INT(LEFT(T282,4)),IF(AND(科目汇总表!P$5=2,LEN(T282)&gt;4),INT(LEFT(T282,6)),IF(AND(科目汇总表!P$5=3,LEN(T282)&gt;6),INT(LEFT(T282,8)),IF(AND(科目汇总表!P$5=4,LEN(T282)&gt;8),T282,0)))))</f>
        <v>0</v>
      </c>
      <c r="H282" s="16">
        <f t="shared" si="14"/>
        <v>0</v>
      </c>
      <c r="I282" s="16">
        <f t="shared" si="12"/>
        <v>0</v>
      </c>
      <c r="J282" s="16">
        <f t="shared" si="13"/>
        <v>0</v>
      </c>
    </row>
    <row r="283" spans="4:10" ht="15" customHeight="1" x14ac:dyDescent="0.15">
      <c r="D283" s="16">
        <f>IF(T283="",0,IF(科目汇总表!P$5=1,INT(LEFT(T283,4)),IF(AND(科目汇总表!P$5=2,LEN(T283)&gt;4),INT(LEFT(T283,6)),IF(AND(科目汇总表!P$5=3,LEN(T283)&gt;6),INT(LEFT(T283,8)),IF(AND(科目汇总表!P$5=4,LEN(T283)&gt;8),T283,0)))))</f>
        <v>0</v>
      </c>
      <c r="H283" s="16">
        <f t="shared" si="14"/>
        <v>0</v>
      </c>
      <c r="I283" s="16">
        <f t="shared" si="12"/>
        <v>0</v>
      </c>
      <c r="J283" s="16">
        <f t="shared" si="13"/>
        <v>0</v>
      </c>
    </row>
    <row r="284" spans="4:10" ht="15" customHeight="1" x14ac:dyDescent="0.15">
      <c r="D284" s="16">
        <f>IF(T284="",0,IF(科目汇总表!P$5=1,INT(LEFT(T284,4)),IF(AND(科目汇总表!P$5=2,LEN(T284)&gt;4),INT(LEFT(T284,6)),IF(AND(科目汇总表!P$5=3,LEN(T284)&gt;6),INT(LEFT(T284,8)),IF(AND(科目汇总表!P$5=4,LEN(T284)&gt;8),T284,0)))))</f>
        <v>0</v>
      </c>
      <c r="H284" s="16">
        <f t="shared" si="14"/>
        <v>0</v>
      </c>
      <c r="I284" s="16">
        <f t="shared" si="12"/>
        <v>0</v>
      </c>
      <c r="J284" s="16">
        <f t="shared" si="13"/>
        <v>0</v>
      </c>
    </row>
    <row r="285" spans="4:10" ht="15" customHeight="1" x14ac:dyDescent="0.15">
      <c r="D285" s="16">
        <f>IF(T285="",0,IF(科目汇总表!P$5=1,INT(LEFT(T285,4)),IF(AND(科目汇总表!P$5=2,LEN(T285)&gt;4),INT(LEFT(T285,6)),IF(AND(科目汇总表!P$5=3,LEN(T285)&gt;6),INT(LEFT(T285,8)),IF(AND(科目汇总表!P$5=4,LEN(T285)&gt;8),T285,0)))))</f>
        <v>0</v>
      </c>
      <c r="H285" s="16">
        <f t="shared" si="14"/>
        <v>0</v>
      </c>
      <c r="I285" s="16">
        <f t="shared" si="12"/>
        <v>0</v>
      </c>
      <c r="J285" s="16">
        <f t="shared" si="13"/>
        <v>0</v>
      </c>
    </row>
    <row r="286" spans="4:10" ht="15" customHeight="1" x14ac:dyDescent="0.15">
      <c r="D286" s="16">
        <f>IF(T286="",0,IF(科目汇总表!P$5=1,INT(LEFT(T286,4)),IF(AND(科目汇总表!P$5=2,LEN(T286)&gt;4),INT(LEFT(T286,6)),IF(AND(科目汇总表!P$5=3,LEN(T286)&gt;6),INT(LEFT(T286,8)),IF(AND(科目汇总表!P$5=4,LEN(T286)&gt;8),T286,0)))))</f>
        <v>0</v>
      </c>
      <c r="H286" s="16">
        <f t="shared" si="14"/>
        <v>0</v>
      </c>
      <c r="I286" s="16">
        <f t="shared" si="12"/>
        <v>0</v>
      </c>
      <c r="J286" s="16">
        <f t="shared" si="13"/>
        <v>0</v>
      </c>
    </row>
    <row r="287" spans="4:10" ht="15" customHeight="1" x14ac:dyDescent="0.15">
      <c r="D287" s="16">
        <f>IF(T287="",0,IF(科目汇总表!P$5=1,INT(LEFT(T287,4)),IF(AND(科目汇总表!P$5=2,LEN(T287)&gt;4),INT(LEFT(T287,6)),IF(AND(科目汇总表!P$5=3,LEN(T287)&gt;6),INT(LEFT(T287,8)),IF(AND(科目汇总表!P$5=4,LEN(T287)&gt;8),T287,0)))))</f>
        <v>0</v>
      </c>
      <c r="H287" s="16">
        <f t="shared" si="14"/>
        <v>0</v>
      </c>
      <c r="I287" s="16">
        <f t="shared" si="12"/>
        <v>0</v>
      </c>
      <c r="J287" s="16">
        <f t="shared" si="13"/>
        <v>0</v>
      </c>
    </row>
    <row r="288" spans="4:10" ht="15" customHeight="1" x14ac:dyDescent="0.15">
      <c r="D288" s="16">
        <f>IF(T288="",0,IF(科目汇总表!P$5=1,INT(LEFT(T288,4)),IF(AND(科目汇总表!P$5=2,LEN(T288)&gt;4),INT(LEFT(T288,6)),IF(AND(科目汇总表!P$5=3,LEN(T288)&gt;6),INT(LEFT(T288,8)),IF(AND(科目汇总表!P$5=4,LEN(T288)&gt;8),T288,0)))))</f>
        <v>0</v>
      </c>
      <c r="H288" s="16">
        <f t="shared" si="14"/>
        <v>0</v>
      </c>
      <c r="I288" s="16">
        <f t="shared" si="12"/>
        <v>0</v>
      </c>
      <c r="J288" s="16">
        <f t="shared" si="13"/>
        <v>0</v>
      </c>
    </row>
    <row r="289" spans="4:10" ht="15" customHeight="1" x14ac:dyDescent="0.15">
      <c r="D289" s="16">
        <f>IF(T289="",0,IF(科目汇总表!P$5=1,INT(LEFT(T289,4)),IF(AND(科目汇总表!P$5=2,LEN(T289)&gt;4),INT(LEFT(T289,6)),IF(AND(科目汇总表!P$5=3,LEN(T289)&gt;6),INT(LEFT(T289,8)),IF(AND(科目汇总表!P$5=4,LEN(T289)&gt;8),T289,0)))))</f>
        <v>0</v>
      </c>
      <c r="H289" s="16">
        <f t="shared" si="14"/>
        <v>0</v>
      </c>
      <c r="I289" s="16">
        <f t="shared" si="12"/>
        <v>0</v>
      </c>
      <c r="J289" s="16">
        <f t="shared" si="13"/>
        <v>0</v>
      </c>
    </row>
    <row r="290" spans="4:10" ht="15" customHeight="1" x14ac:dyDescent="0.15">
      <c r="D290" s="16">
        <f>IF(T290="",0,IF(科目汇总表!P$5=1,INT(LEFT(T290,4)),IF(AND(科目汇总表!P$5=2,LEN(T290)&gt;4),INT(LEFT(T290,6)),IF(AND(科目汇总表!P$5=3,LEN(T290)&gt;6),INT(LEFT(T290,8)),IF(AND(科目汇总表!P$5=4,LEN(T290)&gt;8),T290,0)))))</f>
        <v>0</v>
      </c>
      <c r="H290" s="16">
        <f t="shared" si="14"/>
        <v>0</v>
      </c>
      <c r="I290" s="16">
        <f t="shared" si="12"/>
        <v>0</v>
      </c>
      <c r="J290" s="16">
        <f t="shared" si="13"/>
        <v>0</v>
      </c>
    </row>
    <row r="291" spans="4:10" ht="15" customHeight="1" x14ac:dyDescent="0.15">
      <c r="D291" s="16">
        <f>IF(T291="",0,IF(科目汇总表!P$5=1,INT(LEFT(T291,4)),IF(AND(科目汇总表!P$5=2,LEN(T291)&gt;4),INT(LEFT(T291,6)),IF(AND(科目汇总表!P$5=3,LEN(T291)&gt;6),INT(LEFT(T291,8)),IF(AND(科目汇总表!P$5=4,LEN(T291)&gt;8),T291,0)))))</f>
        <v>0</v>
      </c>
      <c r="H291" s="16">
        <f t="shared" si="14"/>
        <v>0</v>
      </c>
      <c r="I291" s="16">
        <f t="shared" si="12"/>
        <v>0</v>
      </c>
      <c r="J291" s="16">
        <f t="shared" si="13"/>
        <v>0</v>
      </c>
    </row>
    <row r="292" spans="4:10" ht="15" customHeight="1" x14ac:dyDescent="0.15">
      <c r="D292" s="16">
        <f>IF(T292="",0,IF(科目汇总表!P$5=1,INT(LEFT(T292,4)),IF(AND(科目汇总表!P$5=2,LEN(T292)&gt;4),INT(LEFT(T292,6)),IF(AND(科目汇总表!P$5=3,LEN(T292)&gt;6),INT(LEFT(T292,8)),IF(AND(科目汇总表!P$5=4,LEN(T292)&gt;8),T292,0)))))</f>
        <v>0</v>
      </c>
      <c r="H292" s="16">
        <f t="shared" si="14"/>
        <v>0</v>
      </c>
      <c r="I292" s="16">
        <f t="shared" ref="I292:I355" si="15">IF(LEN(T292)&lt;6,0,INT(LEFT(T292,6)))</f>
        <v>0</v>
      </c>
      <c r="J292" s="16">
        <f t="shared" ref="J292:J355" si="16">IF(LEN(T292)&lt;8,0,INT(LEFT(T292,8)))</f>
        <v>0</v>
      </c>
    </row>
    <row r="293" spans="4:10" ht="15" customHeight="1" x14ac:dyDescent="0.15">
      <c r="D293" s="16">
        <f>IF(T293="",0,IF(科目汇总表!P$5=1,INT(LEFT(T293,4)),IF(AND(科目汇总表!P$5=2,LEN(T293)&gt;4),INT(LEFT(T293,6)),IF(AND(科目汇总表!P$5=3,LEN(T293)&gt;6),INT(LEFT(T293,8)),IF(AND(科目汇总表!P$5=4,LEN(T293)&gt;8),T293,0)))))</f>
        <v>0</v>
      </c>
      <c r="H293" s="16">
        <f t="shared" si="14"/>
        <v>0</v>
      </c>
      <c r="I293" s="16">
        <f t="shared" si="15"/>
        <v>0</v>
      </c>
      <c r="J293" s="16">
        <f t="shared" si="16"/>
        <v>0</v>
      </c>
    </row>
    <row r="294" spans="4:10" ht="15" customHeight="1" x14ac:dyDescent="0.15">
      <c r="D294" s="16">
        <f>IF(T294="",0,IF(科目汇总表!P$5=1,INT(LEFT(T294,4)),IF(AND(科目汇总表!P$5=2,LEN(T294)&gt;4),INT(LEFT(T294,6)),IF(AND(科目汇总表!P$5=3,LEN(T294)&gt;6),INT(LEFT(T294,8)),IF(AND(科目汇总表!P$5=4,LEN(T294)&gt;8),T294,0)))))</f>
        <v>0</v>
      </c>
      <c r="H294" s="16">
        <f t="shared" si="14"/>
        <v>0</v>
      </c>
      <c r="I294" s="16">
        <f t="shared" si="15"/>
        <v>0</v>
      </c>
      <c r="J294" s="16">
        <f t="shared" si="16"/>
        <v>0</v>
      </c>
    </row>
    <row r="295" spans="4:10" ht="15" customHeight="1" x14ac:dyDescent="0.15">
      <c r="D295" s="16">
        <f>IF(T295="",0,IF(科目汇总表!P$5=1,INT(LEFT(T295,4)),IF(AND(科目汇总表!P$5=2,LEN(T295)&gt;4),INT(LEFT(T295,6)),IF(AND(科目汇总表!P$5=3,LEN(T295)&gt;6),INT(LEFT(T295,8)),IF(AND(科目汇总表!P$5=4,LEN(T295)&gt;8),T295,0)))))</f>
        <v>0</v>
      </c>
      <c r="H295" s="16">
        <f t="shared" si="14"/>
        <v>0</v>
      </c>
      <c r="I295" s="16">
        <f t="shared" si="15"/>
        <v>0</v>
      </c>
      <c r="J295" s="16">
        <f t="shared" si="16"/>
        <v>0</v>
      </c>
    </row>
    <row r="296" spans="4:10" ht="15" customHeight="1" x14ac:dyDescent="0.15">
      <c r="D296" s="16">
        <f>IF(T296="",0,IF(科目汇总表!P$5=1,INT(LEFT(T296,4)),IF(AND(科目汇总表!P$5=2,LEN(T296)&gt;4),INT(LEFT(T296,6)),IF(AND(科目汇总表!P$5=3,LEN(T296)&gt;6),INT(LEFT(T296,8)),IF(AND(科目汇总表!P$5=4,LEN(T296)&gt;8),T296,0)))))</f>
        <v>0</v>
      </c>
      <c r="H296" s="16">
        <f t="shared" si="14"/>
        <v>0</v>
      </c>
      <c r="I296" s="16">
        <f t="shared" si="15"/>
        <v>0</v>
      </c>
      <c r="J296" s="16">
        <f t="shared" si="16"/>
        <v>0</v>
      </c>
    </row>
    <row r="297" spans="4:10" ht="15" customHeight="1" x14ac:dyDescent="0.15">
      <c r="D297" s="16">
        <f>IF(T297="",0,IF(科目汇总表!P$5=1,INT(LEFT(T297,4)),IF(AND(科目汇总表!P$5=2,LEN(T297)&gt;4),INT(LEFT(T297,6)),IF(AND(科目汇总表!P$5=3,LEN(T297)&gt;6),INT(LEFT(T297,8)),IF(AND(科目汇总表!P$5=4,LEN(T297)&gt;8),T297,0)))))</f>
        <v>0</v>
      </c>
      <c r="H297" s="16">
        <f t="shared" si="14"/>
        <v>0</v>
      </c>
      <c r="I297" s="16">
        <f t="shared" si="15"/>
        <v>0</v>
      </c>
      <c r="J297" s="16">
        <f t="shared" si="16"/>
        <v>0</v>
      </c>
    </row>
    <row r="298" spans="4:10" ht="15" customHeight="1" x14ac:dyDescent="0.15">
      <c r="D298" s="16">
        <f>IF(T298="",0,IF(科目汇总表!P$5=1,INT(LEFT(T298,4)),IF(AND(科目汇总表!P$5=2,LEN(T298)&gt;4),INT(LEFT(T298,6)),IF(AND(科目汇总表!P$5=3,LEN(T298)&gt;6),INT(LEFT(T298,8)),IF(AND(科目汇总表!P$5=4,LEN(T298)&gt;8),T298,0)))))</f>
        <v>0</v>
      </c>
      <c r="H298" s="16">
        <f t="shared" si="14"/>
        <v>0</v>
      </c>
      <c r="I298" s="16">
        <f t="shared" si="15"/>
        <v>0</v>
      </c>
      <c r="J298" s="16">
        <f t="shared" si="16"/>
        <v>0</v>
      </c>
    </row>
    <row r="299" spans="4:10" ht="15" customHeight="1" x14ac:dyDescent="0.15">
      <c r="D299" s="16">
        <f>IF(T299="",0,IF(科目汇总表!P$5=1,INT(LEFT(T299,4)),IF(AND(科目汇总表!P$5=2,LEN(T299)&gt;4),INT(LEFT(T299,6)),IF(AND(科目汇总表!P$5=3,LEN(T299)&gt;6),INT(LEFT(T299,8)),IF(AND(科目汇总表!P$5=4,LEN(T299)&gt;8),T299,0)))))</f>
        <v>0</v>
      </c>
      <c r="H299" s="16">
        <f t="shared" si="14"/>
        <v>0</v>
      </c>
      <c r="I299" s="16">
        <f t="shared" si="15"/>
        <v>0</v>
      </c>
      <c r="J299" s="16">
        <f t="shared" si="16"/>
        <v>0</v>
      </c>
    </row>
    <row r="300" spans="4:10" ht="15" customHeight="1" x14ac:dyDescent="0.15">
      <c r="D300" s="16">
        <f>IF(T300="",0,IF(科目汇总表!P$5=1,INT(LEFT(T300,4)),IF(AND(科目汇总表!P$5=2,LEN(T300)&gt;4),INT(LEFT(T300,6)),IF(AND(科目汇总表!P$5=3,LEN(T300)&gt;6),INT(LEFT(T300,8)),IF(AND(科目汇总表!P$5=4,LEN(T300)&gt;8),T300,0)))))</f>
        <v>0</v>
      </c>
      <c r="H300" s="16">
        <f t="shared" si="14"/>
        <v>0</v>
      </c>
      <c r="I300" s="16">
        <f t="shared" si="15"/>
        <v>0</v>
      </c>
      <c r="J300" s="16">
        <f t="shared" si="16"/>
        <v>0</v>
      </c>
    </row>
    <row r="301" spans="4:10" ht="15" customHeight="1" x14ac:dyDescent="0.15">
      <c r="D301" s="16">
        <f>IF(T301="",0,IF(科目汇总表!P$5=1,INT(LEFT(T301,4)),IF(AND(科目汇总表!P$5=2,LEN(T301)&gt;4),INT(LEFT(T301,6)),IF(AND(科目汇总表!P$5=3,LEN(T301)&gt;6),INT(LEFT(T301,8)),IF(AND(科目汇总表!P$5=4,LEN(T301)&gt;8),T301,0)))))</f>
        <v>0</v>
      </c>
      <c r="H301" s="16">
        <f t="shared" si="14"/>
        <v>0</v>
      </c>
      <c r="I301" s="16">
        <f t="shared" si="15"/>
        <v>0</v>
      </c>
      <c r="J301" s="16">
        <f t="shared" si="16"/>
        <v>0</v>
      </c>
    </row>
    <row r="302" spans="4:10" ht="15" customHeight="1" x14ac:dyDescent="0.15">
      <c r="D302" s="16">
        <f>IF(T302="",0,IF(科目汇总表!P$5=1,INT(LEFT(T302,4)),IF(AND(科目汇总表!P$5=2,LEN(T302)&gt;4),INT(LEFT(T302,6)),IF(AND(科目汇总表!P$5=3,LEN(T302)&gt;6),INT(LEFT(T302,8)),IF(AND(科目汇总表!P$5=4,LEN(T302)&gt;8),T302,0)))))</f>
        <v>0</v>
      </c>
      <c r="H302" s="16">
        <f t="shared" si="14"/>
        <v>0</v>
      </c>
      <c r="I302" s="16">
        <f t="shared" si="15"/>
        <v>0</v>
      </c>
      <c r="J302" s="16">
        <f t="shared" si="16"/>
        <v>0</v>
      </c>
    </row>
    <row r="303" spans="4:10" ht="15" customHeight="1" x14ac:dyDescent="0.15">
      <c r="D303" s="16">
        <f>IF(T303="",0,IF(科目汇总表!P$5=1,INT(LEFT(T303,4)),IF(AND(科目汇总表!P$5=2,LEN(T303)&gt;4),INT(LEFT(T303,6)),IF(AND(科目汇总表!P$5=3,LEN(T303)&gt;6),INT(LEFT(T303,8)),IF(AND(科目汇总表!P$5=4,LEN(T303)&gt;8),T303,0)))))</f>
        <v>0</v>
      </c>
      <c r="H303" s="16">
        <f t="shared" si="14"/>
        <v>0</v>
      </c>
      <c r="I303" s="16">
        <f t="shared" si="15"/>
        <v>0</v>
      </c>
      <c r="J303" s="16">
        <f t="shared" si="16"/>
        <v>0</v>
      </c>
    </row>
    <row r="304" spans="4:10" ht="15" customHeight="1" x14ac:dyDescent="0.15">
      <c r="D304" s="16">
        <f>IF(T304="",0,IF(科目汇总表!P$5=1,INT(LEFT(T304,4)),IF(AND(科目汇总表!P$5=2,LEN(T304)&gt;4),INT(LEFT(T304,6)),IF(AND(科目汇总表!P$5=3,LEN(T304)&gt;6),INT(LEFT(T304,8)),IF(AND(科目汇总表!P$5=4,LEN(T304)&gt;8),T304,0)))))</f>
        <v>0</v>
      </c>
      <c r="H304" s="16">
        <f t="shared" si="14"/>
        <v>0</v>
      </c>
      <c r="I304" s="16">
        <f t="shared" si="15"/>
        <v>0</v>
      </c>
      <c r="J304" s="16">
        <f t="shared" si="16"/>
        <v>0</v>
      </c>
    </row>
    <row r="305" spans="4:10" ht="15" customHeight="1" x14ac:dyDescent="0.15">
      <c r="D305" s="16">
        <f>IF(T305="",0,IF(科目汇总表!P$5=1,INT(LEFT(T305,4)),IF(AND(科目汇总表!P$5=2,LEN(T305)&gt;4),INT(LEFT(T305,6)),IF(AND(科目汇总表!P$5=3,LEN(T305)&gt;6),INT(LEFT(T305,8)),IF(AND(科目汇总表!P$5=4,LEN(T305)&gt;8),T305,0)))))</f>
        <v>0</v>
      </c>
      <c r="H305" s="16">
        <f t="shared" si="14"/>
        <v>0</v>
      </c>
      <c r="I305" s="16">
        <f t="shared" si="15"/>
        <v>0</v>
      </c>
      <c r="J305" s="16">
        <f t="shared" si="16"/>
        <v>0</v>
      </c>
    </row>
    <row r="306" spans="4:10" ht="15" customHeight="1" x14ac:dyDescent="0.15">
      <c r="D306" s="16">
        <f>IF(T306="",0,IF(科目汇总表!P$5=1,INT(LEFT(T306,4)),IF(AND(科目汇总表!P$5=2,LEN(T306)&gt;4),INT(LEFT(T306,6)),IF(AND(科目汇总表!P$5=3,LEN(T306)&gt;6),INT(LEFT(T306,8)),IF(AND(科目汇总表!P$5=4,LEN(T306)&gt;8),T306,0)))))</f>
        <v>0</v>
      </c>
      <c r="H306" s="16">
        <f t="shared" si="14"/>
        <v>0</v>
      </c>
      <c r="I306" s="16">
        <f t="shared" si="15"/>
        <v>0</v>
      </c>
      <c r="J306" s="16">
        <f t="shared" si="16"/>
        <v>0</v>
      </c>
    </row>
    <row r="307" spans="4:10" ht="15" customHeight="1" x14ac:dyDescent="0.15">
      <c r="D307" s="16">
        <f>IF(T307="",0,IF(科目汇总表!P$5=1,INT(LEFT(T307,4)),IF(AND(科目汇总表!P$5=2,LEN(T307)&gt;4),INT(LEFT(T307,6)),IF(AND(科目汇总表!P$5=3,LEN(T307)&gt;6),INT(LEFT(T307,8)),IF(AND(科目汇总表!P$5=4,LEN(T307)&gt;8),T307,0)))))</f>
        <v>0</v>
      </c>
      <c r="H307" s="16">
        <f t="shared" si="14"/>
        <v>0</v>
      </c>
      <c r="I307" s="16">
        <f t="shared" si="15"/>
        <v>0</v>
      </c>
      <c r="J307" s="16">
        <f t="shared" si="16"/>
        <v>0</v>
      </c>
    </row>
    <row r="308" spans="4:10" ht="15" customHeight="1" x14ac:dyDescent="0.15">
      <c r="D308" s="16">
        <f>IF(T308="",0,IF(科目汇总表!P$5=1,INT(LEFT(T308,4)),IF(AND(科目汇总表!P$5=2,LEN(T308)&gt;4),INT(LEFT(T308,6)),IF(AND(科目汇总表!P$5=3,LEN(T308)&gt;6),INT(LEFT(T308,8)),IF(AND(科目汇总表!P$5=4,LEN(T308)&gt;8),T308,0)))))</f>
        <v>0</v>
      </c>
      <c r="H308" s="16">
        <f t="shared" si="14"/>
        <v>0</v>
      </c>
      <c r="I308" s="16">
        <f t="shared" si="15"/>
        <v>0</v>
      </c>
      <c r="J308" s="16">
        <f t="shared" si="16"/>
        <v>0</v>
      </c>
    </row>
    <row r="309" spans="4:10" ht="15" customHeight="1" x14ac:dyDescent="0.15">
      <c r="D309" s="16">
        <f>IF(T309="",0,IF(科目汇总表!P$5=1,INT(LEFT(T309,4)),IF(AND(科目汇总表!P$5=2,LEN(T309)&gt;4),INT(LEFT(T309,6)),IF(AND(科目汇总表!P$5=3,LEN(T309)&gt;6),INT(LEFT(T309,8)),IF(AND(科目汇总表!P$5=4,LEN(T309)&gt;8),T309,0)))))</f>
        <v>0</v>
      </c>
      <c r="H309" s="16">
        <f t="shared" si="14"/>
        <v>0</v>
      </c>
      <c r="I309" s="16">
        <f t="shared" si="15"/>
        <v>0</v>
      </c>
      <c r="J309" s="16">
        <f t="shared" si="16"/>
        <v>0</v>
      </c>
    </row>
    <row r="310" spans="4:10" ht="15" customHeight="1" x14ac:dyDescent="0.15">
      <c r="D310" s="16">
        <f>IF(T310="",0,IF(科目汇总表!P$5=1,INT(LEFT(T310,4)),IF(AND(科目汇总表!P$5=2,LEN(T310)&gt;4),INT(LEFT(T310,6)),IF(AND(科目汇总表!P$5=3,LEN(T310)&gt;6),INT(LEFT(T310,8)),IF(AND(科目汇总表!P$5=4,LEN(T310)&gt;8),T310,0)))))</f>
        <v>0</v>
      </c>
      <c r="H310" s="16">
        <f t="shared" si="14"/>
        <v>0</v>
      </c>
      <c r="I310" s="16">
        <f t="shared" si="15"/>
        <v>0</v>
      </c>
      <c r="J310" s="16">
        <f t="shared" si="16"/>
        <v>0</v>
      </c>
    </row>
    <row r="311" spans="4:10" ht="15" customHeight="1" x14ac:dyDescent="0.15">
      <c r="D311" s="16">
        <f>IF(T311="",0,IF(科目汇总表!P$5=1,INT(LEFT(T311,4)),IF(AND(科目汇总表!P$5=2,LEN(T311)&gt;4),INT(LEFT(T311,6)),IF(AND(科目汇总表!P$5=3,LEN(T311)&gt;6),INT(LEFT(T311,8)),IF(AND(科目汇总表!P$5=4,LEN(T311)&gt;8),T311,0)))))</f>
        <v>0</v>
      </c>
      <c r="H311" s="16">
        <f t="shared" si="14"/>
        <v>0</v>
      </c>
      <c r="I311" s="16">
        <f t="shared" si="15"/>
        <v>0</v>
      </c>
      <c r="J311" s="16">
        <f t="shared" si="16"/>
        <v>0</v>
      </c>
    </row>
    <row r="312" spans="4:10" ht="15" customHeight="1" x14ac:dyDescent="0.15">
      <c r="D312" s="16">
        <f>IF(T312="",0,IF(科目汇总表!P$5=1,INT(LEFT(T312,4)),IF(AND(科目汇总表!P$5=2,LEN(T312)&gt;4),INT(LEFT(T312,6)),IF(AND(科目汇总表!P$5=3,LEN(T312)&gt;6),INT(LEFT(T312,8)),IF(AND(科目汇总表!P$5=4,LEN(T312)&gt;8),T312,0)))))</f>
        <v>0</v>
      </c>
      <c r="H312" s="16">
        <f t="shared" si="14"/>
        <v>0</v>
      </c>
      <c r="I312" s="16">
        <f t="shared" si="15"/>
        <v>0</v>
      </c>
      <c r="J312" s="16">
        <f t="shared" si="16"/>
        <v>0</v>
      </c>
    </row>
    <row r="313" spans="4:10" ht="15" customHeight="1" x14ac:dyDescent="0.15">
      <c r="D313" s="16">
        <f>IF(T313="",0,IF(科目汇总表!P$5=1,INT(LEFT(T313,4)),IF(AND(科目汇总表!P$5=2,LEN(T313)&gt;4),INT(LEFT(T313,6)),IF(AND(科目汇总表!P$5=3,LEN(T313)&gt;6),INT(LEFT(T313,8)),IF(AND(科目汇总表!P$5=4,LEN(T313)&gt;8),T313,0)))))</f>
        <v>0</v>
      </c>
      <c r="H313" s="16">
        <f t="shared" si="14"/>
        <v>0</v>
      </c>
      <c r="I313" s="16">
        <f t="shared" si="15"/>
        <v>0</v>
      </c>
      <c r="J313" s="16">
        <f t="shared" si="16"/>
        <v>0</v>
      </c>
    </row>
    <row r="314" spans="4:10" ht="15" customHeight="1" x14ac:dyDescent="0.15">
      <c r="D314" s="16">
        <f>IF(T314="",0,IF(科目汇总表!P$5=1,INT(LEFT(T314,4)),IF(AND(科目汇总表!P$5=2,LEN(T314)&gt;4),INT(LEFT(T314,6)),IF(AND(科目汇总表!P$5=3,LEN(T314)&gt;6),INT(LEFT(T314,8)),IF(AND(科目汇总表!P$5=4,LEN(T314)&gt;8),T314,0)))))</f>
        <v>0</v>
      </c>
      <c r="H314" s="16">
        <f t="shared" si="14"/>
        <v>0</v>
      </c>
      <c r="I314" s="16">
        <f t="shared" si="15"/>
        <v>0</v>
      </c>
      <c r="J314" s="16">
        <f t="shared" si="16"/>
        <v>0</v>
      </c>
    </row>
    <row r="315" spans="4:10" ht="15" customHeight="1" x14ac:dyDescent="0.15">
      <c r="D315" s="16">
        <f>IF(T315="",0,IF(科目汇总表!P$5=1,INT(LEFT(T315,4)),IF(AND(科目汇总表!P$5=2,LEN(T315)&gt;4),INT(LEFT(T315,6)),IF(AND(科目汇总表!P$5=3,LEN(T315)&gt;6),INT(LEFT(T315,8)),IF(AND(科目汇总表!P$5=4,LEN(T315)&gt;8),T315,0)))))</f>
        <v>0</v>
      </c>
      <c r="H315" s="16">
        <f t="shared" si="14"/>
        <v>0</v>
      </c>
      <c r="I315" s="16">
        <f t="shared" si="15"/>
        <v>0</v>
      </c>
      <c r="J315" s="16">
        <f t="shared" si="16"/>
        <v>0</v>
      </c>
    </row>
    <row r="316" spans="4:10" ht="15" customHeight="1" x14ac:dyDescent="0.15">
      <c r="D316" s="16">
        <f>IF(T316="",0,IF(科目汇总表!P$5=1,INT(LEFT(T316,4)),IF(AND(科目汇总表!P$5=2,LEN(T316)&gt;4),INT(LEFT(T316,6)),IF(AND(科目汇总表!P$5=3,LEN(T316)&gt;6),INT(LEFT(T316,8)),IF(AND(科目汇总表!P$5=4,LEN(T316)&gt;8),T316,0)))))</f>
        <v>0</v>
      </c>
      <c r="H316" s="16">
        <f t="shared" si="14"/>
        <v>0</v>
      </c>
      <c r="I316" s="16">
        <f t="shared" si="15"/>
        <v>0</v>
      </c>
      <c r="J316" s="16">
        <f t="shared" si="16"/>
        <v>0</v>
      </c>
    </row>
    <row r="317" spans="4:10" ht="15" customHeight="1" x14ac:dyDescent="0.15">
      <c r="D317" s="16">
        <f>IF(T317="",0,IF(科目汇总表!P$5=1,INT(LEFT(T317,4)),IF(AND(科目汇总表!P$5=2,LEN(T317)&gt;4),INT(LEFT(T317,6)),IF(AND(科目汇总表!P$5=3,LEN(T317)&gt;6),INT(LEFT(T317,8)),IF(AND(科目汇总表!P$5=4,LEN(T317)&gt;8),T317,0)))))</f>
        <v>0</v>
      </c>
      <c r="H317" s="16">
        <f t="shared" si="14"/>
        <v>0</v>
      </c>
      <c r="I317" s="16">
        <f t="shared" si="15"/>
        <v>0</v>
      </c>
      <c r="J317" s="16">
        <f t="shared" si="16"/>
        <v>0</v>
      </c>
    </row>
    <row r="318" spans="4:10" ht="15" customHeight="1" x14ac:dyDescent="0.15">
      <c r="D318" s="16">
        <f>IF(T318="",0,IF(科目汇总表!P$5=1,INT(LEFT(T318,4)),IF(AND(科目汇总表!P$5=2,LEN(T318)&gt;4),INT(LEFT(T318,6)),IF(AND(科目汇总表!P$5=3,LEN(T318)&gt;6),INT(LEFT(T318,8)),IF(AND(科目汇总表!P$5=4,LEN(T318)&gt;8),T318,0)))))</f>
        <v>0</v>
      </c>
      <c r="H318" s="16">
        <f t="shared" si="14"/>
        <v>0</v>
      </c>
      <c r="I318" s="16">
        <f t="shared" si="15"/>
        <v>0</v>
      </c>
      <c r="J318" s="16">
        <f t="shared" si="16"/>
        <v>0</v>
      </c>
    </row>
    <row r="319" spans="4:10" ht="15" customHeight="1" x14ac:dyDescent="0.15">
      <c r="D319" s="16">
        <f>IF(T319="",0,IF(科目汇总表!P$5=1,INT(LEFT(T319,4)),IF(AND(科目汇总表!P$5=2,LEN(T319)&gt;4),INT(LEFT(T319,6)),IF(AND(科目汇总表!P$5=3,LEN(T319)&gt;6),INT(LEFT(T319,8)),IF(AND(科目汇总表!P$5=4,LEN(T319)&gt;8),T319,0)))))</f>
        <v>0</v>
      </c>
      <c r="H319" s="16">
        <f t="shared" si="14"/>
        <v>0</v>
      </c>
      <c r="I319" s="16">
        <f t="shared" si="15"/>
        <v>0</v>
      </c>
      <c r="J319" s="16">
        <f t="shared" si="16"/>
        <v>0</v>
      </c>
    </row>
    <row r="320" spans="4:10" ht="15" customHeight="1" x14ac:dyDescent="0.15">
      <c r="D320" s="16">
        <f>IF(T320="",0,IF(科目汇总表!P$5=1,INT(LEFT(T320,4)),IF(AND(科目汇总表!P$5=2,LEN(T320)&gt;4),INT(LEFT(T320,6)),IF(AND(科目汇总表!P$5=3,LEN(T320)&gt;6),INT(LEFT(T320,8)),IF(AND(科目汇总表!P$5=4,LEN(T320)&gt;8),T320,0)))))</f>
        <v>0</v>
      </c>
      <c r="H320" s="16">
        <f t="shared" si="14"/>
        <v>0</v>
      </c>
      <c r="I320" s="16">
        <f t="shared" si="15"/>
        <v>0</v>
      </c>
      <c r="J320" s="16">
        <f t="shared" si="16"/>
        <v>0</v>
      </c>
    </row>
    <row r="321" spans="4:10" ht="15" customHeight="1" x14ac:dyDescent="0.15">
      <c r="D321" s="16">
        <f>IF(T321="",0,IF(科目汇总表!P$5=1,INT(LEFT(T321,4)),IF(AND(科目汇总表!P$5=2,LEN(T321)&gt;4),INT(LEFT(T321,6)),IF(AND(科目汇总表!P$5=3,LEN(T321)&gt;6),INT(LEFT(T321,8)),IF(AND(科目汇总表!P$5=4,LEN(T321)&gt;8),T321,0)))))</f>
        <v>0</v>
      </c>
      <c r="H321" s="16">
        <f t="shared" si="14"/>
        <v>0</v>
      </c>
      <c r="I321" s="16">
        <f t="shared" si="15"/>
        <v>0</v>
      </c>
      <c r="J321" s="16">
        <f t="shared" si="16"/>
        <v>0</v>
      </c>
    </row>
    <row r="322" spans="4:10" ht="15" customHeight="1" x14ac:dyDescent="0.15">
      <c r="D322" s="16">
        <f>IF(T322="",0,IF(科目汇总表!P$5=1,INT(LEFT(T322,4)),IF(AND(科目汇总表!P$5=2,LEN(T322)&gt;4),INT(LEFT(T322,6)),IF(AND(科目汇总表!P$5=3,LEN(T322)&gt;6),INT(LEFT(T322,8)),IF(AND(科目汇总表!P$5=4,LEN(T322)&gt;8),T322,0)))))</f>
        <v>0</v>
      </c>
      <c r="H322" s="16">
        <f t="shared" si="14"/>
        <v>0</v>
      </c>
      <c r="I322" s="16">
        <f t="shared" si="15"/>
        <v>0</v>
      </c>
      <c r="J322" s="16">
        <f t="shared" si="16"/>
        <v>0</v>
      </c>
    </row>
    <row r="323" spans="4:10" ht="15" customHeight="1" x14ac:dyDescent="0.15">
      <c r="D323" s="16">
        <f>IF(T323="",0,IF(科目汇总表!P$5=1,INT(LEFT(T323,4)),IF(AND(科目汇总表!P$5=2,LEN(T323)&gt;4),INT(LEFT(T323,6)),IF(AND(科目汇总表!P$5=3,LEN(T323)&gt;6),INT(LEFT(T323,8)),IF(AND(科目汇总表!P$5=4,LEN(T323)&gt;8),T323,0)))))</f>
        <v>0</v>
      </c>
      <c r="H323" s="16">
        <f t="shared" si="14"/>
        <v>0</v>
      </c>
      <c r="I323" s="16">
        <f t="shared" si="15"/>
        <v>0</v>
      </c>
      <c r="J323" s="16">
        <f t="shared" si="16"/>
        <v>0</v>
      </c>
    </row>
    <row r="324" spans="4:10" ht="15" customHeight="1" x14ac:dyDescent="0.15">
      <c r="D324" s="16">
        <f>IF(T324="",0,IF(科目汇总表!P$5=1,INT(LEFT(T324,4)),IF(AND(科目汇总表!P$5=2,LEN(T324)&gt;4),INT(LEFT(T324,6)),IF(AND(科目汇总表!P$5=3,LEN(T324)&gt;6),INT(LEFT(T324,8)),IF(AND(科目汇总表!P$5=4,LEN(T324)&gt;8),T324,0)))))</f>
        <v>0</v>
      </c>
      <c r="H324" s="16">
        <f t="shared" si="14"/>
        <v>0</v>
      </c>
      <c r="I324" s="16">
        <f t="shared" si="15"/>
        <v>0</v>
      </c>
      <c r="J324" s="16">
        <f t="shared" si="16"/>
        <v>0</v>
      </c>
    </row>
    <row r="325" spans="4:10" ht="15" customHeight="1" x14ac:dyDescent="0.15">
      <c r="D325" s="16">
        <f>IF(T325="",0,IF(科目汇总表!P$5=1,INT(LEFT(T325,4)),IF(AND(科目汇总表!P$5=2,LEN(T325)&gt;4),INT(LEFT(T325,6)),IF(AND(科目汇总表!P$5=3,LEN(T325)&gt;6),INT(LEFT(T325,8)),IF(AND(科目汇总表!P$5=4,LEN(T325)&gt;8),T325,0)))))</f>
        <v>0</v>
      </c>
      <c r="H325" s="16">
        <f t="shared" ref="H325:H388" si="17">IF(T325=0,0,INT(LEFT(T325,4)))</f>
        <v>0</v>
      </c>
      <c r="I325" s="16">
        <f t="shared" si="15"/>
        <v>0</v>
      </c>
      <c r="J325" s="16">
        <f t="shared" si="16"/>
        <v>0</v>
      </c>
    </row>
    <row r="326" spans="4:10" ht="15" customHeight="1" x14ac:dyDescent="0.15">
      <c r="D326" s="16">
        <f>IF(T326="",0,IF(科目汇总表!P$5=1,INT(LEFT(T326,4)),IF(AND(科目汇总表!P$5=2,LEN(T326)&gt;4),INT(LEFT(T326,6)),IF(AND(科目汇总表!P$5=3,LEN(T326)&gt;6),INT(LEFT(T326,8)),IF(AND(科目汇总表!P$5=4,LEN(T326)&gt;8),T326,0)))))</f>
        <v>0</v>
      </c>
      <c r="H326" s="16">
        <f t="shared" si="17"/>
        <v>0</v>
      </c>
      <c r="I326" s="16">
        <f t="shared" si="15"/>
        <v>0</v>
      </c>
      <c r="J326" s="16">
        <f t="shared" si="16"/>
        <v>0</v>
      </c>
    </row>
    <row r="327" spans="4:10" ht="15" customHeight="1" x14ac:dyDescent="0.15">
      <c r="D327" s="16">
        <f>IF(T327="",0,IF(科目汇总表!P$5=1,INT(LEFT(T327,4)),IF(AND(科目汇总表!P$5=2,LEN(T327)&gt;4),INT(LEFT(T327,6)),IF(AND(科目汇总表!P$5=3,LEN(T327)&gt;6),INT(LEFT(T327,8)),IF(AND(科目汇总表!P$5=4,LEN(T327)&gt;8),T327,0)))))</f>
        <v>0</v>
      </c>
      <c r="H327" s="16">
        <f t="shared" si="17"/>
        <v>0</v>
      </c>
      <c r="I327" s="16">
        <f t="shared" si="15"/>
        <v>0</v>
      </c>
      <c r="J327" s="16">
        <f t="shared" si="16"/>
        <v>0</v>
      </c>
    </row>
    <row r="328" spans="4:10" ht="15" customHeight="1" x14ac:dyDescent="0.15">
      <c r="D328" s="16">
        <f>IF(T328="",0,IF(科目汇总表!P$5=1,INT(LEFT(T328,4)),IF(AND(科目汇总表!P$5=2,LEN(T328)&gt;4),INT(LEFT(T328,6)),IF(AND(科目汇总表!P$5=3,LEN(T328)&gt;6),INT(LEFT(T328,8)),IF(AND(科目汇总表!P$5=4,LEN(T328)&gt;8),T328,0)))))</f>
        <v>0</v>
      </c>
      <c r="H328" s="16">
        <f t="shared" si="17"/>
        <v>0</v>
      </c>
      <c r="I328" s="16">
        <f t="shared" si="15"/>
        <v>0</v>
      </c>
      <c r="J328" s="16">
        <f t="shared" si="16"/>
        <v>0</v>
      </c>
    </row>
    <row r="329" spans="4:10" ht="15" customHeight="1" x14ac:dyDescent="0.15">
      <c r="D329" s="16">
        <f>IF(T329="",0,IF(科目汇总表!P$5=1,INT(LEFT(T329,4)),IF(AND(科目汇总表!P$5=2,LEN(T329)&gt;4),INT(LEFT(T329,6)),IF(AND(科目汇总表!P$5=3,LEN(T329)&gt;6),INT(LEFT(T329,8)),IF(AND(科目汇总表!P$5=4,LEN(T329)&gt;8),T329,0)))))</f>
        <v>0</v>
      </c>
      <c r="H329" s="16">
        <f t="shared" si="17"/>
        <v>0</v>
      </c>
      <c r="I329" s="16">
        <f t="shared" si="15"/>
        <v>0</v>
      </c>
      <c r="J329" s="16">
        <f t="shared" si="16"/>
        <v>0</v>
      </c>
    </row>
    <row r="330" spans="4:10" ht="15" customHeight="1" x14ac:dyDescent="0.15">
      <c r="D330" s="16">
        <f>IF(T330="",0,IF(科目汇总表!P$5=1,INT(LEFT(T330,4)),IF(AND(科目汇总表!P$5=2,LEN(T330)&gt;4),INT(LEFT(T330,6)),IF(AND(科目汇总表!P$5=3,LEN(T330)&gt;6),INT(LEFT(T330,8)),IF(AND(科目汇总表!P$5=4,LEN(T330)&gt;8),T330,0)))))</f>
        <v>0</v>
      </c>
      <c r="H330" s="16">
        <f t="shared" si="17"/>
        <v>0</v>
      </c>
      <c r="I330" s="16">
        <f t="shared" si="15"/>
        <v>0</v>
      </c>
      <c r="J330" s="16">
        <f t="shared" si="16"/>
        <v>0</v>
      </c>
    </row>
    <row r="331" spans="4:10" ht="15" customHeight="1" x14ac:dyDescent="0.15">
      <c r="D331" s="16">
        <f>IF(T331="",0,IF(科目汇总表!P$5=1,INT(LEFT(T331,4)),IF(AND(科目汇总表!P$5=2,LEN(T331)&gt;4),INT(LEFT(T331,6)),IF(AND(科目汇总表!P$5=3,LEN(T331)&gt;6),INT(LEFT(T331,8)),IF(AND(科目汇总表!P$5=4,LEN(T331)&gt;8),T331,0)))))</f>
        <v>0</v>
      </c>
      <c r="H331" s="16">
        <f t="shared" si="17"/>
        <v>0</v>
      </c>
      <c r="I331" s="16">
        <f t="shared" si="15"/>
        <v>0</v>
      </c>
      <c r="J331" s="16">
        <f t="shared" si="16"/>
        <v>0</v>
      </c>
    </row>
    <row r="332" spans="4:10" ht="15" customHeight="1" x14ac:dyDescent="0.15">
      <c r="D332" s="16">
        <f>IF(T332="",0,IF(科目汇总表!P$5=1,INT(LEFT(T332,4)),IF(AND(科目汇总表!P$5=2,LEN(T332)&gt;4),INT(LEFT(T332,6)),IF(AND(科目汇总表!P$5=3,LEN(T332)&gt;6),INT(LEFT(T332,8)),IF(AND(科目汇总表!P$5=4,LEN(T332)&gt;8),T332,0)))))</f>
        <v>0</v>
      </c>
      <c r="H332" s="16">
        <f t="shared" si="17"/>
        <v>0</v>
      </c>
      <c r="I332" s="16">
        <f t="shared" si="15"/>
        <v>0</v>
      </c>
      <c r="J332" s="16">
        <f t="shared" si="16"/>
        <v>0</v>
      </c>
    </row>
    <row r="333" spans="4:10" ht="15" customHeight="1" x14ac:dyDescent="0.15">
      <c r="D333" s="16">
        <f>IF(T333="",0,IF(科目汇总表!P$5=1,INT(LEFT(T333,4)),IF(AND(科目汇总表!P$5=2,LEN(T333)&gt;4),INT(LEFT(T333,6)),IF(AND(科目汇总表!P$5=3,LEN(T333)&gt;6),INT(LEFT(T333,8)),IF(AND(科目汇总表!P$5=4,LEN(T333)&gt;8),T333,0)))))</f>
        <v>0</v>
      </c>
      <c r="H333" s="16">
        <f t="shared" si="17"/>
        <v>0</v>
      </c>
      <c r="I333" s="16">
        <f t="shared" si="15"/>
        <v>0</v>
      </c>
      <c r="J333" s="16">
        <f t="shared" si="16"/>
        <v>0</v>
      </c>
    </row>
    <row r="334" spans="4:10" ht="15" customHeight="1" x14ac:dyDescent="0.15">
      <c r="D334" s="16">
        <f>IF(T334="",0,IF(科目汇总表!P$5=1,INT(LEFT(T334,4)),IF(AND(科目汇总表!P$5=2,LEN(T334)&gt;4),INT(LEFT(T334,6)),IF(AND(科目汇总表!P$5=3,LEN(T334)&gt;6),INT(LEFT(T334,8)),IF(AND(科目汇总表!P$5=4,LEN(T334)&gt;8),T334,0)))))</f>
        <v>0</v>
      </c>
      <c r="H334" s="16">
        <f t="shared" si="17"/>
        <v>0</v>
      </c>
      <c r="I334" s="16">
        <f t="shared" si="15"/>
        <v>0</v>
      </c>
      <c r="J334" s="16">
        <f t="shared" si="16"/>
        <v>0</v>
      </c>
    </row>
    <row r="335" spans="4:10" ht="15" customHeight="1" x14ac:dyDescent="0.15">
      <c r="D335" s="16">
        <f>IF(T335="",0,IF(科目汇总表!P$5=1,INT(LEFT(T335,4)),IF(AND(科目汇总表!P$5=2,LEN(T335)&gt;4),INT(LEFT(T335,6)),IF(AND(科目汇总表!P$5=3,LEN(T335)&gt;6),INT(LEFT(T335,8)),IF(AND(科目汇总表!P$5=4,LEN(T335)&gt;8),T335,0)))))</f>
        <v>0</v>
      </c>
      <c r="H335" s="16">
        <f t="shared" si="17"/>
        <v>0</v>
      </c>
      <c r="I335" s="16">
        <f t="shared" si="15"/>
        <v>0</v>
      </c>
      <c r="J335" s="16">
        <f t="shared" si="16"/>
        <v>0</v>
      </c>
    </row>
    <row r="336" spans="4:10" ht="15" customHeight="1" x14ac:dyDescent="0.15">
      <c r="D336" s="16">
        <f>IF(T336="",0,IF(科目汇总表!P$5=1,INT(LEFT(T336,4)),IF(AND(科目汇总表!P$5=2,LEN(T336)&gt;4),INT(LEFT(T336,6)),IF(AND(科目汇总表!P$5=3,LEN(T336)&gt;6),INT(LEFT(T336,8)),IF(AND(科目汇总表!P$5=4,LEN(T336)&gt;8),T336,0)))))</f>
        <v>0</v>
      </c>
      <c r="H336" s="16">
        <f t="shared" si="17"/>
        <v>0</v>
      </c>
      <c r="I336" s="16">
        <f t="shared" si="15"/>
        <v>0</v>
      </c>
      <c r="J336" s="16">
        <f t="shared" si="16"/>
        <v>0</v>
      </c>
    </row>
    <row r="337" spans="4:10" ht="15" customHeight="1" x14ac:dyDescent="0.15">
      <c r="D337" s="16">
        <f>IF(T337="",0,IF(科目汇总表!P$5=1,INT(LEFT(T337,4)),IF(AND(科目汇总表!P$5=2,LEN(T337)&gt;4),INT(LEFT(T337,6)),IF(AND(科目汇总表!P$5=3,LEN(T337)&gt;6),INT(LEFT(T337,8)),IF(AND(科目汇总表!P$5=4,LEN(T337)&gt;8),T337,0)))))</f>
        <v>0</v>
      </c>
      <c r="H337" s="16">
        <f t="shared" si="17"/>
        <v>0</v>
      </c>
      <c r="I337" s="16">
        <f t="shared" si="15"/>
        <v>0</v>
      </c>
      <c r="J337" s="16">
        <f t="shared" si="16"/>
        <v>0</v>
      </c>
    </row>
    <row r="338" spans="4:10" ht="15" customHeight="1" x14ac:dyDescent="0.15">
      <c r="D338" s="16">
        <f>IF(T338="",0,IF(科目汇总表!P$5=1,INT(LEFT(T338,4)),IF(AND(科目汇总表!P$5=2,LEN(T338)&gt;4),INT(LEFT(T338,6)),IF(AND(科目汇总表!P$5=3,LEN(T338)&gt;6),INT(LEFT(T338,8)),IF(AND(科目汇总表!P$5=4,LEN(T338)&gt;8),T338,0)))))</f>
        <v>0</v>
      </c>
      <c r="H338" s="16">
        <f t="shared" si="17"/>
        <v>0</v>
      </c>
      <c r="I338" s="16">
        <f t="shared" si="15"/>
        <v>0</v>
      </c>
      <c r="J338" s="16">
        <f t="shared" si="16"/>
        <v>0</v>
      </c>
    </row>
    <row r="339" spans="4:10" ht="15" customHeight="1" x14ac:dyDescent="0.15">
      <c r="D339" s="16">
        <f>IF(T339="",0,IF(科目汇总表!P$5=1,INT(LEFT(T339,4)),IF(AND(科目汇总表!P$5=2,LEN(T339)&gt;4),INT(LEFT(T339,6)),IF(AND(科目汇总表!P$5=3,LEN(T339)&gt;6),INT(LEFT(T339,8)),IF(AND(科目汇总表!P$5=4,LEN(T339)&gt;8),T339,0)))))</f>
        <v>0</v>
      </c>
      <c r="H339" s="16">
        <f t="shared" si="17"/>
        <v>0</v>
      </c>
      <c r="I339" s="16">
        <f t="shared" si="15"/>
        <v>0</v>
      </c>
      <c r="J339" s="16">
        <f t="shared" si="16"/>
        <v>0</v>
      </c>
    </row>
    <row r="340" spans="4:10" ht="15" customHeight="1" x14ac:dyDescent="0.15">
      <c r="D340" s="16">
        <f>IF(T340="",0,IF(科目汇总表!P$5=1,INT(LEFT(T340,4)),IF(AND(科目汇总表!P$5=2,LEN(T340)&gt;4),INT(LEFT(T340,6)),IF(AND(科目汇总表!P$5=3,LEN(T340)&gt;6),INT(LEFT(T340,8)),IF(AND(科目汇总表!P$5=4,LEN(T340)&gt;8),T340,0)))))</f>
        <v>0</v>
      </c>
      <c r="H340" s="16">
        <f t="shared" si="17"/>
        <v>0</v>
      </c>
      <c r="I340" s="16">
        <f t="shared" si="15"/>
        <v>0</v>
      </c>
      <c r="J340" s="16">
        <f t="shared" si="16"/>
        <v>0</v>
      </c>
    </row>
    <row r="341" spans="4:10" ht="15" customHeight="1" x14ac:dyDescent="0.15">
      <c r="D341" s="16">
        <f>IF(T341="",0,IF(科目汇总表!P$5=1,INT(LEFT(T341,4)),IF(AND(科目汇总表!P$5=2,LEN(T341)&gt;4),INT(LEFT(T341,6)),IF(AND(科目汇总表!P$5=3,LEN(T341)&gt;6),INT(LEFT(T341,8)),IF(AND(科目汇总表!P$5=4,LEN(T341)&gt;8),T341,0)))))</f>
        <v>0</v>
      </c>
      <c r="H341" s="16">
        <f t="shared" si="17"/>
        <v>0</v>
      </c>
      <c r="I341" s="16">
        <f t="shared" si="15"/>
        <v>0</v>
      </c>
      <c r="J341" s="16">
        <f t="shared" si="16"/>
        <v>0</v>
      </c>
    </row>
    <row r="342" spans="4:10" ht="15" customHeight="1" x14ac:dyDescent="0.15">
      <c r="D342" s="16">
        <f>IF(T342="",0,IF(科目汇总表!P$5=1,INT(LEFT(T342,4)),IF(AND(科目汇总表!P$5=2,LEN(T342)&gt;4),INT(LEFT(T342,6)),IF(AND(科目汇总表!P$5=3,LEN(T342)&gt;6),INT(LEFT(T342,8)),IF(AND(科目汇总表!P$5=4,LEN(T342)&gt;8),T342,0)))))</f>
        <v>0</v>
      </c>
      <c r="H342" s="16">
        <f t="shared" si="17"/>
        <v>0</v>
      </c>
      <c r="I342" s="16">
        <f t="shared" si="15"/>
        <v>0</v>
      </c>
      <c r="J342" s="16">
        <f t="shared" si="16"/>
        <v>0</v>
      </c>
    </row>
    <row r="343" spans="4:10" ht="15" customHeight="1" x14ac:dyDescent="0.15">
      <c r="D343" s="16">
        <f>IF(T343="",0,IF(科目汇总表!P$5=1,INT(LEFT(T343,4)),IF(AND(科目汇总表!P$5=2,LEN(T343)&gt;4),INT(LEFT(T343,6)),IF(AND(科目汇总表!P$5=3,LEN(T343)&gt;6),INT(LEFT(T343,8)),IF(AND(科目汇总表!P$5=4,LEN(T343)&gt;8),T343,0)))))</f>
        <v>0</v>
      </c>
      <c r="H343" s="16">
        <f t="shared" si="17"/>
        <v>0</v>
      </c>
      <c r="I343" s="16">
        <f t="shared" si="15"/>
        <v>0</v>
      </c>
      <c r="J343" s="16">
        <f t="shared" si="16"/>
        <v>0</v>
      </c>
    </row>
    <row r="344" spans="4:10" ht="15" customHeight="1" x14ac:dyDescent="0.15">
      <c r="D344" s="16">
        <f>IF(T344="",0,IF(科目汇总表!P$5=1,INT(LEFT(T344,4)),IF(AND(科目汇总表!P$5=2,LEN(T344)&gt;4),INT(LEFT(T344,6)),IF(AND(科目汇总表!P$5=3,LEN(T344)&gt;6),INT(LEFT(T344,8)),IF(AND(科目汇总表!P$5=4,LEN(T344)&gt;8),T344,0)))))</f>
        <v>0</v>
      </c>
      <c r="H344" s="16">
        <f t="shared" si="17"/>
        <v>0</v>
      </c>
      <c r="I344" s="16">
        <f t="shared" si="15"/>
        <v>0</v>
      </c>
      <c r="J344" s="16">
        <f t="shared" si="16"/>
        <v>0</v>
      </c>
    </row>
    <row r="345" spans="4:10" ht="15" customHeight="1" x14ac:dyDescent="0.15">
      <c r="D345" s="16">
        <f>IF(T345="",0,IF(科目汇总表!P$5=1,INT(LEFT(T345,4)),IF(AND(科目汇总表!P$5=2,LEN(T345)&gt;4),INT(LEFT(T345,6)),IF(AND(科目汇总表!P$5=3,LEN(T345)&gt;6),INT(LEFT(T345,8)),IF(AND(科目汇总表!P$5=4,LEN(T345)&gt;8),T345,0)))))</f>
        <v>0</v>
      </c>
      <c r="H345" s="16">
        <f t="shared" si="17"/>
        <v>0</v>
      </c>
      <c r="I345" s="16">
        <f t="shared" si="15"/>
        <v>0</v>
      </c>
      <c r="J345" s="16">
        <f t="shared" si="16"/>
        <v>0</v>
      </c>
    </row>
    <row r="346" spans="4:10" ht="15" customHeight="1" x14ac:dyDescent="0.15">
      <c r="D346" s="16">
        <f>IF(T346="",0,IF(科目汇总表!P$5=1,INT(LEFT(T346,4)),IF(AND(科目汇总表!P$5=2,LEN(T346)&gt;4),INT(LEFT(T346,6)),IF(AND(科目汇总表!P$5=3,LEN(T346)&gt;6),INT(LEFT(T346,8)),IF(AND(科目汇总表!P$5=4,LEN(T346)&gt;8),T346,0)))))</f>
        <v>0</v>
      </c>
      <c r="H346" s="16">
        <f t="shared" si="17"/>
        <v>0</v>
      </c>
      <c r="I346" s="16">
        <f t="shared" si="15"/>
        <v>0</v>
      </c>
      <c r="J346" s="16">
        <f t="shared" si="16"/>
        <v>0</v>
      </c>
    </row>
    <row r="347" spans="4:10" ht="15" customHeight="1" x14ac:dyDescent="0.15">
      <c r="D347" s="16">
        <f>IF(T347="",0,IF(科目汇总表!P$5=1,INT(LEFT(T347,4)),IF(AND(科目汇总表!P$5=2,LEN(T347)&gt;4),INT(LEFT(T347,6)),IF(AND(科目汇总表!P$5=3,LEN(T347)&gt;6),INT(LEFT(T347,8)),IF(AND(科目汇总表!P$5=4,LEN(T347)&gt;8),T347,0)))))</f>
        <v>0</v>
      </c>
      <c r="H347" s="16">
        <f t="shared" si="17"/>
        <v>0</v>
      </c>
      <c r="I347" s="16">
        <f t="shared" si="15"/>
        <v>0</v>
      </c>
      <c r="J347" s="16">
        <f t="shared" si="16"/>
        <v>0</v>
      </c>
    </row>
    <row r="348" spans="4:10" ht="15" customHeight="1" x14ac:dyDescent="0.15">
      <c r="D348" s="16">
        <f>IF(T348="",0,IF(科目汇总表!P$5=1,INT(LEFT(T348,4)),IF(AND(科目汇总表!P$5=2,LEN(T348)&gt;4),INT(LEFT(T348,6)),IF(AND(科目汇总表!P$5=3,LEN(T348)&gt;6),INT(LEFT(T348,8)),IF(AND(科目汇总表!P$5=4,LEN(T348)&gt;8),T348,0)))))</f>
        <v>0</v>
      </c>
      <c r="H348" s="16">
        <f t="shared" si="17"/>
        <v>0</v>
      </c>
      <c r="I348" s="16">
        <f t="shared" si="15"/>
        <v>0</v>
      </c>
      <c r="J348" s="16">
        <f t="shared" si="16"/>
        <v>0</v>
      </c>
    </row>
    <row r="349" spans="4:10" ht="15" customHeight="1" x14ac:dyDescent="0.15">
      <c r="D349" s="16">
        <f>IF(T349="",0,IF(科目汇总表!P$5=1,INT(LEFT(T349,4)),IF(AND(科目汇总表!P$5=2,LEN(T349)&gt;4),INT(LEFT(T349,6)),IF(AND(科目汇总表!P$5=3,LEN(T349)&gt;6),INT(LEFT(T349,8)),IF(AND(科目汇总表!P$5=4,LEN(T349)&gt;8),T349,0)))))</f>
        <v>0</v>
      </c>
      <c r="H349" s="16">
        <f t="shared" si="17"/>
        <v>0</v>
      </c>
      <c r="I349" s="16">
        <f t="shared" si="15"/>
        <v>0</v>
      </c>
      <c r="J349" s="16">
        <f t="shared" si="16"/>
        <v>0</v>
      </c>
    </row>
    <row r="350" spans="4:10" ht="15" customHeight="1" x14ac:dyDescent="0.15">
      <c r="D350" s="16">
        <f>IF(T350="",0,IF(科目汇总表!P$5=1,INT(LEFT(T350,4)),IF(AND(科目汇总表!P$5=2,LEN(T350)&gt;4),INT(LEFT(T350,6)),IF(AND(科目汇总表!P$5=3,LEN(T350)&gt;6),INT(LEFT(T350,8)),IF(AND(科目汇总表!P$5=4,LEN(T350)&gt;8),T350,0)))))</f>
        <v>0</v>
      </c>
      <c r="H350" s="16">
        <f t="shared" si="17"/>
        <v>0</v>
      </c>
      <c r="I350" s="16">
        <f t="shared" si="15"/>
        <v>0</v>
      </c>
      <c r="J350" s="16">
        <f t="shared" si="16"/>
        <v>0</v>
      </c>
    </row>
    <row r="351" spans="4:10" ht="15" customHeight="1" x14ac:dyDescent="0.15">
      <c r="D351" s="16">
        <f>IF(T351="",0,IF(科目汇总表!P$5=1,INT(LEFT(T351,4)),IF(AND(科目汇总表!P$5=2,LEN(T351)&gt;4),INT(LEFT(T351,6)),IF(AND(科目汇总表!P$5=3,LEN(T351)&gt;6),INT(LEFT(T351,8)),IF(AND(科目汇总表!P$5=4,LEN(T351)&gt;8),T351,0)))))</f>
        <v>0</v>
      </c>
      <c r="H351" s="16">
        <f t="shared" si="17"/>
        <v>0</v>
      </c>
      <c r="I351" s="16">
        <f t="shared" si="15"/>
        <v>0</v>
      </c>
      <c r="J351" s="16">
        <f t="shared" si="16"/>
        <v>0</v>
      </c>
    </row>
    <row r="352" spans="4:10" ht="15" customHeight="1" x14ac:dyDescent="0.15">
      <c r="D352" s="16">
        <f>IF(T352="",0,IF(科目汇总表!P$5=1,INT(LEFT(T352,4)),IF(AND(科目汇总表!P$5=2,LEN(T352)&gt;4),INT(LEFT(T352,6)),IF(AND(科目汇总表!P$5=3,LEN(T352)&gt;6),INT(LEFT(T352,8)),IF(AND(科目汇总表!P$5=4,LEN(T352)&gt;8),T352,0)))))</f>
        <v>0</v>
      </c>
      <c r="H352" s="16">
        <f t="shared" si="17"/>
        <v>0</v>
      </c>
      <c r="I352" s="16">
        <f t="shared" si="15"/>
        <v>0</v>
      </c>
      <c r="J352" s="16">
        <f t="shared" si="16"/>
        <v>0</v>
      </c>
    </row>
    <row r="353" spans="4:10" ht="15" customHeight="1" x14ac:dyDescent="0.15">
      <c r="D353" s="16">
        <f>IF(T353="",0,IF(科目汇总表!P$5=1,INT(LEFT(T353,4)),IF(AND(科目汇总表!P$5=2,LEN(T353)&gt;4),INT(LEFT(T353,6)),IF(AND(科目汇总表!P$5=3,LEN(T353)&gt;6),INT(LEFT(T353,8)),IF(AND(科目汇总表!P$5=4,LEN(T353)&gt;8),T353,0)))))</f>
        <v>0</v>
      </c>
      <c r="H353" s="16">
        <f t="shared" si="17"/>
        <v>0</v>
      </c>
      <c r="I353" s="16">
        <f t="shared" si="15"/>
        <v>0</v>
      </c>
      <c r="J353" s="16">
        <f t="shared" si="16"/>
        <v>0</v>
      </c>
    </row>
    <row r="354" spans="4:10" ht="15" customHeight="1" x14ac:dyDescent="0.15">
      <c r="D354" s="16">
        <f>IF(T354="",0,IF(科目汇总表!P$5=1,INT(LEFT(T354,4)),IF(AND(科目汇总表!P$5=2,LEN(T354)&gt;4),INT(LEFT(T354,6)),IF(AND(科目汇总表!P$5=3,LEN(T354)&gt;6),INT(LEFT(T354,8)),IF(AND(科目汇总表!P$5=4,LEN(T354)&gt;8),T354,0)))))</f>
        <v>0</v>
      </c>
      <c r="H354" s="16">
        <f t="shared" si="17"/>
        <v>0</v>
      </c>
      <c r="I354" s="16">
        <f t="shared" si="15"/>
        <v>0</v>
      </c>
      <c r="J354" s="16">
        <f t="shared" si="16"/>
        <v>0</v>
      </c>
    </row>
    <row r="355" spans="4:10" ht="15" customHeight="1" x14ac:dyDescent="0.15">
      <c r="D355" s="16">
        <f>IF(T355="",0,IF(科目汇总表!P$5=1,INT(LEFT(T355,4)),IF(AND(科目汇总表!P$5=2,LEN(T355)&gt;4),INT(LEFT(T355,6)),IF(AND(科目汇总表!P$5=3,LEN(T355)&gt;6),INT(LEFT(T355,8)),IF(AND(科目汇总表!P$5=4,LEN(T355)&gt;8),T355,0)))))</f>
        <v>0</v>
      </c>
      <c r="H355" s="16">
        <f t="shared" si="17"/>
        <v>0</v>
      </c>
      <c r="I355" s="16">
        <f t="shared" si="15"/>
        <v>0</v>
      </c>
      <c r="J355" s="16">
        <f t="shared" si="16"/>
        <v>0</v>
      </c>
    </row>
    <row r="356" spans="4:10" ht="15" customHeight="1" x14ac:dyDescent="0.15">
      <c r="D356" s="16">
        <f>IF(T356="",0,IF(科目汇总表!P$5=1,INT(LEFT(T356,4)),IF(AND(科目汇总表!P$5=2,LEN(T356)&gt;4),INT(LEFT(T356,6)),IF(AND(科目汇总表!P$5=3,LEN(T356)&gt;6),INT(LEFT(T356,8)),IF(AND(科目汇总表!P$5=4,LEN(T356)&gt;8),T356,0)))))</f>
        <v>0</v>
      </c>
      <c r="H356" s="16">
        <f t="shared" si="17"/>
        <v>0</v>
      </c>
      <c r="I356" s="16">
        <f t="shared" ref="I356:I419" si="18">IF(LEN(T356)&lt;6,0,INT(LEFT(T356,6)))</f>
        <v>0</v>
      </c>
      <c r="J356" s="16">
        <f t="shared" ref="J356:J419" si="19">IF(LEN(T356)&lt;8,0,INT(LEFT(T356,8)))</f>
        <v>0</v>
      </c>
    </row>
    <row r="357" spans="4:10" ht="15" customHeight="1" x14ac:dyDescent="0.15">
      <c r="D357" s="16">
        <f>IF(T357="",0,IF(科目汇总表!P$5=1,INT(LEFT(T357,4)),IF(AND(科目汇总表!P$5=2,LEN(T357)&gt;4),INT(LEFT(T357,6)),IF(AND(科目汇总表!P$5=3,LEN(T357)&gt;6),INT(LEFT(T357,8)),IF(AND(科目汇总表!P$5=4,LEN(T357)&gt;8),T357,0)))))</f>
        <v>0</v>
      </c>
      <c r="H357" s="16">
        <f t="shared" si="17"/>
        <v>0</v>
      </c>
      <c r="I357" s="16">
        <f t="shared" si="18"/>
        <v>0</v>
      </c>
      <c r="J357" s="16">
        <f t="shared" si="19"/>
        <v>0</v>
      </c>
    </row>
    <row r="358" spans="4:10" ht="15" customHeight="1" x14ac:dyDescent="0.15">
      <c r="D358" s="16">
        <f>IF(T358="",0,IF(科目汇总表!P$5=1,INT(LEFT(T358,4)),IF(AND(科目汇总表!P$5=2,LEN(T358)&gt;4),INT(LEFT(T358,6)),IF(AND(科目汇总表!P$5=3,LEN(T358)&gt;6),INT(LEFT(T358,8)),IF(AND(科目汇总表!P$5=4,LEN(T358)&gt;8),T358,0)))))</f>
        <v>0</v>
      </c>
      <c r="H358" s="16">
        <f t="shared" si="17"/>
        <v>0</v>
      </c>
      <c r="I358" s="16">
        <f t="shared" si="18"/>
        <v>0</v>
      </c>
      <c r="J358" s="16">
        <f t="shared" si="19"/>
        <v>0</v>
      </c>
    </row>
    <row r="359" spans="4:10" ht="15" customHeight="1" x14ac:dyDescent="0.15">
      <c r="D359" s="16">
        <f>IF(T359="",0,IF(科目汇总表!P$5=1,INT(LEFT(T359,4)),IF(AND(科目汇总表!P$5=2,LEN(T359)&gt;4),INT(LEFT(T359,6)),IF(AND(科目汇总表!P$5=3,LEN(T359)&gt;6),INT(LEFT(T359,8)),IF(AND(科目汇总表!P$5=4,LEN(T359)&gt;8),T359,0)))))</f>
        <v>0</v>
      </c>
      <c r="H359" s="16">
        <f t="shared" si="17"/>
        <v>0</v>
      </c>
      <c r="I359" s="16">
        <f t="shared" si="18"/>
        <v>0</v>
      </c>
      <c r="J359" s="16">
        <f t="shared" si="19"/>
        <v>0</v>
      </c>
    </row>
    <row r="360" spans="4:10" ht="15" customHeight="1" x14ac:dyDescent="0.15">
      <c r="D360" s="16">
        <f>IF(T360="",0,IF(科目汇总表!P$5=1,INT(LEFT(T360,4)),IF(AND(科目汇总表!P$5=2,LEN(T360)&gt;4),INT(LEFT(T360,6)),IF(AND(科目汇总表!P$5=3,LEN(T360)&gt;6),INT(LEFT(T360,8)),IF(AND(科目汇总表!P$5=4,LEN(T360)&gt;8),T360,0)))))</f>
        <v>0</v>
      </c>
      <c r="H360" s="16">
        <f t="shared" si="17"/>
        <v>0</v>
      </c>
      <c r="I360" s="16">
        <f t="shared" si="18"/>
        <v>0</v>
      </c>
      <c r="J360" s="16">
        <f t="shared" si="19"/>
        <v>0</v>
      </c>
    </row>
    <row r="361" spans="4:10" ht="15" customHeight="1" x14ac:dyDescent="0.15">
      <c r="D361" s="16">
        <f>IF(T361="",0,IF(科目汇总表!P$5=1,INT(LEFT(T361,4)),IF(AND(科目汇总表!P$5=2,LEN(T361)&gt;4),INT(LEFT(T361,6)),IF(AND(科目汇总表!P$5=3,LEN(T361)&gt;6),INT(LEFT(T361,8)),IF(AND(科目汇总表!P$5=4,LEN(T361)&gt;8),T361,0)))))</f>
        <v>0</v>
      </c>
      <c r="H361" s="16">
        <f t="shared" si="17"/>
        <v>0</v>
      </c>
      <c r="I361" s="16">
        <f t="shared" si="18"/>
        <v>0</v>
      </c>
      <c r="J361" s="16">
        <f t="shared" si="19"/>
        <v>0</v>
      </c>
    </row>
    <row r="362" spans="4:10" ht="15" customHeight="1" x14ac:dyDescent="0.15">
      <c r="D362" s="16">
        <f>IF(T362="",0,IF(科目汇总表!P$5=1,INT(LEFT(T362,4)),IF(AND(科目汇总表!P$5=2,LEN(T362)&gt;4),INT(LEFT(T362,6)),IF(AND(科目汇总表!P$5=3,LEN(T362)&gt;6),INT(LEFT(T362,8)),IF(AND(科目汇总表!P$5=4,LEN(T362)&gt;8),T362,0)))))</f>
        <v>0</v>
      </c>
      <c r="H362" s="16">
        <f t="shared" si="17"/>
        <v>0</v>
      </c>
      <c r="I362" s="16">
        <f t="shared" si="18"/>
        <v>0</v>
      </c>
      <c r="J362" s="16">
        <f t="shared" si="19"/>
        <v>0</v>
      </c>
    </row>
    <row r="363" spans="4:10" ht="15" customHeight="1" x14ac:dyDescent="0.15">
      <c r="D363" s="16">
        <f>IF(T363="",0,IF(科目汇总表!P$5=1,INT(LEFT(T363,4)),IF(AND(科目汇总表!P$5=2,LEN(T363)&gt;4),INT(LEFT(T363,6)),IF(AND(科目汇总表!P$5=3,LEN(T363)&gt;6),INT(LEFT(T363,8)),IF(AND(科目汇总表!P$5=4,LEN(T363)&gt;8),T363,0)))))</f>
        <v>0</v>
      </c>
      <c r="H363" s="16">
        <f t="shared" si="17"/>
        <v>0</v>
      </c>
      <c r="I363" s="16">
        <f t="shared" si="18"/>
        <v>0</v>
      </c>
      <c r="J363" s="16">
        <f t="shared" si="19"/>
        <v>0</v>
      </c>
    </row>
    <row r="364" spans="4:10" ht="15" customHeight="1" x14ac:dyDescent="0.15">
      <c r="D364" s="16">
        <f>IF(T364="",0,IF(科目汇总表!P$5=1,INT(LEFT(T364,4)),IF(AND(科目汇总表!P$5=2,LEN(T364)&gt;4),INT(LEFT(T364,6)),IF(AND(科目汇总表!P$5=3,LEN(T364)&gt;6),INT(LEFT(T364,8)),IF(AND(科目汇总表!P$5=4,LEN(T364)&gt;8),T364,0)))))</f>
        <v>0</v>
      </c>
      <c r="H364" s="16">
        <f t="shared" si="17"/>
        <v>0</v>
      </c>
      <c r="I364" s="16">
        <f t="shared" si="18"/>
        <v>0</v>
      </c>
      <c r="J364" s="16">
        <f t="shared" si="19"/>
        <v>0</v>
      </c>
    </row>
    <row r="365" spans="4:10" ht="15" customHeight="1" x14ac:dyDescent="0.15">
      <c r="D365" s="16">
        <f>IF(T365="",0,IF(科目汇总表!P$5=1,INT(LEFT(T365,4)),IF(AND(科目汇总表!P$5=2,LEN(T365)&gt;4),INT(LEFT(T365,6)),IF(AND(科目汇总表!P$5=3,LEN(T365)&gt;6),INT(LEFT(T365,8)),IF(AND(科目汇总表!P$5=4,LEN(T365)&gt;8),T365,0)))))</f>
        <v>0</v>
      </c>
      <c r="H365" s="16">
        <f t="shared" si="17"/>
        <v>0</v>
      </c>
      <c r="I365" s="16">
        <f t="shared" si="18"/>
        <v>0</v>
      </c>
      <c r="J365" s="16">
        <f t="shared" si="19"/>
        <v>0</v>
      </c>
    </row>
    <row r="366" spans="4:10" ht="15" customHeight="1" x14ac:dyDescent="0.15">
      <c r="D366" s="16">
        <f>IF(T366="",0,IF(科目汇总表!P$5=1,INT(LEFT(T366,4)),IF(AND(科目汇总表!P$5=2,LEN(T366)&gt;4),INT(LEFT(T366,6)),IF(AND(科目汇总表!P$5=3,LEN(T366)&gt;6),INT(LEFT(T366,8)),IF(AND(科目汇总表!P$5=4,LEN(T366)&gt;8),T366,0)))))</f>
        <v>0</v>
      </c>
      <c r="H366" s="16">
        <f t="shared" si="17"/>
        <v>0</v>
      </c>
      <c r="I366" s="16">
        <f t="shared" si="18"/>
        <v>0</v>
      </c>
      <c r="J366" s="16">
        <f t="shared" si="19"/>
        <v>0</v>
      </c>
    </row>
    <row r="367" spans="4:10" ht="15" customHeight="1" x14ac:dyDescent="0.15">
      <c r="D367" s="16">
        <f>IF(T367="",0,IF(科目汇总表!P$5=1,INT(LEFT(T367,4)),IF(AND(科目汇总表!P$5=2,LEN(T367)&gt;4),INT(LEFT(T367,6)),IF(AND(科目汇总表!P$5=3,LEN(T367)&gt;6),INT(LEFT(T367,8)),IF(AND(科目汇总表!P$5=4,LEN(T367)&gt;8),T367,0)))))</f>
        <v>0</v>
      </c>
      <c r="H367" s="16">
        <f t="shared" si="17"/>
        <v>0</v>
      </c>
      <c r="I367" s="16">
        <f t="shared" si="18"/>
        <v>0</v>
      </c>
      <c r="J367" s="16">
        <f t="shared" si="19"/>
        <v>0</v>
      </c>
    </row>
    <row r="368" spans="4:10" ht="15" customHeight="1" x14ac:dyDescent="0.15">
      <c r="D368" s="16">
        <f>IF(T368="",0,IF(科目汇总表!P$5=1,INT(LEFT(T368,4)),IF(AND(科目汇总表!P$5=2,LEN(T368)&gt;4),INT(LEFT(T368,6)),IF(AND(科目汇总表!P$5=3,LEN(T368)&gt;6),INT(LEFT(T368,8)),IF(AND(科目汇总表!P$5=4,LEN(T368)&gt;8),T368,0)))))</f>
        <v>0</v>
      </c>
      <c r="H368" s="16">
        <f t="shared" si="17"/>
        <v>0</v>
      </c>
      <c r="I368" s="16">
        <f t="shared" si="18"/>
        <v>0</v>
      </c>
      <c r="J368" s="16">
        <f t="shared" si="19"/>
        <v>0</v>
      </c>
    </row>
    <row r="369" spans="4:10" ht="15" customHeight="1" x14ac:dyDescent="0.15">
      <c r="D369" s="16">
        <f>IF(T369="",0,IF(科目汇总表!P$5=1,INT(LEFT(T369,4)),IF(AND(科目汇总表!P$5=2,LEN(T369)&gt;4),INT(LEFT(T369,6)),IF(AND(科目汇总表!P$5=3,LEN(T369)&gt;6),INT(LEFT(T369,8)),IF(AND(科目汇总表!P$5=4,LEN(T369)&gt;8),T369,0)))))</f>
        <v>0</v>
      </c>
      <c r="H369" s="16">
        <f t="shared" si="17"/>
        <v>0</v>
      </c>
      <c r="I369" s="16">
        <f t="shared" si="18"/>
        <v>0</v>
      </c>
      <c r="J369" s="16">
        <f t="shared" si="19"/>
        <v>0</v>
      </c>
    </row>
    <row r="370" spans="4:10" ht="15" customHeight="1" x14ac:dyDescent="0.15">
      <c r="D370" s="16">
        <f>IF(T370="",0,IF(科目汇总表!P$5=1,INT(LEFT(T370,4)),IF(AND(科目汇总表!P$5=2,LEN(T370)&gt;4),INT(LEFT(T370,6)),IF(AND(科目汇总表!P$5=3,LEN(T370)&gt;6),INT(LEFT(T370,8)),IF(AND(科目汇总表!P$5=4,LEN(T370)&gt;8),T370,0)))))</f>
        <v>0</v>
      </c>
      <c r="H370" s="16">
        <f t="shared" si="17"/>
        <v>0</v>
      </c>
      <c r="I370" s="16">
        <f t="shared" si="18"/>
        <v>0</v>
      </c>
      <c r="J370" s="16">
        <f t="shared" si="19"/>
        <v>0</v>
      </c>
    </row>
    <row r="371" spans="4:10" ht="15" customHeight="1" x14ac:dyDescent="0.15">
      <c r="D371" s="16">
        <f>IF(T371="",0,IF(科目汇总表!P$5=1,INT(LEFT(T371,4)),IF(AND(科目汇总表!P$5=2,LEN(T371)&gt;4),INT(LEFT(T371,6)),IF(AND(科目汇总表!P$5=3,LEN(T371)&gt;6),INT(LEFT(T371,8)),IF(AND(科目汇总表!P$5=4,LEN(T371)&gt;8),T371,0)))))</f>
        <v>0</v>
      </c>
      <c r="H371" s="16">
        <f t="shared" si="17"/>
        <v>0</v>
      </c>
      <c r="I371" s="16">
        <f t="shared" si="18"/>
        <v>0</v>
      </c>
      <c r="J371" s="16">
        <f t="shared" si="19"/>
        <v>0</v>
      </c>
    </row>
    <row r="372" spans="4:10" ht="15" customHeight="1" x14ac:dyDescent="0.15">
      <c r="D372" s="16">
        <f>IF(T372="",0,IF(科目汇总表!P$5=1,INT(LEFT(T372,4)),IF(AND(科目汇总表!P$5=2,LEN(T372)&gt;4),INT(LEFT(T372,6)),IF(AND(科目汇总表!P$5=3,LEN(T372)&gt;6),INT(LEFT(T372,8)),IF(AND(科目汇总表!P$5=4,LEN(T372)&gt;8),T372,0)))))</f>
        <v>0</v>
      </c>
      <c r="H372" s="16">
        <f t="shared" si="17"/>
        <v>0</v>
      </c>
      <c r="I372" s="16">
        <f t="shared" si="18"/>
        <v>0</v>
      </c>
      <c r="J372" s="16">
        <f t="shared" si="19"/>
        <v>0</v>
      </c>
    </row>
    <row r="373" spans="4:10" ht="15" customHeight="1" x14ac:dyDescent="0.15">
      <c r="D373" s="16">
        <f>IF(T373="",0,IF(科目汇总表!P$5=1,INT(LEFT(T373,4)),IF(AND(科目汇总表!P$5=2,LEN(T373)&gt;4),INT(LEFT(T373,6)),IF(AND(科目汇总表!P$5=3,LEN(T373)&gt;6),INT(LEFT(T373,8)),IF(AND(科目汇总表!P$5=4,LEN(T373)&gt;8),T373,0)))))</f>
        <v>0</v>
      </c>
      <c r="H373" s="16">
        <f t="shared" si="17"/>
        <v>0</v>
      </c>
      <c r="I373" s="16">
        <f t="shared" si="18"/>
        <v>0</v>
      </c>
      <c r="J373" s="16">
        <f t="shared" si="19"/>
        <v>0</v>
      </c>
    </row>
    <row r="374" spans="4:10" ht="15" customHeight="1" x14ac:dyDescent="0.15">
      <c r="D374" s="16">
        <f>IF(T374="",0,IF(科目汇总表!P$5=1,INT(LEFT(T374,4)),IF(AND(科目汇总表!P$5=2,LEN(T374)&gt;4),INT(LEFT(T374,6)),IF(AND(科目汇总表!P$5=3,LEN(T374)&gt;6),INT(LEFT(T374,8)),IF(AND(科目汇总表!P$5=4,LEN(T374)&gt;8),T374,0)))))</f>
        <v>0</v>
      </c>
      <c r="H374" s="16">
        <f t="shared" si="17"/>
        <v>0</v>
      </c>
      <c r="I374" s="16">
        <f t="shared" si="18"/>
        <v>0</v>
      </c>
      <c r="J374" s="16">
        <f t="shared" si="19"/>
        <v>0</v>
      </c>
    </row>
    <row r="375" spans="4:10" ht="15" customHeight="1" x14ac:dyDescent="0.15">
      <c r="D375" s="16">
        <f>IF(T375="",0,IF(科目汇总表!P$5=1,INT(LEFT(T375,4)),IF(AND(科目汇总表!P$5=2,LEN(T375)&gt;4),INT(LEFT(T375,6)),IF(AND(科目汇总表!P$5=3,LEN(T375)&gt;6),INT(LEFT(T375,8)),IF(AND(科目汇总表!P$5=4,LEN(T375)&gt;8),T375,0)))))</f>
        <v>0</v>
      </c>
      <c r="H375" s="16">
        <f t="shared" si="17"/>
        <v>0</v>
      </c>
      <c r="I375" s="16">
        <f t="shared" si="18"/>
        <v>0</v>
      </c>
      <c r="J375" s="16">
        <f t="shared" si="19"/>
        <v>0</v>
      </c>
    </row>
    <row r="376" spans="4:10" ht="15" customHeight="1" x14ac:dyDescent="0.15">
      <c r="D376" s="16">
        <f>IF(T376="",0,IF(科目汇总表!P$5=1,INT(LEFT(T376,4)),IF(AND(科目汇总表!P$5=2,LEN(T376)&gt;4),INT(LEFT(T376,6)),IF(AND(科目汇总表!P$5=3,LEN(T376)&gt;6),INT(LEFT(T376,8)),IF(AND(科目汇总表!P$5=4,LEN(T376)&gt;8),T376,0)))))</f>
        <v>0</v>
      </c>
      <c r="H376" s="16">
        <f t="shared" si="17"/>
        <v>0</v>
      </c>
      <c r="I376" s="16">
        <f t="shared" si="18"/>
        <v>0</v>
      </c>
      <c r="J376" s="16">
        <f t="shared" si="19"/>
        <v>0</v>
      </c>
    </row>
    <row r="377" spans="4:10" ht="15" customHeight="1" x14ac:dyDescent="0.15">
      <c r="D377" s="16">
        <f>IF(T377="",0,IF(科目汇总表!P$5=1,INT(LEFT(T377,4)),IF(AND(科目汇总表!P$5=2,LEN(T377)&gt;4),INT(LEFT(T377,6)),IF(AND(科目汇总表!P$5=3,LEN(T377)&gt;6),INT(LEFT(T377,8)),IF(AND(科目汇总表!P$5=4,LEN(T377)&gt;8),T377,0)))))</f>
        <v>0</v>
      </c>
      <c r="H377" s="16">
        <f t="shared" si="17"/>
        <v>0</v>
      </c>
      <c r="I377" s="16">
        <f t="shared" si="18"/>
        <v>0</v>
      </c>
      <c r="J377" s="16">
        <f t="shared" si="19"/>
        <v>0</v>
      </c>
    </row>
    <row r="378" spans="4:10" ht="15" customHeight="1" x14ac:dyDescent="0.15">
      <c r="D378" s="16">
        <f>IF(T378="",0,IF(科目汇总表!P$5=1,INT(LEFT(T378,4)),IF(AND(科目汇总表!P$5=2,LEN(T378)&gt;4),INT(LEFT(T378,6)),IF(AND(科目汇总表!P$5=3,LEN(T378)&gt;6),INT(LEFT(T378,8)),IF(AND(科目汇总表!P$5=4,LEN(T378)&gt;8),T378,0)))))</f>
        <v>0</v>
      </c>
      <c r="H378" s="16">
        <f t="shared" si="17"/>
        <v>0</v>
      </c>
      <c r="I378" s="16">
        <f t="shared" si="18"/>
        <v>0</v>
      </c>
      <c r="J378" s="16">
        <f t="shared" si="19"/>
        <v>0</v>
      </c>
    </row>
    <row r="379" spans="4:10" ht="15" customHeight="1" x14ac:dyDescent="0.15">
      <c r="D379" s="16">
        <f>IF(T379="",0,IF(科目汇总表!P$5=1,INT(LEFT(T379,4)),IF(AND(科目汇总表!P$5=2,LEN(T379)&gt;4),INT(LEFT(T379,6)),IF(AND(科目汇总表!P$5=3,LEN(T379)&gt;6),INT(LEFT(T379,8)),IF(AND(科目汇总表!P$5=4,LEN(T379)&gt;8),T379,0)))))</f>
        <v>0</v>
      </c>
      <c r="H379" s="16">
        <f t="shared" si="17"/>
        <v>0</v>
      </c>
      <c r="I379" s="16">
        <f t="shared" si="18"/>
        <v>0</v>
      </c>
      <c r="J379" s="16">
        <f t="shared" si="19"/>
        <v>0</v>
      </c>
    </row>
    <row r="380" spans="4:10" ht="15" customHeight="1" x14ac:dyDescent="0.15">
      <c r="D380" s="16">
        <f>IF(T380="",0,IF(科目汇总表!P$5=1,INT(LEFT(T380,4)),IF(AND(科目汇总表!P$5=2,LEN(T380)&gt;4),INT(LEFT(T380,6)),IF(AND(科目汇总表!P$5=3,LEN(T380)&gt;6),INT(LEFT(T380,8)),IF(AND(科目汇总表!P$5=4,LEN(T380)&gt;8),T380,0)))))</f>
        <v>0</v>
      </c>
      <c r="H380" s="16">
        <f t="shared" si="17"/>
        <v>0</v>
      </c>
      <c r="I380" s="16">
        <f t="shared" si="18"/>
        <v>0</v>
      </c>
      <c r="J380" s="16">
        <f t="shared" si="19"/>
        <v>0</v>
      </c>
    </row>
    <row r="381" spans="4:10" ht="15" customHeight="1" x14ac:dyDescent="0.15">
      <c r="D381" s="16">
        <f>IF(T381="",0,IF(科目汇总表!P$5=1,INT(LEFT(T381,4)),IF(AND(科目汇总表!P$5=2,LEN(T381)&gt;4),INT(LEFT(T381,6)),IF(AND(科目汇总表!P$5=3,LEN(T381)&gt;6),INT(LEFT(T381,8)),IF(AND(科目汇总表!P$5=4,LEN(T381)&gt;8),T381,0)))))</f>
        <v>0</v>
      </c>
      <c r="H381" s="16">
        <f t="shared" si="17"/>
        <v>0</v>
      </c>
      <c r="I381" s="16">
        <f t="shared" si="18"/>
        <v>0</v>
      </c>
      <c r="J381" s="16">
        <f t="shared" si="19"/>
        <v>0</v>
      </c>
    </row>
    <row r="382" spans="4:10" ht="15" customHeight="1" x14ac:dyDescent="0.15">
      <c r="D382" s="16">
        <f>IF(T382="",0,IF(科目汇总表!P$5=1,INT(LEFT(T382,4)),IF(AND(科目汇总表!P$5=2,LEN(T382)&gt;4),INT(LEFT(T382,6)),IF(AND(科目汇总表!P$5=3,LEN(T382)&gt;6),INT(LEFT(T382,8)),IF(AND(科目汇总表!P$5=4,LEN(T382)&gt;8),T382,0)))))</f>
        <v>0</v>
      </c>
      <c r="H382" s="16">
        <f t="shared" si="17"/>
        <v>0</v>
      </c>
      <c r="I382" s="16">
        <f t="shared" si="18"/>
        <v>0</v>
      </c>
      <c r="J382" s="16">
        <f t="shared" si="19"/>
        <v>0</v>
      </c>
    </row>
    <row r="383" spans="4:10" ht="15" customHeight="1" x14ac:dyDescent="0.15">
      <c r="D383" s="16">
        <f>IF(T383="",0,IF(科目汇总表!P$5=1,INT(LEFT(T383,4)),IF(AND(科目汇总表!P$5=2,LEN(T383)&gt;4),INT(LEFT(T383,6)),IF(AND(科目汇总表!P$5=3,LEN(T383)&gt;6),INT(LEFT(T383,8)),IF(AND(科目汇总表!P$5=4,LEN(T383)&gt;8),T383,0)))))</f>
        <v>0</v>
      </c>
      <c r="H383" s="16">
        <f t="shared" si="17"/>
        <v>0</v>
      </c>
      <c r="I383" s="16">
        <f t="shared" si="18"/>
        <v>0</v>
      </c>
      <c r="J383" s="16">
        <f t="shared" si="19"/>
        <v>0</v>
      </c>
    </row>
    <row r="384" spans="4:10" ht="15" customHeight="1" x14ac:dyDescent="0.15">
      <c r="D384" s="16">
        <f>IF(T384="",0,IF(科目汇总表!P$5=1,INT(LEFT(T384,4)),IF(AND(科目汇总表!P$5=2,LEN(T384)&gt;4),INT(LEFT(T384,6)),IF(AND(科目汇总表!P$5=3,LEN(T384)&gt;6),INT(LEFT(T384,8)),IF(AND(科目汇总表!P$5=4,LEN(T384)&gt;8),T384,0)))))</f>
        <v>0</v>
      </c>
      <c r="H384" s="16">
        <f t="shared" si="17"/>
        <v>0</v>
      </c>
      <c r="I384" s="16">
        <f t="shared" si="18"/>
        <v>0</v>
      </c>
      <c r="J384" s="16">
        <f t="shared" si="19"/>
        <v>0</v>
      </c>
    </row>
    <row r="385" spans="4:10" ht="15" customHeight="1" x14ac:dyDescent="0.15">
      <c r="D385" s="16">
        <f>IF(T385="",0,IF(科目汇总表!P$5=1,INT(LEFT(T385,4)),IF(AND(科目汇总表!P$5=2,LEN(T385)&gt;4),INT(LEFT(T385,6)),IF(AND(科目汇总表!P$5=3,LEN(T385)&gt;6),INT(LEFT(T385,8)),IF(AND(科目汇总表!P$5=4,LEN(T385)&gt;8),T385,0)))))</f>
        <v>0</v>
      </c>
      <c r="H385" s="16">
        <f t="shared" si="17"/>
        <v>0</v>
      </c>
      <c r="I385" s="16">
        <f t="shared" si="18"/>
        <v>0</v>
      </c>
      <c r="J385" s="16">
        <f t="shared" si="19"/>
        <v>0</v>
      </c>
    </row>
    <row r="386" spans="4:10" ht="15" customHeight="1" x14ac:dyDescent="0.15">
      <c r="D386" s="16">
        <f>IF(T386="",0,IF(科目汇总表!P$5=1,INT(LEFT(T386,4)),IF(AND(科目汇总表!P$5=2,LEN(T386)&gt;4),INT(LEFT(T386,6)),IF(AND(科目汇总表!P$5=3,LEN(T386)&gt;6),INT(LEFT(T386,8)),IF(AND(科目汇总表!P$5=4,LEN(T386)&gt;8),T386,0)))))</f>
        <v>0</v>
      </c>
      <c r="H386" s="16">
        <f t="shared" si="17"/>
        <v>0</v>
      </c>
      <c r="I386" s="16">
        <f t="shared" si="18"/>
        <v>0</v>
      </c>
      <c r="J386" s="16">
        <f t="shared" si="19"/>
        <v>0</v>
      </c>
    </row>
    <row r="387" spans="4:10" ht="15" customHeight="1" x14ac:dyDescent="0.15">
      <c r="D387" s="16">
        <f>IF(T387="",0,IF(科目汇总表!P$5=1,INT(LEFT(T387,4)),IF(AND(科目汇总表!P$5=2,LEN(T387)&gt;4),INT(LEFT(T387,6)),IF(AND(科目汇总表!P$5=3,LEN(T387)&gt;6),INT(LEFT(T387,8)),IF(AND(科目汇总表!P$5=4,LEN(T387)&gt;8),T387,0)))))</f>
        <v>0</v>
      </c>
      <c r="H387" s="16">
        <f t="shared" si="17"/>
        <v>0</v>
      </c>
      <c r="I387" s="16">
        <f t="shared" si="18"/>
        <v>0</v>
      </c>
      <c r="J387" s="16">
        <f t="shared" si="19"/>
        <v>0</v>
      </c>
    </row>
    <row r="388" spans="4:10" ht="15" customHeight="1" x14ac:dyDescent="0.15">
      <c r="D388" s="16">
        <f>IF(T388="",0,IF(科目汇总表!P$5=1,INT(LEFT(T388,4)),IF(AND(科目汇总表!P$5=2,LEN(T388)&gt;4),INT(LEFT(T388,6)),IF(AND(科目汇总表!P$5=3,LEN(T388)&gt;6),INT(LEFT(T388,8)),IF(AND(科目汇总表!P$5=4,LEN(T388)&gt;8),T388,0)))))</f>
        <v>0</v>
      </c>
      <c r="H388" s="16">
        <f t="shared" si="17"/>
        <v>0</v>
      </c>
      <c r="I388" s="16">
        <f t="shared" si="18"/>
        <v>0</v>
      </c>
      <c r="J388" s="16">
        <f t="shared" si="19"/>
        <v>0</v>
      </c>
    </row>
    <row r="389" spans="4:10" ht="15" customHeight="1" x14ac:dyDescent="0.15">
      <c r="D389" s="16">
        <f>IF(T389="",0,IF(科目汇总表!P$5=1,INT(LEFT(T389,4)),IF(AND(科目汇总表!P$5=2,LEN(T389)&gt;4),INT(LEFT(T389,6)),IF(AND(科目汇总表!P$5=3,LEN(T389)&gt;6),INT(LEFT(T389,8)),IF(AND(科目汇总表!P$5=4,LEN(T389)&gt;8),T389,0)))))</f>
        <v>0</v>
      </c>
      <c r="H389" s="16">
        <f t="shared" ref="H389:H452" si="20">IF(T389=0,0,INT(LEFT(T389,4)))</f>
        <v>0</v>
      </c>
      <c r="I389" s="16">
        <f t="shared" si="18"/>
        <v>0</v>
      </c>
      <c r="J389" s="16">
        <f t="shared" si="19"/>
        <v>0</v>
      </c>
    </row>
    <row r="390" spans="4:10" ht="15" customHeight="1" x14ac:dyDescent="0.15">
      <c r="D390" s="16">
        <f>IF(T390="",0,IF(科目汇总表!P$5=1,INT(LEFT(T390,4)),IF(AND(科目汇总表!P$5=2,LEN(T390)&gt;4),INT(LEFT(T390,6)),IF(AND(科目汇总表!P$5=3,LEN(T390)&gt;6),INT(LEFT(T390,8)),IF(AND(科目汇总表!P$5=4,LEN(T390)&gt;8),T390,0)))))</f>
        <v>0</v>
      </c>
      <c r="H390" s="16">
        <f t="shared" si="20"/>
        <v>0</v>
      </c>
      <c r="I390" s="16">
        <f t="shared" si="18"/>
        <v>0</v>
      </c>
      <c r="J390" s="16">
        <f t="shared" si="19"/>
        <v>0</v>
      </c>
    </row>
    <row r="391" spans="4:10" ht="15" customHeight="1" x14ac:dyDescent="0.15">
      <c r="D391" s="16">
        <f>IF(T391="",0,IF(科目汇总表!P$5=1,INT(LEFT(T391,4)),IF(AND(科目汇总表!P$5=2,LEN(T391)&gt;4),INT(LEFT(T391,6)),IF(AND(科目汇总表!P$5=3,LEN(T391)&gt;6),INT(LEFT(T391,8)),IF(AND(科目汇总表!P$5=4,LEN(T391)&gt;8),T391,0)))))</f>
        <v>0</v>
      </c>
      <c r="H391" s="16">
        <f t="shared" si="20"/>
        <v>0</v>
      </c>
      <c r="I391" s="16">
        <f t="shared" si="18"/>
        <v>0</v>
      </c>
      <c r="J391" s="16">
        <f t="shared" si="19"/>
        <v>0</v>
      </c>
    </row>
    <row r="392" spans="4:10" ht="15" customHeight="1" x14ac:dyDescent="0.15">
      <c r="D392" s="16">
        <f>IF(T392="",0,IF(科目汇总表!P$5=1,INT(LEFT(T392,4)),IF(AND(科目汇总表!P$5=2,LEN(T392)&gt;4),INT(LEFT(T392,6)),IF(AND(科目汇总表!P$5=3,LEN(T392)&gt;6),INT(LEFT(T392,8)),IF(AND(科目汇总表!P$5=4,LEN(T392)&gt;8),T392,0)))))</f>
        <v>0</v>
      </c>
      <c r="H392" s="16">
        <f t="shared" si="20"/>
        <v>0</v>
      </c>
      <c r="I392" s="16">
        <f t="shared" si="18"/>
        <v>0</v>
      </c>
      <c r="J392" s="16">
        <f t="shared" si="19"/>
        <v>0</v>
      </c>
    </row>
    <row r="393" spans="4:10" ht="15" customHeight="1" x14ac:dyDescent="0.15">
      <c r="D393" s="16">
        <f>IF(T393="",0,IF(科目汇总表!P$5=1,INT(LEFT(T393,4)),IF(AND(科目汇总表!P$5=2,LEN(T393)&gt;4),INT(LEFT(T393,6)),IF(AND(科目汇总表!P$5=3,LEN(T393)&gt;6),INT(LEFT(T393,8)),IF(AND(科目汇总表!P$5=4,LEN(T393)&gt;8),T393,0)))))</f>
        <v>0</v>
      </c>
      <c r="H393" s="16">
        <f t="shared" si="20"/>
        <v>0</v>
      </c>
      <c r="I393" s="16">
        <f t="shared" si="18"/>
        <v>0</v>
      </c>
      <c r="J393" s="16">
        <f t="shared" si="19"/>
        <v>0</v>
      </c>
    </row>
    <row r="394" spans="4:10" ht="15" customHeight="1" x14ac:dyDescent="0.15">
      <c r="D394" s="16">
        <f>IF(T394="",0,IF(科目汇总表!P$5=1,INT(LEFT(T394,4)),IF(AND(科目汇总表!P$5=2,LEN(T394)&gt;4),INT(LEFT(T394,6)),IF(AND(科目汇总表!P$5=3,LEN(T394)&gt;6),INT(LEFT(T394,8)),IF(AND(科目汇总表!P$5=4,LEN(T394)&gt;8),T394,0)))))</f>
        <v>0</v>
      </c>
      <c r="H394" s="16">
        <f t="shared" si="20"/>
        <v>0</v>
      </c>
      <c r="I394" s="16">
        <f t="shared" si="18"/>
        <v>0</v>
      </c>
      <c r="J394" s="16">
        <f t="shared" si="19"/>
        <v>0</v>
      </c>
    </row>
    <row r="395" spans="4:10" ht="15" customHeight="1" x14ac:dyDescent="0.15">
      <c r="D395" s="16">
        <f>IF(T395="",0,IF(科目汇总表!P$5=1,INT(LEFT(T395,4)),IF(AND(科目汇总表!P$5=2,LEN(T395)&gt;4),INT(LEFT(T395,6)),IF(AND(科目汇总表!P$5=3,LEN(T395)&gt;6),INT(LEFT(T395,8)),IF(AND(科目汇总表!P$5=4,LEN(T395)&gt;8),T395,0)))))</f>
        <v>0</v>
      </c>
      <c r="H395" s="16">
        <f t="shared" si="20"/>
        <v>0</v>
      </c>
      <c r="I395" s="16">
        <f t="shared" si="18"/>
        <v>0</v>
      </c>
      <c r="J395" s="16">
        <f t="shared" si="19"/>
        <v>0</v>
      </c>
    </row>
    <row r="396" spans="4:10" ht="15" customHeight="1" x14ac:dyDescent="0.15">
      <c r="D396" s="16">
        <f>IF(T396="",0,IF(科目汇总表!P$5=1,INT(LEFT(T396,4)),IF(AND(科目汇总表!P$5=2,LEN(T396)&gt;4),INT(LEFT(T396,6)),IF(AND(科目汇总表!P$5=3,LEN(T396)&gt;6),INT(LEFT(T396,8)),IF(AND(科目汇总表!P$5=4,LEN(T396)&gt;8),T396,0)))))</f>
        <v>0</v>
      </c>
      <c r="H396" s="16">
        <f t="shared" si="20"/>
        <v>0</v>
      </c>
      <c r="I396" s="16">
        <f t="shared" si="18"/>
        <v>0</v>
      </c>
      <c r="J396" s="16">
        <f t="shared" si="19"/>
        <v>0</v>
      </c>
    </row>
    <row r="397" spans="4:10" ht="15" customHeight="1" x14ac:dyDescent="0.15">
      <c r="D397" s="16">
        <f>IF(T397="",0,IF(科目汇总表!P$5=1,INT(LEFT(T397,4)),IF(AND(科目汇总表!P$5=2,LEN(T397)&gt;4),INT(LEFT(T397,6)),IF(AND(科目汇总表!P$5=3,LEN(T397)&gt;6),INT(LEFT(T397,8)),IF(AND(科目汇总表!P$5=4,LEN(T397)&gt;8),T397,0)))))</f>
        <v>0</v>
      </c>
      <c r="H397" s="16">
        <f t="shared" si="20"/>
        <v>0</v>
      </c>
      <c r="I397" s="16">
        <f t="shared" si="18"/>
        <v>0</v>
      </c>
      <c r="J397" s="16">
        <f t="shared" si="19"/>
        <v>0</v>
      </c>
    </row>
    <row r="398" spans="4:10" ht="15" customHeight="1" x14ac:dyDescent="0.15">
      <c r="D398" s="16">
        <f>IF(T398="",0,IF(科目汇总表!P$5=1,INT(LEFT(T398,4)),IF(AND(科目汇总表!P$5=2,LEN(T398)&gt;4),INT(LEFT(T398,6)),IF(AND(科目汇总表!P$5=3,LEN(T398)&gt;6),INT(LEFT(T398,8)),IF(AND(科目汇总表!P$5=4,LEN(T398)&gt;8),T398,0)))))</f>
        <v>0</v>
      </c>
      <c r="H398" s="16">
        <f t="shared" si="20"/>
        <v>0</v>
      </c>
      <c r="I398" s="16">
        <f t="shared" si="18"/>
        <v>0</v>
      </c>
      <c r="J398" s="16">
        <f t="shared" si="19"/>
        <v>0</v>
      </c>
    </row>
    <row r="399" spans="4:10" ht="15" customHeight="1" x14ac:dyDescent="0.15">
      <c r="D399" s="16">
        <f>IF(T399="",0,IF(科目汇总表!P$5=1,INT(LEFT(T399,4)),IF(AND(科目汇总表!P$5=2,LEN(T399)&gt;4),INT(LEFT(T399,6)),IF(AND(科目汇总表!P$5=3,LEN(T399)&gt;6),INT(LEFT(T399,8)),IF(AND(科目汇总表!P$5=4,LEN(T399)&gt;8),T399,0)))))</f>
        <v>0</v>
      </c>
      <c r="H399" s="16">
        <f t="shared" si="20"/>
        <v>0</v>
      </c>
      <c r="I399" s="16">
        <f t="shared" si="18"/>
        <v>0</v>
      </c>
      <c r="J399" s="16">
        <f t="shared" si="19"/>
        <v>0</v>
      </c>
    </row>
    <row r="400" spans="4:10" ht="15" customHeight="1" x14ac:dyDescent="0.15">
      <c r="D400" s="16">
        <f>IF(T400="",0,IF(科目汇总表!P$5=1,INT(LEFT(T400,4)),IF(AND(科目汇总表!P$5=2,LEN(T400)&gt;4),INT(LEFT(T400,6)),IF(AND(科目汇总表!P$5=3,LEN(T400)&gt;6),INT(LEFT(T400,8)),IF(AND(科目汇总表!P$5=4,LEN(T400)&gt;8),T400,0)))))</f>
        <v>0</v>
      </c>
      <c r="H400" s="16">
        <f t="shared" si="20"/>
        <v>0</v>
      </c>
      <c r="I400" s="16">
        <f t="shared" si="18"/>
        <v>0</v>
      </c>
      <c r="J400" s="16">
        <f t="shared" si="19"/>
        <v>0</v>
      </c>
    </row>
    <row r="401" spans="4:10" ht="15" customHeight="1" x14ac:dyDescent="0.15">
      <c r="D401" s="16">
        <f>IF(T401="",0,IF(科目汇总表!P$5=1,INT(LEFT(T401,4)),IF(AND(科目汇总表!P$5=2,LEN(T401)&gt;4),INT(LEFT(T401,6)),IF(AND(科目汇总表!P$5=3,LEN(T401)&gt;6),INT(LEFT(T401,8)),IF(AND(科目汇总表!P$5=4,LEN(T401)&gt;8),T401,0)))))</f>
        <v>0</v>
      </c>
      <c r="H401" s="16">
        <f t="shared" si="20"/>
        <v>0</v>
      </c>
      <c r="I401" s="16">
        <f t="shared" si="18"/>
        <v>0</v>
      </c>
      <c r="J401" s="16">
        <f t="shared" si="19"/>
        <v>0</v>
      </c>
    </row>
    <row r="402" spans="4:10" ht="15" customHeight="1" x14ac:dyDescent="0.15">
      <c r="D402" s="16">
        <f>IF(T402="",0,IF(科目汇总表!P$5=1,INT(LEFT(T402,4)),IF(AND(科目汇总表!P$5=2,LEN(T402)&gt;4),INT(LEFT(T402,6)),IF(AND(科目汇总表!P$5=3,LEN(T402)&gt;6),INT(LEFT(T402,8)),IF(AND(科目汇总表!P$5=4,LEN(T402)&gt;8),T402,0)))))</f>
        <v>0</v>
      </c>
      <c r="H402" s="16">
        <f t="shared" si="20"/>
        <v>0</v>
      </c>
      <c r="I402" s="16">
        <f t="shared" si="18"/>
        <v>0</v>
      </c>
      <c r="J402" s="16">
        <f t="shared" si="19"/>
        <v>0</v>
      </c>
    </row>
    <row r="403" spans="4:10" ht="15" customHeight="1" x14ac:dyDescent="0.15">
      <c r="D403" s="16">
        <f>IF(T403="",0,IF(科目汇总表!P$5=1,INT(LEFT(T403,4)),IF(AND(科目汇总表!P$5=2,LEN(T403)&gt;4),INT(LEFT(T403,6)),IF(AND(科目汇总表!P$5=3,LEN(T403)&gt;6),INT(LEFT(T403,8)),IF(AND(科目汇总表!P$5=4,LEN(T403)&gt;8),T403,0)))))</f>
        <v>0</v>
      </c>
      <c r="H403" s="16">
        <f t="shared" si="20"/>
        <v>0</v>
      </c>
      <c r="I403" s="16">
        <f t="shared" si="18"/>
        <v>0</v>
      </c>
      <c r="J403" s="16">
        <f t="shared" si="19"/>
        <v>0</v>
      </c>
    </row>
    <row r="404" spans="4:10" ht="15" customHeight="1" x14ac:dyDescent="0.15">
      <c r="D404" s="16">
        <f>IF(T404="",0,IF(科目汇总表!P$5=1,INT(LEFT(T404,4)),IF(AND(科目汇总表!P$5=2,LEN(T404)&gt;4),INT(LEFT(T404,6)),IF(AND(科目汇总表!P$5=3,LEN(T404)&gt;6),INT(LEFT(T404,8)),IF(AND(科目汇总表!P$5=4,LEN(T404)&gt;8),T404,0)))))</f>
        <v>0</v>
      </c>
      <c r="H404" s="16">
        <f t="shared" si="20"/>
        <v>0</v>
      </c>
      <c r="I404" s="16">
        <f t="shared" si="18"/>
        <v>0</v>
      </c>
      <c r="J404" s="16">
        <f t="shared" si="19"/>
        <v>0</v>
      </c>
    </row>
    <row r="405" spans="4:10" ht="15" customHeight="1" x14ac:dyDescent="0.15">
      <c r="D405" s="16">
        <f>IF(T405="",0,IF(科目汇总表!P$5=1,INT(LEFT(T405,4)),IF(AND(科目汇总表!P$5=2,LEN(T405)&gt;4),INT(LEFT(T405,6)),IF(AND(科目汇总表!P$5=3,LEN(T405)&gt;6),INT(LEFT(T405,8)),IF(AND(科目汇总表!P$5=4,LEN(T405)&gt;8),T405,0)))))</f>
        <v>0</v>
      </c>
      <c r="H405" s="16">
        <f t="shared" si="20"/>
        <v>0</v>
      </c>
      <c r="I405" s="16">
        <f t="shared" si="18"/>
        <v>0</v>
      </c>
      <c r="J405" s="16">
        <f t="shared" si="19"/>
        <v>0</v>
      </c>
    </row>
    <row r="406" spans="4:10" ht="15" customHeight="1" x14ac:dyDescent="0.15">
      <c r="D406" s="16">
        <f>IF(T406="",0,IF(科目汇总表!P$5=1,INT(LEFT(T406,4)),IF(AND(科目汇总表!P$5=2,LEN(T406)&gt;4),INT(LEFT(T406,6)),IF(AND(科目汇总表!P$5=3,LEN(T406)&gt;6),INT(LEFT(T406,8)),IF(AND(科目汇总表!P$5=4,LEN(T406)&gt;8),T406,0)))))</f>
        <v>0</v>
      </c>
      <c r="H406" s="16">
        <f t="shared" si="20"/>
        <v>0</v>
      </c>
      <c r="I406" s="16">
        <f t="shared" si="18"/>
        <v>0</v>
      </c>
      <c r="J406" s="16">
        <f t="shared" si="19"/>
        <v>0</v>
      </c>
    </row>
    <row r="407" spans="4:10" ht="15" customHeight="1" x14ac:dyDescent="0.15">
      <c r="D407" s="16">
        <f>IF(T407="",0,IF(科目汇总表!P$5=1,INT(LEFT(T407,4)),IF(AND(科目汇总表!P$5=2,LEN(T407)&gt;4),INT(LEFT(T407,6)),IF(AND(科目汇总表!P$5=3,LEN(T407)&gt;6),INT(LEFT(T407,8)),IF(AND(科目汇总表!P$5=4,LEN(T407)&gt;8),T407,0)))))</f>
        <v>0</v>
      </c>
      <c r="H407" s="16">
        <f t="shared" si="20"/>
        <v>0</v>
      </c>
      <c r="I407" s="16">
        <f t="shared" si="18"/>
        <v>0</v>
      </c>
      <c r="J407" s="16">
        <f t="shared" si="19"/>
        <v>0</v>
      </c>
    </row>
    <row r="408" spans="4:10" ht="15" customHeight="1" x14ac:dyDescent="0.15">
      <c r="D408" s="16">
        <f>IF(T408="",0,IF(科目汇总表!P$5=1,INT(LEFT(T408,4)),IF(AND(科目汇总表!P$5=2,LEN(T408)&gt;4),INT(LEFT(T408,6)),IF(AND(科目汇总表!P$5=3,LEN(T408)&gt;6),INT(LEFT(T408,8)),IF(AND(科目汇总表!P$5=4,LEN(T408)&gt;8),T408,0)))))</f>
        <v>0</v>
      </c>
      <c r="H408" s="16">
        <f t="shared" si="20"/>
        <v>0</v>
      </c>
      <c r="I408" s="16">
        <f t="shared" si="18"/>
        <v>0</v>
      </c>
      <c r="J408" s="16">
        <f t="shared" si="19"/>
        <v>0</v>
      </c>
    </row>
    <row r="409" spans="4:10" ht="15" customHeight="1" x14ac:dyDescent="0.15">
      <c r="D409" s="16">
        <f>IF(T409="",0,IF(科目汇总表!P$5=1,INT(LEFT(T409,4)),IF(AND(科目汇总表!P$5=2,LEN(T409)&gt;4),INT(LEFT(T409,6)),IF(AND(科目汇总表!P$5=3,LEN(T409)&gt;6),INT(LEFT(T409,8)),IF(AND(科目汇总表!P$5=4,LEN(T409)&gt;8),T409,0)))))</f>
        <v>0</v>
      </c>
      <c r="H409" s="16">
        <f t="shared" si="20"/>
        <v>0</v>
      </c>
      <c r="I409" s="16">
        <f t="shared" si="18"/>
        <v>0</v>
      </c>
      <c r="J409" s="16">
        <f t="shared" si="19"/>
        <v>0</v>
      </c>
    </row>
    <row r="410" spans="4:10" ht="15" customHeight="1" x14ac:dyDescent="0.15">
      <c r="D410" s="16">
        <f>IF(T410="",0,IF(科目汇总表!P$5=1,INT(LEFT(T410,4)),IF(AND(科目汇总表!P$5=2,LEN(T410)&gt;4),INT(LEFT(T410,6)),IF(AND(科目汇总表!P$5=3,LEN(T410)&gt;6),INT(LEFT(T410,8)),IF(AND(科目汇总表!P$5=4,LEN(T410)&gt;8),T410,0)))))</f>
        <v>0</v>
      </c>
      <c r="H410" s="16">
        <f t="shared" si="20"/>
        <v>0</v>
      </c>
      <c r="I410" s="16">
        <f t="shared" si="18"/>
        <v>0</v>
      </c>
      <c r="J410" s="16">
        <f t="shared" si="19"/>
        <v>0</v>
      </c>
    </row>
    <row r="411" spans="4:10" ht="15" customHeight="1" x14ac:dyDescent="0.15">
      <c r="D411" s="16">
        <f>IF(T411="",0,IF(科目汇总表!P$5=1,INT(LEFT(T411,4)),IF(AND(科目汇总表!P$5=2,LEN(T411)&gt;4),INT(LEFT(T411,6)),IF(AND(科目汇总表!P$5=3,LEN(T411)&gt;6),INT(LEFT(T411,8)),IF(AND(科目汇总表!P$5=4,LEN(T411)&gt;8),T411,0)))))</f>
        <v>0</v>
      </c>
      <c r="H411" s="16">
        <f t="shared" si="20"/>
        <v>0</v>
      </c>
      <c r="I411" s="16">
        <f t="shared" si="18"/>
        <v>0</v>
      </c>
      <c r="J411" s="16">
        <f t="shared" si="19"/>
        <v>0</v>
      </c>
    </row>
    <row r="412" spans="4:10" ht="15" customHeight="1" x14ac:dyDescent="0.15">
      <c r="D412" s="16">
        <f>IF(T412="",0,IF(科目汇总表!P$5=1,INT(LEFT(T412,4)),IF(AND(科目汇总表!P$5=2,LEN(T412)&gt;4),INT(LEFT(T412,6)),IF(AND(科目汇总表!P$5=3,LEN(T412)&gt;6),INT(LEFT(T412,8)),IF(AND(科目汇总表!P$5=4,LEN(T412)&gt;8),T412,0)))))</f>
        <v>0</v>
      </c>
      <c r="H412" s="16">
        <f t="shared" si="20"/>
        <v>0</v>
      </c>
      <c r="I412" s="16">
        <f t="shared" si="18"/>
        <v>0</v>
      </c>
      <c r="J412" s="16">
        <f t="shared" si="19"/>
        <v>0</v>
      </c>
    </row>
    <row r="413" spans="4:10" ht="15" customHeight="1" x14ac:dyDescent="0.15">
      <c r="D413" s="16">
        <f>IF(T413="",0,IF(科目汇总表!P$5=1,INT(LEFT(T413,4)),IF(AND(科目汇总表!P$5=2,LEN(T413)&gt;4),INT(LEFT(T413,6)),IF(AND(科目汇总表!P$5=3,LEN(T413)&gt;6),INT(LEFT(T413,8)),IF(AND(科目汇总表!P$5=4,LEN(T413)&gt;8),T413,0)))))</f>
        <v>0</v>
      </c>
      <c r="H413" s="16">
        <f t="shared" si="20"/>
        <v>0</v>
      </c>
      <c r="I413" s="16">
        <f t="shared" si="18"/>
        <v>0</v>
      </c>
      <c r="J413" s="16">
        <f t="shared" si="19"/>
        <v>0</v>
      </c>
    </row>
    <row r="414" spans="4:10" ht="15" customHeight="1" x14ac:dyDescent="0.15">
      <c r="D414" s="16">
        <f>IF(T414="",0,IF(科目汇总表!P$5=1,INT(LEFT(T414,4)),IF(AND(科目汇总表!P$5=2,LEN(T414)&gt;4),INT(LEFT(T414,6)),IF(AND(科目汇总表!P$5=3,LEN(T414)&gt;6),INT(LEFT(T414,8)),IF(AND(科目汇总表!P$5=4,LEN(T414)&gt;8),T414,0)))))</f>
        <v>0</v>
      </c>
      <c r="H414" s="16">
        <f t="shared" si="20"/>
        <v>0</v>
      </c>
      <c r="I414" s="16">
        <f t="shared" si="18"/>
        <v>0</v>
      </c>
      <c r="J414" s="16">
        <f t="shared" si="19"/>
        <v>0</v>
      </c>
    </row>
    <row r="415" spans="4:10" ht="15" customHeight="1" x14ac:dyDescent="0.15">
      <c r="D415" s="16">
        <f>IF(T415="",0,IF(科目汇总表!P$5=1,INT(LEFT(T415,4)),IF(AND(科目汇总表!P$5=2,LEN(T415)&gt;4),INT(LEFT(T415,6)),IF(AND(科目汇总表!P$5=3,LEN(T415)&gt;6),INT(LEFT(T415,8)),IF(AND(科目汇总表!P$5=4,LEN(T415)&gt;8),T415,0)))))</f>
        <v>0</v>
      </c>
      <c r="H415" s="16">
        <f t="shared" si="20"/>
        <v>0</v>
      </c>
      <c r="I415" s="16">
        <f t="shared" si="18"/>
        <v>0</v>
      </c>
      <c r="J415" s="16">
        <f t="shared" si="19"/>
        <v>0</v>
      </c>
    </row>
    <row r="416" spans="4:10" ht="15" customHeight="1" x14ac:dyDescent="0.15">
      <c r="D416" s="16">
        <f>IF(T416="",0,IF(科目汇总表!P$5=1,INT(LEFT(T416,4)),IF(AND(科目汇总表!P$5=2,LEN(T416)&gt;4),INT(LEFT(T416,6)),IF(AND(科目汇总表!P$5=3,LEN(T416)&gt;6),INT(LEFT(T416,8)),IF(AND(科目汇总表!P$5=4,LEN(T416)&gt;8),T416,0)))))</f>
        <v>0</v>
      </c>
      <c r="H416" s="16">
        <f t="shared" si="20"/>
        <v>0</v>
      </c>
      <c r="I416" s="16">
        <f t="shared" si="18"/>
        <v>0</v>
      </c>
      <c r="J416" s="16">
        <f t="shared" si="19"/>
        <v>0</v>
      </c>
    </row>
    <row r="417" spans="4:10" ht="15" customHeight="1" x14ac:dyDescent="0.15">
      <c r="D417" s="16">
        <f>IF(T417="",0,IF(科目汇总表!P$5=1,INT(LEFT(T417,4)),IF(AND(科目汇总表!P$5=2,LEN(T417)&gt;4),INT(LEFT(T417,6)),IF(AND(科目汇总表!P$5=3,LEN(T417)&gt;6),INT(LEFT(T417,8)),IF(AND(科目汇总表!P$5=4,LEN(T417)&gt;8),T417,0)))))</f>
        <v>0</v>
      </c>
      <c r="H417" s="16">
        <f t="shared" si="20"/>
        <v>0</v>
      </c>
      <c r="I417" s="16">
        <f t="shared" si="18"/>
        <v>0</v>
      </c>
      <c r="J417" s="16">
        <f t="shared" si="19"/>
        <v>0</v>
      </c>
    </row>
    <row r="418" spans="4:10" ht="15" customHeight="1" x14ac:dyDescent="0.15">
      <c r="D418" s="16">
        <f>IF(T418="",0,IF(科目汇总表!P$5=1,INT(LEFT(T418,4)),IF(AND(科目汇总表!P$5=2,LEN(T418)&gt;4),INT(LEFT(T418,6)),IF(AND(科目汇总表!P$5=3,LEN(T418)&gt;6),INT(LEFT(T418,8)),IF(AND(科目汇总表!P$5=4,LEN(T418)&gt;8),T418,0)))))</f>
        <v>0</v>
      </c>
      <c r="H418" s="16">
        <f t="shared" si="20"/>
        <v>0</v>
      </c>
      <c r="I418" s="16">
        <f t="shared" si="18"/>
        <v>0</v>
      </c>
      <c r="J418" s="16">
        <f t="shared" si="19"/>
        <v>0</v>
      </c>
    </row>
    <row r="419" spans="4:10" ht="15" customHeight="1" x14ac:dyDescent="0.15">
      <c r="D419" s="16">
        <f>IF(T419="",0,IF(科目汇总表!P$5=1,INT(LEFT(T419,4)),IF(AND(科目汇总表!P$5=2,LEN(T419)&gt;4),INT(LEFT(T419,6)),IF(AND(科目汇总表!P$5=3,LEN(T419)&gt;6),INT(LEFT(T419,8)),IF(AND(科目汇总表!P$5=4,LEN(T419)&gt;8),T419,0)))))</f>
        <v>0</v>
      </c>
      <c r="H419" s="16">
        <f t="shared" si="20"/>
        <v>0</v>
      </c>
      <c r="I419" s="16">
        <f t="shared" si="18"/>
        <v>0</v>
      </c>
      <c r="J419" s="16">
        <f t="shared" si="19"/>
        <v>0</v>
      </c>
    </row>
    <row r="420" spans="4:10" ht="15" customHeight="1" x14ac:dyDescent="0.15">
      <c r="D420" s="16">
        <f>IF(T420="",0,IF(科目汇总表!P$5=1,INT(LEFT(T420,4)),IF(AND(科目汇总表!P$5=2,LEN(T420)&gt;4),INT(LEFT(T420,6)),IF(AND(科目汇总表!P$5=3,LEN(T420)&gt;6),INT(LEFT(T420,8)),IF(AND(科目汇总表!P$5=4,LEN(T420)&gt;8),T420,0)))))</f>
        <v>0</v>
      </c>
      <c r="H420" s="16">
        <f t="shared" si="20"/>
        <v>0</v>
      </c>
      <c r="I420" s="16">
        <f t="shared" ref="I420:I483" si="21">IF(LEN(T420)&lt;6,0,INT(LEFT(T420,6)))</f>
        <v>0</v>
      </c>
      <c r="J420" s="16">
        <f t="shared" ref="J420:J483" si="22">IF(LEN(T420)&lt;8,0,INT(LEFT(T420,8)))</f>
        <v>0</v>
      </c>
    </row>
    <row r="421" spans="4:10" ht="15" customHeight="1" x14ac:dyDescent="0.15">
      <c r="D421" s="16">
        <f>IF(T421="",0,IF(科目汇总表!P$5=1,INT(LEFT(T421,4)),IF(AND(科目汇总表!P$5=2,LEN(T421)&gt;4),INT(LEFT(T421,6)),IF(AND(科目汇总表!P$5=3,LEN(T421)&gt;6),INT(LEFT(T421,8)),IF(AND(科目汇总表!P$5=4,LEN(T421)&gt;8),T421,0)))))</f>
        <v>0</v>
      </c>
      <c r="H421" s="16">
        <f t="shared" si="20"/>
        <v>0</v>
      </c>
      <c r="I421" s="16">
        <f t="shared" si="21"/>
        <v>0</v>
      </c>
      <c r="J421" s="16">
        <f t="shared" si="22"/>
        <v>0</v>
      </c>
    </row>
    <row r="422" spans="4:10" ht="15" customHeight="1" x14ac:dyDescent="0.15">
      <c r="D422" s="16">
        <f>IF(T422="",0,IF(科目汇总表!P$5=1,INT(LEFT(T422,4)),IF(AND(科目汇总表!P$5=2,LEN(T422)&gt;4),INT(LEFT(T422,6)),IF(AND(科目汇总表!P$5=3,LEN(T422)&gt;6),INT(LEFT(T422,8)),IF(AND(科目汇总表!P$5=4,LEN(T422)&gt;8),T422,0)))))</f>
        <v>0</v>
      </c>
      <c r="H422" s="16">
        <f t="shared" si="20"/>
        <v>0</v>
      </c>
      <c r="I422" s="16">
        <f t="shared" si="21"/>
        <v>0</v>
      </c>
      <c r="J422" s="16">
        <f t="shared" si="22"/>
        <v>0</v>
      </c>
    </row>
    <row r="423" spans="4:10" ht="15" customHeight="1" x14ac:dyDescent="0.15">
      <c r="D423" s="16">
        <f>IF(T423="",0,IF(科目汇总表!P$5=1,INT(LEFT(T423,4)),IF(AND(科目汇总表!P$5=2,LEN(T423)&gt;4),INT(LEFT(T423,6)),IF(AND(科目汇总表!P$5=3,LEN(T423)&gt;6),INT(LEFT(T423,8)),IF(AND(科目汇总表!P$5=4,LEN(T423)&gt;8),T423,0)))))</f>
        <v>0</v>
      </c>
      <c r="H423" s="16">
        <f t="shared" si="20"/>
        <v>0</v>
      </c>
      <c r="I423" s="16">
        <f t="shared" si="21"/>
        <v>0</v>
      </c>
      <c r="J423" s="16">
        <f t="shared" si="22"/>
        <v>0</v>
      </c>
    </row>
    <row r="424" spans="4:10" ht="15" customHeight="1" x14ac:dyDescent="0.15">
      <c r="D424" s="16">
        <f>IF(T424="",0,IF(科目汇总表!P$5=1,INT(LEFT(T424,4)),IF(AND(科目汇总表!P$5=2,LEN(T424)&gt;4),INT(LEFT(T424,6)),IF(AND(科目汇总表!P$5=3,LEN(T424)&gt;6),INT(LEFT(T424,8)),IF(AND(科目汇总表!P$5=4,LEN(T424)&gt;8),T424,0)))))</f>
        <v>0</v>
      </c>
      <c r="H424" s="16">
        <f t="shared" si="20"/>
        <v>0</v>
      </c>
      <c r="I424" s="16">
        <f t="shared" si="21"/>
        <v>0</v>
      </c>
      <c r="J424" s="16">
        <f t="shared" si="22"/>
        <v>0</v>
      </c>
    </row>
    <row r="425" spans="4:10" ht="15" customHeight="1" x14ac:dyDescent="0.15">
      <c r="D425" s="16">
        <f>IF(T425="",0,IF(科目汇总表!P$5=1,INT(LEFT(T425,4)),IF(AND(科目汇总表!P$5=2,LEN(T425)&gt;4),INT(LEFT(T425,6)),IF(AND(科目汇总表!P$5=3,LEN(T425)&gt;6),INT(LEFT(T425,8)),IF(AND(科目汇总表!P$5=4,LEN(T425)&gt;8),T425,0)))))</f>
        <v>0</v>
      </c>
      <c r="H425" s="16">
        <f t="shared" si="20"/>
        <v>0</v>
      </c>
      <c r="I425" s="16">
        <f t="shared" si="21"/>
        <v>0</v>
      </c>
      <c r="J425" s="16">
        <f t="shared" si="22"/>
        <v>0</v>
      </c>
    </row>
    <row r="426" spans="4:10" ht="15" customHeight="1" x14ac:dyDescent="0.15">
      <c r="D426" s="16">
        <f>IF(T426="",0,IF(科目汇总表!P$5=1,INT(LEFT(T426,4)),IF(AND(科目汇总表!P$5=2,LEN(T426)&gt;4),INT(LEFT(T426,6)),IF(AND(科目汇总表!P$5=3,LEN(T426)&gt;6),INT(LEFT(T426,8)),IF(AND(科目汇总表!P$5=4,LEN(T426)&gt;8),T426,0)))))</f>
        <v>0</v>
      </c>
      <c r="H426" s="16">
        <f t="shared" si="20"/>
        <v>0</v>
      </c>
      <c r="I426" s="16">
        <f t="shared" si="21"/>
        <v>0</v>
      </c>
      <c r="J426" s="16">
        <f t="shared" si="22"/>
        <v>0</v>
      </c>
    </row>
    <row r="427" spans="4:10" ht="15" customHeight="1" x14ac:dyDescent="0.15">
      <c r="D427" s="16">
        <f>IF(T427="",0,IF(科目汇总表!P$5=1,INT(LEFT(T427,4)),IF(AND(科目汇总表!P$5=2,LEN(T427)&gt;4),INT(LEFT(T427,6)),IF(AND(科目汇总表!P$5=3,LEN(T427)&gt;6),INT(LEFT(T427,8)),IF(AND(科目汇总表!P$5=4,LEN(T427)&gt;8),T427,0)))))</f>
        <v>0</v>
      </c>
      <c r="H427" s="16">
        <f t="shared" si="20"/>
        <v>0</v>
      </c>
      <c r="I427" s="16">
        <f t="shared" si="21"/>
        <v>0</v>
      </c>
      <c r="J427" s="16">
        <f t="shared" si="22"/>
        <v>0</v>
      </c>
    </row>
    <row r="428" spans="4:10" ht="15" customHeight="1" x14ac:dyDescent="0.15">
      <c r="D428" s="16">
        <f>IF(T428="",0,IF(科目汇总表!P$5=1,INT(LEFT(T428,4)),IF(AND(科目汇总表!P$5=2,LEN(T428)&gt;4),INT(LEFT(T428,6)),IF(AND(科目汇总表!P$5=3,LEN(T428)&gt;6),INT(LEFT(T428,8)),IF(AND(科目汇总表!P$5=4,LEN(T428)&gt;8),T428,0)))))</f>
        <v>0</v>
      </c>
      <c r="H428" s="16">
        <f t="shared" si="20"/>
        <v>0</v>
      </c>
      <c r="I428" s="16">
        <f t="shared" si="21"/>
        <v>0</v>
      </c>
      <c r="J428" s="16">
        <f t="shared" si="22"/>
        <v>0</v>
      </c>
    </row>
    <row r="429" spans="4:10" ht="15" customHeight="1" x14ac:dyDescent="0.15">
      <c r="D429" s="16">
        <f>IF(T429="",0,IF(科目汇总表!P$5=1,INT(LEFT(T429,4)),IF(AND(科目汇总表!P$5=2,LEN(T429)&gt;4),INT(LEFT(T429,6)),IF(AND(科目汇总表!P$5=3,LEN(T429)&gt;6),INT(LEFT(T429,8)),IF(AND(科目汇总表!P$5=4,LEN(T429)&gt;8),T429,0)))))</f>
        <v>0</v>
      </c>
      <c r="H429" s="16">
        <f t="shared" si="20"/>
        <v>0</v>
      </c>
      <c r="I429" s="16">
        <f t="shared" si="21"/>
        <v>0</v>
      </c>
      <c r="J429" s="16">
        <f t="shared" si="22"/>
        <v>0</v>
      </c>
    </row>
    <row r="430" spans="4:10" ht="15" customHeight="1" x14ac:dyDescent="0.15">
      <c r="D430" s="16">
        <f>IF(T430="",0,IF(科目汇总表!P$5=1,INT(LEFT(T430,4)),IF(AND(科目汇总表!P$5=2,LEN(T430)&gt;4),INT(LEFT(T430,6)),IF(AND(科目汇总表!P$5=3,LEN(T430)&gt;6),INT(LEFT(T430,8)),IF(AND(科目汇总表!P$5=4,LEN(T430)&gt;8),T430,0)))))</f>
        <v>0</v>
      </c>
      <c r="H430" s="16">
        <f t="shared" si="20"/>
        <v>0</v>
      </c>
      <c r="I430" s="16">
        <f t="shared" si="21"/>
        <v>0</v>
      </c>
      <c r="J430" s="16">
        <f t="shared" si="22"/>
        <v>0</v>
      </c>
    </row>
    <row r="431" spans="4:10" ht="15" customHeight="1" x14ac:dyDescent="0.15">
      <c r="D431" s="16">
        <f>IF(T431="",0,IF(科目汇总表!P$5=1,INT(LEFT(T431,4)),IF(AND(科目汇总表!P$5=2,LEN(T431)&gt;4),INT(LEFT(T431,6)),IF(AND(科目汇总表!P$5=3,LEN(T431)&gt;6),INT(LEFT(T431,8)),IF(AND(科目汇总表!P$5=4,LEN(T431)&gt;8),T431,0)))))</f>
        <v>0</v>
      </c>
      <c r="H431" s="16">
        <f t="shared" si="20"/>
        <v>0</v>
      </c>
      <c r="I431" s="16">
        <f t="shared" si="21"/>
        <v>0</v>
      </c>
      <c r="J431" s="16">
        <f t="shared" si="22"/>
        <v>0</v>
      </c>
    </row>
    <row r="432" spans="4:10" ht="15" customHeight="1" x14ac:dyDescent="0.15">
      <c r="D432" s="16">
        <f>IF(T432="",0,IF(科目汇总表!P$5=1,INT(LEFT(T432,4)),IF(AND(科目汇总表!P$5=2,LEN(T432)&gt;4),INT(LEFT(T432,6)),IF(AND(科目汇总表!P$5=3,LEN(T432)&gt;6),INT(LEFT(T432,8)),IF(AND(科目汇总表!P$5=4,LEN(T432)&gt;8),T432,0)))))</f>
        <v>0</v>
      </c>
      <c r="H432" s="16">
        <f t="shared" si="20"/>
        <v>0</v>
      </c>
      <c r="I432" s="16">
        <f t="shared" si="21"/>
        <v>0</v>
      </c>
      <c r="J432" s="16">
        <f t="shared" si="22"/>
        <v>0</v>
      </c>
    </row>
    <row r="433" spans="4:10" ht="15" customHeight="1" x14ac:dyDescent="0.15">
      <c r="D433" s="16">
        <f>IF(T433="",0,IF(科目汇总表!P$5=1,INT(LEFT(T433,4)),IF(AND(科目汇总表!P$5=2,LEN(T433)&gt;4),INT(LEFT(T433,6)),IF(AND(科目汇总表!P$5=3,LEN(T433)&gt;6),INT(LEFT(T433,8)),IF(AND(科目汇总表!P$5=4,LEN(T433)&gt;8),T433,0)))))</f>
        <v>0</v>
      </c>
      <c r="H433" s="16">
        <f t="shared" si="20"/>
        <v>0</v>
      </c>
      <c r="I433" s="16">
        <f t="shared" si="21"/>
        <v>0</v>
      </c>
      <c r="J433" s="16">
        <f t="shared" si="22"/>
        <v>0</v>
      </c>
    </row>
    <row r="434" spans="4:10" ht="15" customHeight="1" x14ac:dyDescent="0.15">
      <c r="D434" s="16">
        <f>IF(T434="",0,IF(科目汇总表!P$5=1,INT(LEFT(T434,4)),IF(AND(科目汇总表!P$5=2,LEN(T434)&gt;4),INT(LEFT(T434,6)),IF(AND(科目汇总表!P$5=3,LEN(T434)&gt;6),INT(LEFT(T434,8)),IF(AND(科目汇总表!P$5=4,LEN(T434)&gt;8),T434,0)))))</f>
        <v>0</v>
      </c>
      <c r="H434" s="16">
        <f t="shared" si="20"/>
        <v>0</v>
      </c>
      <c r="I434" s="16">
        <f t="shared" si="21"/>
        <v>0</v>
      </c>
      <c r="J434" s="16">
        <f t="shared" si="22"/>
        <v>0</v>
      </c>
    </row>
    <row r="435" spans="4:10" ht="15" customHeight="1" x14ac:dyDescent="0.15">
      <c r="D435" s="16">
        <f>IF(T435="",0,IF(科目汇总表!P$5=1,INT(LEFT(T435,4)),IF(AND(科目汇总表!P$5=2,LEN(T435)&gt;4),INT(LEFT(T435,6)),IF(AND(科目汇总表!P$5=3,LEN(T435)&gt;6),INT(LEFT(T435,8)),IF(AND(科目汇总表!P$5=4,LEN(T435)&gt;8),T435,0)))))</f>
        <v>0</v>
      </c>
      <c r="H435" s="16">
        <f t="shared" si="20"/>
        <v>0</v>
      </c>
      <c r="I435" s="16">
        <f t="shared" si="21"/>
        <v>0</v>
      </c>
      <c r="J435" s="16">
        <f t="shared" si="22"/>
        <v>0</v>
      </c>
    </row>
    <row r="436" spans="4:10" ht="15" customHeight="1" x14ac:dyDescent="0.15">
      <c r="D436" s="16">
        <f>IF(T436="",0,IF(科目汇总表!P$5=1,INT(LEFT(T436,4)),IF(AND(科目汇总表!P$5=2,LEN(T436)&gt;4),INT(LEFT(T436,6)),IF(AND(科目汇总表!P$5=3,LEN(T436)&gt;6),INT(LEFT(T436,8)),IF(AND(科目汇总表!P$5=4,LEN(T436)&gt;8),T436,0)))))</f>
        <v>0</v>
      </c>
      <c r="H436" s="16">
        <f t="shared" si="20"/>
        <v>0</v>
      </c>
      <c r="I436" s="16">
        <f t="shared" si="21"/>
        <v>0</v>
      </c>
      <c r="J436" s="16">
        <f t="shared" si="22"/>
        <v>0</v>
      </c>
    </row>
    <row r="437" spans="4:10" ht="15" customHeight="1" x14ac:dyDescent="0.15">
      <c r="D437" s="16">
        <f>IF(T437="",0,IF(科目汇总表!P$5=1,INT(LEFT(T437,4)),IF(AND(科目汇总表!P$5=2,LEN(T437)&gt;4),INT(LEFT(T437,6)),IF(AND(科目汇总表!P$5=3,LEN(T437)&gt;6),INT(LEFT(T437,8)),IF(AND(科目汇总表!P$5=4,LEN(T437)&gt;8),T437,0)))))</f>
        <v>0</v>
      </c>
      <c r="H437" s="16">
        <f t="shared" si="20"/>
        <v>0</v>
      </c>
      <c r="I437" s="16">
        <f t="shared" si="21"/>
        <v>0</v>
      </c>
      <c r="J437" s="16">
        <f t="shared" si="22"/>
        <v>0</v>
      </c>
    </row>
    <row r="438" spans="4:10" ht="15" customHeight="1" x14ac:dyDescent="0.15">
      <c r="D438" s="16">
        <f>IF(T438="",0,IF(科目汇总表!P$5=1,INT(LEFT(T438,4)),IF(AND(科目汇总表!P$5=2,LEN(T438)&gt;4),INT(LEFT(T438,6)),IF(AND(科目汇总表!P$5=3,LEN(T438)&gt;6),INT(LEFT(T438,8)),IF(AND(科目汇总表!P$5=4,LEN(T438)&gt;8),T438,0)))))</f>
        <v>0</v>
      </c>
      <c r="H438" s="16">
        <f t="shared" si="20"/>
        <v>0</v>
      </c>
      <c r="I438" s="16">
        <f t="shared" si="21"/>
        <v>0</v>
      </c>
      <c r="J438" s="16">
        <f t="shared" si="22"/>
        <v>0</v>
      </c>
    </row>
    <row r="439" spans="4:10" ht="15" customHeight="1" x14ac:dyDescent="0.15">
      <c r="D439" s="16">
        <f>IF(T439="",0,IF(科目汇总表!P$5=1,INT(LEFT(T439,4)),IF(AND(科目汇总表!P$5=2,LEN(T439)&gt;4),INT(LEFT(T439,6)),IF(AND(科目汇总表!P$5=3,LEN(T439)&gt;6),INT(LEFT(T439,8)),IF(AND(科目汇总表!P$5=4,LEN(T439)&gt;8),T439,0)))))</f>
        <v>0</v>
      </c>
      <c r="H439" s="16">
        <f t="shared" si="20"/>
        <v>0</v>
      </c>
      <c r="I439" s="16">
        <f t="shared" si="21"/>
        <v>0</v>
      </c>
      <c r="J439" s="16">
        <f t="shared" si="22"/>
        <v>0</v>
      </c>
    </row>
    <row r="440" spans="4:10" ht="15" customHeight="1" x14ac:dyDescent="0.15">
      <c r="D440" s="16">
        <f>IF(T440="",0,IF(科目汇总表!P$5=1,INT(LEFT(T440,4)),IF(AND(科目汇总表!P$5=2,LEN(T440)&gt;4),INT(LEFT(T440,6)),IF(AND(科目汇总表!P$5=3,LEN(T440)&gt;6),INT(LEFT(T440,8)),IF(AND(科目汇总表!P$5=4,LEN(T440)&gt;8),T440,0)))))</f>
        <v>0</v>
      </c>
      <c r="H440" s="16">
        <f t="shared" si="20"/>
        <v>0</v>
      </c>
      <c r="I440" s="16">
        <f t="shared" si="21"/>
        <v>0</v>
      </c>
      <c r="J440" s="16">
        <f t="shared" si="22"/>
        <v>0</v>
      </c>
    </row>
    <row r="441" spans="4:10" ht="15" customHeight="1" x14ac:dyDescent="0.15">
      <c r="D441" s="16">
        <f>IF(T441="",0,IF(科目汇总表!P$5=1,INT(LEFT(T441,4)),IF(AND(科目汇总表!P$5=2,LEN(T441)&gt;4),INT(LEFT(T441,6)),IF(AND(科目汇总表!P$5=3,LEN(T441)&gt;6),INT(LEFT(T441,8)),IF(AND(科目汇总表!P$5=4,LEN(T441)&gt;8),T441,0)))))</f>
        <v>0</v>
      </c>
      <c r="H441" s="16">
        <f t="shared" si="20"/>
        <v>0</v>
      </c>
      <c r="I441" s="16">
        <f t="shared" si="21"/>
        <v>0</v>
      </c>
      <c r="J441" s="16">
        <f t="shared" si="22"/>
        <v>0</v>
      </c>
    </row>
    <row r="442" spans="4:10" ht="15" customHeight="1" x14ac:dyDescent="0.15">
      <c r="D442" s="16">
        <f>IF(T442="",0,IF(科目汇总表!P$5=1,INT(LEFT(T442,4)),IF(AND(科目汇总表!P$5=2,LEN(T442)&gt;4),INT(LEFT(T442,6)),IF(AND(科目汇总表!P$5=3,LEN(T442)&gt;6),INT(LEFT(T442,8)),IF(AND(科目汇总表!P$5=4,LEN(T442)&gt;8),T442,0)))))</f>
        <v>0</v>
      </c>
      <c r="H442" s="16">
        <f t="shared" si="20"/>
        <v>0</v>
      </c>
      <c r="I442" s="16">
        <f t="shared" si="21"/>
        <v>0</v>
      </c>
      <c r="J442" s="16">
        <f t="shared" si="22"/>
        <v>0</v>
      </c>
    </row>
    <row r="443" spans="4:10" ht="15" customHeight="1" x14ac:dyDescent="0.15">
      <c r="D443" s="16">
        <f>IF(T443="",0,IF(科目汇总表!P$5=1,INT(LEFT(T443,4)),IF(AND(科目汇总表!P$5=2,LEN(T443)&gt;4),INT(LEFT(T443,6)),IF(AND(科目汇总表!P$5=3,LEN(T443)&gt;6),INT(LEFT(T443,8)),IF(AND(科目汇总表!P$5=4,LEN(T443)&gt;8),T443,0)))))</f>
        <v>0</v>
      </c>
      <c r="H443" s="16">
        <f t="shared" si="20"/>
        <v>0</v>
      </c>
      <c r="I443" s="16">
        <f t="shared" si="21"/>
        <v>0</v>
      </c>
      <c r="J443" s="16">
        <f t="shared" si="22"/>
        <v>0</v>
      </c>
    </row>
    <row r="444" spans="4:10" ht="15" customHeight="1" x14ac:dyDescent="0.15">
      <c r="D444" s="16">
        <f>IF(T444="",0,IF(科目汇总表!P$5=1,INT(LEFT(T444,4)),IF(AND(科目汇总表!P$5=2,LEN(T444)&gt;4),INT(LEFT(T444,6)),IF(AND(科目汇总表!P$5=3,LEN(T444)&gt;6),INT(LEFT(T444,8)),IF(AND(科目汇总表!P$5=4,LEN(T444)&gt;8),T444,0)))))</f>
        <v>0</v>
      </c>
      <c r="H444" s="16">
        <f t="shared" si="20"/>
        <v>0</v>
      </c>
      <c r="I444" s="16">
        <f t="shared" si="21"/>
        <v>0</v>
      </c>
      <c r="J444" s="16">
        <f t="shared" si="22"/>
        <v>0</v>
      </c>
    </row>
    <row r="445" spans="4:10" ht="15" customHeight="1" x14ac:dyDescent="0.15">
      <c r="D445" s="16">
        <f>IF(T445="",0,IF(科目汇总表!P$5=1,INT(LEFT(T445,4)),IF(AND(科目汇总表!P$5=2,LEN(T445)&gt;4),INT(LEFT(T445,6)),IF(AND(科目汇总表!P$5=3,LEN(T445)&gt;6),INT(LEFT(T445,8)),IF(AND(科目汇总表!P$5=4,LEN(T445)&gt;8),T445,0)))))</f>
        <v>0</v>
      </c>
      <c r="H445" s="16">
        <f t="shared" si="20"/>
        <v>0</v>
      </c>
      <c r="I445" s="16">
        <f t="shared" si="21"/>
        <v>0</v>
      </c>
      <c r="J445" s="16">
        <f t="shared" si="22"/>
        <v>0</v>
      </c>
    </row>
    <row r="446" spans="4:10" ht="15" customHeight="1" x14ac:dyDescent="0.15">
      <c r="D446" s="16">
        <f>IF(T446="",0,IF(科目汇总表!P$5=1,INT(LEFT(T446,4)),IF(AND(科目汇总表!P$5=2,LEN(T446)&gt;4),INT(LEFT(T446,6)),IF(AND(科目汇总表!P$5=3,LEN(T446)&gt;6),INT(LEFT(T446,8)),IF(AND(科目汇总表!P$5=4,LEN(T446)&gt;8),T446,0)))))</f>
        <v>0</v>
      </c>
      <c r="H446" s="16">
        <f t="shared" si="20"/>
        <v>0</v>
      </c>
      <c r="I446" s="16">
        <f t="shared" si="21"/>
        <v>0</v>
      </c>
      <c r="J446" s="16">
        <f t="shared" si="22"/>
        <v>0</v>
      </c>
    </row>
    <row r="447" spans="4:10" ht="15" customHeight="1" x14ac:dyDescent="0.15">
      <c r="D447" s="16">
        <f>IF(T447="",0,IF(科目汇总表!P$5=1,INT(LEFT(T447,4)),IF(AND(科目汇总表!P$5=2,LEN(T447)&gt;4),INT(LEFT(T447,6)),IF(AND(科目汇总表!P$5=3,LEN(T447)&gt;6),INT(LEFT(T447,8)),IF(AND(科目汇总表!P$5=4,LEN(T447)&gt;8),T447,0)))))</f>
        <v>0</v>
      </c>
      <c r="H447" s="16">
        <f t="shared" si="20"/>
        <v>0</v>
      </c>
      <c r="I447" s="16">
        <f t="shared" si="21"/>
        <v>0</v>
      </c>
      <c r="J447" s="16">
        <f t="shared" si="22"/>
        <v>0</v>
      </c>
    </row>
    <row r="448" spans="4:10" ht="15" customHeight="1" x14ac:dyDescent="0.15">
      <c r="D448" s="16">
        <f>IF(T448="",0,IF(科目汇总表!P$5=1,INT(LEFT(T448,4)),IF(AND(科目汇总表!P$5=2,LEN(T448)&gt;4),INT(LEFT(T448,6)),IF(AND(科目汇总表!P$5=3,LEN(T448)&gt;6),INT(LEFT(T448,8)),IF(AND(科目汇总表!P$5=4,LEN(T448)&gt;8),T448,0)))))</f>
        <v>0</v>
      </c>
      <c r="H448" s="16">
        <f t="shared" si="20"/>
        <v>0</v>
      </c>
      <c r="I448" s="16">
        <f t="shared" si="21"/>
        <v>0</v>
      </c>
      <c r="J448" s="16">
        <f t="shared" si="22"/>
        <v>0</v>
      </c>
    </row>
    <row r="449" spans="4:10" ht="15" customHeight="1" x14ac:dyDescent="0.15">
      <c r="D449" s="16">
        <f>IF(T449="",0,IF(科目汇总表!P$5=1,INT(LEFT(T449,4)),IF(AND(科目汇总表!P$5=2,LEN(T449)&gt;4),INT(LEFT(T449,6)),IF(AND(科目汇总表!P$5=3,LEN(T449)&gt;6),INT(LEFT(T449,8)),IF(AND(科目汇总表!P$5=4,LEN(T449)&gt;8),T449,0)))))</f>
        <v>0</v>
      </c>
      <c r="H449" s="16">
        <f t="shared" si="20"/>
        <v>0</v>
      </c>
      <c r="I449" s="16">
        <f t="shared" si="21"/>
        <v>0</v>
      </c>
      <c r="J449" s="16">
        <f t="shared" si="22"/>
        <v>0</v>
      </c>
    </row>
    <row r="450" spans="4:10" ht="15" customHeight="1" x14ac:dyDescent="0.15">
      <c r="D450" s="16">
        <f>IF(T450="",0,IF(科目汇总表!P$5=1,INT(LEFT(T450,4)),IF(AND(科目汇总表!P$5=2,LEN(T450)&gt;4),INT(LEFT(T450,6)),IF(AND(科目汇总表!P$5=3,LEN(T450)&gt;6),INT(LEFT(T450,8)),IF(AND(科目汇总表!P$5=4,LEN(T450)&gt;8),T450,0)))))</f>
        <v>0</v>
      </c>
      <c r="H450" s="16">
        <f t="shared" si="20"/>
        <v>0</v>
      </c>
      <c r="I450" s="16">
        <f t="shared" si="21"/>
        <v>0</v>
      </c>
      <c r="J450" s="16">
        <f t="shared" si="22"/>
        <v>0</v>
      </c>
    </row>
    <row r="451" spans="4:10" ht="15" customHeight="1" x14ac:dyDescent="0.15">
      <c r="D451" s="16">
        <f>IF(T451="",0,IF(科目汇总表!P$5=1,INT(LEFT(T451,4)),IF(AND(科目汇总表!P$5=2,LEN(T451)&gt;4),INT(LEFT(T451,6)),IF(AND(科目汇总表!P$5=3,LEN(T451)&gt;6),INT(LEFT(T451,8)),IF(AND(科目汇总表!P$5=4,LEN(T451)&gt;8),T451,0)))))</f>
        <v>0</v>
      </c>
      <c r="H451" s="16">
        <f t="shared" si="20"/>
        <v>0</v>
      </c>
      <c r="I451" s="16">
        <f t="shared" si="21"/>
        <v>0</v>
      </c>
      <c r="J451" s="16">
        <f t="shared" si="22"/>
        <v>0</v>
      </c>
    </row>
    <row r="452" spans="4:10" ht="15" customHeight="1" x14ac:dyDescent="0.15">
      <c r="D452" s="16">
        <f>IF(T452="",0,IF(科目汇总表!P$5=1,INT(LEFT(T452,4)),IF(AND(科目汇总表!P$5=2,LEN(T452)&gt;4),INT(LEFT(T452,6)),IF(AND(科目汇总表!P$5=3,LEN(T452)&gt;6),INT(LEFT(T452,8)),IF(AND(科目汇总表!P$5=4,LEN(T452)&gt;8),T452,0)))))</f>
        <v>0</v>
      </c>
      <c r="H452" s="16">
        <f t="shared" si="20"/>
        <v>0</v>
      </c>
      <c r="I452" s="16">
        <f t="shared" si="21"/>
        <v>0</v>
      </c>
      <c r="J452" s="16">
        <f t="shared" si="22"/>
        <v>0</v>
      </c>
    </row>
    <row r="453" spans="4:10" ht="15" customHeight="1" x14ac:dyDescent="0.15">
      <c r="D453" s="16">
        <f>IF(T453="",0,IF(科目汇总表!P$5=1,INT(LEFT(T453,4)),IF(AND(科目汇总表!P$5=2,LEN(T453)&gt;4),INT(LEFT(T453,6)),IF(AND(科目汇总表!P$5=3,LEN(T453)&gt;6),INT(LEFT(T453,8)),IF(AND(科目汇总表!P$5=4,LEN(T453)&gt;8),T453,0)))))</f>
        <v>0</v>
      </c>
      <c r="H453" s="16">
        <f t="shared" ref="H453:H516" si="23">IF(T453=0,0,INT(LEFT(T453,4)))</f>
        <v>0</v>
      </c>
      <c r="I453" s="16">
        <f t="shared" si="21"/>
        <v>0</v>
      </c>
      <c r="J453" s="16">
        <f t="shared" si="22"/>
        <v>0</v>
      </c>
    </row>
    <row r="454" spans="4:10" ht="15" customHeight="1" x14ac:dyDescent="0.15">
      <c r="D454" s="16">
        <f>IF(T454="",0,IF(科目汇总表!P$5=1,INT(LEFT(T454,4)),IF(AND(科目汇总表!P$5=2,LEN(T454)&gt;4),INT(LEFT(T454,6)),IF(AND(科目汇总表!P$5=3,LEN(T454)&gt;6),INT(LEFT(T454,8)),IF(AND(科目汇总表!P$5=4,LEN(T454)&gt;8),T454,0)))))</f>
        <v>0</v>
      </c>
      <c r="H454" s="16">
        <f t="shared" si="23"/>
        <v>0</v>
      </c>
      <c r="I454" s="16">
        <f t="shared" si="21"/>
        <v>0</v>
      </c>
      <c r="J454" s="16">
        <f t="shared" si="22"/>
        <v>0</v>
      </c>
    </row>
    <row r="455" spans="4:10" ht="15" customHeight="1" x14ac:dyDescent="0.15">
      <c r="D455" s="16">
        <f>IF(T455="",0,IF(科目汇总表!P$5=1,INT(LEFT(T455,4)),IF(AND(科目汇总表!P$5=2,LEN(T455)&gt;4),INT(LEFT(T455,6)),IF(AND(科目汇总表!P$5=3,LEN(T455)&gt;6),INT(LEFT(T455,8)),IF(AND(科目汇总表!P$5=4,LEN(T455)&gt;8),T455,0)))))</f>
        <v>0</v>
      </c>
      <c r="H455" s="16">
        <f t="shared" si="23"/>
        <v>0</v>
      </c>
      <c r="I455" s="16">
        <f t="shared" si="21"/>
        <v>0</v>
      </c>
      <c r="J455" s="16">
        <f t="shared" si="22"/>
        <v>0</v>
      </c>
    </row>
    <row r="456" spans="4:10" ht="15" customHeight="1" x14ac:dyDescent="0.15">
      <c r="D456" s="16">
        <f>IF(T456="",0,IF(科目汇总表!P$5=1,INT(LEFT(T456,4)),IF(AND(科目汇总表!P$5=2,LEN(T456)&gt;4),INT(LEFT(T456,6)),IF(AND(科目汇总表!P$5=3,LEN(T456)&gt;6),INT(LEFT(T456,8)),IF(AND(科目汇总表!P$5=4,LEN(T456)&gt;8),T456,0)))))</f>
        <v>0</v>
      </c>
      <c r="H456" s="16">
        <f t="shared" si="23"/>
        <v>0</v>
      </c>
      <c r="I456" s="16">
        <f t="shared" si="21"/>
        <v>0</v>
      </c>
      <c r="J456" s="16">
        <f t="shared" si="22"/>
        <v>0</v>
      </c>
    </row>
    <row r="457" spans="4:10" ht="15" customHeight="1" x14ac:dyDescent="0.15">
      <c r="D457" s="16">
        <f>IF(T457="",0,IF(科目汇总表!P$5=1,INT(LEFT(T457,4)),IF(AND(科目汇总表!P$5=2,LEN(T457)&gt;4),INT(LEFT(T457,6)),IF(AND(科目汇总表!P$5=3,LEN(T457)&gt;6),INT(LEFT(T457,8)),IF(AND(科目汇总表!P$5=4,LEN(T457)&gt;8),T457,0)))))</f>
        <v>0</v>
      </c>
      <c r="H457" s="16">
        <f t="shared" si="23"/>
        <v>0</v>
      </c>
      <c r="I457" s="16">
        <f t="shared" si="21"/>
        <v>0</v>
      </c>
      <c r="J457" s="16">
        <f t="shared" si="22"/>
        <v>0</v>
      </c>
    </row>
    <row r="458" spans="4:10" ht="15" customHeight="1" x14ac:dyDescent="0.15">
      <c r="D458" s="16">
        <f>IF(T458="",0,IF(科目汇总表!P$5=1,INT(LEFT(T458,4)),IF(AND(科目汇总表!P$5=2,LEN(T458)&gt;4),INT(LEFT(T458,6)),IF(AND(科目汇总表!P$5=3,LEN(T458)&gt;6),INT(LEFT(T458,8)),IF(AND(科目汇总表!P$5=4,LEN(T458)&gt;8),T458,0)))))</f>
        <v>0</v>
      </c>
      <c r="H458" s="16">
        <f t="shared" si="23"/>
        <v>0</v>
      </c>
      <c r="I458" s="16">
        <f t="shared" si="21"/>
        <v>0</v>
      </c>
      <c r="J458" s="16">
        <f t="shared" si="22"/>
        <v>0</v>
      </c>
    </row>
    <row r="459" spans="4:10" ht="15" customHeight="1" x14ac:dyDescent="0.15">
      <c r="D459" s="16">
        <f>IF(T459="",0,IF(科目汇总表!P$5=1,INT(LEFT(T459,4)),IF(AND(科目汇总表!P$5=2,LEN(T459)&gt;4),INT(LEFT(T459,6)),IF(AND(科目汇总表!P$5=3,LEN(T459)&gt;6),INT(LEFT(T459,8)),IF(AND(科目汇总表!P$5=4,LEN(T459)&gt;8),T459,0)))))</f>
        <v>0</v>
      </c>
      <c r="H459" s="16">
        <f t="shared" si="23"/>
        <v>0</v>
      </c>
      <c r="I459" s="16">
        <f t="shared" si="21"/>
        <v>0</v>
      </c>
      <c r="J459" s="16">
        <f t="shared" si="22"/>
        <v>0</v>
      </c>
    </row>
    <row r="460" spans="4:10" ht="15" customHeight="1" x14ac:dyDescent="0.15">
      <c r="D460" s="16">
        <f>IF(T460="",0,IF(科目汇总表!P$5=1,INT(LEFT(T460,4)),IF(AND(科目汇总表!P$5=2,LEN(T460)&gt;4),INT(LEFT(T460,6)),IF(AND(科目汇总表!P$5=3,LEN(T460)&gt;6),INT(LEFT(T460,8)),IF(AND(科目汇总表!P$5=4,LEN(T460)&gt;8),T460,0)))))</f>
        <v>0</v>
      </c>
      <c r="H460" s="16">
        <f t="shared" si="23"/>
        <v>0</v>
      </c>
      <c r="I460" s="16">
        <f t="shared" si="21"/>
        <v>0</v>
      </c>
      <c r="J460" s="16">
        <f t="shared" si="22"/>
        <v>0</v>
      </c>
    </row>
    <row r="461" spans="4:10" ht="15" customHeight="1" x14ac:dyDescent="0.15">
      <c r="D461" s="16">
        <f>IF(T461="",0,IF(科目汇总表!P$5=1,INT(LEFT(T461,4)),IF(AND(科目汇总表!P$5=2,LEN(T461)&gt;4),INT(LEFT(T461,6)),IF(AND(科目汇总表!P$5=3,LEN(T461)&gt;6),INT(LEFT(T461,8)),IF(AND(科目汇总表!P$5=4,LEN(T461)&gt;8),T461,0)))))</f>
        <v>0</v>
      </c>
      <c r="H461" s="16">
        <f t="shared" si="23"/>
        <v>0</v>
      </c>
      <c r="I461" s="16">
        <f t="shared" si="21"/>
        <v>0</v>
      </c>
      <c r="J461" s="16">
        <f t="shared" si="22"/>
        <v>0</v>
      </c>
    </row>
    <row r="462" spans="4:10" ht="15" customHeight="1" x14ac:dyDescent="0.15">
      <c r="D462" s="16">
        <f>IF(T462="",0,IF(科目汇总表!P$5=1,INT(LEFT(T462,4)),IF(AND(科目汇总表!P$5=2,LEN(T462)&gt;4),INT(LEFT(T462,6)),IF(AND(科目汇总表!P$5=3,LEN(T462)&gt;6),INT(LEFT(T462,8)),IF(AND(科目汇总表!P$5=4,LEN(T462)&gt;8),T462,0)))))</f>
        <v>0</v>
      </c>
      <c r="H462" s="16">
        <f t="shared" si="23"/>
        <v>0</v>
      </c>
      <c r="I462" s="16">
        <f t="shared" si="21"/>
        <v>0</v>
      </c>
      <c r="J462" s="16">
        <f t="shared" si="22"/>
        <v>0</v>
      </c>
    </row>
    <row r="463" spans="4:10" ht="15" customHeight="1" x14ac:dyDescent="0.15">
      <c r="D463" s="16">
        <f>IF(T463="",0,IF(科目汇总表!P$5=1,INT(LEFT(T463,4)),IF(AND(科目汇总表!P$5=2,LEN(T463)&gt;4),INT(LEFT(T463,6)),IF(AND(科目汇总表!P$5=3,LEN(T463)&gt;6),INT(LEFT(T463,8)),IF(AND(科目汇总表!P$5=4,LEN(T463)&gt;8),T463,0)))))</f>
        <v>0</v>
      </c>
      <c r="H463" s="16">
        <f t="shared" si="23"/>
        <v>0</v>
      </c>
      <c r="I463" s="16">
        <f t="shared" si="21"/>
        <v>0</v>
      </c>
      <c r="J463" s="16">
        <f t="shared" si="22"/>
        <v>0</v>
      </c>
    </row>
    <row r="464" spans="4:10" ht="15" customHeight="1" x14ac:dyDescent="0.15">
      <c r="D464" s="16">
        <f>IF(T464="",0,IF(科目汇总表!P$5=1,INT(LEFT(T464,4)),IF(AND(科目汇总表!P$5=2,LEN(T464)&gt;4),INT(LEFT(T464,6)),IF(AND(科目汇总表!P$5=3,LEN(T464)&gt;6),INT(LEFT(T464,8)),IF(AND(科目汇总表!P$5=4,LEN(T464)&gt;8),T464,0)))))</f>
        <v>0</v>
      </c>
      <c r="H464" s="16">
        <f t="shared" si="23"/>
        <v>0</v>
      </c>
      <c r="I464" s="16">
        <f t="shared" si="21"/>
        <v>0</v>
      </c>
      <c r="J464" s="16">
        <f t="shared" si="22"/>
        <v>0</v>
      </c>
    </row>
    <row r="465" spans="4:10" ht="15" customHeight="1" x14ac:dyDescent="0.15">
      <c r="D465" s="16">
        <f>IF(T465="",0,IF(科目汇总表!P$5=1,INT(LEFT(T465,4)),IF(AND(科目汇总表!P$5=2,LEN(T465)&gt;4),INT(LEFT(T465,6)),IF(AND(科目汇总表!P$5=3,LEN(T465)&gt;6),INT(LEFT(T465,8)),IF(AND(科目汇总表!P$5=4,LEN(T465)&gt;8),T465,0)))))</f>
        <v>0</v>
      </c>
      <c r="H465" s="16">
        <f t="shared" si="23"/>
        <v>0</v>
      </c>
      <c r="I465" s="16">
        <f t="shared" si="21"/>
        <v>0</v>
      </c>
      <c r="J465" s="16">
        <f t="shared" si="22"/>
        <v>0</v>
      </c>
    </row>
    <row r="466" spans="4:10" ht="15" customHeight="1" x14ac:dyDescent="0.15">
      <c r="D466" s="16">
        <f>IF(T466="",0,IF(科目汇总表!P$5=1,INT(LEFT(T466,4)),IF(AND(科目汇总表!P$5=2,LEN(T466)&gt;4),INT(LEFT(T466,6)),IF(AND(科目汇总表!P$5=3,LEN(T466)&gt;6),INT(LEFT(T466,8)),IF(AND(科目汇总表!P$5=4,LEN(T466)&gt;8),T466,0)))))</f>
        <v>0</v>
      </c>
      <c r="H466" s="16">
        <f t="shared" si="23"/>
        <v>0</v>
      </c>
      <c r="I466" s="16">
        <f t="shared" si="21"/>
        <v>0</v>
      </c>
      <c r="J466" s="16">
        <f t="shared" si="22"/>
        <v>0</v>
      </c>
    </row>
    <row r="467" spans="4:10" ht="15" customHeight="1" x14ac:dyDescent="0.15">
      <c r="D467" s="16">
        <f>IF(T467="",0,IF(科目汇总表!P$5=1,INT(LEFT(T467,4)),IF(AND(科目汇总表!P$5=2,LEN(T467)&gt;4),INT(LEFT(T467,6)),IF(AND(科目汇总表!P$5=3,LEN(T467)&gt;6),INT(LEFT(T467,8)),IF(AND(科目汇总表!P$5=4,LEN(T467)&gt;8),T467,0)))))</f>
        <v>0</v>
      </c>
      <c r="H467" s="16">
        <f t="shared" si="23"/>
        <v>0</v>
      </c>
      <c r="I467" s="16">
        <f t="shared" si="21"/>
        <v>0</v>
      </c>
      <c r="J467" s="16">
        <f t="shared" si="22"/>
        <v>0</v>
      </c>
    </row>
    <row r="468" spans="4:10" ht="15" customHeight="1" x14ac:dyDescent="0.15">
      <c r="D468" s="16">
        <f>IF(T468="",0,IF(科目汇总表!P$5=1,INT(LEFT(T468,4)),IF(AND(科目汇总表!P$5=2,LEN(T468)&gt;4),INT(LEFT(T468,6)),IF(AND(科目汇总表!P$5=3,LEN(T468)&gt;6),INT(LEFT(T468,8)),IF(AND(科目汇总表!P$5=4,LEN(T468)&gt;8),T468,0)))))</f>
        <v>0</v>
      </c>
      <c r="H468" s="16">
        <f t="shared" si="23"/>
        <v>0</v>
      </c>
      <c r="I468" s="16">
        <f t="shared" si="21"/>
        <v>0</v>
      </c>
      <c r="J468" s="16">
        <f t="shared" si="22"/>
        <v>0</v>
      </c>
    </row>
    <row r="469" spans="4:10" ht="15" customHeight="1" x14ac:dyDescent="0.15">
      <c r="D469" s="16">
        <f>IF(T469="",0,IF(科目汇总表!P$5=1,INT(LEFT(T469,4)),IF(AND(科目汇总表!P$5=2,LEN(T469)&gt;4),INT(LEFT(T469,6)),IF(AND(科目汇总表!P$5=3,LEN(T469)&gt;6),INT(LEFT(T469,8)),IF(AND(科目汇总表!P$5=4,LEN(T469)&gt;8),T469,0)))))</f>
        <v>0</v>
      </c>
      <c r="H469" s="16">
        <f t="shared" si="23"/>
        <v>0</v>
      </c>
      <c r="I469" s="16">
        <f t="shared" si="21"/>
        <v>0</v>
      </c>
      <c r="J469" s="16">
        <f t="shared" si="22"/>
        <v>0</v>
      </c>
    </row>
    <row r="470" spans="4:10" ht="15" customHeight="1" x14ac:dyDescent="0.15">
      <c r="D470" s="16">
        <f>IF(T470="",0,IF(科目汇总表!P$5=1,INT(LEFT(T470,4)),IF(AND(科目汇总表!P$5=2,LEN(T470)&gt;4),INT(LEFT(T470,6)),IF(AND(科目汇总表!P$5=3,LEN(T470)&gt;6),INT(LEFT(T470,8)),IF(AND(科目汇总表!P$5=4,LEN(T470)&gt;8),T470,0)))))</f>
        <v>0</v>
      </c>
      <c r="H470" s="16">
        <f t="shared" si="23"/>
        <v>0</v>
      </c>
      <c r="I470" s="16">
        <f t="shared" si="21"/>
        <v>0</v>
      </c>
      <c r="J470" s="16">
        <f t="shared" si="22"/>
        <v>0</v>
      </c>
    </row>
    <row r="471" spans="4:10" ht="15" customHeight="1" x14ac:dyDescent="0.15">
      <c r="D471" s="16">
        <f>IF(T471="",0,IF(科目汇总表!P$5=1,INT(LEFT(T471,4)),IF(AND(科目汇总表!P$5=2,LEN(T471)&gt;4),INT(LEFT(T471,6)),IF(AND(科目汇总表!P$5=3,LEN(T471)&gt;6),INT(LEFT(T471,8)),IF(AND(科目汇总表!P$5=4,LEN(T471)&gt;8),T471,0)))))</f>
        <v>0</v>
      </c>
      <c r="H471" s="16">
        <f t="shared" si="23"/>
        <v>0</v>
      </c>
      <c r="I471" s="16">
        <f t="shared" si="21"/>
        <v>0</v>
      </c>
      <c r="J471" s="16">
        <f t="shared" si="22"/>
        <v>0</v>
      </c>
    </row>
    <row r="472" spans="4:10" ht="15" customHeight="1" x14ac:dyDescent="0.15">
      <c r="D472" s="16">
        <f>IF(T472="",0,IF(科目汇总表!P$5=1,INT(LEFT(T472,4)),IF(AND(科目汇总表!P$5=2,LEN(T472)&gt;4),INT(LEFT(T472,6)),IF(AND(科目汇总表!P$5=3,LEN(T472)&gt;6),INT(LEFT(T472,8)),IF(AND(科目汇总表!P$5=4,LEN(T472)&gt;8),T472,0)))))</f>
        <v>0</v>
      </c>
      <c r="H472" s="16">
        <f t="shared" si="23"/>
        <v>0</v>
      </c>
      <c r="I472" s="16">
        <f t="shared" si="21"/>
        <v>0</v>
      </c>
      <c r="J472" s="16">
        <f t="shared" si="22"/>
        <v>0</v>
      </c>
    </row>
    <row r="473" spans="4:10" ht="15" customHeight="1" x14ac:dyDescent="0.15">
      <c r="D473" s="16">
        <f>IF(T473="",0,IF(科目汇总表!P$5=1,INT(LEFT(T473,4)),IF(AND(科目汇总表!P$5=2,LEN(T473)&gt;4),INT(LEFT(T473,6)),IF(AND(科目汇总表!P$5=3,LEN(T473)&gt;6),INT(LEFT(T473,8)),IF(AND(科目汇总表!P$5=4,LEN(T473)&gt;8),T473,0)))))</f>
        <v>0</v>
      </c>
      <c r="H473" s="16">
        <f t="shared" si="23"/>
        <v>0</v>
      </c>
      <c r="I473" s="16">
        <f t="shared" si="21"/>
        <v>0</v>
      </c>
      <c r="J473" s="16">
        <f t="shared" si="22"/>
        <v>0</v>
      </c>
    </row>
    <row r="474" spans="4:10" ht="15" customHeight="1" x14ac:dyDescent="0.15">
      <c r="D474" s="16">
        <f>IF(T474="",0,IF(科目汇总表!P$5=1,INT(LEFT(T474,4)),IF(AND(科目汇总表!P$5=2,LEN(T474)&gt;4),INT(LEFT(T474,6)),IF(AND(科目汇总表!P$5=3,LEN(T474)&gt;6),INT(LEFT(T474,8)),IF(AND(科目汇总表!P$5=4,LEN(T474)&gt;8),T474,0)))))</f>
        <v>0</v>
      </c>
      <c r="H474" s="16">
        <f t="shared" si="23"/>
        <v>0</v>
      </c>
      <c r="I474" s="16">
        <f t="shared" si="21"/>
        <v>0</v>
      </c>
      <c r="J474" s="16">
        <f t="shared" si="22"/>
        <v>0</v>
      </c>
    </row>
    <row r="475" spans="4:10" ht="15" customHeight="1" x14ac:dyDescent="0.15">
      <c r="D475" s="16">
        <f>IF(T475="",0,IF(科目汇总表!P$5=1,INT(LEFT(T475,4)),IF(AND(科目汇总表!P$5=2,LEN(T475)&gt;4),INT(LEFT(T475,6)),IF(AND(科目汇总表!P$5=3,LEN(T475)&gt;6),INT(LEFT(T475,8)),IF(AND(科目汇总表!P$5=4,LEN(T475)&gt;8),T475,0)))))</f>
        <v>0</v>
      </c>
      <c r="H475" s="16">
        <f t="shared" si="23"/>
        <v>0</v>
      </c>
      <c r="I475" s="16">
        <f t="shared" si="21"/>
        <v>0</v>
      </c>
      <c r="J475" s="16">
        <f t="shared" si="22"/>
        <v>0</v>
      </c>
    </row>
    <row r="476" spans="4:10" ht="15" customHeight="1" x14ac:dyDescent="0.15">
      <c r="D476" s="16">
        <f>IF(T476="",0,IF(科目汇总表!P$5=1,INT(LEFT(T476,4)),IF(AND(科目汇总表!P$5=2,LEN(T476)&gt;4),INT(LEFT(T476,6)),IF(AND(科目汇总表!P$5=3,LEN(T476)&gt;6),INT(LEFT(T476,8)),IF(AND(科目汇总表!P$5=4,LEN(T476)&gt;8),T476,0)))))</f>
        <v>0</v>
      </c>
      <c r="H476" s="16">
        <f t="shared" si="23"/>
        <v>0</v>
      </c>
      <c r="I476" s="16">
        <f t="shared" si="21"/>
        <v>0</v>
      </c>
      <c r="J476" s="16">
        <f t="shared" si="22"/>
        <v>0</v>
      </c>
    </row>
    <row r="477" spans="4:10" ht="15" customHeight="1" x14ac:dyDescent="0.15">
      <c r="D477" s="16">
        <f>IF(T477="",0,IF(科目汇总表!P$5=1,INT(LEFT(T477,4)),IF(AND(科目汇总表!P$5=2,LEN(T477)&gt;4),INT(LEFT(T477,6)),IF(AND(科目汇总表!P$5=3,LEN(T477)&gt;6),INT(LEFT(T477,8)),IF(AND(科目汇总表!P$5=4,LEN(T477)&gt;8),T477,0)))))</f>
        <v>0</v>
      </c>
      <c r="H477" s="16">
        <f t="shared" si="23"/>
        <v>0</v>
      </c>
      <c r="I477" s="16">
        <f t="shared" si="21"/>
        <v>0</v>
      </c>
      <c r="J477" s="16">
        <f t="shared" si="22"/>
        <v>0</v>
      </c>
    </row>
    <row r="478" spans="4:10" ht="15" customHeight="1" x14ac:dyDescent="0.15">
      <c r="D478" s="16">
        <f>IF(T478="",0,IF(科目汇总表!P$5=1,INT(LEFT(T478,4)),IF(AND(科目汇总表!P$5=2,LEN(T478)&gt;4),INT(LEFT(T478,6)),IF(AND(科目汇总表!P$5=3,LEN(T478)&gt;6),INT(LEFT(T478,8)),IF(AND(科目汇总表!P$5=4,LEN(T478)&gt;8),T478,0)))))</f>
        <v>0</v>
      </c>
      <c r="H478" s="16">
        <f t="shared" si="23"/>
        <v>0</v>
      </c>
      <c r="I478" s="16">
        <f t="shared" si="21"/>
        <v>0</v>
      </c>
      <c r="J478" s="16">
        <f t="shared" si="22"/>
        <v>0</v>
      </c>
    </row>
    <row r="479" spans="4:10" ht="15" customHeight="1" x14ac:dyDescent="0.15">
      <c r="D479" s="16">
        <f>IF(T479="",0,IF(科目汇总表!P$5=1,INT(LEFT(T479,4)),IF(AND(科目汇总表!P$5=2,LEN(T479)&gt;4),INT(LEFT(T479,6)),IF(AND(科目汇总表!P$5=3,LEN(T479)&gt;6),INT(LEFT(T479,8)),IF(AND(科目汇总表!P$5=4,LEN(T479)&gt;8),T479,0)))))</f>
        <v>0</v>
      </c>
      <c r="H479" s="16">
        <f t="shared" si="23"/>
        <v>0</v>
      </c>
      <c r="I479" s="16">
        <f t="shared" si="21"/>
        <v>0</v>
      </c>
      <c r="J479" s="16">
        <f t="shared" si="22"/>
        <v>0</v>
      </c>
    </row>
    <row r="480" spans="4:10" ht="15" customHeight="1" x14ac:dyDescent="0.15">
      <c r="D480" s="16">
        <f>IF(T480="",0,IF(科目汇总表!P$5=1,INT(LEFT(T480,4)),IF(AND(科目汇总表!P$5=2,LEN(T480)&gt;4),INT(LEFT(T480,6)),IF(AND(科目汇总表!P$5=3,LEN(T480)&gt;6),INT(LEFT(T480,8)),IF(AND(科目汇总表!P$5=4,LEN(T480)&gt;8),T480,0)))))</f>
        <v>0</v>
      </c>
      <c r="H480" s="16">
        <f t="shared" si="23"/>
        <v>0</v>
      </c>
      <c r="I480" s="16">
        <f t="shared" si="21"/>
        <v>0</v>
      </c>
      <c r="J480" s="16">
        <f t="shared" si="22"/>
        <v>0</v>
      </c>
    </row>
    <row r="481" spans="4:10" ht="15" customHeight="1" x14ac:dyDescent="0.15">
      <c r="D481" s="16">
        <f>IF(T481="",0,IF(科目汇总表!P$5=1,INT(LEFT(T481,4)),IF(AND(科目汇总表!P$5=2,LEN(T481)&gt;4),INT(LEFT(T481,6)),IF(AND(科目汇总表!P$5=3,LEN(T481)&gt;6),INT(LEFT(T481,8)),IF(AND(科目汇总表!P$5=4,LEN(T481)&gt;8),T481,0)))))</f>
        <v>0</v>
      </c>
      <c r="H481" s="16">
        <f t="shared" si="23"/>
        <v>0</v>
      </c>
      <c r="I481" s="16">
        <f t="shared" si="21"/>
        <v>0</v>
      </c>
      <c r="J481" s="16">
        <f t="shared" si="22"/>
        <v>0</v>
      </c>
    </row>
    <row r="482" spans="4:10" ht="15" customHeight="1" x14ac:dyDescent="0.15">
      <c r="D482" s="16">
        <f>IF(T482="",0,IF(科目汇总表!P$5=1,INT(LEFT(T482,4)),IF(AND(科目汇总表!P$5=2,LEN(T482)&gt;4),INT(LEFT(T482,6)),IF(AND(科目汇总表!P$5=3,LEN(T482)&gt;6),INT(LEFT(T482,8)),IF(AND(科目汇总表!P$5=4,LEN(T482)&gt;8),T482,0)))))</f>
        <v>0</v>
      </c>
      <c r="H482" s="16">
        <f t="shared" si="23"/>
        <v>0</v>
      </c>
      <c r="I482" s="16">
        <f t="shared" si="21"/>
        <v>0</v>
      </c>
      <c r="J482" s="16">
        <f t="shared" si="22"/>
        <v>0</v>
      </c>
    </row>
    <row r="483" spans="4:10" ht="15" customHeight="1" x14ac:dyDescent="0.15">
      <c r="D483" s="16">
        <f>IF(T483="",0,IF(科目汇总表!P$5=1,INT(LEFT(T483,4)),IF(AND(科目汇总表!P$5=2,LEN(T483)&gt;4),INT(LEFT(T483,6)),IF(AND(科目汇总表!P$5=3,LEN(T483)&gt;6),INT(LEFT(T483,8)),IF(AND(科目汇总表!P$5=4,LEN(T483)&gt;8),T483,0)))))</f>
        <v>0</v>
      </c>
      <c r="H483" s="16">
        <f t="shared" si="23"/>
        <v>0</v>
      </c>
      <c r="I483" s="16">
        <f t="shared" si="21"/>
        <v>0</v>
      </c>
      <c r="J483" s="16">
        <f t="shared" si="22"/>
        <v>0</v>
      </c>
    </row>
    <row r="484" spans="4:10" ht="15" customHeight="1" x14ac:dyDescent="0.15">
      <c r="D484" s="16">
        <f>IF(T484="",0,IF(科目汇总表!P$5=1,INT(LEFT(T484,4)),IF(AND(科目汇总表!P$5=2,LEN(T484)&gt;4),INT(LEFT(T484,6)),IF(AND(科目汇总表!P$5=3,LEN(T484)&gt;6),INT(LEFT(T484,8)),IF(AND(科目汇总表!P$5=4,LEN(T484)&gt;8),T484,0)))))</f>
        <v>0</v>
      </c>
      <c r="H484" s="16">
        <f t="shared" si="23"/>
        <v>0</v>
      </c>
      <c r="I484" s="16">
        <f t="shared" ref="I484:I547" si="24">IF(LEN(T484)&lt;6,0,INT(LEFT(T484,6)))</f>
        <v>0</v>
      </c>
      <c r="J484" s="16">
        <f t="shared" ref="J484:J547" si="25">IF(LEN(T484)&lt;8,0,INT(LEFT(T484,8)))</f>
        <v>0</v>
      </c>
    </row>
    <row r="485" spans="4:10" ht="15" customHeight="1" x14ac:dyDescent="0.15">
      <c r="D485" s="16">
        <f>IF(T485="",0,IF(科目汇总表!P$5=1,INT(LEFT(T485,4)),IF(AND(科目汇总表!P$5=2,LEN(T485)&gt;4),INT(LEFT(T485,6)),IF(AND(科目汇总表!P$5=3,LEN(T485)&gt;6),INT(LEFT(T485,8)),IF(AND(科目汇总表!P$5=4,LEN(T485)&gt;8),T485,0)))))</f>
        <v>0</v>
      </c>
      <c r="H485" s="16">
        <f t="shared" si="23"/>
        <v>0</v>
      </c>
      <c r="I485" s="16">
        <f t="shared" si="24"/>
        <v>0</v>
      </c>
      <c r="J485" s="16">
        <f t="shared" si="25"/>
        <v>0</v>
      </c>
    </row>
    <row r="486" spans="4:10" ht="15" customHeight="1" x14ac:dyDescent="0.15">
      <c r="D486" s="16">
        <f>IF(T486="",0,IF(科目汇总表!P$5=1,INT(LEFT(T486,4)),IF(AND(科目汇总表!P$5=2,LEN(T486)&gt;4),INT(LEFT(T486,6)),IF(AND(科目汇总表!P$5=3,LEN(T486)&gt;6),INT(LEFT(T486,8)),IF(AND(科目汇总表!P$5=4,LEN(T486)&gt;8),T486,0)))))</f>
        <v>0</v>
      </c>
      <c r="H486" s="16">
        <f t="shared" si="23"/>
        <v>0</v>
      </c>
      <c r="I486" s="16">
        <f t="shared" si="24"/>
        <v>0</v>
      </c>
      <c r="J486" s="16">
        <f t="shared" si="25"/>
        <v>0</v>
      </c>
    </row>
    <row r="487" spans="4:10" ht="15" customHeight="1" x14ac:dyDescent="0.15">
      <c r="D487" s="16">
        <f>IF(T487="",0,IF(科目汇总表!P$5=1,INT(LEFT(T487,4)),IF(AND(科目汇总表!P$5=2,LEN(T487)&gt;4),INT(LEFT(T487,6)),IF(AND(科目汇总表!P$5=3,LEN(T487)&gt;6),INT(LEFT(T487,8)),IF(AND(科目汇总表!P$5=4,LEN(T487)&gt;8),T487,0)))))</f>
        <v>0</v>
      </c>
      <c r="H487" s="16">
        <f t="shared" si="23"/>
        <v>0</v>
      </c>
      <c r="I487" s="16">
        <f t="shared" si="24"/>
        <v>0</v>
      </c>
      <c r="J487" s="16">
        <f t="shared" si="25"/>
        <v>0</v>
      </c>
    </row>
    <row r="488" spans="4:10" ht="15" customHeight="1" x14ac:dyDescent="0.15">
      <c r="D488" s="16">
        <f>IF(T488="",0,IF(科目汇总表!P$5=1,INT(LEFT(T488,4)),IF(AND(科目汇总表!P$5=2,LEN(T488)&gt;4),INT(LEFT(T488,6)),IF(AND(科目汇总表!P$5=3,LEN(T488)&gt;6),INT(LEFT(T488,8)),IF(AND(科目汇总表!P$5=4,LEN(T488)&gt;8),T488,0)))))</f>
        <v>0</v>
      </c>
      <c r="H488" s="16">
        <f t="shared" si="23"/>
        <v>0</v>
      </c>
      <c r="I488" s="16">
        <f t="shared" si="24"/>
        <v>0</v>
      </c>
      <c r="J488" s="16">
        <f t="shared" si="25"/>
        <v>0</v>
      </c>
    </row>
    <row r="489" spans="4:10" ht="15" customHeight="1" x14ac:dyDescent="0.15">
      <c r="D489" s="16">
        <f>IF(T489="",0,IF(科目汇总表!P$5=1,INT(LEFT(T489,4)),IF(AND(科目汇总表!P$5=2,LEN(T489)&gt;4),INT(LEFT(T489,6)),IF(AND(科目汇总表!P$5=3,LEN(T489)&gt;6),INT(LEFT(T489,8)),IF(AND(科目汇总表!P$5=4,LEN(T489)&gt;8),T489,0)))))</f>
        <v>0</v>
      </c>
      <c r="H489" s="16">
        <f t="shared" si="23"/>
        <v>0</v>
      </c>
      <c r="I489" s="16">
        <f t="shared" si="24"/>
        <v>0</v>
      </c>
      <c r="J489" s="16">
        <f t="shared" si="25"/>
        <v>0</v>
      </c>
    </row>
    <row r="490" spans="4:10" ht="15" customHeight="1" x14ac:dyDescent="0.15">
      <c r="D490" s="16">
        <f>IF(T490="",0,IF(科目汇总表!P$5=1,INT(LEFT(T490,4)),IF(AND(科目汇总表!P$5=2,LEN(T490)&gt;4),INT(LEFT(T490,6)),IF(AND(科目汇总表!P$5=3,LEN(T490)&gt;6),INT(LEFT(T490,8)),IF(AND(科目汇总表!P$5=4,LEN(T490)&gt;8),T490,0)))))</f>
        <v>0</v>
      </c>
      <c r="H490" s="16">
        <f t="shared" si="23"/>
        <v>0</v>
      </c>
      <c r="I490" s="16">
        <f t="shared" si="24"/>
        <v>0</v>
      </c>
      <c r="J490" s="16">
        <f t="shared" si="25"/>
        <v>0</v>
      </c>
    </row>
    <row r="491" spans="4:10" ht="15" customHeight="1" x14ac:dyDescent="0.15">
      <c r="D491" s="16">
        <f>IF(T491="",0,IF(科目汇总表!P$5=1,INT(LEFT(T491,4)),IF(AND(科目汇总表!P$5=2,LEN(T491)&gt;4),INT(LEFT(T491,6)),IF(AND(科目汇总表!P$5=3,LEN(T491)&gt;6),INT(LEFT(T491,8)),IF(AND(科目汇总表!P$5=4,LEN(T491)&gt;8),T491,0)))))</f>
        <v>0</v>
      </c>
      <c r="H491" s="16">
        <f t="shared" si="23"/>
        <v>0</v>
      </c>
      <c r="I491" s="16">
        <f t="shared" si="24"/>
        <v>0</v>
      </c>
      <c r="J491" s="16">
        <f t="shared" si="25"/>
        <v>0</v>
      </c>
    </row>
    <row r="492" spans="4:10" ht="15" customHeight="1" x14ac:dyDescent="0.15">
      <c r="D492" s="16">
        <f>IF(T492="",0,IF(科目汇总表!P$5=1,INT(LEFT(T492,4)),IF(AND(科目汇总表!P$5=2,LEN(T492)&gt;4),INT(LEFT(T492,6)),IF(AND(科目汇总表!P$5=3,LEN(T492)&gt;6),INT(LEFT(T492,8)),IF(AND(科目汇总表!P$5=4,LEN(T492)&gt;8),T492,0)))))</f>
        <v>0</v>
      </c>
      <c r="H492" s="16">
        <f t="shared" si="23"/>
        <v>0</v>
      </c>
      <c r="I492" s="16">
        <f t="shared" si="24"/>
        <v>0</v>
      </c>
      <c r="J492" s="16">
        <f t="shared" si="25"/>
        <v>0</v>
      </c>
    </row>
    <row r="493" spans="4:10" ht="15" customHeight="1" x14ac:dyDescent="0.15">
      <c r="D493" s="16">
        <f>IF(T493="",0,IF(科目汇总表!P$5=1,INT(LEFT(T493,4)),IF(AND(科目汇总表!P$5=2,LEN(T493)&gt;4),INT(LEFT(T493,6)),IF(AND(科目汇总表!P$5=3,LEN(T493)&gt;6),INT(LEFT(T493,8)),IF(AND(科目汇总表!P$5=4,LEN(T493)&gt;8),T493,0)))))</f>
        <v>0</v>
      </c>
      <c r="H493" s="16">
        <f t="shared" si="23"/>
        <v>0</v>
      </c>
      <c r="I493" s="16">
        <f t="shared" si="24"/>
        <v>0</v>
      </c>
      <c r="J493" s="16">
        <f t="shared" si="25"/>
        <v>0</v>
      </c>
    </row>
    <row r="494" spans="4:10" ht="15" customHeight="1" x14ac:dyDescent="0.15">
      <c r="D494" s="16">
        <f>IF(T494="",0,IF(科目汇总表!P$5=1,INT(LEFT(T494,4)),IF(AND(科目汇总表!P$5=2,LEN(T494)&gt;4),INT(LEFT(T494,6)),IF(AND(科目汇总表!P$5=3,LEN(T494)&gt;6),INT(LEFT(T494,8)),IF(AND(科目汇总表!P$5=4,LEN(T494)&gt;8),T494,0)))))</f>
        <v>0</v>
      </c>
      <c r="H494" s="16">
        <f t="shared" si="23"/>
        <v>0</v>
      </c>
      <c r="I494" s="16">
        <f t="shared" si="24"/>
        <v>0</v>
      </c>
      <c r="J494" s="16">
        <f t="shared" si="25"/>
        <v>0</v>
      </c>
    </row>
    <row r="495" spans="4:10" ht="15" customHeight="1" x14ac:dyDescent="0.15">
      <c r="D495" s="16">
        <f>IF(T495="",0,IF(科目汇总表!P$5=1,INT(LEFT(T495,4)),IF(AND(科目汇总表!P$5=2,LEN(T495)&gt;4),INT(LEFT(T495,6)),IF(AND(科目汇总表!P$5=3,LEN(T495)&gt;6),INT(LEFT(T495,8)),IF(AND(科目汇总表!P$5=4,LEN(T495)&gt;8),T495,0)))))</f>
        <v>0</v>
      </c>
      <c r="H495" s="16">
        <f t="shared" si="23"/>
        <v>0</v>
      </c>
      <c r="I495" s="16">
        <f t="shared" si="24"/>
        <v>0</v>
      </c>
      <c r="J495" s="16">
        <f t="shared" si="25"/>
        <v>0</v>
      </c>
    </row>
    <row r="496" spans="4:10" ht="15" customHeight="1" x14ac:dyDescent="0.15">
      <c r="D496" s="16">
        <f>IF(T496="",0,IF(科目汇总表!P$5=1,INT(LEFT(T496,4)),IF(AND(科目汇总表!P$5=2,LEN(T496)&gt;4),INT(LEFT(T496,6)),IF(AND(科目汇总表!P$5=3,LEN(T496)&gt;6),INT(LEFT(T496,8)),IF(AND(科目汇总表!P$5=4,LEN(T496)&gt;8),T496,0)))))</f>
        <v>0</v>
      </c>
      <c r="H496" s="16">
        <f t="shared" si="23"/>
        <v>0</v>
      </c>
      <c r="I496" s="16">
        <f t="shared" si="24"/>
        <v>0</v>
      </c>
      <c r="J496" s="16">
        <f t="shared" si="25"/>
        <v>0</v>
      </c>
    </row>
    <row r="497" spans="4:10" ht="15" customHeight="1" x14ac:dyDescent="0.15">
      <c r="D497" s="16">
        <f>IF(T497="",0,IF(科目汇总表!P$5=1,INT(LEFT(T497,4)),IF(AND(科目汇总表!P$5=2,LEN(T497)&gt;4),INT(LEFT(T497,6)),IF(AND(科目汇总表!P$5=3,LEN(T497)&gt;6),INT(LEFT(T497,8)),IF(AND(科目汇总表!P$5=4,LEN(T497)&gt;8),T497,0)))))</f>
        <v>0</v>
      </c>
      <c r="H497" s="16">
        <f t="shared" si="23"/>
        <v>0</v>
      </c>
      <c r="I497" s="16">
        <f t="shared" si="24"/>
        <v>0</v>
      </c>
      <c r="J497" s="16">
        <f t="shared" si="25"/>
        <v>0</v>
      </c>
    </row>
    <row r="498" spans="4:10" ht="15" customHeight="1" x14ac:dyDescent="0.15">
      <c r="D498" s="16">
        <f>IF(T498="",0,IF(科目汇总表!P$5=1,INT(LEFT(T498,4)),IF(AND(科目汇总表!P$5=2,LEN(T498)&gt;4),INT(LEFT(T498,6)),IF(AND(科目汇总表!P$5=3,LEN(T498)&gt;6),INT(LEFT(T498,8)),IF(AND(科目汇总表!P$5=4,LEN(T498)&gt;8),T498,0)))))</f>
        <v>0</v>
      </c>
      <c r="H498" s="16">
        <f t="shared" si="23"/>
        <v>0</v>
      </c>
      <c r="I498" s="16">
        <f t="shared" si="24"/>
        <v>0</v>
      </c>
      <c r="J498" s="16">
        <f t="shared" si="25"/>
        <v>0</v>
      </c>
    </row>
    <row r="499" spans="4:10" ht="15" customHeight="1" x14ac:dyDescent="0.15">
      <c r="D499" s="16">
        <f>IF(T499="",0,IF(科目汇总表!P$5=1,INT(LEFT(T499,4)),IF(AND(科目汇总表!P$5=2,LEN(T499)&gt;4),INT(LEFT(T499,6)),IF(AND(科目汇总表!P$5=3,LEN(T499)&gt;6),INT(LEFT(T499,8)),IF(AND(科目汇总表!P$5=4,LEN(T499)&gt;8),T499,0)))))</f>
        <v>0</v>
      </c>
      <c r="H499" s="16">
        <f t="shared" si="23"/>
        <v>0</v>
      </c>
      <c r="I499" s="16">
        <f t="shared" si="24"/>
        <v>0</v>
      </c>
      <c r="J499" s="16">
        <f t="shared" si="25"/>
        <v>0</v>
      </c>
    </row>
    <row r="500" spans="4:10" ht="15" customHeight="1" x14ac:dyDescent="0.15">
      <c r="D500" s="16">
        <f>IF(T500="",0,IF(科目汇总表!P$5=1,INT(LEFT(T500,4)),IF(AND(科目汇总表!P$5=2,LEN(T500)&gt;4),INT(LEFT(T500,6)),IF(AND(科目汇总表!P$5=3,LEN(T500)&gt;6),INT(LEFT(T500,8)),IF(AND(科目汇总表!P$5=4,LEN(T500)&gt;8),T500,0)))))</f>
        <v>0</v>
      </c>
      <c r="H500" s="16">
        <f t="shared" si="23"/>
        <v>0</v>
      </c>
      <c r="I500" s="16">
        <f t="shared" si="24"/>
        <v>0</v>
      </c>
      <c r="J500" s="16">
        <f t="shared" si="25"/>
        <v>0</v>
      </c>
    </row>
    <row r="501" spans="4:10" ht="15" customHeight="1" x14ac:dyDescent="0.15">
      <c r="D501" s="16">
        <f>IF(T501="",0,IF(科目汇总表!P$5=1,INT(LEFT(T501,4)),IF(AND(科目汇总表!P$5=2,LEN(T501)&gt;4),INT(LEFT(T501,6)),IF(AND(科目汇总表!P$5=3,LEN(T501)&gt;6),INT(LEFT(T501,8)),IF(AND(科目汇总表!P$5=4,LEN(T501)&gt;8),T501,0)))))</f>
        <v>0</v>
      </c>
      <c r="H501" s="16">
        <f t="shared" si="23"/>
        <v>0</v>
      </c>
      <c r="I501" s="16">
        <f t="shared" si="24"/>
        <v>0</v>
      </c>
      <c r="J501" s="16">
        <f t="shared" si="25"/>
        <v>0</v>
      </c>
    </row>
    <row r="502" spans="4:10" ht="15" customHeight="1" x14ac:dyDescent="0.15">
      <c r="D502" s="16">
        <f>IF(T502="",0,IF(科目汇总表!P$5=1,INT(LEFT(T502,4)),IF(AND(科目汇总表!P$5=2,LEN(T502)&gt;4),INT(LEFT(T502,6)),IF(AND(科目汇总表!P$5=3,LEN(T502)&gt;6),INT(LEFT(T502,8)),IF(AND(科目汇总表!P$5=4,LEN(T502)&gt;8),T502,0)))))</f>
        <v>0</v>
      </c>
      <c r="H502" s="16">
        <f t="shared" si="23"/>
        <v>0</v>
      </c>
      <c r="I502" s="16">
        <f t="shared" si="24"/>
        <v>0</v>
      </c>
      <c r="J502" s="16">
        <f t="shared" si="25"/>
        <v>0</v>
      </c>
    </row>
    <row r="503" spans="4:10" ht="15" customHeight="1" x14ac:dyDescent="0.15">
      <c r="D503" s="16">
        <f>IF(T503="",0,IF(科目汇总表!P$5=1,INT(LEFT(T503,4)),IF(AND(科目汇总表!P$5=2,LEN(T503)&gt;4),INT(LEFT(T503,6)),IF(AND(科目汇总表!P$5=3,LEN(T503)&gt;6),INT(LEFT(T503,8)),IF(AND(科目汇总表!P$5=4,LEN(T503)&gt;8),T503,0)))))</f>
        <v>0</v>
      </c>
      <c r="H503" s="16">
        <f t="shared" si="23"/>
        <v>0</v>
      </c>
      <c r="I503" s="16">
        <f t="shared" si="24"/>
        <v>0</v>
      </c>
      <c r="J503" s="16">
        <f t="shared" si="25"/>
        <v>0</v>
      </c>
    </row>
    <row r="504" spans="4:10" ht="15" customHeight="1" x14ac:dyDescent="0.15">
      <c r="D504" s="16">
        <f>IF(T504="",0,IF(科目汇总表!P$5=1,INT(LEFT(T504,4)),IF(AND(科目汇总表!P$5=2,LEN(T504)&gt;4),INT(LEFT(T504,6)),IF(AND(科目汇总表!P$5=3,LEN(T504)&gt;6),INT(LEFT(T504,8)),IF(AND(科目汇总表!P$5=4,LEN(T504)&gt;8),T504,0)))))</f>
        <v>0</v>
      </c>
      <c r="H504" s="16">
        <f t="shared" si="23"/>
        <v>0</v>
      </c>
      <c r="I504" s="16">
        <f t="shared" si="24"/>
        <v>0</v>
      </c>
      <c r="J504" s="16">
        <f t="shared" si="25"/>
        <v>0</v>
      </c>
    </row>
    <row r="505" spans="4:10" ht="15" customHeight="1" x14ac:dyDescent="0.15">
      <c r="D505" s="16">
        <f>IF(T505="",0,IF(科目汇总表!P$5=1,INT(LEFT(T505,4)),IF(AND(科目汇总表!P$5=2,LEN(T505)&gt;4),INT(LEFT(T505,6)),IF(AND(科目汇总表!P$5=3,LEN(T505)&gt;6),INT(LEFT(T505,8)),IF(AND(科目汇总表!P$5=4,LEN(T505)&gt;8),T505,0)))))</f>
        <v>0</v>
      </c>
      <c r="H505" s="16">
        <f t="shared" si="23"/>
        <v>0</v>
      </c>
      <c r="I505" s="16">
        <f t="shared" si="24"/>
        <v>0</v>
      </c>
      <c r="J505" s="16">
        <f t="shared" si="25"/>
        <v>0</v>
      </c>
    </row>
    <row r="506" spans="4:10" ht="15" customHeight="1" x14ac:dyDescent="0.15">
      <c r="D506" s="16">
        <f>IF(T506="",0,IF(科目汇总表!P$5=1,INT(LEFT(T506,4)),IF(AND(科目汇总表!P$5=2,LEN(T506)&gt;4),INT(LEFT(T506,6)),IF(AND(科目汇总表!P$5=3,LEN(T506)&gt;6),INT(LEFT(T506,8)),IF(AND(科目汇总表!P$5=4,LEN(T506)&gt;8),T506,0)))))</f>
        <v>0</v>
      </c>
      <c r="H506" s="16">
        <f t="shared" si="23"/>
        <v>0</v>
      </c>
      <c r="I506" s="16">
        <f t="shared" si="24"/>
        <v>0</v>
      </c>
      <c r="J506" s="16">
        <f t="shared" si="25"/>
        <v>0</v>
      </c>
    </row>
    <row r="507" spans="4:10" ht="15" customHeight="1" x14ac:dyDescent="0.15">
      <c r="D507" s="16">
        <f>IF(T507="",0,IF(科目汇总表!P$5=1,INT(LEFT(T507,4)),IF(AND(科目汇总表!P$5=2,LEN(T507)&gt;4),INT(LEFT(T507,6)),IF(AND(科目汇总表!P$5=3,LEN(T507)&gt;6),INT(LEFT(T507,8)),IF(AND(科目汇总表!P$5=4,LEN(T507)&gt;8),T507,0)))))</f>
        <v>0</v>
      </c>
      <c r="H507" s="16">
        <f t="shared" si="23"/>
        <v>0</v>
      </c>
      <c r="I507" s="16">
        <f t="shared" si="24"/>
        <v>0</v>
      </c>
      <c r="J507" s="16">
        <f t="shared" si="25"/>
        <v>0</v>
      </c>
    </row>
    <row r="508" spans="4:10" ht="15" customHeight="1" x14ac:dyDescent="0.15">
      <c r="D508" s="16">
        <f>IF(T508="",0,IF(科目汇总表!P$5=1,INT(LEFT(T508,4)),IF(AND(科目汇总表!P$5=2,LEN(T508)&gt;4),INT(LEFT(T508,6)),IF(AND(科目汇总表!P$5=3,LEN(T508)&gt;6),INT(LEFT(T508,8)),IF(AND(科目汇总表!P$5=4,LEN(T508)&gt;8),T508,0)))))</f>
        <v>0</v>
      </c>
      <c r="H508" s="16">
        <f t="shared" si="23"/>
        <v>0</v>
      </c>
      <c r="I508" s="16">
        <f t="shared" si="24"/>
        <v>0</v>
      </c>
      <c r="J508" s="16">
        <f t="shared" si="25"/>
        <v>0</v>
      </c>
    </row>
    <row r="509" spans="4:10" ht="15" customHeight="1" x14ac:dyDescent="0.15">
      <c r="D509" s="16">
        <f>IF(T509="",0,IF(科目汇总表!P$5=1,INT(LEFT(T509,4)),IF(AND(科目汇总表!P$5=2,LEN(T509)&gt;4),INT(LEFT(T509,6)),IF(AND(科目汇总表!P$5=3,LEN(T509)&gt;6),INT(LEFT(T509,8)),IF(AND(科目汇总表!P$5=4,LEN(T509)&gt;8),T509,0)))))</f>
        <v>0</v>
      </c>
      <c r="H509" s="16">
        <f t="shared" si="23"/>
        <v>0</v>
      </c>
      <c r="I509" s="16">
        <f t="shared" si="24"/>
        <v>0</v>
      </c>
      <c r="J509" s="16">
        <f t="shared" si="25"/>
        <v>0</v>
      </c>
    </row>
    <row r="510" spans="4:10" ht="15" customHeight="1" x14ac:dyDescent="0.15">
      <c r="D510" s="16">
        <f>IF(T510="",0,IF(科目汇总表!P$5=1,INT(LEFT(T510,4)),IF(AND(科目汇总表!P$5=2,LEN(T510)&gt;4),INT(LEFT(T510,6)),IF(AND(科目汇总表!P$5=3,LEN(T510)&gt;6),INT(LEFT(T510,8)),IF(AND(科目汇总表!P$5=4,LEN(T510)&gt;8),T510,0)))))</f>
        <v>0</v>
      </c>
      <c r="H510" s="16">
        <f t="shared" si="23"/>
        <v>0</v>
      </c>
      <c r="I510" s="16">
        <f t="shared" si="24"/>
        <v>0</v>
      </c>
      <c r="J510" s="16">
        <f t="shared" si="25"/>
        <v>0</v>
      </c>
    </row>
    <row r="511" spans="4:10" ht="15" customHeight="1" x14ac:dyDescent="0.15">
      <c r="D511" s="16">
        <f>IF(T511="",0,IF(科目汇总表!P$5=1,INT(LEFT(T511,4)),IF(AND(科目汇总表!P$5=2,LEN(T511)&gt;4),INT(LEFT(T511,6)),IF(AND(科目汇总表!P$5=3,LEN(T511)&gt;6),INT(LEFT(T511,8)),IF(AND(科目汇总表!P$5=4,LEN(T511)&gt;8),T511,0)))))</f>
        <v>0</v>
      </c>
      <c r="H511" s="16">
        <f t="shared" si="23"/>
        <v>0</v>
      </c>
      <c r="I511" s="16">
        <f t="shared" si="24"/>
        <v>0</v>
      </c>
      <c r="J511" s="16">
        <f t="shared" si="25"/>
        <v>0</v>
      </c>
    </row>
    <row r="512" spans="4:10" ht="15" customHeight="1" x14ac:dyDescent="0.15">
      <c r="D512" s="16">
        <f>IF(T512="",0,IF(科目汇总表!P$5=1,INT(LEFT(T512,4)),IF(AND(科目汇总表!P$5=2,LEN(T512)&gt;4),INT(LEFT(T512,6)),IF(AND(科目汇总表!P$5=3,LEN(T512)&gt;6),INT(LEFT(T512,8)),IF(AND(科目汇总表!P$5=4,LEN(T512)&gt;8),T512,0)))))</f>
        <v>0</v>
      </c>
      <c r="H512" s="16">
        <f t="shared" si="23"/>
        <v>0</v>
      </c>
      <c r="I512" s="16">
        <f t="shared" si="24"/>
        <v>0</v>
      </c>
      <c r="J512" s="16">
        <f t="shared" si="25"/>
        <v>0</v>
      </c>
    </row>
    <row r="513" spans="4:10" ht="15" customHeight="1" x14ac:dyDescent="0.15">
      <c r="D513" s="16">
        <f>IF(T513="",0,IF(科目汇总表!P$5=1,INT(LEFT(T513,4)),IF(AND(科目汇总表!P$5=2,LEN(T513)&gt;4),INT(LEFT(T513,6)),IF(AND(科目汇总表!P$5=3,LEN(T513)&gt;6),INT(LEFT(T513,8)),IF(AND(科目汇总表!P$5=4,LEN(T513)&gt;8),T513,0)))))</f>
        <v>0</v>
      </c>
      <c r="H513" s="16">
        <f t="shared" si="23"/>
        <v>0</v>
      </c>
      <c r="I513" s="16">
        <f t="shared" si="24"/>
        <v>0</v>
      </c>
      <c r="J513" s="16">
        <f t="shared" si="25"/>
        <v>0</v>
      </c>
    </row>
    <row r="514" spans="4:10" ht="15" customHeight="1" x14ac:dyDescent="0.15">
      <c r="D514" s="16">
        <f>IF(T514="",0,IF(科目汇总表!P$5=1,INT(LEFT(T514,4)),IF(AND(科目汇总表!P$5=2,LEN(T514)&gt;4),INT(LEFT(T514,6)),IF(AND(科目汇总表!P$5=3,LEN(T514)&gt;6),INT(LEFT(T514,8)),IF(AND(科目汇总表!P$5=4,LEN(T514)&gt;8),T514,0)))))</f>
        <v>0</v>
      </c>
      <c r="H514" s="16">
        <f t="shared" si="23"/>
        <v>0</v>
      </c>
      <c r="I514" s="16">
        <f t="shared" si="24"/>
        <v>0</v>
      </c>
      <c r="J514" s="16">
        <f t="shared" si="25"/>
        <v>0</v>
      </c>
    </row>
    <row r="515" spans="4:10" ht="15" customHeight="1" x14ac:dyDescent="0.15">
      <c r="D515" s="16">
        <f>IF(T515="",0,IF(科目汇总表!P$5=1,INT(LEFT(T515,4)),IF(AND(科目汇总表!P$5=2,LEN(T515)&gt;4),INT(LEFT(T515,6)),IF(AND(科目汇总表!P$5=3,LEN(T515)&gt;6),INT(LEFT(T515,8)),IF(AND(科目汇总表!P$5=4,LEN(T515)&gt;8),T515,0)))))</f>
        <v>0</v>
      </c>
      <c r="H515" s="16">
        <f t="shared" si="23"/>
        <v>0</v>
      </c>
      <c r="I515" s="16">
        <f t="shared" si="24"/>
        <v>0</v>
      </c>
      <c r="J515" s="16">
        <f t="shared" si="25"/>
        <v>0</v>
      </c>
    </row>
    <row r="516" spans="4:10" ht="15" customHeight="1" x14ac:dyDescent="0.15">
      <c r="D516" s="16">
        <f>IF(T516="",0,IF(科目汇总表!P$5=1,INT(LEFT(T516,4)),IF(AND(科目汇总表!P$5=2,LEN(T516)&gt;4),INT(LEFT(T516,6)),IF(AND(科目汇总表!P$5=3,LEN(T516)&gt;6),INT(LEFT(T516,8)),IF(AND(科目汇总表!P$5=4,LEN(T516)&gt;8),T516,0)))))</f>
        <v>0</v>
      </c>
      <c r="H516" s="16">
        <f t="shared" si="23"/>
        <v>0</v>
      </c>
      <c r="I516" s="16">
        <f t="shared" si="24"/>
        <v>0</v>
      </c>
      <c r="J516" s="16">
        <f t="shared" si="25"/>
        <v>0</v>
      </c>
    </row>
    <row r="517" spans="4:10" ht="15" customHeight="1" x14ac:dyDescent="0.15">
      <c r="D517" s="16">
        <f>IF(T517="",0,IF(科目汇总表!P$5=1,INT(LEFT(T517,4)),IF(AND(科目汇总表!P$5=2,LEN(T517)&gt;4),INT(LEFT(T517,6)),IF(AND(科目汇总表!P$5=3,LEN(T517)&gt;6),INT(LEFT(T517,8)),IF(AND(科目汇总表!P$5=4,LEN(T517)&gt;8),T517,0)))))</f>
        <v>0</v>
      </c>
      <c r="H517" s="16">
        <f t="shared" ref="H517:H580" si="26">IF(T517=0,0,INT(LEFT(T517,4)))</f>
        <v>0</v>
      </c>
      <c r="I517" s="16">
        <f t="shared" si="24"/>
        <v>0</v>
      </c>
      <c r="J517" s="16">
        <f t="shared" si="25"/>
        <v>0</v>
      </c>
    </row>
    <row r="518" spans="4:10" ht="15" customHeight="1" x14ac:dyDescent="0.15">
      <c r="D518" s="16">
        <f>IF(T518="",0,IF(科目汇总表!P$5=1,INT(LEFT(T518,4)),IF(AND(科目汇总表!P$5=2,LEN(T518)&gt;4),INT(LEFT(T518,6)),IF(AND(科目汇总表!P$5=3,LEN(T518)&gt;6),INT(LEFT(T518,8)),IF(AND(科目汇总表!P$5=4,LEN(T518)&gt;8),T518,0)))))</f>
        <v>0</v>
      </c>
      <c r="H518" s="16">
        <f t="shared" si="26"/>
        <v>0</v>
      </c>
      <c r="I518" s="16">
        <f t="shared" si="24"/>
        <v>0</v>
      </c>
      <c r="J518" s="16">
        <f t="shared" si="25"/>
        <v>0</v>
      </c>
    </row>
    <row r="519" spans="4:10" ht="15" customHeight="1" x14ac:dyDescent="0.15">
      <c r="D519" s="16">
        <f>IF(T519="",0,IF(科目汇总表!P$5=1,INT(LEFT(T519,4)),IF(AND(科目汇总表!P$5=2,LEN(T519)&gt;4),INT(LEFT(T519,6)),IF(AND(科目汇总表!P$5=3,LEN(T519)&gt;6),INT(LEFT(T519,8)),IF(AND(科目汇总表!P$5=4,LEN(T519)&gt;8),T519,0)))))</f>
        <v>0</v>
      </c>
      <c r="H519" s="16">
        <f t="shared" si="26"/>
        <v>0</v>
      </c>
      <c r="I519" s="16">
        <f t="shared" si="24"/>
        <v>0</v>
      </c>
      <c r="J519" s="16">
        <f t="shared" si="25"/>
        <v>0</v>
      </c>
    </row>
    <row r="520" spans="4:10" ht="15" customHeight="1" x14ac:dyDescent="0.15">
      <c r="D520" s="16">
        <f>IF(T520="",0,IF(科目汇总表!P$5=1,INT(LEFT(T520,4)),IF(AND(科目汇总表!P$5=2,LEN(T520)&gt;4),INT(LEFT(T520,6)),IF(AND(科目汇总表!P$5=3,LEN(T520)&gt;6),INT(LEFT(T520,8)),IF(AND(科目汇总表!P$5=4,LEN(T520)&gt;8),T520,0)))))</f>
        <v>0</v>
      </c>
      <c r="H520" s="16">
        <f t="shared" si="26"/>
        <v>0</v>
      </c>
      <c r="I520" s="16">
        <f t="shared" si="24"/>
        <v>0</v>
      </c>
      <c r="J520" s="16">
        <f t="shared" si="25"/>
        <v>0</v>
      </c>
    </row>
    <row r="521" spans="4:10" ht="15" customHeight="1" x14ac:dyDescent="0.15">
      <c r="D521" s="16">
        <f>IF(T521="",0,IF(科目汇总表!P$5=1,INT(LEFT(T521,4)),IF(AND(科目汇总表!P$5=2,LEN(T521)&gt;4),INT(LEFT(T521,6)),IF(AND(科目汇总表!P$5=3,LEN(T521)&gt;6),INT(LEFT(T521,8)),IF(AND(科目汇总表!P$5=4,LEN(T521)&gt;8),T521,0)))))</f>
        <v>0</v>
      </c>
      <c r="H521" s="16">
        <f t="shared" si="26"/>
        <v>0</v>
      </c>
      <c r="I521" s="16">
        <f t="shared" si="24"/>
        <v>0</v>
      </c>
      <c r="J521" s="16">
        <f t="shared" si="25"/>
        <v>0</v>
      </c>
    </row>
    <row r="522" spans="4:10" ht="15" customHeight="1" x14ac:dyDescent="0.15">
      <c r="D522" s="16">
        <f>IF(T522="",0,IF(科目汇总表!P$5=1,INT(LEFT(T522,4)),IF(AND(科目汇总表!P$5=2,LEN(T522)&gt;4),INT(LEFT(T522,6)),IF(AND(科目汇总表!P$5=3,LEN(T522)&gt;6),INT(LEFT(T522,8)),IF(AND(科目汇总表!P$5=4,LEN(T522)&gt;8),T522,0)))))</f>
        <v>0</v>
      </c>
      <c r="H522" s="16">
        <f t="shared" si="26"/>
        <v>0</v>
      </c>
      <c r="I522" s="16">
        <f t="shared" si="24"/>
        <v>0</v>
      </c>
      <c r="J522" s="16">
        <f t="shared" si="25"/>
        <v>0</v>
      </c>
    </row>
    <row r="523" spans="4:10" ht="15" customHeight="1" x14ac:dyDescent="0.15">
      <c r="D523" s="16">
        <f>IF(T523="",0,IF(科目汇总表!P$5=1,INT(LEFT(T523,4)),IF(AND(科目汇总表!P$5=2,LEN(T523)&gt;4),INT(LEFT(T523,6)),IF(AND(科目汇总表!P$5=3,LEN(T523)&gt;6),INT(LEFT(T523,8)),IF(AND(科目汇总表!P$5=4,LEN(T523)&gt;8),T523,0)))))</f>
        <v>0</v>
      </c>
      <c r="H523" s="16">
        <f t="shared" si="26"/>
        <v>0</v>
      </c>
      <c r="I523" s="16">
        <f t="shared" si="24"/>
        <v>0</v>
      </c>
      <c r="J523" s="16">
        <f t="shared" si="25"/>
        <v>0</v>
      </c>
    </row>
    <row r="524" spans="4:10" ht="15" customHeight="1" x14ac:dyDescent="0.15">
      <c r="D524" s="16">
        <f>IF(T524="",0,IF(科目汇总表!P$5=1,INT(LEFT(T524,4)),IF(AND(科目汇总表!P$5=2,LEN(T524)&gt;4),INT(LEFT(T524,6)),IF(AND(科目汇总表!P$5=3,LEN(T524)&gt;6),INT(LEFT(T524,8)),IF(AND(科目汇总表!P$5=4,LEN(T524)&gt;8),T524,0)))))</f>
        <v>0</v>
      </c>
      <c r="H524" s="16">
        <f t="shared" si="26"/>
        <v>0</v>
      </c>
      <c r="I524" s="16">
        <f t="shared" si="24"/>
        <v>0</v>
      </c>
      <c r="J524" s="16">
        <f t="shared" si="25"/>
        <v>0</v>
      </c>
    </row>
    <row r="525" spans="4:10" ht="15" customHeight="1" x14ac:dyDescent="0.15">
      <c r="D525" s="16">
        <f>IF(T525="",0,IF(科目汇总表!P$5=1,INT(LEFT(T525,4)),IF(AND(科目汇总表!P$5=2,LEN(T525)&gt;4),INT(LEFT(T525,6)),IF(AND(科目汇总表!P$5=3,LEN(T525)&gt;6),INT(LEFT(T525,8)),IF(AND(科目汇总表!P$5=4,LEN(T525)&gt;8),T525,0)))))</f>
        <v>0</v>
      </c>
      <c r="H525" s="16">
        <f t="shared" si="26"/>
        <v>0</v>
      </c>
      <c r="I525" s="16">
        <f t="shared" si="24"/>
        <v>0</v>
      </c>
      <c r="J525" s="16">
        <f t="shared" si="25"/>
        <v>0</v>
      </c>
    </row>
    <row r="526" spans="4:10" ht="15" customHeight="1" x14ac:dyDescent="0.15">
      <c r="D526" s="16">
        <f>IF(T526="",0,IF(科目汇总表!P$5=1,INT(LEFT(T526,4)),IF(AND(科目汇总表!P$5=2,LEN(T526)&gt;4),INT(LEFT(T526,6)),IF(AND(科目汇总表!P$5=3,LEN(T526)&gt;6),INT(LEFT(T526,8)),IF(AND(科目汇总表!P$5=4,LEN(T526)&gt;8),T526,0)))))</f>
        <v>0</v>
      </c>
      <c r="H526" s="16">
        <f t="shared" si="26"/>
        <v>0</v>
      </c>
      <c r="I526" s="16">
        <f t="shared" si="24"/>
        <v>0</v>
      </c>
      <c r="J526" s="16">
        <f t="shared" si="25"/>
        <v>0</v>
      </c>
    </row>
    <row r="527" spans="4:10" ht="15" customHeight="1" x14ac:dyDescent="0.15">
      <c r="D527" s="16">
        <f>IF(T527="",0,IF(科目汇总表!P$5=1,INT(LEFT(T527,4)),IF(AND(科目汇总表!P$5=2,LEN(T527)&gt;4),INT(LEFT(T527,6)),IF(AND(科目汇总表!P$5=3,LEN(T527)&gt;6),INT(LEFT(T527,8)),IF(AND(科目汇总表!P$5=4,LEN(T527)&gt;8),T527,0)))))</f>
        <v>0</v>
      </c>
      <c r="H527" s="16">
        <f t="shared" si="26"/>
        <v>0</v>
      </c>
      <c r="I527" s="16">
        <f t="shared" si="24"/>
        <v>0</v>
      </c>
      <c r="J527" s="16">
        <f t="shared" si="25"/>
        <v>0</v>
      </c>
    </row>
    <row r="528" spans="4:10" ht="15" customHeight="1" x14ac:dyDescent="0.15">
      <c r="D528" s="16">
        <f>IF(T528="",0,IF(科目汇总表!P$5=1,INT(LEFT(T528,4)),IF(AND(科目汇总表!P$5=2,LEN(T528)&gt;4),INT(LEFT(T528,6)),IF(AND(科目汇总表!P$5=3,LEN(T528)&gt;6),INT(LEFT(T528,8)),IF(AND(科目汇总表!P$5=4,LEN(T528)&gt;8),T528,0)))))</f>
        <v>0</v>
      </c>
      <c r="H528" s="16">
        <f t="shared" si="26"/>
        <v>0</v>
      </c>
      <c r="I528" s="16">
        <f t="shared" si="24"/>
        <v>0</v>
      </c>
      <c r="J528" s="16">
        <f t="shared" si="25"/>
        <v>0</v>
      </c>
    </row>
    <row r="529" spans="4:10" ht="15" customHeight="1" x14ac:dyDescent="0.15">
      <c r="D529" s="16">
        <f>IF(T529="",0,IF(科目汇总表!P$5=1,INT(LEFT(T529,4)),IF(AND(科目汇总表!P$5=2,LEN(T529)&gt;4),INT(LEFT(T529,6)),IF(AND(科目汇总表!P$5=3,LEN(T529)&gt;6),INT(LEFT(T529,8)),IF(AND(科目汇总表!P$5=4,LEN(T529)&gt;8),T529,0)))))</f>
        <v>0</v>
      </c>
      <c r="H529" s="16">
        <f t="shared" si="26"/>
        <v>0</v>
      </c>
      <c r="I529" s="16">
        <f t="shared" si="24"/>
        <v>0</v>
      </c>
      <c r="J529" s="16">
        <f t="shared" si="25"/>
        <v>0</v>
      </c>
    </row>
    <row r="530" spans="4:10" ht="15" customHeight="1" x14ac:dyDescent="0.15">
      <c r="D530" s="16">
        <f>IF(T530="",0,IF(科目汇总表!P$5=1,INT(LEFT(T530,4)),IF(AND(科目汇总表!P$5=2,LEN(T530)&gt;4),INT(LEFT(T530,6)),IF(AND(科目汇总表!P$5=3,LEN(T530)&gt;6),INT(LEFT(T530,8)),IF(AND(科目汇总表!P$5=4,LEN(T530)&gt;8),T530,0)))))</f>
        <v>0</v>
      </c>
      <c r="H530" s="16">
        <f t="shared" si="26"/>
        <v>0</v>
      </c>
      <c r="I530" s="16">
        <f t="shared" si="24"/>
        <v>0</v>
      </c>
      <c r="J530" s="16">
        <f t="shared" si="25"/>
        <v>0</v>
      </c>
    </row>
    <row r="531" spans="4:10" ht="15" customHeight="1" x14ac:dyDescent="0.15">
      <c r="D531" s="16">
        <f>IF(T531="",0,IF(科目汇总表!P$5=1,INT(LEFT(T531,4)),IF(AND(科目汇总表!P$5=2,LEN(T531)&gt;4),INT(LEFT(T531,6)),IF(AND(科目汇总表!P$5=3,LEN(T531)&gt;6),INT(LEFT(T531,8)),IF(AND(科目汇总表!P$5=4,LEN(T531)&gt;8),T531,0)))))</f>
        <v>0</v>
      </c>
      <c r="H531" s="16">
        <f t="shared" si="26"/>
        <v>0</v>
      </c>
      <c r="I531" s="16">
        <f t="shared" si="24"/>
        <v>0</v>
      </c>
      <c r="J531" s="16">
        <f t="shared" si="25"/>
        <v>0</v>
      </c>
    </row>
    <row r="532" spans="4:10" ht="15" customHeight="1" x14ac:dyDescent="0.15">
      <c r="D532" s="16">
        <f>IF(T532="",0,IF(科目汇总表!P$5=1,INT(LEFT(T532,4)),IF(AND(科目汇总表!P$5=2,LEN(T532)&gt;4),INT(LEFT(T532,6)),IF(AND(科目汇总表!P$5=3,LEN(T532)&gt;6),INT(LEFT(T532,8)),IF(AND(科目汇总表!P$5=4,LEN(T532)&gt;8),T532,0)))))</f>
        <v>0</v>
      </c>
      <c r="H532" s="16">
        <f t="shared" si="26"/>
        <v>0</v>
      </c>
      <c r="I532" s="16">
        <f t="shared" si="24"/>
        <v>0</v>
      </c>
      <c r="J532" s="16">
        <f t="shared" si="25"/>
        <v>0</v>
      </c>
    </row>
    <row r="533" spans="4:10" ht="15" customHeight="1" x14ac:dyDescent="0.15">
      <c r="D533" s="16">
        <f>IF(T533="",0,IF(科目汇总表!P$5=1,INT(LEFT(T533,4)),IF(AND(科目汇总表!P$5=2,LEN(T533)&gt;4),INT(LEFT(T533,6)),IF(AND(科目汇总表!P$5=3,LEN(T533)&gt;6),INT(LEFT(T533,8)),IF(AND(科目汇总表!P$5=4,LEN(T533)&gt;8),T533,0)))))</f>
        <v>0</v>
      </c>
      <c r="H533" s="16">
        <f t="shared" si="26"/>
        <v>0</v>
      </c>
      <c r="I533" s="16">
        <f t="shared" si="24"/>
        <v>0</v>
      </c>
      <c r="J533" s="16">
        <f t="shared" si="25"/>
        <v>0</v>
      </c>
    </row>
    <row r="534" spans="4:10" ht="15" customHeight="1" x14ac:dyDescent="0.15">
      <c r="D534" s="16">
        <f>IF(T534="",0,IF(科目汇总表!P$5=1,INT(LEFT(T534,4)),IF(AND(科目汇总表!P$5=2,LEN(T534)&gt;4),INT(LEFT(T534,6)),IF(AND(科目汇总表!P$5=3,LEN(T534)&gt;6),INT(LEFT(T534,8)),IF(AND(科目汇总表!P$5=4,LEN(T534)&gt;8),T534,0)))))</f>
        <v>0</v>
      </c>
      <c r="H534" s="16">
        <f t="shared" si="26"/>
        <v>0</v>
      </c>
      <c r="I534" s="16">
        <f t="shared" si="24"/>
        <v>0</v>
      </c>
      <c r="J534" s="16">
        <f t="shared" si="25"/>
        <v>0</v>
      </c>
    </row>
    <row r="535" spans="4:10" ht="15" customHeight="1" x14ac:dyDescent="0.15">
      <c r="D535" s="16">
        <f>IF(T535="",0,IF(科目汇总表!P$5=1,INT(LEFT(T535,4)),IF(AND(科目汇总表!P$5=2,LEN(T535)&gt;4),INT(LEFT(T535,6)),IF(AND(科目汇总表!P$5=3,LEN(T535)&gt;6),INT(LEFT(T535,8)),IF(AND(科目汇总表!P$5=4,LEN(T535)&gt;8),T535,0)))))</f>
        <v>0</v>
      </c>
      <c r="H535" s="16">
        <f t="shared" si="26"/>
        <v>0</v>
      </c>
      <c r="I535" s="16">
        <f t="shared" si="24"/>
        <v>0</v>
      </c>
      <c r="J535" s="16">
        <f t="shared" si="25"/>
        <v>0</v>
      </c>
    </row>
    <row r="536" spans="4:10" ht="15" customHeight="1" x14ac:dyDescent="0.15">
      <c r="D536" s="16">
        <f>IF(T536="",0,IF(科目汇总表!P$5=1,INT(LEFT(T536,4)),IF(AND(科目汇总表!P$5=2,LEN(T536)&gt;4),INT(LEFT(T536,6)),IF(AND(科目汇总表!P$5=3,LEN(T536)&gt;6),INT(LEFT(T536,8)),IF(AND(科目汇总表!P$5=4,LEN(T536)&gt;8),T536,0)))))</f>
        <v>0</v>
      </c>
      <c r="H536" s="16">
        <f t="shared" si="26"/>
        <v>0</v>
      </c>
      <c r="I536" s="16">
        <f t="shared" si="24"/>
        <v>0</v>
      </c>
      <c r="J536" s="16">
        <f t="shared" si="25"/>
        <v>0</v>
      </c>
    </row>
    <row r="537" spans="4:10" ht="15" customHeight="1" x14ac:dyDescent="0.15">
      <c r="D537" s="16">
        <f>IF(T537="",0,IF(科目汇总表!P$5=1,INT(LEFT(T537,4)),IF(AND(科目汇总表!P$5=2,LEN(T537)&gt;4),INT(LEFT(T537,6)),IF(AND(科目汇总表!P$5=3,LEN(T537)&gt;6),INT(LEFT(T537,8)),IF(AND(科目汇总表!P$5=4,LEN(T537)&gt;8),T537,0)))))</f>
        <v>0</v>
      </c>
      <c r="H537" s="16">
        <f t="shared" si="26"/>
        <v>0</v>
      </c>
      <c r="I537" s="16">
        <f t="shared" si="24"/>
        <v>0</v>
      </c>
      <c r="J537" s="16">
        <f t="shared" si="25"/>
        <v>0</v>
      </c>
    </row>
    <row r="538" spans="4:10" ht="15" customHeight="1" x14ac:dyDescent="0.15">
      <c r="D538" s="16">
        <f>IF(T538="",0,IF(科目汇总表!P$5=1,INT(LEFT(T538,4)),IF(AND(科目汇总表!P$5=2,LEN(T538)&gt;4),INT(LEFT(T538,6)),IF(AND(科目汇总表!P$5=3,LEN(T538)&gt;6),INT(LEFT(T538,8)),IF(AND(科目汇总表!P$5=4,LEN(T538)&gt;8),T538,0)))))</f>
        <v>0</v>
      </c>
      <c r="H538" s="16">
        <f t="shared" si="26"/>
        <v>0</v>
      </c>
      <c r="I538" s="16">
        <f t="shared" si="24"/>
        <v>0</v>
      </c>
      <c r="J538" s="16">
        <f t="shared" si="25"/>
        <v>0</v>
      </c>
    </row>
    <row r="539" spans="4:10" ht="15" customHeight="1" x14ac:dyDescent="0.15">
      <c r="D539" s="16">
        <f>IF(T539="",0,IF(科目汇总表!P$5=1,INT(LEFT(T539,4)),IF(AND(科目汇总表!P$5=2,LEN(T539)&gt;4),INT(LEFT(T539,6)),IF(AND(科目汇总表!P$5=3,LEN(T539)&gt;6),INT(LEFT(T539,8)),IF(AND(科目汇总表!P$5=4,LEN(T539)&gt;8),T539,0)))))</f>
        <v>0</v>
      </c>
      <c r="H539" s="16">
        <f t="shared" si="26"/>
        <v>0</v>
      </c>
      <c r="I539" s="16">
        <f t="shared" si="24"/>
        <v>0</v>
      </c>
      <c r="J539" s="16">
        <f t="shared" si="25"/>
        <v>0</v>
      </c>
    </row>
    <row r="540" spans="4:10" ht="15" customHeight="1" x14ac:dyDescent="0.15">
      <c r="D540" s="16">
        <f>IF(T540="",0,IF(科目汇总表!P$5=1,INT(LEFT(T540,4)),IF(AND(科目汇总表!P$5=2,LEN(T540)&gt;4),INT(LEFT(T540,6)),IF(AND(科目汇总表!P$5=3,LEN(T540)&gt;6),INT(LEFT(T540,8)),IF(AND(科目汇总表!P$5=4,LEN(T540)&gt;8),T540,0)))))</f>
        <v>0</v>
      </c>
      <c r="H540" s="16">
        <f t="shared" si="26"/>
        <v>0</v>
      </c>
      <c r="I540" s="16">
        <f t="shared" si="24"/>
        <v>0</v>
      </c>
      <c r="J540" s="16">
        <f t="shared" si="25"/>
        <v>0</v>
      </c>
    </row>
    <row r="541" spans="4:10" ht="15" customHeight="1" x14ac:dyDescent="0.15">
      <c r="D541" s="16">
        <f>IF(T541="",0,IF(科目汇总表!P$5=1,INT(LEFT(T541,4)),IF(AND(科目汇总表!P$5=2,LEN(T541)&gt;4),INT(LEFT(T541,6)),IF(AND(科目汇总表!P$5=3,LEN(T541)&gt;6),INT(LEFT(T541,8)),IF(AND(科目汇总表!P$5=4,LEN(T541)&gt;8),T541,0)))))</f>
        <v>0</v>
      </c>
      <c r="H541" s="16">
        <f t="shared" si="26"/>
        <v>0</v>
      </c>
      <c r="I541" s="16">
        <f t="shared" si="24"/>
        <v>0</v>
      </c>
      <c r="J541" s="16">
        <f t="shared" si="25"/>
        <v>0</v>
      </c>
    </row>
    <row r="542" spans="4:10" ht="15" customHeight="1" x14ac:dyDescent="0.15">
      <c r="D542" s="16">
        <f>IF(T542="",0,IF(科目汇总表!P$5=1,INT(LEFT(T542,4)),IF(AND(科目汇总表!P$5=2,LEN(T542)&gt;4),INT(LEFT(T542,6)),IF(AND(科目汇总表!P$5=3,LEN(T542)&gt;6),INT(LEFT(T542,8)),IF(AND(科目汇总表!P$5=4,LEN(T542)&gt;8),T542,0)))))</f>
        <v>0</v>
      </c>
      <c r="H542" s="16">
        <f t="shared" si="26"/>
        <v>0</v>
      </c>
      <c r="I542" s="16">
        <f t="shared" si="24"/>
        <v>0</v>
      </c>
      <c r="J542" s="16">
        <f t="shared" si="25"/>
        <v>0</v>
      </c>
    </row>
    <row r="543" spans="4:10" ht="15" customHeight="1" x14ac:dyDescent="0.15">
      <c r="D543" s="16">
        <f>IF(T543="",0,IF(科目汇总表!P$5=1,INT(LEFT(T543,4)),IF(AND(科目汇总表!P$5=2,LEN(T543)&gt;4),INT(LEFT(T543,6)),IF(AND(科目汇总表!P$5=3,LEN(T543)&gt;6),INT(LEFT(T543,8)),IF(AND(科目汇总表!P$5=4,LEN(T543)&gt;8),T543,0)))))</f>
        <v>0</v>
      </c>
      <c r="H543" s="16">
        <f t="shared" si="26"/>
        <v>0</v>
      </c>
      <c r="I543" s="16">
        <f t="shared" si="24"/>
        <v>0</v>
      </c>
      <c r="J543" s="16">
        <f t="shared" si="25"/>
        <v>0</v>
      </c>
    </row>
    <row r="544" spans="4:10" ht="15" customHeight="1" x14ac:dyDescent="0.15">
      <c r="D544" s="16">
        <f>IF(T544="",0,IF(科目汇总表!P$5=1,INT(LEFT(T544,4)),IF(AND(科目汇总表!P$5=2,LEN(T544)&gt;4),INT(LEFT(T544,6)),IF(AND(科目汇总表!P$5=3,LEN(T544)&gt;6),INT(LEFT(T544,8)),IF(AND(科目汇总表!P$5=4,LEN(T544)&gt;8),T544,0)))))</f>
        <v>0</v>
      </c>
      <c r="H544" s="16">
        <f t="shared" si="26"/>
        <v>0</v>
      </c>
      <c r="I544" s="16">
        <f t="shared" si="24"/>
        <v>0</v>
      </c>
      <c r="J544" s="16">
        <f t="shared" si="25"/>
        <v>0</v>
      </c>
    </row>
    <row r="545" spans="4:10" ht="15" customHeight="1" x14ac:dyDescent="0.15">
      <c r="D545" s="16">
        <f>IF(T545="",0,IF(科目汇总表!P$5=1,INT(LEFT(T545,4)),IF(AND(科目汇总表!P$5=2,LEN(T545)&gt;4),INT(LEFT(T545,6)),IF(AND(科目汇总表!P$5=3,LEN(T545)&gt;6),INT(LEFT(T545,8)),IF(AND(科目汇总表!P$5=4,LEN(T545)&gt;8),T545,0)))))</f>
        <v>0</v>
      </c>
      <c r="H545" s="16">
        <f t="shared" si="26"/>
        <v>0</v>
      </c>
      <c r="I545" s="16">
        <f t="shared" si="24"/>
        <v>0</v>
      </c>
      <c r="J545" s="16">
        <f t="shared" si="25"/>
        <v>0</v>
      </c>
    </row>
    <row r="546" spans="4:10" ht="15" customHeight="1" x14ac:dyDescent="0.15">
      <c r="D546" s="16">
        <f>IF(T546="",0,IF(科目汇总表!P$5=1,INT(LEFT(T546,4)),IF(AND(科目汇总表!P$5=2,LEN(T546)&gt;4),INT(LEFT(T546,6)),IF(AND(科目汇总表!P$5=3,LEN(T546)&gt;6),INT(LEFT(T546,8)),IF(AND(科目汇总表!P$5=4,LEN(T546)&gt;8),T546,0)))))</f>
        <v>0</v>
      </c>
      <c r="H546" s="16">
        <f t="shared" si="26"/>
        <v>0</v>
      </c>
      <c r="I546" s="16">
        <f t="shared" si="24"/>
        <v>0</v>
      </c>
      <c r="J546" s="16">
        <f t="shared" si="25"/>
        <v>0</v>
      </c>
    </row>
    <row r="547" spans="4:10" ht="15" customHeight="1" x14ac:dyDescent="0.15">
      <c r="D547" s="16">
        <f>IF(T547="",0,IF(科目汇总表!P$5=1,INT(LEFT(T547,4)),IF(AND(科目汇总表!P$5=2,LEN(T547)&gt;4),INT(LEFT(T547,6)),IF(AND(科目汇总表!P$5=3,LEN(T547)&gt;6),INT(LEFT(T547,8)),IF(AND(科目汇总表!P$5=4,LEN(T547)&gt;8),T547,0)))))</f>
        <v>0</v>
      </c>
      <c r="H547" s="16">
        <f t="shared" si="26"/>
        <v>0</v>
      </c>
      <c r="I547" s="16">
        <f t="shared" si="24"/>
        <v>0</v>
      </c>
      <c r="J547" s="16">
        <f t="shared" si="25"/>
        <v>0</v>
      </c>
    </row>
    <row r="548" spans="4:10" ht="15" customHeight="1" x14ac:dyDescent="0.15">
      <c r="D548" s="16">
        <f>IF(T548="",0,IF(科目汇总表!P$5=1,INT(LEFT(T548,4)),IF(AND(科目汇总表!P$5=2,LEN(T548)&gt;4),INT(LEFT(T548,6)),IF(AND(科目汇总表!P$5=3,LEN(T548)&gt;6),INT(LEFT(T548,8)),IF(AND(科目汇总表!P$5=4,LEN(T548)&gt;8),T548,0)))))</f>
        <v>0</v>
      </c>
      <c r="H548" s="16">
        <f t="shared" si="26"/>
        <v>0</v>
      </c>
      <c r="I548" s="16">
        <f t="shared" ref="I548:I611" si="27">IF(LEN(T548)&lt;6,0,INT(LEFT(T548,6)))</f>
        <v>0</v>
      </c>
      <c r="J548" s="16">
        <f t="shared" ref="J548:J611" si="28">IF(LEN(T548)&lt;8,0,INT(LEFT(T548,8)))</f>
        <v>0</v>
      </c>
    </row>
    <row r="549" spans="4:10" ht="15" customHeight="1" x14ac:dyDescent="0.15">
      <c r="D549" s="16">
        <f>IF(T549="",0,IF(科目汇总表!P$5=1,INT(LEFT(T549,4)),IF(AND(科目汇总表!P$5=2,LEN(T549)&gt;4),INT(LEFT(T549,6)),IF(AND(科目汇总表!P$5=3,LEN(T549)&gt;6),INT(LEFT(T549,8)),IF(AND(科目汇总表!P$5=4,LEN(T549)&gt;8),T549,0)))))</f>
        <v>0</v>
      </c>
      <c r="H549" s="16">
        <f t="shared" si="26"/>
        <v>0</v>
      </c>
      <c r="I549" s="16">
        <f t="shared" si="27"/>
        <v>0</v>
      </c>
      <c r="J549" s="16">
        <f t="shared" si="28"/>
        <v>0</v>
      </c>
    </row>
    <row r="550" spans="4:10" ht="15" customHeight="1" x14ac:dyDescent="0.15">
      <c r="D550" s="16">
        <f>IF(T550="",0,IF(科目汇总表!P$5=1,INT(LEFT(T550,4)),IF(AND(科目汇总表!P$5=2,LEN(T550)&gt;4),INT(LEFT(T550,6)),IF(AND(科目汇总表!P$5=3,LEN(T550)&gt;6),INT(LEFT(T550,8)),IF(AND(科目汇总表!P$5=4,LEN(T550)&gt;8),T550,0)))))</f>
        <v>0</v>
      </c>
      <c r="H550" s="16">
        <f t="shared" si="26"/>
        <v>0</v>
      </c>
      <c r="I550" s="16">
        <f t="shared" si="27"/>
        <v>0</v>
      </c>
      <c r="J550" s="16">
        <f t="shared" si="28"/>
        <v>0</v>
      </c>
    </row>
    <row r="551" spans="4:10" ht="15" customHeight="1" x14ac:dyDescent="0.15">
      <c r="D551" s="16">
        <f>IF(T551="",0,IF(科目汇总表!P$5=1,INT(LEFT(T551,4)),IF(AND(科目汇总表!P$5=2,LEN(T551)&gt;4),INT(LEFT(T551,6)),IF(AND(科目汇总表!P$5=3,LEN(T551)&gt;6),INT(LEFT(T551,8)),IF(AND(科目汇总表!P$5=4,LEN(T551)&gt;8),T551,0)))))</f>
        <v>0</v>
      </c>
      <c r="H551" s="16">
        <f t="shared" si="26"/>
        <v>0</v>
      </c>
      <c r="I551" s="16">
        <f t="shared" si="27"/>
        <v>0</v>
      </c>
      <c r="J551" s="16">
        <f t="shared" si="28"/>
        <v>0</v>
      </c>
    </row>
    <row r="552" spans="4:10" ht="15" customHeight="1" x14ac:dyDescent="0.15">
      <c r="D552" s="16">
        <f>IF(T552="",0,IF(科目汇总表!P$5=1,INT(LEFT(T552,4)),IF(AND(科目汇总表!P$5=2,LEN(T552)&gt;4),INT(LEFT(T552,6)),IF(AND(科目汇总表!P$5=3,LEN(T552)&gt;6),INT(LEFT(T552,8)),IF(AND(科目汇总表!P$5=4,LEN(T552)&gt;8),T552,0)))))</f>
        <v>0</v>
      </c>
      <c r="H552" s="16">
        <f t="shared" si="26"/>
        <v>0</v>
      </c>
      <c r="I552" s="16">
        <f t="shared" si="27"/>
        <v>0</v>
      </c>
      <c r="J552" s="16">
        <f t="shared" si="28"/>
        <v>0</v>
      </c>
    </row>
    <row r="553" spans="4:10" ht="15" customHeight="1" x14ac:dyDescent="0.15">
      <c r="D553" s="16">
        <f>IF(T553="",0,IF(科目汇总表!P$5=1,INT(LEFT(T553,4)),IF(AND(科目汇总表!P$5=2,LEN(T553)&gt;4),INT(LEFT(T553,6)),IF(AND(科目汇总表!P$5=3,LEN(T553)&gt;6),INT(LEFT(T553,8)),IF(AND(科目汇总表!P$5=4,LEN(T553)&gt;8),T553,0)))))</f>
        <v>0</v>
      </c>
      <c r="H553" s="16">
        <f t="shared" si="26"/>
        <v>0</v>
      </c>
      <c r="I553" s="16">
        <f t="shared" si="27"/>
        <v>0</v>
      </c>
      <c r="J553" s="16">
        <f t="shared" si="28"/>
        <v>0</v>
      </c>
    </row>
    <row r="554" spans="4:10" ht="15" customHeight="1" x14ac:dyDescent="0.15">
      <c r="D554" s="16">
        <f>IF(T554="",0,IF(科目汇总表!P$5=1,INT(LEFT(T554,4)),IF(AND(科目汇总表!P$5=2,LEN(T554)&gt;4),INT(LEFT(T554,6)),IF(AND(科目汇总表!P$5=3,LEN(T554)&gt;6),INT(LEFT(T554,8)),IF(AND(科目汇总表!P$5=4,LEN(T554)&gt;8),T554,0)))))</f>
        <v>0</v>
      </c>
      <c r="H554" s="16">
        <f t="shared" si="26"/>
        <v>0</v>
      </c>
      <c r="I554" s="16">
        <f t="shared" si="27"/>
        <v>0</v>
      </c>
      <c r="J554" s="16">
        <f t="shared" si="28"/>
        <v>0</v>
      </c>
    </row>
    <row r="555" spans="4:10" ht="15" customHeight="1" x14ac:dyDescent="0.15">
      <c r="D555" s="16">
        <f>IF(T555="",0,IF(科目汇总表!P$5=1,INT(LEFT(T555,4)),IF(AND(科目汇总表!P$5=2,LEN(T555)&gt;4),INT(LEFT(T555,6)),IF(AND(科目汇总表!P$5=3,LEN(T555)&gt;6),INT(LEFT(T555,8)),IF(AND(科目汇总表!P$5=4,LEN(T555)&gt;8),T555,0)))))</f>
        <v>0</v>
      </c>
      <c r="H555" s="16">
        <f t="shared" si="26"/>
        <v>0</v>
      </c>
      <c r="I555" s="16">
        <f t="shared" si="27"/>
        <v>0</v>
      </c>
      <c r="J555" s="16">
        <f t="shared" si="28"/>
        <v>0</v>
      </c>
    </row>
    <row r="556" spans="4:10" ht="15" customHeight="1" x14ac:dyDescent="0.15">
      <c r="D556" s="16">
        <f>IF(T556="",0,IF(科目汇总表!P$5=1,INT(LEFT(T556,4)),IF(AND(科目汇总表!P$5=2,LEN(T556)&gt;4),INT(LEFT(T556,6)),IF(AND(科目汇总表!P$5=3,LEN(T556)&gt;6),INT(LEFT(T556,8)),IF(AND(科目汇总表!P$5=4,LEN(T556)&gt;8),T556,0)))))</f>
        <v>0</v>
      </c>
      <c r="H556" s="16">
        <f t="shared" si="26"/>
        <v>0</v>
      </c>
      <c r="I556" s="16">
        <f t="shared" si="27"/>
        <v>0</v>
      </c>
      <c r="J556" s="16">
        <f t="shared" si="28"/>
        <v>0</v>
      </c>
    </row>
    <row r="557" spans="4:10" ht="15" customHeight="1" x14ac:dyDescent="0.15">
      <c r="D557" s="16">
        <f>IF(T557="",0,IF(科目汇总表!P$5=1,INT(LEFT(T557,4)),IF(AND(科目汇总表!P$5=2,LEN(T557)&gt;4),INT(LEFT(T557,6)),IF(AND(科目汇总表!P$5=3,LEN(T557)&gt;6),INT(LEFT(T557,8)),IF(AND(科目汇总表!P$5=4,LEN(T557)&gt;8),T557,0)))))</f>
        <v>0</v>
      </c>
      <c r="H557" s="16">
        <f t="shared" si="26"/>
        <v>0</v>
      </c>
      <c r="I557" s="16">
        <f t="shared" si="27"/>
        <v>0</v>
      </c>
      <c r="J557" s="16">
        <f t="shared" si="28"/>
        <v>0</v>
      </c>
    </row>
    <row r="558" spans="4:10" ht="15" customHeight="1" x14ac:dyDescent="0.15">
      <c r="D558" s="16">
        <f>IF(T558="",0,IF(科目汇总表!P$5=1,INT(LEFT(T558,4)),IF(AND(科目汇总表!P$5=2,LEN(T558)&gt;4),INT(LEFT(T558,6)),IF(AND(科目汇总表!P$5=3,LEN(T558)&gt;6),INT(LEFT(T558,8)),IF(AND(科目汇总表!P$5=4,LEN(T558)&gt;8),T558,0)))))</f>
        <v>0</v>
      </c>
      <c r="H558" s="16">
        <f t="shared" si="26"/>
        <v>0</v>
      </c>
      <c r="I558" s="16">
        <f t="shared" si="27"/>
        <v>0</v>
      </c>
      <c r="J558" s="16">
        <f t="shared" si="28"/>
        <v>0</v>
      </c>
    </row>
    <row r="559" spans="4:10" ht="15" customHeight="1" x14ac:dyDescent="0.15">
      <c r="D559" s="16">
        <f>IF(T559="",0,IF(科目汇总表!P$5=1,INT(LEFT(T559,4)),IF(AND(科目汇总表!P$5=2,LEN(T559)&gt;4),INT(LEFT(T559,6)),IF(AND(科目汇总表!P$5=3,LEN(T559)&gt;6),INT(LEFT(T559,8)),IF(AND(科目汇总表!P$5=4,LEN(T559)&gt;8),T559,0)))))</f>
        <v>0</v>
      </c>
      <c r="H559" s="16">
        <f t="shared" si="26"/>
        <v>0</v>
      </c>
      <c r="I559" s="16">
        <f t="shared" si="27"/>
        <v>0</v>
      </c>
      <c r="J559" s="16">
        <f t="shared" si="28"/>
        <v>0</v>
      </c>
    </row>
    <row r="560" spans="4:10" ht="15" customHeight="1" x14ac:dyDescent="0.15">
      <c r="D560" s="16">
        <f>IF(T560="",0,IF(科目汇总表!P$5=1,INT(LEFT(T560,4)),IF(AND(科目汇总表!P$5=2,LEN(T560)&gt;4),INT(LEFT(T560,6)),IF(AND(科目汇总表!P$5=3,LEN(T560)&gt;6),INT(LEFT(T560,8)),IF(AND(科目汇总表!P$5=4,LEN(T560)&gt;8),T560,0)))))</f>
        <v>0</v>
      </c>
      <c r="H560" s="16">
        <f t="shared" si="26"/>
        <v>0</v>
      </c>
      <c r="I560" s="16">
        <f t="shared" si="27"/>
        <v>0</v>
      </c>
      <c r="J560" s="16">
        <f t="shared" si="28"/>
        <v>0</v>
      </c>
    </row>
    <row r="561" spans="4:10" ht="15" customHeight="1" x14ac:dyDescent="0.15">
      <c r="D561" s="16">
        <f>IF(T561="",0,IF(科目汇总表!P$5=1,INT(LEFT(T561,4)),IF(AND(科目汇总表!P$5=2,LEN(T561)&gt;4),INT(LEFT(T561,6)),IF(AND(科目汇总表!P$5=3,LEN(T561)&gt;6),INT(LEFT(T561,8)),IF(AND(科目汇总表!P$5=4,LEN(T561)&gt;8),T561,0)))))</f>
        <v>0</v>
      </c>
      <c r="H561" s="16">
        <f t="shared" si="26"/>
        <v>0</v>
      </c>
      <c r="I561" s="16">
        <f t="shared" si="27"/>
        <v>0</v>
      </c>
      <c r="J561" s="16">
        <f t="shared" si="28"/>
        <v>0</v>
      </c>
    </row>
    <row r="562" spans="4:10" ht="15" customHeight="1" x14ac:dyDescent="0.15">
      <c r="D562" s="16">
        <f>IF(T562="",0,IF(科目汇总表!P$5=1,INT(LEFT(T562,4)),IF(AND(科目汇总表!P$5=2,LEN(T562)&gt;4),INT(LEFT(T562,6)),IF(AND(科目汇总表!P$5=3,LEN(T562)&gt;6),INT(LEFT(T562,8)),IF(AND(科目汇总表!P$5=4,LEN(T562)&gt;8),T562,0)))))</f>
        <v>0</v>
      </c>
      <c r="H562" s="16">
        <f t="shared" si="26"/>
        <v>0</v>
      </c>
      <c r="I562" s="16">
        <f t="shared" si="27"/>
        <v>0</v>
      </c>
      <c r="J562" s="16">
        <f t="shared" si="28"/>
        <v>0</v>
      </c>
    </row>
    <row r="563" spans="4:10" ht="15" customHeight="1" x14ac:dyDescent="0.15">
      <c r="D563" s="16">
        <f>IF(T563="",0,IF(科目汇总表!P$5=1,INT(LEFT(T563,4)),IF(AND(科目汇总表!P$5=2,LEN(T563)&gt;4),INT(LEFT(T563,6)),IF(AND(科目汇总表!P$5=3,LEN(T563)&gt;6),INT(LEFT(T563,8)),IF(AND(科目汇总表!P$5=4,LEN(T563)&gt;8),T563,0)))))</f>
        <v>0</v>
      </c>
      <c r="H563" s="16">
        <f t="shared" si="26"/>
        <v>0</v>
      </c>
      <c r="I563" s="16">
        <f t="shared" si="27"/>
        <v>0</v>
      </c>
      <c r="J563" s="16">
        <f t="shared" si="28"/>
        <v>0</v>
      </c>
    </row>
    <row r="564" spans="4:10" ht="15" customHeight="1" x14ac:dyDescent="0.15">
      <c r="D564" s="16">
        <f>IF(T564="",0,IF(科目汇总表!P$5=1,INT(LEFT(T564,4)),IF(AND(科目汇总表!P$5=2,LEN(T564)&gt;4),INT(LEFT(T564,6)),IF(AND(科目汇总表!P$5=3,LEN(T564)&gt;6),INT(LEFT(T564,8)),IF(AND(科目汇总表!P$5=4,LEN(T564)&gt;8),T564,0)))))</f>
        <v>0</v>
      </c>
      <c r="H564" s="16">
        <f t="shared" si="26"/>
        <v>0</v>
      </c>
      <c r="I564" s="16">
        <f t="shared" si="27"/>
        <v>0</v>
      </c>
      <c r="J564" s="16">
        <f t="shared" si="28"/>
        <v>0</v>
      </c>
    </row>
    <row r="565" spans="4:10" ht="15" customHeight="1" x14ac:dyDescent="0.15">
      <c r="D565" s="16">
        <f>IF(T565="",0,IF(科目汇总表!P$5=1,INT(LEFT(T565,4)),IF(AND(科目汇总表!P$5=2,LEN(T565)&gt;4),INT(LEFT(T565,6)),IF(AND(科目汇总表!P$5=3,LEN(T565)&gt;6),INT(LEFT(T565,8)),IF(AND(科目汇总表!P$5=4,LEN(T565)&gt;8),T565,0)))))</f>
        <v>0</v>
      </c>
      <c r="H565" s="16">
        <f t="shared" si="26"/>
        <v>0</v>
      </c>
      <c r="I565" s="16">
        <f t="shared" si="27"/>
        <v>0</v>
      </c>
      <c r="J565" s="16">
        <f t="shared" si="28"/>
        <v>0</v>
      </c>
    </row>
    <row r="566" spans="4:10" ht="15" customHeight="1" x14ac:dyDescent="0.15">
      <c r="D566" s="16">
        <f>IF(T566="",0,IF(科目汇总表!P$5=1,INT(LEFT(T566,4)),IF(AND(科目汇总表!P$5=2,LEN(T566)&gt;4),INT(LEFT(T566,6)),IF(AND(科目汇总表!P$5=3,LEN(T566)&gt;6),INT(LEFT(T566,8)),IF(AND(科目汇总表!P$5=4,LEN(T566)&gt;8),T566,0)))))</f>
        <v>0</v>
      </c>
      <c r="H566" s="16">
        <f t="shared" si="26"/>
        <v>0</v>
      </c>
      <c r="I566" s="16">
        <f t="shared" si="27"/>
        <v>0</v>
      </c>
      <c r="J566" s="16">
        <f t="shared" si="28"/>
        <v>0</v>
      </c>
    </row>
    <row r="567" spans="4:10" ht="15" customHeight="1" x14ac:dyDescent="0.15">
      <c r="D567" s="16">
        <f>IF(T567="",0,IF(科目汇总表!P$5=1,INT(LEFT(T567,4)),IF(AND(科目汇总表!P$5=2,LEN(T567)&gt;4),INT(LEFT(T567,6)),IF(AND(科目汇总表!P$5=3,LEN(T567)&gt;6),INT(LEFT(T567,8)),IF(AND(科目汇总表!P$5=4,LEN(T567)&gt;8),T567,0)))))</f>
        <v>0</v>
      </c>
      <c r="H567" s="16">
        <f t="shared" si="26"/>
        <v>0</v>
      </c>
      <c r="I567" s="16">
        <f t="shared" si="27"/>
        <v>0</v>
      </c>
      <c r="J567" s="16">
        <f t="shared" si="28"/>
        <v>0</v>
      </c>
    </row>
    <row r="568" spans="4:10" ht="15" customHeight="1" x14ac:dyDescent="0.15">
      <c r="D568" s="16">
        <f>IF(T568="",0,IF(科目汇总表!P$5=1,INT(LEFT(T568,4)),IF(AND(科目汇总表!P$5=2,LEN(T568)&gt;4),INT(LEFT(T568,6)),IF(AND(科目汇总表!P$5=3,LEN(T568)&gt;6),INT(LEFT(T568,8)),IF(AND(科目汇总表!P$5=4,LEN(T568)&gt;8),T568,0)))))</f>
        <v>0</v>
      </c>
      <c r="H568" s="16">
        <f t="shared" si="26"/>
        <v>0</v>
      </c>
      <c r="I568" s="16">
        <f t="shared" si="27"/>
        <v>0</v>
      </c>
      <c r="J568" s="16">
        <f t="shared" si="28"/>
        <v>0</v>
      </c>
    </row>
    <row r="569" spans="4:10" ht="15" customHeight="1" x14ac:dyDescent="0.15">
      <c r="D569" s="16">
        <f>IF(T569="",0,IF(科目汇总表!P$5=1,INT(LEFT(T569,4)),IF(AND(科目汇总表!P$5=2,LEN(T569)&gt;4),INT(LEFT(T569,6)),IF(AND(科目汇总表!P$5=3,LEN(T569)&gt;6),INT(LEFT(T569,8)),IF(AND(科目汇总表!P$5=4,LEN(T569)&gt;8),T569,0)))))</f>
        <v>0</v>
      </c>
      <c r="H569" s="16">
        <f t="shared" si="26"/>
        <v>0</v>
      </c>
      <c r="I569" s="16">
        <f t="shared" si="27"/>
        <v>0</v>
      </c>
      <c r="J569" s="16">
        <f t="shared" si="28"/>
        <v>0</v>
      </c>
    </row>
    <row r="570" spans="4:10" ht="15" customHeight="1" x14ac:dyDescent="0.15">
      <c r="D570" s="16">
        <f>IF(T570="",0,IF(科目汇总表!P$5=1,INT(LEFT(T570,4)),IF(AND(科目汇总表!P$5=2,LEN(T570)&gt;4),INT(LEFT(T570,6)),IF(AND(科目汇总表!P$5=3,LEN(T570)&gt;6),INT(LEFT(T570,8)),IF(AND(科目汇总表!P$5=4,LEN(T570)&gt;8),T570,0)))))</f>
        <v>0</v>
      </c>
      <c r="H570" s="16">
        <f t="shared" si="26"/>
        <v>0</v>
      </c>
      <c r="I570" s="16">
        <f t="shared" si="27"/>
        <v>0</v>
      </c>
      <c r="J570" s="16">
        <f t="shared" si="28"/>
        <v>0</v>
      </c>
    </row>
    <row r="571" spans="4:10" ht="15" customHeight="1" x14ac:dyDescent="0.15">
      <c r="D571" s="16">
        <f>IF(T571="",0,IF(科目汇总表!P$5=1,INT(LEFT(T571,4)),IF(AND(科目汇总表!P$5=2,LEN(T571)&gt;4),INT(LEFT(T571,6)),IF(AND(科目汇总表!P$5=3,LEN(T571)&gt;6),INT(LEFT(T571,8)),IF(AND(科目汇总表!P$5=4,LEN(T571)&gt;8),T571,0)))))</f>
        <v>0</v>
      </c>
      <c r="H571" s="16">
        <f t="shared" si="26"/>
        <v>0</v>
      </c>
      <c r="I571" s="16">
        <f t="shared" si="27"/>
        <v>0</v>
      </c>
      <c r="J571" s="16">
        <f t="shared" si="28"/>
        <v>0</v>
      </c>
    </row>
    <row r="572" spans="4:10" ht="15" customHeight="1" x14ac:dyDescent="0.15">
      <c r="D572" s="16">
        <f>IF(T572="",0,IF(科目汇总表!P$5=1,INT(LEFT(T572,4)),IF(AND(科目汇总表!P$5=2,LEN(T572)&gt;4),INT(LEFT(T572,6)),IF(AND(科目汇总表!P$5=3,LEN(T572)&gt;6),INT(LEFT(T572,8)),IF(AND(科目汇总表!P$5=4,LEN(T572)&gt;8),T572,0)))))</f>
        <v>0</v>
      </c>
      <c r="H572" s="16">
        <f t="shared" si="26"/>
        <v>0</v>
      </c>
      <c r="I572" s="16">
        <f t="shared" si="27"/>
        <v>0</v>
      </c>
      <c r="J572" s="16">
        <f t="shared" si="28"/>
        <v>0</v>
      </c>
    </row>
    <row r="573" spans="4:10" ht="15" customHeight="1" x14ac:dyDescent="0.15">
      <c r="D573" s="16">
        <f>IF(T573="",0,IF(科目汇总表!P$5=1,INT(LEFT(T573,4)),IF(AND(科目汇总表!P$5=2,LEN(T573)&gt;4),INT(LEFT(T573,6)),IF(AND(科目汇总表!P$5=3,LEN(T573)&gt;6),INT(LEFT(T573,8)),IF(AND(科目汇总表!P$5=4,LEN(T573)&gt;8),T573,0)))))</f>
        <v>0</v>
      </c>
      <c r="H573" s="16">
        <f t="shared" si="26"/>
        <v>0</v>
      </c>
      <c r="I573" s="16">
        <f t="shared" si="27"/>
        <v>0</v>
      </c>
      <c r="J573" s="16">
        <f t="shared" si="28"/>
        <v>0</v>
      </c>
    </row>
    <row r="574" spans="4:10" ht="15" customHeight="1" x14ac:dyDescent="0.15">
      <c r="D574" s="16">
        <f>IF(T574="",0,IF(科目汇总表!P$5=1,INT(LEFT(T574,4)),IF(AND(科目汇总表!P$5=2,LEN(T574)&gt;4),INT(LEFT(T574,6)),IF(AND(科目汇总表!P$5=3,LEN(T574)&gt;6),INT(LEFT(T574,8)),IF(AND(科目汇总表!P$5=4,LEN(T574)&gt;8),T574,0)))))</f>
        <v>0</v>
      </c>
      <c r="H574" s="16">
        <f t="shared" si="26"/>
        <v>0</v>
      </c>
      <c r="I574" s="16">
        <f t="shared" si="27"/>
        <v>0</v>
      </c>
      <c r="J574" s="16">
        <f t="shared" si="28"/>
        <v>0</v>
      </c>
    </row>
    <row r="575" spans="4:10" ht="15" customHeight="1" x14ac:dyDescent="0.15">
      <c r="D575" s="16">
        <f>IF(T575="",0,IF(科目汇总表!P$5=1,INT(LEFT(T575,4)),IF(AND(科目汇总表!P$5=2,LEN(T575)&gt;4),INT(LEFT(T575,6)),IF(AND(科目汇总表!P$5=3,LEN(T575)&gt;6),INT(LEFT(T575,8)),IF(AND(科目汇总表!P$5=4,LEN(T575)&gt;8),T575,0)))))</f>
        <v>0</v>
      </c>
      <c r="H575" s="16">
        <f t="shared" si="26"/>
        <v>0</v>
      </c>
      <c r="I575" s="16">
        <f t="shared" si="27"/>
        <v>0</v>
      </c>
      <c r="J575" s="16">
        <f t="shared" si="28"/>
        <v>0</v>
      </c>
    </row>
    <row r="576" spans="4:10" ht="15" customHeight="1" x14ac:dyDescent="0.15">
      <c r="D576" s="16">
        <f>IF(T576="",0,IF(科目汇总表!P$5=1,INT(LEFT(T576,4)),IF(AND(科目汇总表!P$5=2,LEN(T576)&gt;4),INT(LEFT(T576,6)),IF(AND(科目汇总表!P$5=3,LEN(T576)&gt;6),INT(LEFT(T576,8)),IF(AND(科目汇总表!P$5=4,LEN(T576)&gt;8),T576,0)))))</f>
        <v>0</v>
      </c>
      <c r="H576" s="16">
        <f t="shared" si="26"/>
        <v>0</v>
      </c>
      <c r="I576" s="16">
        <f t="shared" si="27"/>
        <v>0</v>
      </c>
      <c r="J576" s="16">
        <f t="shared" si="28"/>
        <v>0</v>
      </c>
    </row>
    <row r="577" spans="4:10" ht="15" customHeight="1" x14ac:dyDescent="0.15">
      <c r="D577" s="16">
        <f>IF(T577="",0,IF(科目汇总表!P$5=1,INT(LEFT(T577,4)),IF(AND(科目汇总表!P$5=2,LEN(T577)&gt;4),INT(LEFT(T577,6)),IF(AND(科目汇总表!P$5=3,LEN(T577)&gt;6),INT(LEFT(T577,8)),IF(AND(科目汇总表!P$5=4,LEN(T577)&gt;8),T577,0)))))</f>
        <v>0</v>
      </c>
      <c r="H577" s="16">
        <f t="shared" si="26"/>
        <v>0</v>
      </c>
      <c r="I577" s="16">
        <f t="shared" si="27"/>
        <v>0</v>
      </c>
      <c r="J577" s="16">
        <f t="shared" si="28"/>
        <v>0</v>
      </c>
    </row>
    <row r="578" spans="4:10" ht="15" customHeight="1" x14ac:dyDescent="0.15">
      <c r="D578" s="16">
        <f>IF(T578="",0,IF(科目汇总表!P$5=1,INT(LEFT(T578,4)),IF(AND(科目汇总表!P$5=2,LEN(T578)&gt;4),INT(LEFT(T578,6)),IF(AND(科目汇总表!P$5=3,LEN(T578)&gt;6),INT(LEFT(T578,8)),IF(AND(科目汇总表!P$5=4,LEN(T578)&gt;8),T578,0)))))</f>
        <v>0</v>
      </c>
      <c r="H578" s="16">
        <f t="shared" si="26"/>
        <v>0</v>
      </c>
      <c r="I578" s="16">
        <f t="shared" si="27"/>
        <v>0</v>
      </c>
      <c r="J578" s="16">
        <f t="shared" si="28"/>
        <v>0</v>
      </c>
    </row>
    <row r="579" spans="4:10" ht="15" customHeight="1" x14ac:dyDescent="0.15">
      <c r="D579" s="16">
        <f>IF(T579="",0,IF(科目汇总表!P$5=1,INT(LEFT(T579,4)),IF(AND(科目汇总表!P$5=2,LEN(T579)&gt;4),INT(LEFT(T579,6)),IF(AND(科目汇总表!P$5=3,LEN(T579)&gt;6),INT(LEFT(T579,8)),IF(AND(科目汇总表!P$5=4,LEN(T579)&gt;8),T579,0)))))</f>
        <v>0</v>
      </c>
      <c r="H579" s="16">
        <f t="shared" si="26"/>
        <v>0</v>
      </c>
      <c r="I579" s="16">
        <f t="shared" si="27"/>
        <v>0</v>
      </c>
      <c r="J579" s="16">
        <f t="shared" si="28"/>
        <v>0</v>
      </c>
    </row>
    <row r="580" spans="4:10" ht="15" customHeight="1" x14ac:dyDescent="0.15">
      <c r="D580" s="16">
        <f>IF(T580="",0,IF(科目汇总表!P$5=1,INT(LEFT(T580,4)),IF(AND(科目汇总表!P$5=2,LEN(T580)&gt;4),INT(LEFT(T580,6)),IF(AND(科目汇总表!P$5=3,LEN(T580)&gt;6),INT(LEFT(T580,8)),IF(AND(科目汇总表!P$5=4,LEN(T580)&gt;8),T580,0)))))</f>
        <v>0</v>
      </c>
      <c r="H580" s="16">
        <f t="shared" si="26"/>
        <v>0</v>
      </c>
      <c r="I580" s="16">
        <f t="shared" si="27"/>
        <v>0</v>
      </c>
      <c r="J580" s="16">
        <f t="shared" si="28"/>
        <v>0</v>
      </c>
    </row>
    <row r="581" spans="4:10" ht="15" customHeight="1" x14ac:dyDescent="0.15">
      <c r="D581" s="16">
        <f>IF(T581="",0,IF(科目汇总表!P$5=1,INT(LEFT(T581,4)),IF(AND(科目汇总表!P$5=2,LEN(T581)&gt;4),INT(LEFT(T581,6)),IF(AND(科目汇总表!P$5=3,LEN(T581)&gt;6),INT(LEFT(T581,8)),IF(AND(科目汇总表!P$5=4,LEN(T581)&gt;8),T581,0)))))</f>
        <v>0</v>
      </c>
      <c r="H581" s="16">
        <f t="shared" ref="H581:H644" si="29">IF(T581=0,0,INT(LEFT(T581,4)))</f>
        <v>0</v>
      </c>
      <c r="I581" s="16">
        <f t="shared" si="27"/>
        <v>0</v>
      </c>
      <c r="J581" s="16">
        <f t="shared" si="28"/>
        <v>0</v>
      </c>
    </row>
    <row r="582" spans="4:10" ht="15" customHeight="1" x14ac:dyDescent="0.15">
      <c r="D582" s="16">
        <f>IF(T582="",0,IF(科目汇总表!P$5=1,INT(LEFT(T582,4)),IF(AND(科目汇总表!P$5=2,LEN(T582)&gt;4),INT(LEFT(T582,6)),IF(AND(科目汇总表!P$5=3,LEN(T582)&gt;6),INT(LEFT(T582,8)),IF(AND(科目汇总表!P$5=4,LEN(T582)&gt;8),T582,0)))))</f>
        <v>0</v>
      </c>
      <c r="H582" s="16">
        <f t="shared" si="29"/>
        <v>0</v>
      </c>
      <c r="I582" s="16">
        <f t="shared" si="27"/>
        <v>0</v>
      </c>
      <c r="J582" s="16">
        <f t="shared" si="28"/>
        <v>0</v>
      </c>
    </row>
    <row r="583" spans="4:10" ht="15" customHeight="1" x14ac:dyDescent="0.15">
      <c r="D583" s="16">
        <f>IF(T583="",0,IF(科目汇总表!P$5=1,INT(LEFT(T583,4)),IF(AND(科目汇总表!P$5=2,LEN(T583)&gt;4),INT(LEFT(T583,6)),IF(AND(科目汇总表!P$5=3,LEN(T583)&gt;6),INT(LEFT(T583,8)),IF(AND(科目汇总表!P$5=4,LEN(T583)&gt;8),T583,0)))))</f>
        <v>0</v>
      </c>
      <c r="H583" s="16">
        <f t="shared" si="29"/>
        <v>0</v>
      </c>
      <c r="I583" s="16">
        <f t="shared" si="27"/>
        <v>0</v>
      </c>
      <c r="J583" s="16">
        <f t="shared" si="28"/>
        <v>0</v>
      </c>
    </row>
    <row r="584" spans="4:10" ht="15" customHeight="1" x14ac:dyDescent="0.15">
      <c r="D584" s="16">
        <f>IF(T584="",0,IF(科目汇总表!P$5=1,INT(LEFT(T584,4)),IF(AND(科目汇总表!P$5=2,LEN(T584)&gt;4),INT(LEFT(T584,6)),IF(AND(科目汇总表!P$5=3,LEN(T584)&gt;6),INT(LEFT(T584,8)),IF(AND(科目汇总表!P$5=4,LEN(T584)&gt;8),T584,0)))))</f>
        <v>0</v>
      </c>
      <c r="H584" s="16">
        <f t="shared" si="29"/>
        <v>0</v>
      </c>
      <c r="I584" s="16">
        <f t="shared" si="27"/>
        <v>0</v>
      </c>
      <c r="J584" s="16">
        <f t="shared" si="28"/>
        <v>0</v>
      </c>
    </row>
    <row r="585" spans="4:10" ht="15" customHeight="1" x14ac:dyDescent="0.15">
      <c r="D585" s="16">
        <f>IF(T585="",0,IF(科目汇总表!P$5=1,INT(LEFT(T585,4)),IF(AND(科目汇总表!P$5=2,LEN(T585)&gt;4),INT(LEFT(T585,6)),IF(AND(科目汇总表!P$5=3,LEN(T585)&gt;6),INT(LEFT(T585,8)),IF(AND(科目汇总表!P$5=4,LEN(T585)&gt;8),T585,0)))))</f>
        <v>0</v>
      </c>
      <c r="H585" s="16">
        <f t="shared" si="29"/>
        <v>0</v>
      </c>
      <c r="I585" s="16">
        <f t="shared" si="27"/>
        <v>0</v>
      </c>
      <c r="J585" s="16">
        <f t="shared" si="28"/>
        <v>0</v>
      </c>
    </row>
    <row r="586" spans="4:10" ht="15" customHeight="1" x14ac:dyDescent="0.15">
      <c r="D586" s="16">
        <f>IF(T586="",0,IF(科目汇总表!P$5=1,INT(LEFT(T586,4)),IF(AND(科目汇总表!P$5=2,LEN(T586)&gt;4),INT(LEFT(T586,6)),IF(AND(科目汇总表!P$5=3,LEN(T586)&gt;6),INT(LEFT(T586,8)),IF(AND(科目汇总表!P$5=4,LEN(T586)&gt;8),T586,0)))))</f>
        <v>0</v>
      </c>
      <c r="H586" s="16">
        <f t="shared" si="29"/>
        <v>0</v>
      </c>
      <c r="I586" s="16">
        <f t="shared" si="27"/>
        <v>0</v>
      </c>
      <c r="J586" s="16">
        <f t="shared" si="28"/>
        <v>0</v>
      </c>
    </row>
    <row r="587" spans="4:10" ht="15" customHeight="1" x14ac:dyDescent="0.15">
      <c r="D587" s="16">
        <f>IF(T587="",0,IF(科目汇总表!P$5=1,INT(LEFT(T587,4)),IF(AND(科目汇总表!P$5=2,LEN(T587)&gt;4),INT(LEFT(T587,6)),IF(AND(科目汇总表!P$5=3,LEN(T587)&gt;6),INT(LEFT(T587,8)),IF(AND(科目汇总表!P$5=4,LEN(T587)&gt;8),T587,0)))))</f>
        <v>0</v>
      </c>
      <c r="H587" s="16">
        <f t="shared" si="29"/>
        <v>0</v>
      </c>
      <c r="I587" s="16">
        <f t="shared" si="27"/>
        <v>0</v>
      </c>
      <c r="J587" s="16">
        <f t="shared" si="28"/>
        <v>0</v>
      </c>
    </row>
    <row r="588" spans="4:10" ht="15" customHeight="1" x14ac:dyDescent="0.15">
      <c r="D588" s="16">
        <f>IF(T588="",0,IF(科目汇总表!P$5=1,INT(LEFT(T588,4)),IF(AND(科目汇总表!P$5=2,LEN(T588)&gt;4),INT(LEFT(T588,6)),IF(AND(科目汇总表!P$5=3,LEN(T588)&gt;6),INT(LEFT(T588,8)),IF(AND(科目汇总表!P$5=4,LEN(T588)&gt;8),T588,0)))))</f>
        <v>0</v>
      </c>
      <c r="H588" s="16">
        <f t="shared" si="29"/>
        <v>0</v>
      </c>
      <c r="I588" s="16">
        <f t="shared" si="27"/>
        <v>0</v>
      </c>
      <c r="J588" s="16">
        <f t="shared" si="28"/>
        <v>0</v>
      </c>
    </row>
    <row r="589" spans="4:10" ht="15" customHeight="1" x14ac:dyDescent="0.15">
      <c r="D589" s="16">
        <f>IF(T589="",0,IF(科目汇总表!P$5=1,INT(LEFT(T589,4)),IF(AND(科目汇总表!P$5=2,LEN(T589)&gt;4),INT(LEFT(T589,6)),IF(AND(科目汇总表!P$5=3,LEN(T589)&gt;6),INT(LEFT(T589,8)),IF(AND(科目汇总表!P$5=4,LEN(T589)&gt;8),T589,0)))))</f>
        <v>0</v>
      </c>
      <c r="H589" s="16">
        <f t="shared" si="29"/>
        <v>0</v>
      </c>
      <c r="I589" s="16">
        <f t="shared" si="27"/>
        <v>0</v>
      </c>
      <c r="J589" s="16">
        <f t="shared" si="28"/>
        <v>0</v>
      </c>
    </row>
    <row r="590" spans="4:10" ht="15" customHeight="1" x14ac:dyDescent="0.15">
      <c r="D590" s="16">
        <f>IF(T590="",0,IF(科目汇总表!P$5=1,INT(LEFT(T590,4)),IF(AND(科目汇总表!P$5=2,LEN(T590)&gt;4),INT(LEFT(T590,6)),IF(AND(科目汇总表!P$5=3,LEN(T590)&gt;6),INT(LEFT(T590,8)),IF(AND(科目汇总表!P$5=4,LEN(T590)&gt;8),T590,0)))))</f>
        <v>0</v>
      </c>
      <c r="H590" s="16">
        <f t="shared" si="29"/>
        <v>0</v>
      </c>
      <c r="I590" s="16">
        <f t="shared" si="27"/>
        <v>0</v>
      </c>
      <c r="J590" s="16">
        <f t="shared" si="28"/>
        <v>0</v>
      </c>
    </row>
    <row r="591" spans="4:10" ht="15" customHeight="1" x14ac:dyDescent="0.15">
      <c r="D591" s="16">
        <f>IF(T591="",0,IF(科目汇总表!P$5=1,INT(LEFT(T591,4)),IF(AND(科目汇总表!P$5=2,LEN(T591)&gt;4),INT(LEFT(T591,6)),IF(AND(科目汇总表!P$5=3,LEN(T591)&gt;6),INT(LEFT(T591,8)),IF(AND(科目汇总表!P$5=4,LEN(T591)&gt;8),T591,0)))))</f>
        <v>0</v>
      </c>
      <c r="H591" s="16">
        <f t="shared" si="29"/>
        <v>0</v>
      </c>
      <c r="I591" s="16">
        <f t="shared" si="27"/>
        <v>0</v>
      </c>
      <c r="J591" s="16">
        <f t="shared" si="28"/>
        <v>0</v>
      </c>
    </row>
    <row r="592" spans="4:10" ht="15" customHeight="1" x14ac:dyDescent="0.15">
      <c r="D592" s="16">
        <f>IF(T592="",0,IF(科目汇总表!P$5=1,INT(LEFT(T592,4)),IF(AND(科目汇总表!P$5=2,LEN(T592)&gt;4),INT(LEFT(T592,6)),IF(AND(科目汇总表!P$5=3,LEN(T592)&gt;6),INT(LEFT(T592,8)),IF(AND(科目汇总表!P$5=4,LEN(T592)&gt;8),T592,0)))))</f>
        <v>0</v>
      </c>
      <c r="H592" s="16">
        <f t="shared" si="29"/>
        <v>0</v>
      </c>
      <c r="I592" s="16">
        <f t="shared" si="27"/>
        <v>0</v>
      </c>
      <c r="J592" s="16">
        <f t="shared" si="28"/>
        <v>0</v>
      </c>
    </row>
    <row r="593" spans="4:10" ht="15" customHeight="1" x14ac:dyDescent="0.15">
      <c r="D593" s="16">
        <f>IF(T593="",0,IF(科目汇总表!P$5=1,INT(LEFT(T593,4)),IF(AND(科目汇总表!P$5=2,LEN(T593)&gt;4),INT(LEFT(T593,6)),IF(AND(科目汇总表!P$5=3,LEN(T593)&gt;6),INT(LEFT(T593,8)),IF(AND(科目汇总表!P$5=4,LEN(T593)&gt;8),T593,0)))))</f>
        <v>0</v>
      </c>
      <c r="H593" s="16">
        <f t="shared" si="29"/>
        <v>0</v>
      </c>
      <c r="I593" s="16">
        <f t="shared" si="27"/>
        <v>0</v>
      </c>
      <c r="J593" s="16">
        <f t="shared" si="28"/>
        <v>0</v>
      </c>
    </row>
    <row r="594" spans="4:10" ht="15" customHeight="1" x14ac:dyDescent="0.15">
      <c r="D594" s="16">
        <f>IF(T594="",0,IF(科目汇总表!P$5=1,INT(LEFT(T594,4)),IF(AND(科目汇总表!P$5=2,LEN(T594)&gt;4),INT(LEFT(T594,6)),IF(AND(科目汇总表!P$5=3,LEN(T594)&gt;6),INT(LEFT(T594,8)),IF(AND(科目汇总表!P$5=4,LEN(T594)&gt;8),T594,0)))))</f>
        <v>0</v>
      </c>
      <c r="H594" s="16">
        <f t="shared" si="29"/>
        <v>0</v>
      </c>
      <c r="I594" s="16">
        <f t="shared" si="27"/>
        <v>0</v>
      </c>
      <c r="J594" s="16">
        <f t="shared" si="28"/>
        <v>0</v>
      </c>
    </row>
    <row r="595" spans="4:10" ht="15" customHeight="1" x14ac:dyDescent="0.15">
      <c r="D595" s="16">
        <f>IF(T595="",0,IF(科目汇总表!P$5=1,INT(LEFT(T595,4)),IF(AND(科目汇总表!P$5=2,LEN(T595)&gt;4),INT(LEFT(T595,6)),IF(AND(科目汇总表!P$5=3,LEN(T595)&gt;6),INT(LEFT(T595,8)),IF(AND(科目汇总表!P$5=4,LEN(T595)&gt;8),T595,0)))))</f>
        <v>0</v>
      </c>
      <c r="H595" s="16">
        <f t="shared" si="29"/>
        <v>0</v>
      </c>
      <c r="I595" s="16">
        <f t="shared" si="27"/>
        <v>0</v>
      </c>
      <c r="J595" s="16">
        <f t="shared" si="28"/>
        <v>0</v>
      </c>
    </row>
    <row r="596" spans="4:10" ht="15" customHeight="1" x14ac:dyDescent="0.15">
      <c r="D596" s="16">
        <f>IF(T596="",0,IF(科目汇总表!P$5=1,INT(LEFT(T596,4)),IF(AND(科目汇总表!P$5=2,LEN(T596)&gt;4),INT(LEFT(T596,6)),IF(AND(科目汇总表!P$5=3,LEN(T596)&gt;6),INT(LEFT(T596,8)),IF(AND(科目汇总表!P$5=4,LEN(T596)&gt;8),T596,0)))))</f>
        <v>0</v>
      </c>
      <c r="H596" s="16">
        <f t="shared" si="29"/>
        <v>0</v>
      </c>
      <c r="I596" s="16">
        <f t="shared" si="27"/>
        <v>0</v>
      </c>
      <c r="J596" s="16">
        <f t="shared" si="28"/>
        <v>0</v>
      </c>
    </row>
    <row r="597" spans="4:10" ht="15" customHeight="1" x14ac:dyDescent="0.15">
      <c r="D597" s="16">
        <f>IF(T597="",0,IF(科目汇总表!P$5=1,INT(LEFT(T597,4)),IF(AND(科目汇总表!P$5=2,LEN(T597)&gt;4),INT(LEFT(T597,6)),IF(AND(科目汇总表!P$5=3,LEN(T597)&gt;6),INT(LEFT(T597,8)),IF(AND(科目汇总表!P$5=4,LEN(T597)&gt;8),T597,0)))))</f>
        <v>0</v>
      </c>
      <c r="H597" s="16">
        <f t="shared" si="29"/>
        <v>0</v>
      </c>
      <c r="I597" s="16">
        <f t="shared" si="27"/>
        <v>0</v>
      </c>
      <c r="J597" s="16">
        <f t="shared" si="28"/>
        <v>0</v>
      </c>
    </row>
    <row r="598" spans="4:10" ht="15" customHeight="1" x14ac:dyDescent="0.15">
      <c r="D598" s="16">
        <f>IF(T598="",0,IF(科目汇总表!P$5=1,INT(LEFT(T598,4)),IF(AND(科目汇总表!P$5=2,LEN(T598)&gt;4),INT(LEFT(T598,6)),IF(AND(科目汇总表!P$5=3,LEN(T598)&gt;6),INT(LEFT(T598,8)),IF(AND(科目汇总表!P$5=4,LEN(T598)&gt;8),T598,0)))))</f>
        <v>0</v>
      </c>
      <c r="H598" s="16">
        <f t="shared" si="29"/>
        <v>0</v>
      </c>
      <c r="I598" s="16">
        <f t="shared" si="27"/>
        <v>0</v>
      </c>
      <c r="J598" s="16">
        <f t="shared" si="28"/>
        <v>0</v>
      </c>
    </row>
    <row r="599" spans="4:10" ht="15" customHeight="1" x14ac:dyDescent="0.15">
      <c r="D599" s="16">
        <f>IF(T599="",0,IF(科目汇总表!P$5=1,INT(LEFT(T599,4)),IF(AND(科目汇总表!P$5=2,LEN(T599)&gt;4),INT(LEFT(T599,6)),IF(AND(科目汇总表!P$5=3,LEN(T599)&gt;6),INT(LEFT(T599,8)),IF(AND(科目汇总表!P$5=4,LEN(T599)&gt;8),T599,0)))))</f>
        <v>0</v>
      </c>
      <c r="H599" s="16">
        <f t="shared" si="29"/>
        <v>0</v>
      </c>
      <c r="I599" s="16">
        <f t="shared" si="27"/>
        <v>0</v>
      </c>
      <c r="J599" s="16">
        <f t="shared" si="28"/>
        <v>0</v>
      </c>
    </row>
    <row r="600" spans="4:10" ht="15" customHeight="1" x14ac:dyDescent="0.15">
      <c r="D600" s="16">
        <f>IF(T600="",0,IF(科目汇总表!P$5=1,INT(LEFT(T600,4)),IF(AND(科目汇总表!P$5=2,LEN(T600)&gt;4),INT(LEFT(T600,6)),IF(AND(科目汇总表!P$5=3,LEN(T600)&gt;6),INT(LEFT(T600,8)),IF(AND(科目汇总表!P$5=4,LEN(T600)&gt;8),T600,0)))))</f>
        <v>0</v>
      </c>
      <c r="H600" s="16">
        <f t="shared" si="29"/>
        <v>0</v>
      </c>
      <c r="I600" s="16">
        <f t="shared" si="27"/>
        <v>0</v>
      </c>
      <c r="J600" s="16">
        <f t="shared" si="28"/>
        <v>0</v>
      </c>
    </row>
    <row r="601" spans="4:10" ht="15" customHeight="1" x14ac:dyDescent="0.15">
      <c r="D601" s="16">
        <f>IF(T601="",0,IF(科目汇总表!P$5=1,INT(LEFT(T601,4)),IF(AND(科目汇总表!P$5=2,LEN(T601)&gt;4),INT(LEFT(T601,6)),IF(AND(科目汇总表!P$5=3,LEN(T601)&gt;6),INT(LEFT(T601,8)),IF(AND(科目汇总表!P$5=4,LEN(T601)&gt;8),T601,0)))))</f>
        <v>0</v>
      </c>
      <c r="H601" s="16">
        <f t="shared" si="29"/>
        <v>0</v>
      </c>
      <c r="I601" s="16">
        <f t="shared" si="27"/>
        <v>0</v>
      </c>
      <c r="J601" s="16">
        <f t="shared" si="28"/>
        <v>0</v>
      </c>
    </row>
    <row r="602" spans="4:10" ht="15" customHeight="1" x14ac:dyDescent="0.15">
      <c r="D602" s="16">
        <f>IF(T602="",0,IF(科目汇总表!P$5=1,INT(LEFT(T602,4)),IF(AND(科目汇总表!P$5=2,LEN(T602)&gt;4),INT(LEFT(T602,6)),IF(AND(科目汇总表!P$5=3,LEN(T602)&gt;6),INT(LEFT(T602,8)),IF(AND(科目汇总表!P$5=4,LEN(T602)&gt;8),T602,0)))))</f>
        <v>0</v>
      </c>
      <c r="H602" s="16">
        <f t="shared" si="29"/>
        <v>0</v>
      </c>
      <c r="I602" s="16">
        <f t="shared" si="27"/>
        <v>0</v>
      </c>
      <c r="J602" s="16">
        <f t="shared" si="28"/>
        <v>0</v>
      </c>
    </row>
    <row r="603" spans="4:10" ht="15" customHeight="1" x14ac:dyDescent="0.15">
      <c r="D603" s="16">
        <f>IF(T603="",0,IF(科目汇总表!P$5=1,INT(LEFT(T603,4)),IF(AND(科目汇总表!P$5=2,LEN(T603)&gt;4),INT(LEFT(T603,6)),IF(AND(科目汇总表!P$5=3,LEN(T603)&gt;6),INT(LEFT(T603,8)),IF(AND(科目汇总表!P$5=4,LEN(T603)&gt;8),T603,0)))))</f>
        <v>0</v>
      </c>
      <c r="H603" s="16">
        <f t="shared" si="29"/>
        <v>0</v>
      </c>
      <c r="I603" s="16">
        <f t="shared" si="27"/>
        <v>0</v>
      </c>
      <c r="J603" s="16">
        <f t="shared" si="28"/>
        <v>0</v>
      </c>
    </row>
    <row r="604" spans="4:10" ht="15" customHeight="1" x14ac:dyDescent="0.15">
      <c r="D604" s="16">
        <f>IF(T604="",0,IF(科目汇总表!P$5=1,INT(LEFT(T604,4)),IF(AND(科目汇总表!P$5=2,LEN(T604)&gt;4),INT(LEFT(T604,6)),IF(AND(科目汇总表!P$5=3,LEN(T604)&gt;6),INT(LEFT(T604,8)),IF(AND(科目汇总表!P$5=4,LEN(T604)&gt;8),T604,0)))))</f>
        <v>0</v>
      </c>
      <c r="H604" s="16">
        <f t="shared" si="29"/>
        <v>0</v>
      </c>
      <c r="I604" s="16">
        <f t="shared" si="27"/>
        <v>0</v>
      </c>
      <c r="J604" s="16">
        <f t="shared" si="28"/>
        <v>0</v>
      </c>
    </row>
    <row r="605" spans="4:10" ht="15" customHeight="1" x14ac:dyDescent="0.15">
      <c r="D605" s="16">
        <f>IF(T605="",0,IF(科目汇总表!P$5=1,INT(LEFT(T605,4)),IF(AND(科目汇总表!P$5=2,LEN(T605)&gt;4),INT(LEFT(T605,6)),IF(AND(科目汇总表!P$5=3,LEN(T605)&gt;6),INT(LEFT(T605,8)),IF(AND(科目汇总表!P$5=4,LEN(T605)&gt;8),T605,0)))))</f>
        <v>0</v>
      </c>
      <c r="H605" s="16">
        <f t="shared" si="29"/>
        <v>0</v>
      </c>
      <c r="I605" s="16">
        <f t="shared" si="27"/>
        <v>0</v>
      </c>
      <c r="J605" s="16">
        <f t="shared" si="28"/>
        <v>0</v>
      </c>
    </row>
    <row r="606" spans="4:10" ht="15" customHeight="1" x14ac:dyDescent="0.15">
      <c r="D606" s="16">
        <f>IF(T606="",0,IF(科目汇总表!P$5=1,INT(LEFT(T606,4)),IF(AND(科目汇总表!P$5=2,LEN(T606)&gt;4),INT(LEFT(T606,6)),IF(AND(科目汇总表!P$5=3,LEN(T606)&gt;6),INT(LEFT(T606,8)),IF(AND(科目汇总表!P$5=4,LEN(T606)&gt;8),T606,0)))))</f>
        <v>0</v>
      </c>
      <c r="H606" s="16">
        <f t="shared" si="29"/>
        <v>0</v>
      </c>
      <c r="I606" s="16">
        <f t="shared" si="27"/>
        <v>0</v>
      </c>
      <c r="J606" s="16">
        <f t="shared" si="28"/>
        <v>0</v>
      </c>
    </row>
    <row r="607" spans="4:10" ht="15" customHeight="1" x14ac:dyDescent="0.15">
      <c r="D607" s="16">
        <f>IF(T607="",0,IF(科目汇总表!P$5=1,INT(LEFT(T607,4)),IF(AND(科目汇总表!P$5=2,LEN(T607)&gt;4),INT(LEFT(T607,6)),IF(AND(科目汇总表!P$5=3,LEN(T607)&gt;6),INT(LEFT(T607,8)),IF(AND(科目汇总表!P$5=4,LEN(T607)&gt;8),T607,0)))))</f>
        <v>0</v>
      </c>
      <c r="H607" s="16">
        <f t="shared" si="29"/>
        <v>0</v>
      </c>
      <c r="I607" s="16">
        <f t="shared" si="27"/>
        <v>0</v>
      </c>
      <c r="J607" s="16">
        <f t="shared" si="28"/>
        <v>0</v>
      </c>
    </row>
    <row r="608" spans="4:10" ht="15" customHeight="1" x14ac:dyDescent="0.15">
      <c r="D608" s="16">
        <f>IF(T608="",0,IF(科目汇总表!P$5=1,INT(LEFT(T608,4)),IF(AND(科目汇总表!P$5=2,LEN(T608)&gt;4),INT(LEFT(T608,6)),IF(AND(科目汇总表!P$5=3,LEN(T608)&gt;6),INT(LEFT(T608,8)),IF(AND(科目汇总表!P$5=4,LEN(T608)&gt;8),T608,0)))))</f>
        <v>0</v>
      </c>
      <c r="H608" s="16">
        <f t="shared" si="29"/>
        <v>0</v>
      </c>
      <c r="I608" s="16">
        <f t="shared" si="27"/>
        <v>0</v>
      </c>
      <c r="J608" s="16">
        <f t="shared" si="28"/>
        <v>0</v>
      </c>
    </row>
    <row r="609" spans="4:10" ht="15" customHeight="1" x14ac:dyDescent="0.15">
      <c r="D609" s="16">
        <f>IF(T609="",0,IF(科目汇总表!P$5=1,INT(LEFT(T609,4)),IF(AND(科目汇总表!P$5=2,LEN(T609)&gt;4),INT(LEFT(T609,6)),IF(AND(科目汇总表!P$5=3,LEN(T609)&gt;6),INT(LEFT(T609,8)),IF(AND(科目汇总表!P$5=4,LEN(T609)&gt;8),T609,0)))))</f>
        <v>0</v>
      </c>
      <c r="H609" s="16">
        <f t="shared" si="29"/>
        <v>0</v>
      </c>
      <c r="I609" s="16">
        <f t="shared" si="27"/>
        <v>0</v>
      </c>
      <c r="J609" s="16">
        <f t="shared" si="28"/>
        <v>0</v>
      </c>
    </row>
    <row r="610" spans="4:10" ht="15" customHeight="1" x14ac:dyDescent="0.15">
      <c r="D610" s="16">
        <f>IF(T610="",0,IF(科目汇总表!P$5=1,INT(LEFT(T610,4)),IF(AND(科目汇总表!P$5=2,LEN(T610)&gt;4),INT(LEFT(T610,6)),IF(AND(科目汇总表!P$5=3,LEN(T610)&gt;6),INT(LEFT(T610,8)),IF(AND(科目汇总表!P$5=4,LEN(T610)&gt;8),T610,0)))))</f>
        <v>0</v>
      </c>
      <c r="H610" s="16">
        <f t="shared" si="29"/>
        <v>0</v>
      </c>
      <c r="I610" s="16">
        <f t="shared" si="27"/>
        <v>0</v>
      </c>
      <c r="J610" s="16">
        <f t="shared" si="28"/>
        <v>0</v>
      </c>
    </row>
    <row r="611" spans="4:10" ht="15" customHeight="1" x14ac:dyDescent="0.15">
      <c r="D611" s="16">
        <f>IF(T611="",0,IF(科目汇总表!P$5=1,INT(LEFT(T611,4)),IF(AND(科目汇总表!P$5=2,LEN(T611)&gt;4),INT(LEFT(T611,6)),IF(AND(科目汇总表!P$5=3,LEN(T611)&gt;6),INT(LEFT(T611,8)),IF(AND(科目汇总表!P$5=4,LEN(T611)&gt;8),T611,0)))))</f>
        <v>0</v>
      </c>
      <c r="H611" s="16">
        <f t="shared" si="29"/>
        <v>0</v>
      </c>
      <c r="I611" s="16">
        <f t="shared" si="27"/>
        <v>0</v>
      </c>
      <c r="J611" s="16">
        <f t="shared" si="28"/>
        <v>0</v>
      </c>
    </row>
    <row r="612" spans="4:10" ht="15" customHeight="1" x14ac:dyDescent="0.15">
      <c r="D612" s="16">
        <f>IF(T612="",0,IF(科目汇总表!P$5=1,INT(LEFT(T612,4)),IF(AND(科目汇总表!P$5=2,LEN(T612)&gt;4),INT(LEFT(T612,6)),IF(AND(科目汇总表!P$5=3,LEN(T612)&gt;6),INT(LEFT(T612,8)),IF(AND(科目汇总表!P$5=4,LEN(T612)&gt;8),T612,0)))))</f>
        <v>0</v>
      </c>
      <c r="H612" s="16">
        <f t="shared" si="29"/>
        <v>0</v>
      </c>
      <c r="I612" s="16">
        <f t="shared" ref="I612:I675" si="30">IF(LEN(T612)&lt;6,0,INT(LEFT(T612,6)))</f>
        <v>0</v>
      </c>
      <c r="J612" s="16">
        <f t="shared" ref="J612:J675" si="31">IF(LEN(T612)&lt;8,0,INT(LEFT(T612,8)))</f>
        <v>0</v>
      </c>
    </row>
    <row r="613" spans="4:10" ht="15" customHeight="1" x14ac:dyDescent="0.15">
      <c r="D613" s="16">
        <f>IF(T613="",0,IF(科目汇总表!P$5=1,INT(LEFT(T613,4)),IF(AND(科目汇总表!P$5=2,LEN(T613)&gt;4),INT(LEFT(T613,6)),IF(AND(科目汇总表!P$5=3,LEN(T613)&gt;6),INT(LEFT(T613,8)),IF(AND(科目汇总表!P$5=4,LEN(T613)&gt;8),T613,0)))))</f>
        <v>0</v>
      </c>
      <c r="H613" s="16">
        <f t="shared" si="29"/>
        <v>0</v>
      </c>
      <c r="I613" s="16">
        <f t="shared" si="30"/>
        <v>0</v>
      </c>
      <c r="J613" s="16">
        <f t="shared" si="31"/>
        <v>0</v>
      </c>
    </row>
    <row r="614" spans="4:10" ht="15" customHeight="1" x14ac:dyDescent="0.15">
      <c r="D614" s="16">
        <f>IF(T614="",0,IF(科目汇总表!P$5=1,INT(LEFT(T614,4)),IF(AND(科目汇总表!P$5=2,LEN(T614)&gt;4),INT(LEFT(T614,6)),IF(AND(科目汇总表!P$5=3,LEN(T614)&gt;6),INT(LEFT(T614,8)),IF(AND(科目汇总表!P$5=4,LEN(T614)&gt;8),T614,0)))))</f>
        <v>0</v>
      </c>
      <c r="H614" s="16">
        <f t="shared" si="29"/>
        <v>0</v>
      </c>
      <c r="I614" s="16">
        <f t="shared" si="30"/>
        <v>0</v>
      </c>
      <c r="J614" s="16">
        <f t="shared" si="31"/>
        <v>0</v>
      </c>
    </row>
    <row r="615" spans="4:10" ht="15" customHeight="1" x14ac:dyDescent="0.15">
      <c r="D615" s="16">
        <f>IF(T615="",0,IF(科目汇总表!P$5=1,INT(LEFT(T615,4)),IF(AND(科目汇总表!P$5=2,LEN(T615)&gt;4),INT(LEFT(T615,6)),IF(AND(科目汇总表!P$5=3,LEN(T615)&gt;6),INT(LEFT(T615,8)),IF(AND(科目汇总表!P$5=4,LEN(T615)&gt;8),T615,0)))))</f>
        <v>0</v>
      </c>
      <c r="H615" s="16">
        <f t="shared" si="29"/>
        <v>0</v>
      </c>
      <c r="I615" s="16">
        <f t="shared" si="30"/>
        <v>0</v>
      </c>
      <c r="J615" s="16">
        <f t="shared" si="31"/>
        <v>0</v>
      </c>
    </row>
    <row r="616" spans="4:10" ht="15" customHeight="1" x14ac:dyDescent="0.15">
      <c r="D616" s="16">
        <f>IF(T616="",0,IF(科目汇总表!P$5=1,INT(LEFT(T616,4)),IF(AND(科目汇总表!P$5=2,LEN(T616)&gt;4),INT(LEFT(T616,6)),IF(AND(科目汇总表!P$5=3,LEN(T616)&gt;6),INT(LEFT(T616,8)),IF(AND(科目汇总表!P$5=4,LEN(T616)&gt;8),T616,0)))))</f>
        <v>0</v>
      </c>
      <c r="H616" s="16">
        <f t="shared" si="29"/>
        <v>0</v>
      </c>
      <c r="I616" s="16">
        <f t="shared" si="30"/>
        <v>0</v>
      </c>
      <c r="J616" s="16">
        <f t="shared" si="31"/>
        <v>0</v>
      </c>
    </row>
    <row r="617" spans="4:10" ht="15" customHeight="1" x14ac:dyDescent="0.15">
      <c r="D617" s="16">
        <f>IF(T617="",0,IF(科目汇总表!P$5=1,INT(LEFT(T617,4)),IF(AND(科目汇总表!P$5=2,LEN(T617)&gt;4),INT(LEFT(T617,6)),IF(AND(科目汇总表!P$5=3,LEN(T617)&gt;6),INT(LEFT(T617,8)),IF(AND(科目汇总表!P$5=4,LEN(T617)&gt;8),T617,0)))))</f>
        <v>0</v>
      </c>
      <c r="H617" s="16">
        <f t="shared" si="29"/>
        <v>0</v>
      </c>
      <c r="I617" s="16">
        <f t="shared" si="30"/>
        <v>0</v>
      </c>
      <c r="J617" s="16">
        <f t="shared" si="31"/>
        <v>0</v>
      </c>
    </row>
    <row r="618" spans="4:10" ht="15" customHeight="1" x14ac:dyDescent="0.15">
      <c r="D618" s="16">
        <f>IF(T618="",0,IF(科目汇总表!P$5=1,INT(LEFT(T618,4)),IF(AND(科目汇总表!P$5=2,LEN(T618)&gt;4),INT(LEFT(T618,6)),IF(AND(科目汇总表!P$5=3,LEN(T618)&gt;6),INT(LEFT(T618,8)),IF(AND(科目汇总表!P$5=4,LEN(T618)&gt;8),T618,0)))))</f>
        <v>0</v>
      </c>
      <c r="H618" s="16">
        <f t="shared" si="29"/>
        <v>0</v>
      </c>
      <c r="I618" s="16">
        <f t="shared" si="30"/>
        <v>0</v>
      </c>
      <c r="J618" s="16">
        <f t="shared" si="31"/>
        <v>0</v>
      </c>
    </row>
    <row r="619" spans="4:10" ht="15" customHeight="1" x14ac:dyDescent="0.15">
      <c r="D619" s="16">
        <f>IF(T619="",0,IF(科目汇总表!P$5=1,INT(LEFT(T619,4)),IF(AND(科目汇总表!P$5=2,LEN(T619)&gt;4),INT(LEFT(T619,6)),IF(AND(科目汇总表!P$5=3,LEN(T619)&gt;6),INT(LEFT(T619,8)),IF(AND(科目汇总表!P$5=4,LEN(T619)&gt;8),T619,0)))))</f>
        <v>0</v>
      </c>
      <c r="H619" s="16">
        <f t="shared" si="29"/>
        <v>0</v>
      </c>
      <c r="I619" s="16">
        <f t="shared" si="30"/>
        <v>0</v>
      </c>
      <c r="J619" s="16">
        <f t="shared" si="31"/>
        <v>0</v>
      </c>
    </row>
    <row r="620" spans="4:10" ht="15" customHeight="1" x14ac:dyDescent="0.15">
      <c r="D620" s="16">
        <f>IF(T620="",0,IF(科目汇总表!P$5=1,INT(LEFT(T620,4)),IF(AND(科目汇总表!P$5=2,LEN(T620)&gt;4),INT(LEFT(T620,6)),IF(AND(科目汇总表!P$5=3,LEN(T620)&gt;6),INT(LEFT(T620,8)),IF(AND(科目汇总表!P$5=4,LEN(T620)&gt;8),T620,0)))))</f>
        <v>0</v>
      </c>
      <c r="H620" s="16">
        <f t="shared" si="29"/>
        <v>0</v>
      </c>
      <c r="I620" s="16">
        <f t="shared" si="30"/>
        <v>0</v>
      </c>
      <c r="J620" s="16">
        <f t="shared" si="31"/>
        <v>0</v>
      </c>
    </row>
    <row r="621" spans="4:10" ht="15" customHeight="1" x14ac:dyDescent="0.15">
      <c r="D621" s="16">
        <f>IF(T621="",0,IF(科目汇总表!P$5=1,INT(LEFT(T621,4)),IF(AND(科目汇总表!P$5=2,LEN(T621)&gt;4),INT(LEFT(T621,6)),IF(AND(科目汇总表!P$5=3,LEN(T621)&gt;6),INT(LEFT(T621,8)),IF(AND(科目汇总表!P$5=4,LEN(T621)&gt;8),T621,0)))))</f>
        <v>0</v>
      </c>
      <c r="H621" s="16">
        <f t="shared" si="29"/>
        <v>0</v>
      </c>
      <c r="I621" s="16">
        <f t="shared" si="30"/>
        <v>0</v>
      </c>
      <c r="J621" s="16">
        <f t="shared" si="31"/>
        <v>0</v>
      </c>
    </row>
    <row r="622" spans="4:10" ht="15" customHeight="1" x14ac:dyDescent="0.15">
      <c r="D622" s="16">
        <f>IF(T622="",0,IF(科目汇总表!P$5=1,INT(LEFT(T622,4)),IF(AND(科目汇总表!P$5=2,LEN(T622)&gt;4),INT(LEFT(T622,6)),IF(AND(科目汇总表!P$5=3,LEN(T622)&gt;6),INT(LEFT(T622,8)),IF(AND(科目汇总表!P$5=4,LEN(T622)&gt;8),T622,0)))))</f>
        <v>0</v>
      </c>
      <c r="H622" s="16">
        <f t="shared" si="29"/>
        <v>0</v>
      </c>
      <c r="I622" s="16">
        <f t="shared" si="30"/>
        <v>0</v>
      </c>
      <c r="J622" s="16">
        <f t="shared" si="31"/>
        <v>0</v>
      </c>
    </row>
    <row r="623" spans="4:10" ht="15" customHeight="1" x14ac:dyDescent="0.15">
      <c r="D623" s="16">
        <f>IF(T623="",0,IF(科目汇总表!P$5=1,INT(LEFT(T623,4)),IF(AND(科目汇总表!P$5=2,LEN(T623)&gt;4),INT(LEFT(T623,6)),IF(AND(科目汇总表!P$5=3,LEN(T623)&gt;6),INT(LEFT(T623,8)),IF(AND(科目汇总表!P$5=4,LEN(T623)&gt;8),T623,0)))))</f>
        <v>0</v>
      </c>
      <c r="H623" s="16">
        <f t="shared" si="29"/>
        <v>0</v>
      </c>
      <c r="I623" s="16">
        <f t="shared" si="30"/>
        <v>0</v>
      </c>
      <c r="J623" s="16">
        <f t="shared" si="31"/>
        <v>0</v>
      </c>
    </row>
    <row r="624" spans="4:10" ht="15" customHeight="1" x14ac:dyDescent="0.15">
      <c r="D624" s="16">
        <f>IF(T624="",0,IF(科目汇总表!P$5=1,INT(LEFT(T624,4)),IF(AND(科目汇总表!P$5=2,LEN(T624)&gt;4),INT(LEFT(T624,6)),IF(AND(科目汇总表!P$5=3,LEN(T624)&gt;6),INT(LEFT(T624,8)),IF(AND(科目汇总表!P$5=4,LEN(T624)&gt;8),T624,0)))))</f>
        <v>0</v>
      </c>
      <c r="H624" s="16">
        <f t="shared" si="29"/>
        <v>0</v>
      </c>
      <c r="I624" s="16">
        <f t="shared" si="30"/>
        <v>0</v>
      </c>
      <c r="J624" s="16">
        <f t="shared" si="31"/>
        <v>0</v>
      </c>
    </row>
    <row r="625" spans="4:10" ht="15" customHeight="1" x14ac:dyDescent="0.15">
      <c r="D625" s="16">
        <f>IF(T625="",0,IF(科目汇总表!P$5=1,INT(LEFT(T625,4)),IF(AND(科目汇总表!P$5=2,LEN(T625)&gt;4),INT(LEFT(T625,6)),IF(AND(科目汇总表!P$5=3,LEN(T625)&gt;6),INT(LEFT(T625,8)),IF(AND(科目汇总表!P$5=4,LEN(T625)&gt;8),T625,0)))))</f>
        <v>0</v>
      </c>
      <c r="H625" s="16">
        <f t="shared" si="29"/>
        <v>0</v>
      </c>
      <c r="I625" s="16">
        <f t="shared" si="30"/>
        <v>0</v>
      </c>
      <c r="J625" s="16">
        <f t="shared" si="31"/>
        <v>0</v>
      </c>
    </row>
    <row r="626" spans="4:10" ht="15" customHeight="1" x14ac:dyDescent="0.15">
      <c r="D626" s="16">
        <f>IF(T626="",0,IF(科目汇总表!P$5=1,INT(LEFT(T626,4)),IF(AND(科目汇总表!P$5=2,LEN(T626)&gt;4),INT(LEFT(T626,6)),IF(AND(科目汇总表!P$5=3,LEN(T626)&gt;6),INT(LEFT(T626,8)),IF(AND(科目汇总表!P$5=4,LEN(T626)&gt;8),T626,0)))))</f>
        <v>0</v>
      </c>
      <c r="H626" s="16">
        <f t="shared" si="29"/>
        <v>0</v>
      </c>
      <c r="I626" s="16">
        <f t="shared" si="30"/>
        <v>0</v>
      </c>
      <c r="J626" s="16">
        <f t="shared" si="31"/>
        <v>0</v>
      </c>
    </row>
    <row r="627" spans="4:10" ht="15" customHeight="1" x14ac:dyDescent="0.15">
      <c r="D627" s="16">
        <f>IF(T627="",0,IF(科目汇总表!P$5=1,INT(LEFT(T627,4)),IF(AND(科目汇总表!P$5=2,LEN(T627)&gt;4),INT(LEFT(T627,6)),IF(AND(科目汇总表!P$5=3,LEN(T627)&gt;6),INT(LEFT(T627,8)),IF(AND(科目汇总表!P$5=4,LEN(T627)&gt;8),T627,0)))))</f>
        <v>0</v>
      </c>
      <c r="H627" s="16">
        <f t="shared" si="29"/>
        <v>0</v>
      </c>
      <c r="I627" s="16">
        <f t="shared" si="30"/>
        <v>0</v>
      </c>
      <c r="J627" s="16">
        <f t="shared" si="31"/>
        <v>0</v>
      </c>
    </row>
    <row r="628" spans="4:10" ht="15" customHeight="1" x14ac:dyDescent="0.15">
      <c r="D628" s="16">
        <f>IF(T628="",0,IF(科目汇总表!P$5=1,INT(LEFT(T628,4)),IF(AND(科目汇总表!P$5=2,LEN(T628)&gt;4),INT(LEFT(T628,6)),IF(AND(科目汇总表!P$5=3,LEN(T628)&gt;6),INT(LEFT(T628,8)),IF(AND(科目汇总表!P$5=4,LEN(T628)&gt;8),T628,0)))))</f>
        <v>0</v>
      </c>
      <c r="H628" s="16">
        <f t="shared" si="29"/>
        <v>0</v>
      </c>
      <c r="I628" s="16">
        <f t="shared" si="30"/>
        <v>0</v>
      </c>
      <c r="J628" s="16">
        <f t="shared" si="31"/>
        <v>0</v>
      </c>
    </row>
    <row r="629" spans="4:10" ht="15" customHeight="1" x14ac:dyDescent="0.15">
      <c r="D629" s="16">
        <f>IF(T629="",0,IF(科目汇总表!P$5=1,INT(LEFT(T629,4)),IF(AND(科目汇总表!P$5=2,LEN(T629)&gt;4),INT(LEFT(T629,6)),IF(AND(科目汇总表!P$5=3,LEN(T629)&gt;6),INT(LEFT(T629,8)),IF(AND(科目汇总表!P$5=4,LEN(T629)&gt;8),T629,0)))))</f>
        <v>0</v>
      </c>
      <c r="H629" s="16">
        <f t="shared" si="29"/>
        <v>0</v>
      </c>
      <c r="I629" s="16">
        <f t="shared" si="30"/>
        <v>0</v>
      </c>
      <c r="J629" s="16">
        <f t="shared" si="31"/>
        <v>0</v>
      </c>
    </row>
    <row r="630" spans="4:10" ht="15" customHeight="1" x14ac:dyDescent="0.15">
      <c r="D630" s="16">
        <f>IF(T630="",0,IF(科目汇总表!P$5=1,INT(LEFT(T630,4)),IF(AND(科目汇总表!P$5=2,LEN(T630)&gt;4),INT(LEFT(T630,6)),IF(AND(科目汇总表!P$5=3,LEN(T630)&gt;6),INT(LEFT(T630,8)),IF(AND(科目汇总表!P$5=4,LEN(T630)&gt;8),T630,0)))))</f>
        <v>0</v>
      </c>
      <c r="H630" s="16">
        <f t="shared" si="29"/>
        <v>0</v>
      </c>
      <c r="I630" s="16">
        <f t="shared" si="30"/>
        <v>0</v>
      </c>
      <c r="J630" s="16">
        <f t="shared" si="31"/>
        <v>0</v>
      </c>
    </row>
    <row r="631" spans="4:10" ht="15" customHeight="1" x14ac:dyDescent="0.15">
      <c r="D631" s="16">
        <f>IF(T631="",0,IF(科目汇总表!P$5=1,INT(LEFT(T631,4)),IF(AND(科目汇总表!P$5=2,LEN(T631)&gt;4),INT(LEFT(T631,6)),IF(AND(科目汇总表!P$5=3,LEN(T631)&gt;6),INT(LEFT(T631,8)),IF(AND(科目汇总表!P$5=4,LEN(T631)&gt;8),T631,0)))))</f>
        <v>0</v>
      </c>
      <c r="H631" s="16">
        <f t="shared" si="29"/>
        <v>0</v>
      </c>
      <c r="I631" s="16">
        <f t="shared" si="30"/>
        <v>0</v>
      </c>
      <c r="J631" s="16">
        <f t="shared" si="31"/>
        <v>0</v>
      </c>
    </row>
    <row r="632" spans="4:10" ht="15" customHeight="1" x14ac:dyDescent="0.15">
      <c r="D632" s="16">
        <f>IF(T632="",0,IF(科目汇总表!P$5=1,INT(LEFT(T632,4)),IF(AND(科目汇总表!P$5=2,LEN(T632)&gt;4),INT(LEFT(T632,6)),IF(AND(科目汇总表!P$5=3,LEN(T632)&gt;6),INT(LEFT(T632,8)),IF(AND(科目汇总表!P$5=4,LEN(T632)&gt;8),T632,0)))))</f>
        <v>0</v>
      </c>
      <c r="H632" s="16">
        <f t="shared" si="29"/>
        <v>0</v>
      </c>
      <c r="I632" s="16">
        <f t="shared" si="30"/>
        <v>0</v>
      </c>
      <c r="J632" s="16">
        <f t="shared" si="31"/>
        <v>0</v>
      </c>
    </row>
    <row r="633" spans="4:10" ht="15" customHeight="1" x14ac:dyDescent="0.15">
      <c r="D633" s="16">
        <f>IF(T633="",0,IF(科目汇总表!P$5=1,INT(LEFT(T633,4)),IF(AND(科目汇总表!P$5=2,LEN(T633)&gt;4),INT(LEFT(T633,6)),IF(AND(科目汇总表!P$5=3,LEN(T633)&gt;6),INT(LEFT(T633,8)),IF(AND(科目汇总表!P$5=4,LEN(T633)&gt;8),T633,0)))))</f>
        <v>0</v>
      </c>
      <c r="H633" s="16">
        <f t="shared" si="29"/>
        <v>0</v>
      </c>
      <c r="I633" s="16">
        <f t="shared" si="30"/>
        <v>0</v>
      </c>
      <c r="J633" s="16">
        <f t="shared" si="31"/>
        <v>0</v>
      </c>
    </row>
    <row r="634" spans="4:10" ht="15" customHeight="1" x14ac:dyDescent="0.15">
      <c r="D634" s="16">
        <f>IF(T634="",0,IF(科目汇总表!P$5=1,INT(LEFT(T634,4)),IF(AND(科目汇总表!P$5=2,LEN(T634)&gt;4),INT(LEFT(T634,6)),IF(AND(科目汇总表!P$5=3,LEN(T634)&gt;6),INT(LEFT(T634,8)),IF(AND(科目汇总表!P$5=4,LEN(T634)&gt;8),T634,0)))))</f>
        <v>0</v>
      </c>
      <c r="H634" s="16">
        <f t="shared" si="29"/>
        <v>0</v>
      </c>
      <c r="I634" s="16">
        <f t="shared" si="30"/>
        <v>0</v>
      </c>
      <c r="J634" s="16">
        <f t="shared" si="31"/>
        <v>0</v>
      </c>
    </row>
    <row r="635" spans="4:10" ht="15" customHeight="1" x14ac:dyDescent="0.15">
      <c r="D635" s="16">
        <f>IF(T635="",0,IF(科目汇总表!P$5=1,INT(LEFT(T635,4)),IF(AND(科目汇总表!P$5=2,LEN(T635)&gt;4),INT(LEFT(T635,6)),IF(AND(科目汇总表!P$5=3,LEN(T635)&gt;6),INT(LEFT(T635,8)),IF(AND(科目汇总表!P$5=4,LEN(T635)&gt;8),T635,0)))))</f>
        <v>0</v>
      </c>
      <c r="H635" s="16">
        <f t="shared" si="29"/>
        <v>0</v>
      </c>
      <c r="I635" s="16">
        <f t="shared" si="30"/>
        <v>0</v>
      </c>
      <c r="J635" s="16">
        <f t="shared" si="31"/>
        <v>0</v>
      </c>
    </row>
    <row r="636" spans="4:10" ht="15" customHeight="1" x14ac:dyDescent="0.15">
      <c r="D636" s="16">
        <f>IF(T636="",0,IF(科目汇总表!P$5=1,INT(LEFT(T636,4)),IF(AND(科目汇总表!P$5=2,LEN(T636)&gt;4),INT(LEFT(T636,6)),IF(AND(科目汇总表!P$5=3,LEN(T636)&gt;6),INT(LEFT(T636,8)),IF(AND(科目汇总表!P$5=4,LEN(T636)&gt;8),T636,0)))))</f>
        <v>0</v>
      </c>
      <c r="H636" s="16">
        <f t="shared" si="29"/>
        <v>0</v>
      </c>
      <c r="I636" s="16">
        <f t="shared" si="30"/>
        <v>0</v>
      </c>
      <c r="J636" s="16">
        <f t="shared" si="31"/>
        <v>0</v>
      </c>
    </row>
    <row r="637" spans="4:10" ht="15" customHeight="1" x14ac:dyDescent="0.15">
      <c r="D637" s="16">
        <f>IF(T637="",0,IF(科目汇总表!P$5=1,INT(LEFT(T637,4)),IF(AND(科目汇总表!P$5=2,LEN(T637)&gt;4),INT(LEFT(T637,6)),IF(AND(科目汇总表!P$5=3,LEN(T637)&gt;6),INT(LEFT(T637,8)),IF(AND(科目汇总表!P$5=4,LEN(T637)&gt;8),T637,0)))))</f>
        <v>0</v>
      </c>
      <c r="H637" s="16">
        <f t="shared" si="29"/>
        <v>0</v>
      </c>
      <c r="I637" s="16">
        <f t="shared" si="30"/>
        <v>0</v>
      </c>
      <c r="J637" s="16">
        <f t="shared" si="31"/>
        <v>0</v>
      </c>
    </row>
    <row r="638" spans="4:10" ht="15" customHeight="1" x14ac:dyDescent="0.15">
      <c r="D638" s="16">
        <f>IF(T638="",0,IF(科目汇总表!P$5=1,INT(LEFT(T638,4)),IF(AND(科目汇总表!P$5=2,LEN(T638)&gt;4),INT(LEFT(T638,6)),IF(AND(科目汇总表!P$5=3,LEN(T638)&gt;6),INT(LEFT(T638,8)),IF(AND(科目汇总表!P$5=4,LEN(T638)&gt;8),T638,0)))))</f>
        <v>0</v>
      </c>
      <c r="H638" s="16">
        <f t="shared" si="29"/>
        <v>0</v>
      </c>
      <c r="I638" s="16">
        <f t="shared" si="30"/>
        <v>0</v>
      </c>
      <c r="J638" s="16">
        <f t="shared" si="31"/>
        <v>0</v>
      </c>
    </row>
    <row r="639" spans="4:10" ht="15" customHeight="1" x14ac:dyDescent="0.15">
      <c r="D639" s="16">
        <f>IF(T639="",0,IF(科目汇总表!P$5=1,INT(LEFT(T639,4)),IF(AND(科目汇总表!P$5=2,LEN(T639)&gt;4),INT(LEFT(T639,6)),IF(AND(科目汇总表!P$5=3,LEN(T639)&gt;6),INT(LEFT(T639,8)),IF(AND(科目汇总表!P$5=4,LEN(T639)&gt;8),T639,0)))))</f>
        <v>0</v>
      </c>
      <c r="H639" s="16">
        <f t="shared" si="29"/>
        <v>0</v>
      </c>
      <c r="I639" s="16">
        <f t="shared" si="30"/>
        <v>0</v>
      </c>
      <c r="J639" s="16">
        <f t="shared" si="31"/>
        <v>0</v>
      </c>
    </row>
    <row r="640" spans="4:10" ht="15" customHeight="1" x14ac:dyDescent="0.15">
      <c r="D640" s="16">
        <f>IF(T640="",0,IF(科目汇总表!P$5=1,INT(LEFT(T640,4)),IF(AND(科目汇总表!P$5=2,LEN(T640)&gt;4),INT(LEFT(T640,6)),IF(AND(科目汇总表!P$5=3,LEN(T640)&gt;6),INT(LEFT(T640,8)),IF(AND(科目汇总表!P$5=4,LEN(T640)&gt;8),T640,0)))))</f>
        <v>0</v>
      </c>
      <c r="H640" s="16">
        <f t="shared" si="29"/>
        <v>0</v>
      </c>
      <c r="I640" s="16">
        <f t="shared" si="30"/>
        <v>0</v>
      </c>
      <c r="J640" s="16">
        <f t="shared" si="31"/>
        <v>0</v>
      </c>
    </row>
    <row r="641" spans="4:10" ht="15" customHeight="1" x14ac:dyDescent="0.15">
      <c r="D641" s="16">
        <f>IF(T641="",0,IF(科目汇总表!P$5=1,INT(LEFT(T641,4)),IF(AND(科目汇总表!P$5=2,LEN(T641)&gt;4),INT(LEFT(T641,6)),IF(AND(科目汇总表!P$5=3,LEN(T641)&gt;6),INT(LEFT(T641,8)),IF(AND(科目汇总表!P$5=4,LEN(T641)&gt;8),T641,0)))))</f>
        <v>0</v>
      </c>
      <c r="H641" s="16">
        <f t="shared" si="29"/>
        <v>0</v>
      </c>
      <c r="I641" s="16">
        <f t="shared" si="30"/>
        <v>0</v>
      </c>
      <c r="J641" s="16">
        <f t="shared" si="31"/>
        <v>0</v>
      </c>
    </row>
    <row r="642" spans="4:10" ht="15" customHeight="1" x14ac:dyDescent="0.15">
      <c r="D642" s="16">
        <f>IF(T642="",0,IF(科目汇总表!P$5=1,INT(LEFT(T642,4)),IF(AND(科目汇总表!P$5=2,LEN(T642)&gt;4),INT(LEFT(T642,6)),IF(AND(科目汇总表!P$5=3,LEN(T642)&gt;6),INT(LEFT(T642,8)),IF(AND(科目汇总表!P$5=4,LEN(T642)&gt;8),T642,0)))))</f>
        <v>0</v>
      </c>
      <c r="H642" s="16">
        <f t="shared" si="29"/>
        <v>0</v>
      </c>
      <c r="I642" s="16">
        <f t="shared" si="30"/>
        <v>0</v>
      </c>
      <c r="J642" s="16">
        <f t="shared" si="31"/>
        <v>0</v>
      </c>
    </row>
    <row r="643" spans="4:10" ht="15" customHeight="1" x14ac:dyDescent="0.15">
      <c r="D643" s="16">
        <f>IF(T643="",0,IF(科目汇总表!P$5=1,INT(LEFT(T643,4)),IF(AND(科目汇总表!P$5=2,LEN(T643)&gt;4),INT(LEFT(T643,6)),IF(AND(科目汇总表!P$5=3,LEN(T643)&gt;6),INT(LEFT(T643,8)),IF(AND(科目汇总表!P$5=4,LEN(T643)&gt;8),T643,0)))))</f>
        <v>0</v>
      </c>
      <c r="H643" s="16">
        <f t="shared" si="29"/>
        <v>0</v>
      </c>
      <c r="I643" s="16">
        <f t="shared" si="30"/>
        <v>0</v>
      </c>
      <c r="J643" s="16">
        <f t="shared" si="31"/>
        <v>0</v>
      </c>
    </row>
    <row r="644" spans="4:10" ht="15" customHeight="1" x14ac:dyDescent="0.15">
      <c r="D644" s="16">
        <f>IF(T644="",0,IF(科目汇总表!P$5=1,INT(LEFT(T644,4)),IF(AND(科目汇总表!P$5=2,LEN(T644)&gt;4),INT(LEFT(T644,6)),IF(AND(科目汇总表!P$5=3,LEN(T644)&gt;6),INT(LEFT(T644,8)),IF(AND(科目汇总表!P$5=4,LEN(T644)&gt;8),T644,0)))))</f>
        <v>0</v>
      </c>
      <c r="H644" s="16">
        <f t="shared" si="29"/>
        <v>0</v>
      </c>
      <c r="I644" s="16">
        <f t="shared" si="30"/>
        <v>0</v>
      </c>
      <c r="J644" s="16">
        <f t="shared" si="31"/>
        <v>0</v>
      </c>
    </row>
    <row r="645" spans="4:10" ht="15" customHeight="1" x14ac:dyDescent="0.15">
      <c r="D645" s="16">
        <f>IF(T645="",0,IF(科目汇总表!P$5=1,INT(LEFT(T645,4)),IF(AND(科目汇总表!P$5=2,LEN(T645)&gt;4),INT(LEFT(T645,6)),IF(AND(科目汇总表!P$5=3,LEN(T645)&gt;6),INT(LEFT(T645,8)),IF(AND(科目汇总表!P$5=4,LEN(T645)&gt;8),T645,0)))))</f>
        <v>0</v>
      </c>
      <c r="H645" s="16">
        <f t="shared" ref="H645:H708" si="32">IF(T645=0,0,INT(LEFT(T645,4)))</f>
        <v>0</v>
      </c>
      <c r="I645" s="16">
        <f t="shared" si="30"/>
        <v>0</v>
      </c>
      <c r="J645" s="16">
        <f t="shared" si="31"/>
        <v>0</v>
      </c>
    </row>
    <row r="646" spans="4:10" ht="15" customHeight="1" x14ac:dyDescent="0.15">
      <c r="D646" s="16">
        <f>IF(T646="",0,IF(科目汇总表!P$5=1,INT(LEFT(T646,4)),IF(AND(科目汇总表!P$5=2,LEN(T646)&gt;4),INT(LEFT(T646,6)),IF(AND(科目汇总表!P$5=3,LEN(T646)&gt;6),INT(LEFT(T646,8)),IF(AND(科目汇总表!P$5=4,LEN(T646)&gt;8),T646,0)))))</f>
        <v>0</v>
      </c>
      <c r="H646" s="16">
        <f t="shared" si="32"/>
        <v>0</v>
      </c>
      <c r="I646" s="16">
        <f t="shared" si="30"/>
        <v>0</v>
      </c>
      <c r="J646" s="16">
        <f t="shared" si="31"/>
        <v>0</v>
      </c>
    </row>
    <row r="647" spans="4:10" ht="15" customHeight="1" x14ac:dyDescent="0.15">
      <c r="D647" s="16">
        <f>IF(T647="",0,IF(科目汇总表!P$5=1,INT(LEFT(T647,4)),IF(AND(科目汇总表!P$5=2,LEN(T647)&gt;4),INT(LEFT(T647,6)),IF(AND(科目汇总表!P$5=3,LEN(T647)&gt;6),INT(LEFT(T647,8)),IF(AND(科目汇总表!P$5=4,LEN(T647)&gt;8),T647,0)))))</f>
        <v>0</v>
      </c>
      <c r="H647" s="16">
        <f t="shared" si="32"/>
        <v>0</v>
      </c>
      <c r="I647" s="16">
        <f t="shared" si="30"/>
        <v>0</v>
      </c>
      <c r="J647" s="16">
        <f t="shared" si="31"/>
        <v>0</v>
      </c>
    </row>
    <row r="648" spans="4:10" ht="15" customHeight="1" x14ac:dyDescent="0.15">
      <c r="D648" s="16">
        <f>IF(T648="",0,IF(科目汇总表!P$5=1,INT(LEFT(T648,4)),IF(AND(科目汇总表!P$5=2,LEN(T648)&gt;4),INT(LEFT(T648,6)),IF(AND(科目汇总表!P$5=3,LEN(T648)&gt;6),INT(LEFT(T648,8)),IF(AND(科目汇总表!P$5=4,LEN(T648)&gt;8),T648,0)))))</f>
        <v>0</v>
      </c>
      <c r="H648" s="16">
        <f t="shared" si="32"/>
        <v>0</v>
      </c>
      <c r="I648" s="16">
        <f t="shared" si="30"/>
        <v>0</v>
      </c>
      <c r="J648" s="16">
        <f t="shared" si="31"/>
        <v>0</v>
      </c>
    </row>
    <row r="649" spans="4:10" ht="15" customHeight="1" x14ac:dyDescent="0.15">
      <c r="D649" s="16">
        <f>IF(T649="",0,IF(科目汇总表!P$5=1,INT(LEFT(T649,4)),IF(AND(科目汇总表!P$5=2,LEN(T649)&gt;4),INT(LEFT(T649,6)),IF(AND(科目汇总表!P$5=3,LEN(T649)&gt;6),INT(LEFT(T649,8)),IF(AND(科目汇总表!P$5=4,LEN(T649)&gt;8),T649,0)))))</f>
        <v>0</v>
      </c>
      <c r="H649" s="16">
        <f t="shared" si="32"/>
        <v>0</v>
      </c>
      <c r="I649" s="16">
        <f t="shared" si="30"/>
        <v>0</v>
      </c>
      <c r="J649" s="16">
        <f t="shared" si="31"/>
        <v>0</v>
      </c>
    </row>
    <row r="650" spans="4:10" ht="15" customHeight="1" x14ac:dyDescent="0.15">
      <c r="D650" s="16">
        <f>IF(T650="",0,IF(科目汇总表!P$5=1,INT(LEFT(T650,4)),IF(AND(科目汇总表!P$5=2,LEN(T650)&gt;4),INT(LEFT(T650,6)),IF(AND(科目汇总表!P$5=3,LEN(T650)&gt;6),INT(LEFT(T650,8)),IF(AND(科目汇总表!P$5=4,LEN(T650)&gt;8),T650,0)))))</f>
        <v>0</v>
      </c>
      <c r="H650" s="16">
        <f t="shared" si="32"/>
        <v>0</v>
      </c>
      <c r="I650" s="16">
        <f t="shared" si="30"/>
        <v>0</v>
      </c>
      <c r="J650" s="16">
        <f t="shared" si="31"/>
        <v>0</v>
      </c>
    </row>
    <row r="651" spans="4:10" ht="15" customHeight="1" x14ac:dyDescent="0.15">
      <c r="D651" s="16">
        <f>IF(T651="",0,IF(科目汇总表!P$5=1,INT(LEFT(T651,4)),IF(AND(科目汇总表!P$5=2,LEN(T651)&gt;4),INT(LEFT(T651,6)),IF(AND(科目汇总表!P$5=3,LEN(T651)&gt;6),INT(LEFT(T651,8)),IF(AND(科目汇总表!P$5=4,LEN(T651)&gt;8),T651,0)))))</f>
        <v>0</v>
      </c>
      <c r="H651" s="16">
        <f t="shared" si="32"/>
        <v>0</v>
      </c>
      <c r="I651" s="16">
        <f t="shared" si="30"/>
        <v>0</v>
      </c>
      <c r="J651" s="16">
        <f t="shared" si="31"/>
        <v>0</v>
      </c>
    </row>
    <row r="652" spans="4:10" ht="15" customHeight="1" x14ac:dyDescent="0.15">
      <c r="D652" s="16">
        <f>IF(T652="",0,IF(科目汇总表!P$5=1,INT(LEFT(T652,4)),IF(AND(科目汇总表!P$5=2,LEN(T652)&gt;4),INT(LEFT(T652,6)),IF(AND(科目汇总表!P$5=3,LEN(T652)&gt;6),INT(LEFT(T652,8)),IF(AND(科目汇总表!P$5=4,LEN(T652)&gt;8),T652,0)))))</f>
        <v>0</v>
      </c>
      <c r="H652" s="16">
        <f t="shared" si="32"/>
        <v>0</v>
      </c>
      <c r="I652" s="16">
        <f t="shared" si="30"/>
        <v>0</v>
      </c>
      <c r="J652" s="16">
        <f t="shared" si="31"/>
        <v>0</v>
      </c>
    </row>
    <row r="653" spans="4:10" ht="15" customHeight="1" x14ac:dyDescent="0.15">
      <c r="D653" s="16">
        <f>IF(T653="",0,IF(科目汇总表!P$5=1,INT(LEFT(T653,4)),IF(AND(科目汇总表!P$5=2,LEN(T653)&gt;4),INT(LEFT(T653,6)),IF(AND(科目汇总表!P$5=3,LEN(T653)&gt;6),INT(LEFT(T653,8)),IF(AND(科目汇总表!P$5=4,LEN(T653)&gt;8),T653,0)))))</f>
        <v>0</v>
      </c>
      <c r="H653" s="16">
        <f t="shared" si="32"/>
        <v>0</v>
      </c>
      <c r="I653" s="16">
        <f t="shared" si="30"/>
        <v>0</v>
      </c>
      <c r="J653" s="16">
        <f t="shared" si="31"/>
        <v>0</v>
      </c>
    </row>
    <row r="654" spans="4:10" ht="15" customHeight="1" x14ac:dyDescent="0.15">
      <c r="D654" s="16">
        <f>IF(T654="",0,IF(科目汇总表!P$5=1,INT(LEFT(T654,4)),IF(AND(科目汇总表!P$5=2,LEN(T654)&gt;4),INT(LEFT(T654,6)),IF(AND(科目汇总表!P$5=3,LEN(T654)&gt;6),INT(LEFT(T654,8)),IF(AND(科目汇总表!P$5=4,LEN(T654)&gt;8),T654,0)))))</f>
        <v>0</v>
      </c>
      <c r="H654" s="16">
        <f t="shared" si="32"/>
        <v>0</v>
      </c>
      <c r="I654" s="16">
        <f t="shared" si="30"/>
        <v>0</v>
      </c>
      <c r="J654" s="16">
        <f t="shared" si="31"/>
        <v>0</v>
      </c>
    </row>
    <row r="655" spans="4:10" ht="15" customHeight="1" x14ac:dyDescent="0.15">
      <c r="D655" s="16">
        <f>IF(T655="",0,IF(科目汇总表!P$5=1,INT(LEFT(T655,4)),IF(AND(科目汇总表!P$5=2,LEN(T655)&gt;4),INT(LEFT(T655,6)),IF(AND(科目汇总表!P$5=3,LEN(T655)&gt;6),INT(LEFT(T655,8)),IF(AND(科目汇总表!P$5=4,LEN(T655)&gt;8),T655,0)))))</f>
        <v>0</v>
      </c>
      <c r="H655" s="16">
        <f t="shared" si="32"/>
        <v>0</v>
      </c>
      <c r="I655" s="16">
        <f t="shared" si="30"/>
        <v>0</v>
      </c>
      <c r="J655" s="16">
        <f t="shared" si="31"/>
        <v>0</v>
      </c>
    </row>
    <row r="656" spans="4:10" ht="15" customHeight="1" x14ac:dyDescent="0.15">
      <c r="D656" s="16">
        <f>IF(T656="",0,IF(科目汇总表!P$5=1,INT(LEFT(T656,4)),IF(AND(科目汇总表!P$5=2,LEN(T656)&gt;4),INT(LEFT(T656,6)),IF(AND(科目汇总表!P$5=3,LEN(T656)&gt;6),INT(LEFT(T656,8)),IF(AND(科目汇总表!P$5=4,LEN(T656)&gt;8),T656,0)))))</f>
        <v>0</v>
      </c>
      <c r="H656" s="16">
        <f t="shared" si="32"/>
        <v>0</v>
      </c>
      <c r="I656" s="16">
        <f t="shared" si="30"/>
        <v>0</v>
      </c>
      <c r="J656" s="16">
        <f t="shared" si="31"/>
        <v>0</v>
      </c>
    </row>
    <row r="657" spans="4:10" ht="15" customHeight="1" x14ac:dyDescent="0.15">
      <c r="D657" s="16">
        <f>IF(T657="",0,IF(科目汇总表!P$5=1,INT(LEFT(T657,4)),IF(AND(科目汇总表!P$5=2,LEN(T657)&gt;4),INT(LEFT(T657,6)),IF(AND(科目汇总表!P$5=3,LEN(T657)&gt;6),INT(LEFT(T657,8)),IF(AND(科目汇总表!P$5=4,LEN(T657)&gt;8),T657,0)))))</f>
        <v>0</v>
      </c>
      <c r="H657" s="16">
        <f t="shared" si="32"/>
        <v>0</v>
      </c>
      <c r="I657" s="16">
        <f t="shared" si="30"/>
        <v>0</v>
      </c>
      <c r="J657" s="16">
        <f t="shared" si="31"/>
        <v>0</v>
      </c>
    </row>
    <row r="658" spans="4:10" ht="15" customHeight="1" x14ac:dyDescent="0.15">
      <c r="D658" s="16">
        <f>IF(T658="",0,IF(科目汇总表!P$5=1,INT(LEFT(T658,4)),IF(AND(科目汇总表!P$5=2,LEN(T658)&gt;4),INT(LEFT(T658,6)),IF(AND(科目汇总表!P$5=3,LEN(T658)&gt;6),INT(LEFT(T658,8)),IF(AND(科目汇总表!P$5=4,LEN(T658)&gt;8),T658,0)))))</f>
        <v>0</v>
      </c>
      <c r="H658" s="16">
        <f t="shared" si="32"/>
        <v>0</v>
      </c>
      <c r="I658" s="16">
        <f t="shared" si="30"/>
        <v>0</v>
      </c>
      <c r="J658" s="16">
        <f t="shared" si="31"/>
        <v>0</v>
      </c>
    </row>
    <row r="659" spans="4:10" ht="15" customHeight="1" x14ac:dyDescent="0.15">
      <c r="D659" s="16">
        <f>IF(T659="",0,IF(科目汇总表!P$5=1,INT(LEFT(T659,4)),IF(AND(科目汇总表!P$5=2,LEN(T659)&gt;4),INT(LEFT(T659,6)),IF(AND(科目汇总表!P$5=3,LEN(T659)&gt;6),INT(LEFT(T659,8)),IF(AND(科目汇总表!P$5=4,LEN(T659)&gt;8),T659,0)))))</f>
        <v>0</v>
      </c>
      <c r="H659" s="16">
        <f t="shared" si="32"/>
        <v>0</v>
      </c>
      <c r="I659" s="16">
        <f t="shared" si="30"/>
        <v>0</v>
      </c>
      <c r="J659" s="16">
        <f t="shared" si="31"/>
        <v>0</v>
      </c>
    </row>
    <row r="660" spans="4:10" ht="15" customHeight="1" x14ac:dyDescent="0.15">
      <c r="D660" s="16">
        <f>IF(T660="",0,IF(科目汇总表!P$5=1,INT(LEFT(T660,4)),IF(AND(科目汇总表!P$5=2,LEN(T660)&gt;4),INT(LEFT(T660,6)),IF(AND(科目汇总表!P$5=3,LEN(T660)&gt;6),INT(LEFT(T660,8)),IF(AND(科目汇总表!P$5=4,LEN(T660)&gt;8),T660,0)))))</f>
        <v>0</v>
      </c>
      <c r="H660" s="16">
        <f t="shared" si="32"/>
        <v>0</v>
      </c>
      <c r="I660" s="16">
        <f t="shared" si="30"/>
        <v>0</v>
      </c>
      <c r="J660" s="16">
        <f t="shared" si="31"/>
        <v>0</v>
      </c>
    </row>
    <row r="661" spans="4:10" ht="15" customHeight="1" x14ac:dyDescent="0.15">
      <c r="D661" s="16">
        <f>IF(T661="",0,IF(科目汇总表!P$5=1,INT(LEFT(T661,4)),IF(AND(科目汇总表!P$5=2,LEN(T661)&gt;4),INT(LEFT(T661,6)),IF(AND(科目汇总表!P$5=3,LEN(T661)&gt;6),INT(LEFT(T661,8)),IF(AND(科目汇总表!P$5=4,LEN(T661)&gt;8),T661,0)))))</f>
        <v>0</v>
      </c>
      <c r="H661" s="16">
        <f t="shared" si="32"/>
        <v>0</v>
      </c>
      <c r="I661" s="16">
        <f t="shared" si="30"/>
        <v>0</v>
      </c>
      <c r="J661" s="16">
        <f t="shared" si="31"/>
        <v>0</v>
      </c>
    </row>
    <row r="662" spans="4:10" ht="15" customHeight="1" x14ac:dyDescent="0.15">
      <c r="D662" s="16">
        <f>IF(T662="",0,IF(科目汇总表!P$5=1,INT(LEFT(T662,4)),IF(AND(科目汇总表!P$5=2,LEN(T662)&gt;4),INT(LEFT(T662,6)),IF(AND(科目汇总表!P$5=3,LEN(T662)&gt;6),INT(LEFT(T662,8)),IF(AND(科目汇总表!P$5=4,LEN(T662)&gt;8),T662,0)))))</f>
        <v>0</v>
      </c>
      <c r="H662" s="16">
        <f t="shared" si="32"/>
        <v>0</v>
      </c>
      <c r="I662" s="16">
        <f t="shared" si="30"/>
        <v>0</v>
      </c>
      <c r="J662" s="16">
        <f t="shared" si="31"/>
        <v>0</v>
      </c>
    </row>
    <row r="663" spans="4:10" ht="15" customHeight="1" x14ac:dyDescent="0.15">
      <c r="D663" s="16">
        <f>IF(T663="",0,IF(科目汇总表!P$5=1,INT(LEFT(T663,4)),IF(AND(科目汇总表!P$5=2,LEN(T663)&gt;4),INT(LEFT(T663,6)),IF(AND(科目汇总表!P$5=3,LEN(T663)&gt;6),INT(LEFT(T663,8)),IF(AND(科目汇总表!P$5=4,LEN(T663)&gt;8),T663,0)))))</f>
        <v>0</v>
      </c>
      <c r="H663" s="16">
        <f t="shared" si="32"/>
        <v>0</v>
      </c>
      <c r="I663" s="16">
        <f t="shared" si="30"/>
        <v>0</v>
      </c>
      <c r="J663" s="16">
        <f t="shared" si="31"/>
        <v>0</v>
      </c>
    </row>
    <row r="664" spans="4:10" ht="15" customHeight="1" x14ac:dyDescent="0.15">
      <c r="D664" s="16">
        <f>IF(T664="",0,IF(科目汇总表!P$5=1,INT(LEFT(T664,4)),IF(AND(科目汇总表!P$5=2,LEN(T664)&gt;4),INT(LEFT(T664,6)),IF(AND(科目汇总表!P$5=3,LEN(T664)&gt;6),INT(LEFT(T664,8)),IF(AND(科目汇总表!P$5=4,LEN(T664)&gt;8),T664,0)))))</f>
        <v>0</v>
      </c>
      <c r="H664" s="16">
        <f t="shared" si="32"/>
        <v>0</v>
      </c>
      <c r="I664" s="16">
        <f t="shared" si="30"/>
        <v>0</v>
      </c>
      <c r="J664" s="16">
        <f t="shared" si="31"/>
        <v>0</v>
      </c>
    </row>
    <row r="665" spans="4:10" ht="15" customHeight="1" x14ac:dyDescent="0.15">
      <c r="D665" s="16">
        <f>IF(T665="",0,IF(科目汇总表!P$5=1,INT(LEFT(T665,4)),IF(AND(科目汇总表!P$5=2,LEN(T665)&gt;4),INT(LEFT(T665,6)),IF(AND(科目汇总表!P$5=3,LEN(T665)&gt;6),INT(LEFT(T665,8)),IF(AND(科目汇总表!P$5=4,LEN(T665)&gt;8),T665,0)))))</f>
        <v>0</v>
      </c>
      <c r="H665" s="16">
        <f t="shared" si="32"/>
        <v>0</v>
      </c>
      <c r="I665" s="16">
        <f t="shared" si="30"/>
        <v>0</v>
      </c>
      <c r="J665" s="16">
        <f t="shared" si="31"/>
        <v>0</v>
      </c>
    </row>
    <row r="666" spans="4:10" ht="15" customHeight="1" x14ac:dyDescent="0.15">
      <c r="D666" s="16">
        <f>IF(T666="",0,IF(科目汇总表!P$5=1,INT(LEFT(T666,4)),IF(AND(科目汇总表!P$5=2,LEN(T666)&gt;4),INT(LEFT(T666,6)),IF(AND(科目汇总表!P$5=3,LEN(T666)&gt;6),INT(LEFT(T666,8)),IF(AND(科目汇总表!P$5=4,LEN(T666)&gt;8),T666,0)))))</f>
        <v>0</v>
      </c>
      <c r="H666" s="16">
        <f t="shared" si="32"/>
        <v>0</v>
      </c>
      <c r="I666" s="16">
        <f t="shared" si="30"/>
        <v>0</v>
      </c>
      <c r="J666" s="16">
        <f t="shared" si="31"/>
        <v>0</v>
      </c>
    </row>
    <row r="667" spans="4:10" ht="15" customHeight="1" x14ac:dyDescent="0.15">
      <c r="D667" s="16">
        <f>IF(T667="",0,IF(科目汇总表!P$5=1,INT(LEFT(T667,4)),IF(AND(科目汇总表!P$5=2,LEN(T667)&gt;4),INT(LEFT(T667,6)),IF(AND(科目汇总表!P$5=3,LEN(T667)&gt;6),INT(LEFT(T667,8)),IF(AND(科目汇总表!P$5=4,LEN(T667)&gt;8),T667,0)))))</f>
        <v>0</v>
      </c>
      <c r="H667" s="16">
        <f t="shared" si="32"/>
        <v>0</v>
      </c>
      <c r="I667" s="16">
        <f t="shared" si="30"/>
        <v>0</v>
      </c>
      <c r="J667" s="16">
        <f t="shared" si="31"/>
        <v>0</v>
      </c>
    </row>
    <row r="668" spans="4:10" ht="15" customHeight="1" x14ac:dyDescent="0.15">
      <c r="D668" s="16">
        <f>IF(T668="",0,IF(科目汇总表!P$5=1,INT(LEFT(T668,4)),IF(AND(科目汇总表!P$5=2,LEN(T668)&gt;4),INT(LEFT(T668,6)),IF(AND(科目汇总表!P$5=3,LEN(T668)&gt;6),INT(LEFT(T668,8)),IF(AND(科目汇总表!P$5=4,LEN(T668)&gt;8),T668,0)))))</f>
        <v>0</v>
      </c>
      <c r="H668" s="16">
        <f t="shared" si="32"/>
        <v>0</v>
      </c>
      <c r="I668" s="16">
        <f t="shared" si="30"/>
        <v>0</v>
      </c>
      <c r="J668" s="16">
        <f t="shared" si="31"/>
        <v>0</v>
      </c>
    </row>
    <row r="669" spans="4:10" ht="15" customHeight="1" x14ac:dyDescent="0.15">
      <c r="D669" s="16">
        <f>IF(T669="",0,IF(科目汇总表!P$5=1,INT(LEFT(T669,4)),IF(AND(科目汇总表!P$5=2,LEN(T669)&gt;4),INT(LEFT(T669,6)),IF(AND(科目汇总表!P$5=3,LEN(T669)&gt;6),INT(LEFT(T669,8)),IF(AND(科目汇总表!P$5=4,LEN(T669)&gt;8),T669,0)))))</f>
        <v>0</v>
      </c>
      <c r="H669" s="16">
        <f t="shared" si="32"/>
        <v>0</v>
      </c>
      <c r="I669" s="16">
        <f t="shared" si="30"/>
        <v>0</v>
      </c>
      <c r="J669" s="16">
        <f t="shared" si="31"/>
        <v>0</v>
      </c>
    </row>
    <row r="670" spans="4:10" ht="15" customHeight="1" x14ac:dyDescent="0.15">
      <c r="D670" s="16">
        <f>IF(T670="",0,IF(科目汇总表!P$5=1,INT(LEFT(T670,4)),IF(AND(科目汇总表!P$5=2,LEN(T670)&gt;4),INT(LEFT(T670,6)),IF(AND(科目汇总表!P$5=3,LEN(T670)&gt;6),INT(LEFT(T670,8)),IF(AND(科目汇总表!P$5=4,LEN(T670)&gt;8),T670,0)))))</f>
        <v>0</v>
      </c>
      <c r="H670" s="16">
        <f t="shared" si="32"/>
        <v>0</v>
      </c>
      <c r="I670" s="16">
        <f t="shared" si="30"/>
        <v>0</v>
      </c>
      <c r="J670" s="16">
        <f t="shared" si="31"/>
        <v>0</v>
      </c>
    </row>
    <row r="671" spans="4:10" ht="15" customHeight="1" x14ac:dyDescent="0.15">
      <c r="D671" s="16">
        <f>IF(T671="",0,IF(科目汇总表!P$5=1,INT(LEFT(T671,4)),IF(AND(科目汇总表!P$5=2,LEN(T671)&gt;4),INT(LEFT(T671,6)),IF(AND(科目汇总表!P$5=3,LEN(T671)&gt;6),INT(LEFT(T671,8)),IF(AND(科目汇总表!P$5=4,LEN(T671)&gt;8),T671,0)))))</f>
        <v>0</v>
      </c>
      <c r="H671" s="16">
        <f t="shared" si="32"/>
        <v>0</v>
      </c>
      <c r="I671" s="16">
        <f t="shared" si="30"/>
        <v>0</v>
      </c>
      <c r="J671" s="16">
        <f t="shared" si="31"/>
        <v>0</v>
      </c>
    </row>
    <row r="672" spans="4:10" ht="15" customHeight="1" x14ac:dyDescent="0.15">
      <c r="D672" s="16">
        <f>IF(T672="",0,IF(科目汇总表!P$5=1,INT(LEFT(T672,4)),IF(AND(科目汇总表!P$5=2,LEN(T672)&gt;4),INT(LEFT(T672,6)),IF(AND(科目汇总表!P$5=3,LEN(T672)&gt;6),INT(LEFT(T672,8)),IF(AND(科目汇总表!P$5=4,LEN(T672)&gt;8),T672,0)))))</f>
        <v>0</v>
      </c>
      <c r="H672" s="16">
        <f t="shared" si="32"/>
        <v>0</v>
      </c>
      <c r="I672" s="16">
        <f t="shared" si="30"/>
        <v>0</v>
      </c>
      <c r="J672" s="16">
        <f t="shared" si="31"/>
        <v>0</v>
      </c>
    </row>
    <row r="673" spans="4:10" ht="15" customHeight="1" x14ac:dyDescent="0.15">
      <c r="D673" s="16">
        <f>IF(T673="",0,IF(科目汇总表!P$5=1,INT(LEFT(T673,4)),IF(AND(科目汇总表!P$5=2,LEN(T673)&gt;4),INT(LEFT(T673,6)),IF(AND(科目汇总表!P$5=3,LEN(T673)&gt;6),INT(LEFT(T673,8)),IF(AND(科目汇总表!P$5=4,LEN(T673)&gt;8),T673,0)))))</f>
        <v>0</v>
      </c>
      <c r="H673" s="16">
        <f t="shared" si="32"/>
        <v>0</v>
      </c>
      <c r="I673" s="16">
        <f t="shared" si="30"/>
        <v>0</v>
      </c>
      <c r="J673" s="16">
        <f t="shared" si="31"/>
        <v>0</v>
      </c>
    </row>
    <row r="674" spans="4:10" ht="15" customHeight="1" x14ac:dyDescent="0.15">
      <c r="D674" s="16">
        <f>IF(T674="",0,IF(科目汇总表!P$5=1,INT(LEFT(T674,4)),IF(AND(科目汇总表!P$5=2,LEN(T674)&gt;4),INT(LEFT(T674,6)),IF(AND(科目汇总表!P$5=3,LEN(T674)&gt;6),INT(LEFT(T674,8)),IF(AND(科目汇总表!P$5=4,LEN(T674)&gt;8),T674,0)))))</f>
        <v>0</v>
      </c>
      <c r="H674" s="16">
        <f t="shared" si="32"/>
        <v>0</v>
      </c>
      <c r="I674" s="16">
        <f t="shared" si="30"/>
        <v>0</v>
      </c>
      <c r="J674" s="16">
        <f t="shared" si="31"/>
        <v>0</v>
      </c>
    </row>
    <row r="675" spans="4:10" ht="15" customHeight="1" x14ac:dyDescent="0.15">
      <c r="D675" s="16">
        <f>IF(T675="",0,IF(科目汇总表!P$5=1,INT(LEFT(T675,4)),IF(AND(科目汇总表!P$5=2,LEN(T675)&gt;4),INT(LEFT(T675,6)),IF(AND(科目汇总表!P$5=3,LEN(T675)&gt;6),INT(LEFT(T675,8)),IF(AND(科目汇总表!P$5=4,LEN(T675)&gt;8),T675,0)))))</f>
        <v>0</v>
      </c>
      <c r="H675" s="16">
        <f t="shared" si="32"/>
        <v>0</v>
      </c>
      <c r="I675" s="16">
        <f t="shared" si="30"/>
        <v>0</v>
      </c>
      <c r="J675" s="16">
        <f t="shared" si="31"/>
        <v>0</v>
      </c>
    </row>
    <row r="676" spans="4:10" ht="15" customHeight="1" x14ac:dyDescent="0.15">
      <c r="D676" s="16">
        <f>IF(T676="",0,IF(科目汇总表!P$5=1,INT(LEFT(T676,4)),IF(AND(科目汇总表!P$5=2,LEN(T676)&gt;4),INT(LEFT(T676,6)),IF(AND(科目汇总表!P$5=3,LEN(T676)&gt;6),INT(LEFT(T676,8)),IF(AND(科目汇总表!P$5=4,LEN(T676)&gt;8),T676,0)))))</f>
        <v>0</v>
      </c>
      <c r="H676" s="16">
        <f t="shared" si="32"/>
        <v>0</v>
      </c>
      <c r="I676" s="16">
        <f t="shared" ref="I676:I739" si="33">IF(LEN(T676)&lt;6,0,INT(LEFT(T676,6)))</f>
        <v>0</v>
      </c>
      <c r="J676" s="16">
        <f t="shared" ref="J676:J739" si="34">IF(LEN(T676)&lt;8,0,INT(LEFT(T676,8)))</f>
        <v>0</v>
      </c>
    </row>
    <row r="677" spans="4:10" ht="15" customHeight="1" x14ac:dyDescent="0.15">
      <c r="D677" s="16">
        <f>IF(T677="",0,IF(科目汇总表!P$5=1,INT(LEFT(T677,4)),IF(AND(科目汇总表!P$5=2,LEN(T677)&gt;4),INT(LEFT(T677,6)),IF(AND(科目汇总表!P$5=3,LEN(T677)&gt;6),INT(LEFT(T677,8)),IF(AND(科目汇总表!P$5=4,LEN(T677)&gt;8),T677,0)))))</f>
        <v>0</v>
      </c>
      <c r="H677" s="16">
        <f t="shared" si="32"/>
        <v>0</v>
      </c>
      <c r="I677" s="16">
        <f t="shared" si="33"/>
        <v>0</v>
      </c>
      <c r="J677" s="16">
        <f t="shared" si="34"/>
        <v>0</v>
      </c>
    </row>
    <row r="678" spans="4:10" ht="15" customHeight="1" x14ac:dyDescent="0.15">
      <c r="D678" s="16">
        <f>IF(T678="",0,IF(科目汇总表!P$5=1,INT(LEFT(T678,4)),IF(AND(科目汇总表!P$5=2,LEN(T678)&gt;4),INT(LEFT(T678,6)),IF(AND(科目汇总表!P$5=3,LEN(T678)&gt;6),INT(LEFT(T678,8)),IF(AND(科目汇总表!P$5=4,LEN(T678)&gt;8),T678,0)))))</f>
        <v>0</v>
      </c>
      <c r="H678" s="16">
        <f t="shared" si="32"/>
        <v>0</v>
      </c>
      <c r="I678" s="16">
        <f t="shared" si="33"/>
        <v>0</v>
      </c>
      <c r="J678" s="16">
        <f t="shared" si="34"/>
        <v>0</v>
      </c>
    </row>
    <row r="679" spans="4:10" ht="15" customHeight="1" x14ac:dyDescent="0.15">
      <c r="D679" s="16">
        <f>IF(T679="",0,IF(科目汇总表!P$5=1,INT(LEFT(T679,4)),IF(AND(科目汇总表!P$5=2,LEN(T679)&gt;4),INT(LEFT(T679,6)),IF(AND(科目汇总表!P$5=3,LEN(T679)&gt;6),INT(LEFT(T679,8)),IF(AND(科目汇总表!P$5=4,LEN(T679)&gt;8),T679,0)))))</f>
        <v>0</v>
      </c>
      <c r="H679" s="16">
        <f t="shared" si="32"/>
        <v>0</v>
      </c>
      <c r="I679" s="16">
        <f t="shared" si="33"/>
        <v>0</v>
      </c>
      <c r="J679" s="16">
        <f t="shared" si="34"/>
        <v>0</v>
      </c>
    </row>
    <row r="680" spans="4:10" ht="15" customHeight="1" x14ac:dyDescent="0.15">
      <c r="D680" s="16">
        <f>IF(T680="",0,IF(科目汇总表!P$5=1,INT(LEFT(T680,4)),IF(AND(科目汇总表!P$5=2,LEN(T680)&gt;4),INT(LEFT(T680,6)),IF(AND(科目汇总表!P$5=3,LEN(T680)&gt;6),INT(LEFT(T680,8)),IF(AND(科目汇总表!P$5=4,LEN(T680)&gt;8),T680,0)))))</f>
        <v>0</v>
      </c>
      <c r="H680" s="16">
        <f t="shared" si="32"/>
        <v>0</v>
      </c>
      <c r="I680" s="16">
        <f t="shared" si="33"/>
        <v>0</v>
      </c>
      <c r="J680" s="16">
        <f t="shared" si="34"/>
        <v>0</v>
      </c>
    </row>
    <row r="681" spans="4:10" ht="15" customHeight="1" x14ac:dyDescent="0.15">
      <c r="D681" s="16">
        <f>IF(T681="",0,IF(科目汇总表!P$5=1,INT(LEFT(T681,4)),IF(AND(科目汇总表!P$5=2,LEN(T681)&gt;4),INT(LEFT(T681,6)),IF(AND(科目汇总表!P$5=3,LEN(T681)&gt;6),INT(LEFT(T681,8)),IF(AND(科目汇总表!P$5=4,LEN(T681)&gt;8),T681,0)))))</f>
        <v>0</v>
      </c>
      <c r="H681" s="16">
        <f t="shared" si="32"/>
        <v>0</v>
      </c>
      <c r="I681" s="16">
        <f t="shared" si="33"/>
        <v>0</v>
      </c>
      <c r="J681" s="16">
        <f t="shared" si="34"/>
        <v>0</v>
      </c>
    </row>
    <row r="682" spans="4:10" ht="15" customHeight="1" x14ac:dyDescent="0.15">
      <c r="D682" s="16">
        <f>IF(T682="",0,IF(科目汇总表!P$5=1,INT(LEFT(T682,4)),IF(AND(科目汇总表!P$5=2,LEN(T682)&gt;4),INT(LEFT(T682,6)),IF(AND(科目汇总表!P$5=3,LEN(T682)&gt;6),INT(LEFT(T682,8)),IF(AND(科目汇总表!P$5=4,LEN(T682)&gt;8),T682,0)))))</f>
        <v>0</v>
      </c>
      <c r="H682" s="16">
        <f t="shared" si="32"/>
        <v>0</v>
      </c>
      <c r="I682" s="16">
        <f t="shared" si="33"/>
        <v>0</v>
      </c>
      <c r="J682" s="16">
        <f t="shared" si="34"/>
        <v>0</v>
      </c>
    </row>
    <row r="683" spans="4:10" ht="15" customHeight="1" x14ac:dyDescent="0.15">
      <c r="D683" s="16">
        <f>IF(T683="",0,IF(科目汇总表!P$5=1,INT(LEFT(T683,4)),IF(AND(科目汇总表!P$5=2,LEN(T683)&gt;4),INT(LEFT(T683,6)),IF(AND(科目汇总表!P$5=3,LEN(T683)&gt;6),INT(LEFT(T683,8)),IF(AND(科目汇总表!P$5=4,LEN(T683)&gt;8),T683,0)))))</f>
        <v>0</v>
      </c>
      <c r="H683" s="16">
        <f t="shared" si="32"/>
        <v>0</v>
      </c>
      <c r="I683" s="16">
        <f t="shared" si="33"/>
        <v>0</v>
      </c>
      <c r="J683" s="16">
        <f t="shared" si="34"/>
        <v>0</v>
      </c>
    </row>
    <row r="684" spans="4:10" ht="15" customHeight="1" x14ac:dyDescent="0.15">
      <c r="D684" s="16">
        <f>IF(T684="",0,IF(科目汇总表!P$5=1,INT(LEFT(T684,4)),IF(AND(科目汇总表!P$5=2,LEN(T684)&gt;4),INT(LEFT(T684,6)),IF(AND(科目汇总表!P$5=3,LEN(T684)&gt;6),INT(LEFT(T684,8)),IF(AND(科目汇总表!P$5=4,LEN(T684)&gt;8),T684,0)))))</f>
        <v>0</v>
      </c>
      <c r="H684" s="16">
        <f t="shared" si="32"/>
        <v>0</v>
      </c>
      <c r="I684" s="16">
        <f t="shared" si="33"/>
        <v>0</v>
      </c>
      <c r="J684" s="16">
        <f t="shared" si="34"/>
        <v>0</v>
      </c>
    </row>
    <row r="685" spans="4:10" ht="15" customHeight="1" x14ac:dyDescent="0.15">
      <c r="D685" s="16">
        <f>IF(T685="",0,IF(科目汇总表!P$5=1,INT(LEFT(T685,4)),IF(AND(科目汇总表!P$5=2,LEN(T685)&gt;4),INT(LEFT(T685,6)),IF(AND(科目汇总表!P$5=3,LEN(T685)&gt;6),INT(LEFT(T685,8)),IF(AND(科目汇总表!P$5=4,LEN(T685)&gt;8),T685,0)))))</f>
        <v>0</v>
      </c>
      <c r="H685" s="16">
        <f t="shared" si="32"/>
        <v>0</v>
      </c>
      <c r="I685" s="16">
        <f t="shared" si="33"/>
        <v>0</v>
      </c>
      <c r="J685" s="16">
        <f t="shared" si="34"/>
        <v>0</v>
      </c>
    </row>
    <row r="686" spans="4:10" ht="15" customHeight="1" x14ac:dyDescent="0.15">
      <c r="D686" s="16">
        <f>IF(T686="",0,IF(科目汇总表!P$5=1,INT(LEFT(T686,4)),IF(AND(科目汇总表!P$5=2,LEN(T686)&gt;4),INT(LEFT(T686,6)),IF(AND(科目汇总表!P$5=3,LEN(T686)&gt;6),INT(LEFT(T686,8)),IF(AND(科目汇总表!P$5=4,LEN(T686)&gt;8),T686,0)))))</f>
        <v>0</v>
      </c>
      <c r="H686" s="16">
        <f t="shared" si="32"/>
        <v>0</v>
      </c>
      <c r="I686" s="16">
        <f t="shared" si="33"/>
        <v>0</v>
      </c>
      <c r="J686" s="16">
        <f t="shared" si="34"/>
        <v>0</v>
      </c>
    </row>
    <row r="687" spans="4:10" ht="15" customHeight="1" x14ac:dyDescent="0.15">
      <c r="D687" s="16">
        <f>IF(T687="",0,IF(科目汇总表!P$5=1,INT(LEFT(T687,4)),IF(AND(科目汇总表!P$5=2,LEN(T687)&gt;4),INT(LEFT(T687,6)),IF(AND(科目汇总表!P$5=3,LEN(T687)&gt;6),INT(LEFT(T687,8)),IF(AND(科目汇总表!P$5=4,LEN(T687)&gt;8),T687,0)))))</f>
        <v>0</v>
      </c>
      <c r="H687" s="16">
        <f t="shared" si="32"/>
        <v>0</v>
      </c>
      <c r="I687" s="16">
        <f t="shared" si="33"/>
        <v>0</v>
      </c>
      <c r="J687" s="16">
        <f t="shared" si="34"/>
        <v>0</v>
      </c>
    </row>
    <row r="688" spans="4:10" ht="15" customHeight="1" x14ac:dyDescent="0.15">
      <c r="D688" s="16">
        <f>IF(T688="",0,IF(科目汇总表!P$5=1,INT(LEFT(T688,4)),IF(AND(科目汇总表!P$5=2,LEN(T688)&gt;4),INT(LEFT(T688,6)),IF(AND(科目汇总表!P$5=3,LEN(T688)&gt;6),INT(LEFT(T688,8)),IF(AND(科目汇总表!P$5=4,LEN(T688)&gt;8),T688,0)))))</f>
        <v>0</v>
      </c>
      <c r="H688" s="16">
        <f t="shared" si="32"/>
        <v>0</v>
      </c>
      <c r="I688" s="16">
        <f t="shared" si="33"/>
        <v>0</v>
      </c>
      <c r="J688" s="16">
        <f t="shared" si="34"/>
        <v>0</v>
      </c>
    </row>
    <row r="689" spans="4:10" ht="15" customHeight="1" x14ac:dyDescent="0.15">
      <c r="D689" s="16">
        <f>IF(T689="",0,IF(科目汇总表!P$5=1,INT(LEFT(T689,4)),IF(AND(科目汇总表!P$5=2,LEN(T689)&gt;4),INT(LEFT(T689,6)),IF(AND(科目汇总表!P$5=3,LEN(T689)&gt;6),INT(LEFT(T689,8)),IF(AND(科目汇总表!P$5=4,LEN(T689)&gt;8),T689,0)))))</f>
        <v>0</v>
      </c>
      <c r="H689" s="16">
        <f t="shared" si="32"/>
        <v>0</v>
      </c>
      <c r="I689" s="16">
        <f t="shared" si="33"/>
        <v>0</v>
      </c>
      <c r="J689" s="16">
        <f t="shared" si="34"/>
        <v>0</v>
      </c>
    </row>
    <row r="690" spans="4:10" ht="15" customHeight="1" x14ac:dyDescent="0.15">
      <c r="D690" s="16">
        <f>IF(T690="",0,IF(科目汇总表!P$5=1,INT(LEFT(T690,4)),IF(AND(科目汇总表!P$5=2,LEN(T690)&gt;4),INT(LEFT(T690,6)),IF(AND(科目汇总表!P$5=3,LEN(T690)&gt;6),INT(LEFT(T690,8)),IF(AND(科目汇总表!P$5=4,LEN(T690)&gt;8),T690,0)))))</f>
        <v>0</v>
      </c>
      <c r="H690" s="16">
        <f t="shared" si="32"/>
        <v>0</v>
      </c>
      <c r="I690" s="16">
        <f t="shared" si="33"/>
        <v>0</v>
      </c>
      <c r="J690" s="16">
        <f t="shared" si="34"/>
        <v>0</v>
      </c>
    </row>
    <row r="691" spans="4:10" ht="15" customHeight="1" x14ac:dyDescent="0.15">
      <c r="D691" s="16">
        <f>IF(T691="",0,IF(科目汇总表!P$5=1,INT(LEFT(T691,4)),IF(AND(科目汇总表!P$5=2,LEN(T691)&gt;4),INT(LEFT(T691,6)),IF(AND(科目汇总表!P$5=3,LEN(T691)&gt;6),INT(LEFT(T691,8)),IF(AND(科目汇总表!P$5=4,LEN(T691)&gt;8),T691,0)))))</f>
        <v>0</v>
      </c>
      <c r="H691" s="16">
        <f t="shared" si="32"/>
        <v>0</v>
      </c>
      <c r="I691" s="16">
        <f t="shared" si="33"/>
        <v>0</v>
      </c>
      <c r="J691" s="16">
        <f t="shared" si="34"/>
        <v>0</v>
      </c>
    </row>
    <row r="692" spans="4:10" ht="15" customHeight="1" x14ac:dyDescent="0.15">
      <c r="D692" s="16">
        <f>IF(T692="",0,IF(科目汇总表!P$5=1,INT(LEFT(T692,4)),IF(AND(科目汇总表!P$5=2,LEN(T692)&gt;4),INT(LEFT(T692,6)),IF(AND(科目汇总表!P$5=3,LEN(T692)&gt;6),INT(LEFT(T692,8)),IF(AND(科目汇总表!P$5=4,LEN(T692)&gt;8),T692,0)))))</f>
        <v>0</v>
      </c>
      <c r="H692" s="16">
        <f t="shared" si="32"/>
        <v>0</v>
      </c>
      <c r="I692" s="16">
        <f t="shared" si="33"/>
        <v>0</v>
      </c>
      <c r="J692" s="16">
        <f t="shared" si="34"/>
        <v>0</v>
      </c>
    </row>
    <row r="693" spans="4:10" ht="15" customHeight="1" x14ac:dyDescent="0.15">
      <c r="D693" s="16">
        <f>IF(T693="",0,IF(科目汇总表!P$5=1,INT(LEFT(T693,4)),IF(AND(科目汇总表!P$5=2,LEN(T693)&gt;4),INT(LEFT(T693,6)),IF(AND(科目汇总表!P$5=3,LEN(T693)&gt;6),INT(LEFT(T693,8)),IF(AND(科目汇总表!P$5=4,LEN(T693)&gt;8),T693,0)))))</f>
        <v>0</v>
      </c>
      <c r="H693" s="16">
        <f t="shared" si="32"/>
        <v>0</v>
      </c>
      <c r="I693" s="16">
        <f t="shared" si="33"/>
        <v>0</v>
      </c>
      <c r="J693" s="16">
        <f t="shared" si="34"/>
        <v>0</v>
      </c>
    </row>
    <row r="694" spans="4:10" ht="15" customHeight="1" x14ac:dyDescent="0.15">
      <c r="D694" s="16">
        <f>IF(T694="",0,IF(科目汇总表!P$5=1,INT(LEFT(T694,4)),IF(AND(科目汇总表!P$5=2,LEN(T694)&gt;4),INT(LEFT(T694,6)),IF(AND(科目汇总表!P$5=3,LEN(T694)&gt;6),INT(LEFT(T694,8)),IF(AND(科目汇总表!P$5=4,LEN(T694)&gt;8),T694,0)))))</f>
        <v>0</v>
      </c>
      <c r="H694" s="16">
        <f t="shared" si="32"/>
        <v>0</v>
      </c>
      <c r="I694" s="16">
        <f t="shared" si="33"/>
        <v>0</v>
      </c>
      <c r="J694" s="16">
        <f t="shared" si="34"/>
        <v>0</v>
      </c>
    </row>
    <row r="695" spans="4:10" ht="15" customHeight="1" x14ac:dyDescent="0.15">
      <c r="D695" s="16">
        <f>IF(T695="",0,IF(科目汇总表!P$5=1,INT(LEFT(T695,4)),IF(AND(科目汇总表!P$5=2,LEN(T695)&gt;4),INT(LEFT(T695,6)),IF(AND(科目汇总表!P$5=3,LEN(T695)&gt;6),INT(LEFT(T695,8)),IF(AND(科目汇总表!P$5=4,LEN(T695)&gt;8),T695,0)))))</f>
        <v>0</v>
      </c>
      <c r="H695" s="16">
        <f t="shared" si="32"/>
        <v>0</v>
      </c>
      <c r="I695" s="16">
        <f t="shared" si="33"/>
        <v>0</v>
      </c>
      <c r="J695" s="16">
        <f t="shared" si="34"/>
        <v>0</v>
      </c>
    </row>
    <row r="696" spans="4:10" ht="15" customHeight="1" x14ac:dyDescent="0.15">
      <c r="D696" s="16">
        <f>IF(T696="",0,IF(科目汇总表!P$5=1,INT(LEFT(T696,4)),IF(AND(科目汇总表!P$5=2,LEN(T696)&gt;4),INT(LEFT(T696,6)),IF(AND(科目汇总表!P$5=3,LEN(T696)&gt;6),INT(LEFT(T696,8)),IF(AND(科目汇总表!P$5=4,LEN(T696)&gt;8),T696,0)))))</f>
        <v>0</v>
      </c>
      <c r="H696" s="16">
        <f t="shared" si="32"/>
        <v>0</v>
      </c>
      <c r="I696" s="16">
        <f t="shared" si="33"/>
        <v>0</v>
      </c>
      <c r="J696" s="16">
        <f t="shared" si="34"/>
        <v>0</v>
      </c>
    </row>
    <row r="697" spans="4:10" ht="15" customHeight="1" x14ac:dyDescent="0.15">
      <c r="D697" s="16">
        <f>IF(T697="",0,IF(科目汇总表!P$5=1,INT(LEFT(T697,4)),IF(AND(科目汇总表!P$5=2,LEN(T697)&gt;4),INT(LEFT(T697,6)),IF(AND(科目汇总表!P$5=3,LEN(T697)&gt;6),INT(LEFT(T697,8)),IF(AND(科目汇总表!P$5=4,LEN(T697)&gt;8),T697,0)))))</f>
        <v>0</v>
      </c>
      <c r="H697" s="16">
        <f t="shared" si="32"/>
        <v>0</v>
      </c>
      <c r="I697" s="16">
        <f t="shared" si="33"/>
        <v>0</v>
      </c>
      <c r="J697" s="16">
        <f t="shared" si="34"/>
        <v>0</v>
      </c>
    </row>
    <row r="698" spans="4:10" ht="15" customHeight="1" x14ac:dyDescent="0.15">
      <c r="D698" s="16">
        <f>IF(T698="",0,IF(科目汇总表!P$5=1,INT(LEFT(T698,4)),IF(AND(科目汇总表!P$5=2,LEN(T698)&gt;4),INT(LEFT(T698,6)),IF(AND(科目汇总表!P$5=3,LEN(T698)&gt;6),INT(LEFT(T698,8)),IF(AND(科目汇总表!P$5=4,LEN(T698)&gt;8),T698,0)))))</f>
        <v>0</v>
      </c>
      <c r="H698" s="16">
        <f t="shared" si="32"/>
        <v>0</v>
      </c>
      <c r="I698" s="16">
        <f t="shared" si="33"/>
        <v>0</v>
      </c>
      <c r="J698" s="16">
        <f t="shared" si="34"/>
        <v>0</v>
      </c>
    </row>
    <row r="699" spans="4:10" ht="15" customHeight="1" x14ac:dyDescent="0.15">
      <c r="D699" s="16">
        <f>IF(T699="",0,IF(科目汇总表!P$5=1,INT(LEFT(T699,4)),IF(AND(科目汇总表!P$5=2,LEN(T699)&gt;4),INT(LEFT(T699,6)),IF(AND(科目汇总表!P$5=3,LEN(T699)&gt;6),INT(LEFT(T699,8)),IF(AND(科目汇总表!P$5=4,LEN(T699)&gt;8),T699,0)))))</f>
        <v>0</v>
      </c>
      <c r="H699" s="16">
        <f t="shared" si="32"/>
        <v>0</v>
      </c>
      <c r="I699" s="16">
        <f t="shared" si="33"/>
        <v>0</v>
      </c>
      <c r="J699" s="16">
        <f t="shared" si="34"/>
        <v>0</v>
      </c>
    </row>
    <row r="700" spans="4:10" ht="15" customHeight="1" x14ac:dyDescent="0.15">
      <c r="D700" s="16">
        <f>IF(T700="",0,IF(科目汇总表!P$5=1,INT(LEFT(T700,4)),IF(AND(科目汇总表!P$5=2,LEN(T700)&gt;4),INT(LEFT(T700,6)),IF(AND(科目汇总表!P$5=3,LEN(T700)&gt;6),INT(LEFT(T700,8)),IF(AND(科目汇总表!P$5=4,LEN(T700)&gt;8),T700,0)))))</f>
        <v>0</v>
      </c>
      <c r="H700" s="16">
        <f t="shared" si="32"/>
        <v>0</v>
      </c>
      <c r="I700" s="16">
        <f t="shared" si="33"/>
        <v>0</v>
      </c>
      <c r="J700" s="16">
        <f t="shared" si="34"/>
        <v>0</v>
      </c>
    </row>
    <row r="701" spans="4:10" ht="15" customHeight="1" x14ac:dyDescent="0.15">
      <c r="D701" s="16">
        <f>IF(T701="",0,IF(科目汇总表!P$5=1,INT(LEFT(T701,4)),IF(AND(科目汇总表!P$5=2,LEN(T701)&gt;4),INT(LEFT(T701,6)),IF(AND(科目汇总表!P$5=3,LEN(T701)&gt;6),INT(LEFT(T701,8)),IF(AND(科目汇总表!P$5=4,LEN(T701)&gt;8),T701,0)))))</f>
        <v>0</v>
      </c>
      <c r="H701" s="16">
        <f t="shared" si="32"/>
        <v>0</v>
      </c>
      <c r="I701" s="16">
        <f t="shared" si="33"/>
        <v>0</v>
      </c>
      <c r="J701" s="16">
        <f t="shared" si="34"/>
        <v>0</v>
      </c>
    </row>
    <row r="702" spans="4:10" ht="15" customHeight="1" x14ac:dyDescent="0.15">
      <c r="D702" s="16">
        <f>IF(T702="",0,IF(科目汇总表!P$5=1,INT(LEFT(T702,4)),IF(AND(科目汇总表!P$5=2,LEN(T702)&gt;4),INT(LEFT(T702,6)),IF(AND(科目汇总表!P$5=3,LEN(T702)&gt;6),INT(LEFT(T702,8)),IF(AND(科目汇总表!P$5=4,LEN(T702)&gt;8),T702,0)))))</f>
        <v>0</v>
      </c>
      <c r="H702" s="16">
        <f t="shared" si="32"/>
        <v>0</v>
      </c>
      <c r="I702" s="16">
        <f t="shared" si="33"/>
        <v>0</v>
      </c>
      <c r="J702" s="16">
        <f t="shared" si="34"/>
        <v>0</v>
      </c>
    </row>
    <row r="703" spans="4:10" ht="15" customHeight="1" x14ac:dyDescent="0.15">
      <c r="D703" s="16">
        <f>IF(T703="",0,IF(科目汇总表!P$5=1,INT(LEFT(T703,4)),IF(AND(科目汇总表!P$5=2,LEN(T703)&gt;4),INT(LEFT(T703,6)),IF(AND(科目汇总表!P$5=3,LEN(T703)&gt;6),INT(LEFT(T703,8)),IF(AND(科目汇总表!P$5=4,LEN(T703)&gt;8),T703,0)))))</f>
        <v>0</v>
      </c>
      <c r="H703" s="16">
        <f t="shared" si="32"/>
        <v>0</v>
      </c>
      <c r="I703" s="16">
        <f t="shared" si="33"/>
        <v>0</v>
      </c>
      <c r="J703" s="16">
        <f t="shared" si="34"/>
        <v>0</v>
      </c>
    </row>
    <row r="704" spans="4:10" ht="15" customHeight="1" x14ac:dyDescent="0.15">
      <c r="D704" s="16">
        <f>IF(T704="",0,IF(科目汇总表!P$5=1,INT(LEFT(T704,4)),IF(AND(科目汇总表!P$5=2,LEN(T704)&gt;4),INT(LEFT(T704,6)),IF(AND(科目汇总表!P$5=3,LEN(T704)&gt;6),INT(LEFT(T704,8)),IF(AND(科目汇总表!P$5=4,LEN(T704)&gt;8),T704,0)))))</f>
        <v>0</v>
      </c>
      <c r="H704" s="16">
        <f t="shared" si="32"/>
        <v>0</v>
      </c>
      <c r="I704" s="16">
        <f t="shared" si="33"/>
        <v>0</v>
      </c>
      <c r="J704" s="16">
        <f t="shared" si="34"/>
        <v>0</v>
      </c>
    </row>
    <row r="705" spans="4:10" ht="15" customHeight="1" x14ac:dyDescent="0.15">
      <c r="D705" s="16">
        <f>IF(T705="",0,IF(科目汇总表!P$5=1,INT(LEFT(T705,4)),IF(AND(科目汇总表!P$5=2,LEN(T705)&gt;4),INT(LEFT(T705,6)),IF(AND(科目汇总表!P$5=3,LEN(T705)&gt;6),INT(LEFT(T705,8)),IF(AND(科目汇总表!P$5=4,LEN(T705)&gt;8),T705,0)))))</f>
        <v>0</v>
      </c>
      <c r="H705" s="16">
        <f t="shared" si="32"/>
        <v>0</v>
      </c>
      <c r="I705" s="16">
        <f t="shared" si="33"/>
        <v>0</v>
      </c>
      <c r="J705" s="16">
        <f t="shared" si="34"/>
        <v>0</v>
      </c>
    </row>
    <row r="706" spans="4:10" ht="15" customHeight="1" x14ac:dyDescent="0.15">
      <c r="D706" s="16">
        <f>IF(T706="",0,IF(科目汇总表!P$5=1,INT(LEFT(T706,4)),IF(AND(科目汇总表!P$5=2,LEN(T706)&gt;4),INT(LEFT(T706,6)),IF(AND(科目汇总表!P$5=3,LEN(T706)&gt;6),INT(LEFT(T706,8)),IF(AND(科目汇总表!P$5=4,LEN(T706)&gt;8),T706,0)))))</f>
        <v>0</v>
      </c>
      <c r="H706" s="16">
        <f t="shared" si="32"/>
        <v>0</v>
      </c>
      <c r="I706" s="16">
        <f t="shared" si="33"/>
        <v>0</v>
      </c>
      <c r="J706" s="16">
        <f t="shared" si="34"/>
        <v>0</v>
      </c>
    </row>
    <row r="707" spans="4:10" ht="15" customHeight="1" x14ac:dyDescent="0.15">
      <c r="D707" s="16">
        <f>IF(T707="",0,IF(科目汇总表!P$5=1,INT(LEFT(T707,4)),IF(AND(科目汇总表!P$5=2,LEN(T707)&gt;4),INT(LEFT(T707,6)),IF(AND(科目汇总表!P$5=3,LEN(T707)&gt;6),INT(LEFT(T707,8)),IF(AND(科目汇总表!P$5=4,LEN(T707)&gt;8),T707,0)))))</f>
        <v>0</v>
      </c>
      <c r="H707" s="16">
        <f t="shared" si="32"/>
        <v>0</v>
      </c>
      <c r="I707" s="16">
        <f t="shared" si="33"/>
        <v>0</v>
      </c>
      <c r="J707" s="16">
        <f t="shared" si="34"/>
        <v>0</v>
      </c>
    </row>
    <row r="708" spans="4:10" ht="15" customHeight="1" x14ac:dyDescent="0.15">
      <c r="D708" s="16">
        <f>IF(T708="",0,IF(科目汇总表!P$5=1,INT(LEFT(T708,4)),IF(AND(科目汇总表!P$5=2,LEN(T708)&gt;4),INT(LEFT(T708,6)),IF(AND(科目汇总表!P$5=3,LEN(T708)&gt;6),INT(LEFT(T708,8)),IF(AND(科目汇总表!P$5=4,LEN(T708)&gt;8),T708,0)))))</f>
        <v>0</v>
      </c>
      <c r="H708" s="16">
        <f t="shared" si="32"/>
        <v>0</v>
      </c>
      <c r="I708" s="16">
        <f t="shared" si="33"/>
        <v>0</v>
      </c>
      <c r="J708" s="16">
        <f t="shared" si="34"/>
        <v>0</v>
      </c>
    </row>
    <row r="709" spans="4:10" ht="15" customHeight="1" x14ac:dyDescent="0.15">
      <c r="D709" s="16">
        <f>IF(T709="",0,IF(科目汇总表!P$5=1,INT(LEFT(T709,4)),IF(AND(科目汇总表!P$5=2,LEN(T709)&gt;4),INT(LEFT(T709,6)),IF(AND(科目汇总表!P$5=3,LEN(T709)&gt;6),INT(LEFT(T709,8)),IF(AND(科目汇总表!P$5=4,LEN(T709)&gt;8),T709,0)))))</f>
        <v>0</v>
      </c>
      <c r="H709" s="16">
        <f t="shared" ref="H709:H772" si="35">IF(T709=0,0,INT(LEFT(T709,4)))</f>
        <v>0</v>
      </c>
      <c r="I709" s="16">
        <f t="shared" si="33"/>
        <v>0</v>
      </c>
      <c r="J709" s="16">
        <f t="shared" si="34"/>
        <v>0</v>
      </c>
    </row>
    <row r="710" spans="4:10" ht="15" customHeight="1" x14ac:dyDescent="0.15">
      <c r="D710" s="16">
        <f>IF(T710="",0,IF(科目汇总表!P$5=1,INT(LEFT(T710,4)),IF(AND(科目汇总表!P$5=2,LEN(T710)&gt;4),INT(LEFT(T710,6)),IF(AND(科目汇总表!P$5=3,LEN(T710)&gt;6),INT(LEFT(T710,8)),IF(AND(科目汇总表!P$5=4,LEN(T710)&gt;8),T710,0)))))</f>
        <v>0</v>
      </c>
      <c r="H710" s="16">
        <f t="shared" si="35"/>
        <v>0</v>
      </c>
      <c r="I710" s="16">
        <f t="shared" si="33"/>
        <v>0</v>
      </c>
      <c r="J710" s="16">
        <f t="shared" si="34"/>
        <v>0</v>
      </c>
    </row>
    <row r="711" spans="4:10" ht="15" customHeight="1" x14ac:dyDescent="0.15">
      <c r="D711" s="16">
        <f>IF(T711="",0,IF(科目汇总表!P$5=1,INT(LEFT(T711,4)),IF(AND(科目汇总表!P$5=2,LEN(T711)&gt;4),INT(LEFT(T711,6)),IF(AND(科目汇总表!P$5=3,LEN(T711)&gt;6),INT(LEFT(T711,8)),IF(AND(科目汇总表!P$5=4,LEN(T711)&gt;8),T711,0)))))</f>
        <v>0</v>
      </c>
      <c r="H711" s="16">
        <f t="shared" si="35"/>
        <v>0</v>
      </c>
      <c r="I711" s="16">
        <f t="shared" si="33"/>
        <v>0</v>
      </c>
      <c r="J711" s="16">
        <f t="shared" si="34"/>
        <v>0</v>
      </c>
    </row>
    <row r="712" spans="4:10" ht="15" customHeight="1" x14ac:dyDescent="0.15">
      <c r="D712" s="16">
        <f>IF(T712="",0,IF(科目汇总表!P$5=1,INT(LEFT(T712,4)),IF(AND(科目汇总表!P$5=2,LEN(T712)&gt;4),INT(LEFT(T712,6)),IF(AND(科目汇总表!P$5=3,LEN(T712)&gt;6),INT(LEFT(T712,8)),IF(AND(科目汇总表!P$5=4,LEN(T712)&gt;8),T712,0)))))</f>
        <v>0</v>
      </c>
      <c r="H712" s="16">
        <f t="shared" si="35"/>
        <v>0</v>
      </c>
      <c r="I712" s="16">
        <f t="shared" si="33"/>
        <v>0</v>
      </c>
      <c r="J712" s="16">
        <f t="shared" si="34"/>
        <v>0</v>
      </c>
    </row>
    <row r="713" spans="4:10" ht="15" customHeight="1" x14ac:dyDescent="0.15">
      <c r="D713" s="16">
        <f>IF(T713="",0,IF(科目汇总表!P$5=1,INT(LEFT(T713,4)),IF(AND(科目汇总表!P$5=2,LEN(T713)&gt;4),INT(LEFT(T713,6)),IF(AND(科目汇总表!P$5=3,LEN(T713)&gt;6),INT(LEFT(T713,8)),IF(AND(科目汇总表!P$5=4,LEN(T713)&gt;8),T713,0)))))</f>
        <v>0</v>
      </c>
      <c r="H713" s="16">
        <f t="shared" si="35"/>
        <v>0</v>
      </c>
      <c r="I713" s="16">
        <f t="shared" si="33"/>
        <v>0</v>
      </c>
      <c r="J713" s="16">
        <f t="shared" si="34"/>
        <v>0</v>
      </c>
    </row>
    <row r="714" spans="4:10" ht="15" customHeight="1" x14ac:dyDescent="0.15">
      <c r="D714" s="16">
        <f>IF(T714="",0,IF(科目汇总表!P$5=1,INT(LEFT(T714,4)),IF(AND(科目汇总表!P$5=2,LEN(T714)&gt;4),INT(LEFT(T714,6)),IF(AND(科目汇总表!P$5=3,LEN(T714)&gt;6),INT(LEFT(T714,8)),IF(AND(科目汇总表!P$5=4,LEN(T714)&gt;8),T714,0)))))</f>
        <v>0</v>
      </c>
      <c r="H714" s="16">
        <f t="shared" si="35"/>
        <v>0</v>
      </c>
      <c r="I714" s="16">
        <f t="shared" si="33"/>
        <v>0</v>
      </c>
      <c r="J714" s="16">
        <f t="shared" si="34"/>
        <v>0</v>
      </c>
    </row>
    <row r="715" spans="4:10" ht="15" customHeight="1" x14ac:dyDescent="0.15">
      <c r="D715" s="16">
        <f>IF(T715="",0,IF(科目汇总表!P$5=1,INT(LEFT(T715,4)),IF(AND(科目汇总表!P$5=2,LEN(T715)&gt;4),INT(LEFT(T715,6)),IF(AND(科目汇总表!P$5=3,LEN(T715)&gt;6),INT(LEFT(T715,8)),IF(AND(科目汇总表!P$5=4,LEN(T715)&gt;8),T715,0)))))</f>
        <v>0</v>
      </c>
      <c r="H715" s="16">
        <f t="shared" si="35"/>
        <v>0</v>
      </c>
      <c r="I715" s="16">
        <f t="shared" si="33"/>
        <v>0</v>
      </c>
      <c r="J715" s="16">
        <f t="shared" si="34"/>
        <v>0</v>
      </c>
    </row>
    <row r="716" spans="4:10" ht="15" customHeight="1" x14ac:dyDescent="0.15">
      <c r="D716" s="16">
        <f>IF(T716="",0,IF(科目汇总表!P$5=1,INT(LEFT(T716,4)),IF(AND(科目汇总表!P$5=2,LEN(T716)&gt;4),INT(LEFT(T716,6)),IF(AND(科目汇总表!P$5=3,LEN(T716)&gt;6),INT(LEFT(T716,8)),IF(AND(科目汇总表!P$5=4,LEN(T716)&gt;8),T716,0)))))</f>
        <v>0</v>
      </c>
      <c r="H716" s="16">
        <f t="shared" si="35"/>
        <v>0</v>
      </c>
      <c r="I716" s="16">
        <f t="shared" si="33"/>
        <v>0</v>
      </c>
      <c r="J716" s="16">
        <f t="shared" si="34"/>
        <v>0</v>
      </c>
    </row>
    <row r="717" spans="4:10" ht="15" customHeight="1" x14ac:dyDescent="0.15">
      <c r="D717" s="16">
        <f>IF(T717="",0,IF(科目汇总表!P$5=1,INT(LEFT(T717,4)),IF(AND(科目汇总表!P$5=2,LEN(T717)&gt;4),INT(LEFT(T717,6)),IF(AND(科目汇总表!P$5=3,LEN(T717)&gt;6),INT(LEFT(T717,8)),IF(AND(科目汇总表!P$5=4,LEN(T717)&gt;8),T717,0)))))</f>
        <v>0</v>
      </c>
      <c r="H717" s="16">
        <f t="shared" si="35"/>
        <v>0</v>
      </c>
      <c r="I717" s="16">
        <f t="shared" si="33"/>
        <v>0</v>
      </c>
      <c r="J717" s="16">
        <f t="shared" si="34"/>
        <v>0</v>
      </c>
    </row>
    <row r="718" spans="4:10" ht="15" customHeight="1" x14ac:dyDescent="0.15">
      <c r="D718" s="16">
        <f>IF(T718="",0,IF(科目汇总表!P$5=1,INT(LEFT(T718,4)),IF(AND(科目汇总表!P$5=2,LEN(T718)&gt;4),INT(LEFT(T718,6)),IF(AND(科目汇总表!P$5=3,LEN(T718)&gt;6),INT(LEFT(T718,8)),IF(AND(科目汇总表!P$5=4,LEN(T718)&gt;8),T718,0)))))</f>
        <v>0</v>
      </c>
      <c r="H718" s="16">
        <f t="shared" si="35"/>
        <v>0</v>
      </c>
      <c r="I718" s="16">
        <f t="shared" si="33"/>
        <v>0</v>
      </c>
      <c r="J718" s="16">
        <f t="shared" si="34"/>
        <v>0</v>
      </c>
    </row>
    <row r="719" spans="4:10" ht="15" customHeight="1" x14ac:dyDescent="0.15">
      <c r="D719" s="16">
        <f>IF(T719="",0,IF(科目汇总表!P$5=1,INT(LEFT(T719,4)),IF(AND(科目汇总表!P$5=2,LEN(T719)&gt;4),INT(LEFT(T719,6)),IF(AND(科目汇总表!P$5=3,LEN(T719)&gt;6),INT(LEFT(T719,8)),IF(AND(科目汇总表!P$5=4,LEN(T719)&gt;8),T719,0)))))</f>
        <v>0</v>
      </c>
      <c r="H719" s="16">
        <f t="shared" si="35"/>
        <v>0</v>
      </c>
      <c r="I719" s="16">
        <f t="shared" si="33"/>
        <v>0</v>
      </c>
      <c r="J719" s="16">
        <f t="shared" si="34"/>
        <v>0</v>
      </c>
    </row>
    <row r="720" spans="4:10" ht="15" customHeight="1" x14ac:dyDescent="0.15">
      <c r="D720" s="16">
        <f>IF(T720="",0,IF(科目汇总表!P$5=1,INT(LEFT(T720,4)),IF(AND(科目汇总表!P$5=2,LEN(T720)&gt;4),INT(LEFT(T720,6)),IF(AND(科目汇总表!P$5=3,LEN(T720)&gt;6),INT(LEFT(T720,8)),IF(AND(科目汇总表!P$5=4,LEN(T720)&gt;8),T720,0)))))</f>
        <v>0</v>
      </c>
      <c r="H720" s="16">
        <f t="shared" si="35"/>
        <v>0</v>
      </c>
      <c r="I720" s="16">
        <f t="shared" si="33"/>
        <v>0</v>
      </c>
      <c r="J720" s="16">
        <f t="shared" si="34"/>
        <v>0</v>
      </c>
    </row>
    <row r="721" spans="4:10" ht="15" customHeight="1" x14ac:dyDescent="0.15">
      <c r="D721" s="16">
        <f>IF(T721="",0,IF(科目汇总表!P$5=1,INT(LEFT(T721,4)),IF(AND(科目汇总表!P$5=2,LEN(T721)&gt;4),INT(LEFT(T721,6)),IF(AND(科目汇总表!P$5=3,LEN(T721)&gt;6),INT(LEFT(T721,8)),IF(AND(科目汇总表!P$5=4,LEN(T721)&gt;8),T721,0)))))</f>
        <v>0</v>
      </c>
      <c r="H721" s="16">
        <f t="shared" si="35"/>
        <v>0</v>
      </c>
      <c r="I721" s="16">
        <f t="shared" si="33"/>
        <v>0</v>
      </c>
      <c r="J721" s="16">
        <f t="shared" si="34"/>
        <v>0</v>
      </c>
    </row>
    <row r="722" spans="4:10" ht="15" customHeight="1" x14ac:dyDescent="0.15">
      <c r="D722" s="16">
        <f>IF(T722="",0,IF(科目汇总表!P$5=1,INT(LEFT(T722,4)),IF(AND(科目汇总表!P$5=2,LEN(T722)&gt;4),INT(LEFT(T722,6)),IF(AND(科目汇总表!P$5=3,LEN(T722)&gt;6),INT(LEFT(T722,8)),IF(AND(科目汇总表!P$5=4,LEN(T722)&gt;8),T722,0)))))</f>
        <v>0</v>
      </c>
      <c r="H722" s="16">
        <f t="shared" si="35"/>
        <v>0</v>
      </c>
      <c r="I722" s="16">
        <f t="shared" si="33"/>
        <v>0</v>
      </c>
      <c r="J722" s="16">
        <f t="shared" si="34"/>
        <v>0</v>
      </c>
    </row>
    <row r="723" spans="4:10" ht="15" customHeight="1" x14ac:dyDescent="0.15">
      <c r="D723" s="16">
        <f>IF(T723="",0,IF(科目汇总表!P$5=1,INT(LEFT(T723,4)),IF(AND(科目汇总表!P$5=2,LEN(T723)&gt;4),INT(LEFT(T723,6)),IF(AND(科目汇总表!P$5=3,LEN(T723)&gt;6),INT(LEFT(T723,8)),IF(AND(科目汇总表!P$5=4,LEN(T723)&gt;8),T723,0)))))</f>
        <v>0</v>
      </c>
      <c r="H723" s="16">
        <f t="shared" si="35"/>
        <v>0</v>
      </c>
      <c r="I723" s="16">
        <f t="shared" si="33"/>
        <v>0</v>
      </c>
      <c r="J723" s="16">
        <f t="shared" si="34"/>
        <v>0</v>
      </c>
    </row>
    <row r="724" spans="4:10" ht="15" customHeight="1" x14ac:dyDescent="0.15">
      <c r="D724" s="16">
        <f>IF(T724="",0,IF(科目汇总表!P$5=1,INT(LEFT(T724,4)),IF(AND(科目汇总表!P$5=2,LEN(T724)&gt;4),INT(LEFT(T724,6)),IF(AND(科目汇总表!P$5=3,LEN(T724)&gt;6),INT(LEFT(T724,8)),IF(AND(科目汇总表!P$5=4,LEN(T724)&gt;8),T724,0)))))</f>
        <v>0</v>
      </c>
      <c r="H724" s="16">
        <f t="shared" si="35"/>
        <v>0</v>
      </c>
      <c r="I724" s="16">
        <f t="shared" si="33"/>
        <v>0</v>
      </c>
      <c r="J724" s="16">
        <f t="shared" si="34"/>
        <v>0</v>
      </c>
    </row>
    <row r="725" spans="4:10" ht="15" customHeight="1" x14ac:dyDescent="0.15">
      <c r="D725" s="16">
        <f>IF(T725="",0,IF(科目汇总表!P$5=1,INT(LEFT(T725,4)),IF(AND(科目汇总表!P$5=2,LEN(T725)&gt;4),INT(LEFT(T725,6)),IF(AND(科目汇总表!P$5=3,LEN(T725)&gt;6),INT(LEFT(T725,8)),IF(AND(科目汇总表!P$5=4,LEN(T725)&gt;8),T725,0)))))</f>
        <v>0</v>
      </c>
      <c r="H725" s="16">
        <f t="shared" si="35"/>
        <v>0</v>
      </c>
      <c r="I725" s="16">
        <f t="shared" si="33"/>
        <v>0</v>
      </c>
      <c r="J725" s="16">
        <f t="shared" si="34"/>
        <v>0</v>
      </c>
    </row>
    <row r="726" spans="4:10" ht="15" customHeight="1" x14ac:dyDescent="0.15">
      <c r="D726" s="16">
        <f>IF(T726="",0,IF(科目汇总表!P$5=1,INT(LEFT(T726,4)),IF(AND(科目汇总表!P$5=2,LEN(T726)&gt;4),INT(LEFT(T726,6)),IF(AND(科目汇总表!P$5=3,LEN(T726)&gt;6),INT(LEFT(T726,8)),IF(AND(科目汇总表!P$5=4,LEN(T726)&gt;8),T726,0)))))</f>
        <v>0</v>
      </c>
      <c r="H726" s="16">
        <f t="shared" si="35"/>
        <v>0</v>
      </c>
      <c r="I726" s="16">
        <f t="shared" si="33"/>
        <v>0</v>
      </c>
      <c r="J726" s="16">
        <f t="shared" si="34"/>
        <v>0</v>
      </c>
    </row>
    <row r="727" spans="4:10" ht="15" customHeight="1" x14ac:dyDescent="0.15">
      <c r="D727" s="16">
        <f>IF(T727="",0,IF(科目汇总表!P$5=1,INT(LEFT(T727,4)),IF(AND(科目汇总表!P$5=2,LEN(T727)&gt;4),INT(LEFT(T727,6)),IF(AND(科目汇总表!P$5=3,LEN(T727)&gt;6),INT(LEFT(T727,8)),IF(AND(科目汇总表!P$5=4,LEN(T727)&gt;8),T727,0)))))</f>
        <v>0</v>
      </c>
      <c r="H727" s="16">
        <f t="shared" si="35"/>
        <v>0</v>
      </c>
      <c r="I727" s="16">
        <f t="shared" si="33"/>
        <v>0</v>
      </c>
      <c r="J727" s="16">
        <f t="shared" si="34"/>
        <v>0</v>
      </c>
    </row>
    <row r="728" spans="4:10" ht="15" customHeight="1" x14ac:dyDescent="0.15">
      <c r="D728" s="16">
        <f>IF(T728="",0,IF(科目汇总表!P$5=1,INT(LEFT(T728,4)),IF(AND(科目汇总表!P$5=2,LEN(T728)&gt;4),INT(LEFT(T728,6)),IF(AND(科目汇总表!P$5=3,LEN(T728)&gt;6),INT(LEFT(T728,8)),IF(AND(科目汇总表!P$5=4,LEN(T728)&gt;8),T728,0)))))</f>
        <v>0</v>
      </c>
      <c r="H728" s="16">
        <f t="shared" si="35"/>
        <v>0</v>
      </c>
      <c r="I728" s="16">
        <f t="shared" si="33"/>
        <v>0</v>
      </c>
      <c r="J728" s="16">
        <f t="shared" si="34"/>
        <v>0</v>
      </c>
    </row>
    <row r="729" spans="4:10" ht="15" customHeight="1" x14ac:dyDescent="0.15">
      <c r="D729" s="16">
        <f>IF(T729="",0,IF(科目汇总表!P$5=1,INT(LEFT(T729,4)),IF(AND(科目汇总表!P$5=2,LEN(T729)&gt;4),INT(LEFT(T729,6)),IF(AND(科目汇总表!P$5=3,LEN(T729)&gt;6),INT(LEFT(T729,8)),IF(AND(科目汇总表!P$5=4,LEN(T729)&gt;8),T729,0)))))</f>
        <v>0</v>
      </c>
      <c r="H729" s="16">
        <f t="shared" si="35"/>
        <v>0</v>
      </c>
      <c r="I729" s="16">
        <f t="shared" si="33"/>
        <v>0</v>
      </c>
      <c r="J729" s="16">
        <f t="shared" si="34"/>
        <v>0</v>
      </c>
    </row>
    <row r="730" spans="4:10" ht="15" customHeight="1" x14ac:dyDescent="0.15">
      <c r="D730" s="16">
        <f>IF(T730="",0,IF(科目汇总表!P$5=1,INT(LEFT(T730,4)),IF(AND(科目汇总表!P$5=2,LEN(T730)&gt;4),INT(LEFT(T730,6)),IF(AND(科目汇总表!P$5=3,LEN(T730)&gt;6),INT(LEFT(T730,8)),IF(AND(科目汇总表!P$5=4,LEN(T730)&gt;8),T730,0)))))</f>
        <v>0</v>
      </c>
      <c r="H730" s="16">
        <f t="shared" si="35"/>
        <v>0</v>
      </c>
      <c r="I730" s="16">
        <f t="shared" si="33"/>
        <v>0</v>
      </c>
      <c r="J730" s="16">
        <f t="shared" si="34"/>
        <v>0</v>
      </c>
    </row>
    <row r="731" spans="4:10" ht="15" customHeight="1" x14ac:dyDescent="0.15">
      <c r="D731" s="16">
        <f>IF(T731="",0,IF(科目汇总表!P$5=1,INT(LEFT(T731,4)),IF(AND(科目汇总表!P$5=2,LEN(T731)&gt;4),INT(LEFT(T731,6)),IF(AND(科目汇总表!P$5=3,LEN(T731)&gt;6),INT(LEFT(T731,8)),IF(AND(科目汇总表!P$5=4,LEN(T731)&gt;8),T731,0)))))</f>
        <v>0</v>
      </c>
      <c r="H731" s="16">
        <f t="shared" si="35"/>
        <v>0</v>
      </c>
      <c r="I731" s="16">
        <f t="shared" si="33"/>
        <v>0</v>
      </c>
      <c r="J731" s="16">
        <f t="shared" si="34"/>
        <v>0</v>
      </c>
    </row>
    <row r="732" spans="4:10" ht="15" customHeight="1" x14ac:dyDescent="0.15">
      <c r="D732" s="16">
        <f>IF(T732="",0,IF(科目汇总表!P$5=1,INT(LEFT(T732,4)),IF(AND(科目汇总表!P$5=2,LEN(T732)&gt;4),INT(LEFT(T732,6)),IF(AND(科目汇总表!P$5=3,LEN(T732)&gt;6),INT(LEFT(T732,8)),IF(AND(科目汇总表!P$5=4,LEN(T732)&gt;8),T732,0)))))</f>
        <v>0</v>
      </c>
      <c r="H732" s="16">
        <f t="shared" si="35"/>
        <v>0</v>
      </c>
      <c r="I732" s="16">
        <f t="shared" si="33"/>
        <v>0</v>
      </c>
      <c r="J732" s="16">
        <f t="shared" si="34"/>
        <v>0</v>
      </c>
    </row>
    <row r="733" spans="4:10" ht="15" customHeight="1" x14ac:dyDescent="0.15">
      <c r="D733" s="16">
        <f>IF(T733="",0,IF(科目汇总表!P$5=1,INT(LEFT(T733,4)),IF(AND(科目汇总表!P$5=2,LEN(T733)&gt;4),INT(LEFT(T733,6)),IF(AND(科目汇总表!P$5=3,LEN(T733)&gt;6),INT(LEFT(T733,8)),IF(AND(科目汇总表!P$5=4,LEN(T733)&gt;8),T733,0)))))</f>
        <v>0</v>
      </c>
      <c r="H733" s="16">
        <f t="shared" si="35"/>
        <v>0</v>
      </c>
      <c r="I733" s="16">
        <f t="shared" si="33"/>
        <v>0</v>
      </c>
      <c r="J733" s="16">
        <f t="shared" si="34"/>
        <v>0</v>
      </c>
    </row>
    <row r="734" spans="4:10" ht="15" customHeight="1" x14ac:dyDescent="0.15">
      <c r="D734" s="16">
        <f>IF(T734="",0,IF(科目汇总表!P$5=1,INT(LEFT(T734,4)),IF(AND(科目汇总表!P$5=2,LEN(T734)&gt;4),INT(LEFT(T734,6)),IF(AND(科目汇总表!P$5=3,LEN(T734)&gt;6),INT(LEFT(T734,8)),IF(AND(科目汇总表!P$5=4,LEN(T734)&gt;8),T734,0)))))</f>
        <v>0</v>
      </c>
      <c r="H734" s="16">
        <f t="shared" si="35"/>
        <v>0</v>
      </c>
      <c r="I734" s="16">
        <f t="shared" si="33"/>
        <v>0</v>
      </c>
      <c r="J734" s="16">
        <f t="shared" si="34"/>
        <v>0</v>
      </c>
    </row>
    <row r="735" spans="4:10" ht="15" customHeight="1" x14ac:dyDescent="0.15">
      <c r="D735" s="16">
        <f>IF(T735="",0,IF(科目汇总表!P$5=1,INT(LEFT(T735,4)),IF(AND(科目汇总表!P$5=2,LEN(T735)&gt;4),INT(LEFT(T735,6)),IF(AND(科目汇总表!P$5=3,LEN(T735)&gt;6),INT(LEFT(T735,8)),IF(AND(科目汇总表!P$5=4,LEN(T735)&gt;8),T735,0)))))</f>
        <v>0</v>
      </c>
      <c r="H735" s="16">
        <f t="shared" si="35"/>
        <v>0</v>
      </c>
      <c r="I735" s="16">
        <f t="shared" si="33"/>
        <v>0</v>
      </c>
      <c r="J735" s="16">
        <f t="shared" si="34"/>
        <v>0</v>
      </c>
    </row>
    <row r="736" spans="4:10" ht="15" customHeight="1" x14ac:dyDescent="0.15">
      <c r="D736" s="16">
        <f>IF(T736="",0,IF(科目汇总表!P$5=1,INT(LEFT(T736,4)),IF(AND(科目汇总表!P$5=2,LEN(T736)&gt;4),INT(LEFT(T736,6)),IF(AND(科目汇总表!P$5=3,LEN(T736)&gt;6),INT(LEFT(T736,8)),IF(AND(科目汇总表!P$5=4,LEN(T736)&gt;8),T736,0)))))</f>
        <v>0</v>
      </c>
      <c r="H736" s="16">
        <f t="shared" si="35"/>
        <v>0</v>
      </c>
      <c r="I736" s="16">
        <f t="shared" si="33"/>
        <v>0</v>
      </c>
      <c r="J736" s="16">
        <f t="shared" si="34"/>
        <v>0</v>
      </c>
    </row>
    <row r="737" spans="4:10" ht="15" customHeight="1" x14ac:dyDescent="0.15">
      <c r="D737" s="16">
        <f>IF(T737="",0,IF(科目汇总表!P$5=1,INT(LEFT(T737,4)),IF(AND(科目汇总表!P$5=2,LEN(T737)&gt;4),INT(LEFT(T737,6)),IF(AND(科目汇总表!P$5=3,LEN(T737)&gt;6),INT(LEFT(T737,8)),IF(AND(科目汇总表!P$5=4,LEN(T737)&gt;8),T737,0)))))</f>
        <v>0</v>
      </c>
      <c r="H737" s="16">
        <f t="shared" si="35"/>
        <v>0</v>
      </c>
      <c r="I737" s="16">
        <f t="shared" si="33"/>
        <v>0</v>
      </c>
      <c r="J737" s="16">
        <f t="shared" si="34"/>
        <v>0</v>
      </c>
    </row>
    <row r="738" spans="4:10" ht="15" customHeight="1" x14ac:dyDescent="0.15">
      <c r="D738" s="16">
        <f>IF(T738="",0,IF(科目汇总表!P$5=1,INT(LEFT(T738,4)),IF(AND(科目汇总表!P$5=2,LEN(T738)&gt;4),INT(LEFT(T738,6)),IF(AND(科目汇总表!P$5=3,LEN(T738)&gt;6),INT(LEFT(T738,8)),IF(AND(科目汇总表!P$5=4,LEN(T738)&gt;8),T738,0)))))</f>
        <v>0</v>
      </c>
      <c r="H738" s="16">
        <f t="shared" si="35"/>
        <v>0</v>
      </c>
      <c r="I738" s="16">
        <f t="shared" si="33"/>
        <v>0</v>
      </c>
      <c r="J738" s="16">
        <f t="shared" si="34"/>
        <v>0</v>
      </c>
    </row>
    <row r="739" spans="4:10" ht="15" customHeight="1" x14ac:dyDescent="0.15">
      <c r="D739" s="16">
        <f>IF(T739="",0,IF(科目汇总表!P$5=1,INT(LEFT(T739,4)),IF(AND(科目汇总表!P$5=2,LEN(T739)&gt;4),INT(LEFT(T739,6)),IF(AND(科目汇总表!P$5=3,LEN(T739)&gt;6),INT(LEFT(T739,8)),IF(AND(科目汇总表!P$5=4,LEN(T739)&gt;8),T739,0)))))</f>
        <v>0</v>
      </c>
      <c r="H739" s="16">
        <f t="shared" si="35"/>
        <v>0</v>
      </c>
      <c r="I739" s="16">
        <f t="shared" si="33"/>
        <v>0</v>
      </c>
      <c r="J739" s="16">
        <f t="shared" si="34"/>
        <v>0</v>
      </c>
    </row>
    <row r="740" spans="4:10" ht="15" customHeight="1" x14ac:dyDescent="0.15">
      <c r="D740" s="16">
        <f>IF(T740="",0,IF(科目汇总表!P$5=1,INT(LEFT(T740,4)),IF(AND(科目汇总表!P$5=2,LEN(T740)&gt;4),INT(LEFT(T740,6)),IF(AND(科目汇总表!P$5=3,LEN(T740)&gt;6),INT(LEFT(T740,8)),IF(AND(科目汇总表!P$5=4,LEN(T740)&gt;8),T740,0)))))</f>
        <v>0</v>
      </c>
      <c r="H740" s="16">
        <f t="shared" si="35"/>
        <v>0</v>
      </c>
      <c r="I740" s="16">
        <f t="shared" ref="I740:I803" si="36">IF(LEN(T740)&lt;6,0,INT(LEFT(T740,6)))</f>
        <v>0</v>
      </c>
      <c r="J740" s="16">
        <f t="shared" ref="J740:J803" si="37">IF(LEN(T740)&lt;8,0,INT(LEFT(T740,8)))</f>
        <v>0</v>
      </c>
    </row>
    <row r="741" spans="4:10" ht="15" customHeight="1" x14ac:dyDescent="0.15">
      <c r="D741" s="16">
        <f>IF(T741="",0,IF(科目汇总表!P$5=1,INT(LEFT(T741,4)),IF(AND(科目汇总表!P$5=2,LEN(T741)&gt;4),INT(LEFT(T741,6)),IF(AND(科目汇总表!P$5=3,LEN(T741)&gt;6),INT(LEFT(T741,8)),IF(AND(科目汇总表!P$5=4,LEN(T741)&gt;8),T741,0)))))</f>
        <v>0</v>
      </c>
      <c r="H741" s="16">
        <f t="shared" si="35"/>
        <v>0</v>
      </c>
      <c r="I741" s="16">
        <f t="shared" si="36"/>
        <v>0</v>
      </c>
      <c r="J741" s="16">
        <f t="shared" si="37"/>
        <v>0</v>
      </c>
    </row>
    <row r="742" spans="4:10" ht="15" customHeight="1" x14ac:dyDescent="0.15">
      <c r="D742" s="16">
        <f>IF(T742="",0,IF(科目汇总表!P$5=1,INT(LEFT(T742,4)),IF(AND(科目汇总表!P$5=2,LEN(T742)&gt;4),INT(LEFT(T742,6)),IF(AND(科目汇总表!P$5=3,LEN(T742)&gt;6),INT(LEFT(T742,8)),IF(AND(科目汇总表!P$5=4,LEN(T742)&gt;8),T742,0)))))</f>
        <v>0</v>
      </c>
      <c r="H742" s="16">
        <f t="shared" si="35"/>
        <v>0</v>
      </c>
      <c r="I742" s="16">
        <f t="shared" si="36"/>
        <v>0</v>
      </c>
      <c r="J742" s="16">
        <f t="shared" si="37"/>
        <v>0</v>
      </c>
    </row>
    <row r="743" spans="4:10" ht="15" customHeight="1" x14ac:dyDescent="0.15">
      <c r="D743" s="16">
        <f>IF(T743="",0,IF(科目汇总表!P$5=1,INT(LEFT(T743,4)),IF(AND(科目汇总表!P$5=2,LEN(T743)&gt;4),INT(LEFT(T743,6)),IF(AND(科目汇总表!P$5=3,LEN(T743)&gt;6),INT(LEFT(T743,8)),IF(AND(科目汇总表!P$5=4,LEN(T743)&gt;8),T743,0)))))</f>
        <v>0</v>
      </c>
      <c r="H743" s="16">
        <f t="shared" si="35"/>
        <v>0</v>
      </c>
      <c r="I743" s="16">
        <f t="shared" si="36"/>
        <v>0</v>
      </c>
      <c r="J743" s="16">
        <f t="shared" si="37"/>
        <v>0</v>
      </c>
    </row>
    <row r="744" spans="4:10" ht="15" customHeight="1" x14ac:dyDescent="0.15">
      <c r="D744" s="16">
        <f>IF(T744="",0,IF(科目汇总表!P$5=1,INT(LEFT(T744,4)),IF(AND(科目汇总表!P$5=2,LEN(T744)&gt;4),INT(LEFT(T744,6)),IF(AND(科目汇总表!P$5=3,LEN(T744)&gt;6),INT(LEFT(T744,8)),IF(AND(科目汇总表!P$5=4,LEN(T744)&gt;8),T744,0)))))</f>
        <v>0</v>
      </c>
      <c r="H744" s="16">
        <f t="shared" si="35"/>
        <v>0</v>
      </c>
      <c r="I744" s="16">
        <f t="shared" si="36"/>
        <v>0</v>
      </c>
      <c r="J744" s="16">
        <f t="shared" si="37"/>
        <v>0</v>
      </c>
    </row>
    <row r="745" spans="4:10" ht="15" customHeight="1" x14ac:dyDescent="0.15">
      <c r="D745" s="16">
        <f>IF(T745="",0,IF(科目汇总表!P$5=1,INT(LEFT(T745,4)),IF(AND(科目汇总表!P$5=2,LEN(T745)&gt;4),INT(LEFT(T745,6)),IF(AND(科目汇总表!P$5=3,LEN(T745)&gt;6),INT(LEFT(T745,8)),IF(AND(科目汇总表!P$5=4,LEN(T745)&gt;8),T745,0)))))</f>
        <v>0</v>
      </c>
      <c r="H745" s="16">
        <f t="shared" si="35"/>
        <v>0</v>
      </c>
      <c r="I745" s="16">
        <f t="shared" si="36"/>
        <v>0</v>
      </c>
      <c r="J745" s="16">
        <f t="shared" si="37"/>
        <v>0</v>
      </c>
    </row>
    <row r="746" spans="4:10" ht="15" customHeight="1" x14ac:dyDescent="0.15">
      <c r="D746" s="16">
        <f>IF(T746="",0,IF(科目汇总表!P$5=1,INT(LEFT(T746,4)),IF(AND(科目汇总表!P$5=2,LEN(T746)&gt;4),INT(LEFT(T746,6)),IF(AND(科目汇总表!P$5=3,LEN(T746)&gt;6),INT(LEFT(T746,8)),IF(AND(科目汇总表!P$5=4,LEN(T746)&gt;8),T746,0)))))</f>
        <v>0</v>
      </c>
      <c r="H746" s="16">
        <f t="shared" si="35"/>
        <v>0</v>
      </c>
      <c r="I746" s="16">
        <f t="shared" si="36"/>
        <v>0</v>
      </c>
      <c r="J746" s="16">
        <f t="shared" si="37"/>
        <v>0</v>
      </c>
    </row>
    <row r="747" spans="4:10" ht="15" customHeight="1" x14ac:dyDescent="0.15">
      <c r="D747" s="16">
        <f>IF(T747="",0,IF(科目汇总表!P$5=1,INT(LEFT(T747,4)),IF(AND(科目汇总表!P$5=2,LEN(T747)&gt;4),INT(LEFT(T747,6)),IF(AND(科目汇总表!P$5=3,LEN(T747)&gt;6),INT(LEFT(T747,8)),IF(AND(科目汇总表!P$5=4,LEN(T747)&gt;8),T747,0)))))</f>
        <v>0</v>
      </c>
      <c r="H747" s="16">
        <f t="shared" si="35"/>
        <v>0</v>
      </c>
      <c r="I747" s="16">
        <f t="shared" si="36"/>
        <v>0</v>
      </c>
      <c r="J747" s="16">
        <f t="shared" si="37"/>
        <v>0</v>
      </c>
    </row>
    <row r="748" spans="4:10" ht="15" customHeight="1" x14ac:dyDescent="0.15">
      <c r="D748" s="16">
        <f>IF(T748="",0,IF(科目汇总表!P$5=1,INT(LEFT(T748,4)),IF(AND(科目汇总表!P$5=2,LEN(T748)&gt;4),INT(LEFT(T748,6)),IF(AND(科目汇总表!P$5=3,LEN(T748)&gt;6),INT(LEFT(T748,8)),IF(AND(科目汇总表!P$5=4,LEN(T748)&gt;8),T748,0)))))</f>
        <v>0</v>
      </c>
      <c r="H748" s="16">
        <f t="shared" si="35"/>
        <v>0</v>
      </c>
      <c r="I748" s="16">
        <f t="shared" si="36"/>
        <v>0</v>
      </c>
      <c r="J748" s="16">
        <f t="shared" si="37"/>
        <v>0</v>
      </c>
    </row>
    <row r="749" spans="4:10" ht="15" customHeight="1" x14ac:dyDescent="0.15">
      <c r="D749" s="16">
        <f>IF(T749="",0,IF(科目汇总表!P$5=1,INT(LEFT(T749,4)),IF(AND(科目汇总表!P$5=2,LEN(T749)&gt;4),INT(LEFT(T749,6)),IF(AND(科目汇总表!P$5=3,LEN(T749)&gt;6),INT(LEFT(T749,8)),IF(AND(科目汇总表!P$5=4,LEN(T749)&gt;8),T749,0)))))</f>
        <v>0</v>
      </c>
      <c r="H749" s="16">
        <f t="shared" si="35"/>
        <v>0</v>
      </c>
      <c r="I749" s="16">
        <f t="shared" si="36"/>
        <v>0</v>
      </c>
      <c r="J749" s="16">
        <f t="shared" si="37"/>
        <v>0</v>
      </c>
    </row>
    <row r="750" spans="4:10" ht="15" customHeight="1" x14ac:dyDescent="0.15">
      <c r="D750" s="16">
        <f>IF(T750="",0,IF(科目汇总表!P$5=1,INT(LEFT(T750,4)),IF(AND(科目汇总表!P$5=2,LEN(T750)&gt;4),INT(LEFT(T750,6)),IF(AND(科目汇总表!P$5=3,LEN(T750)&gt;6),INT(LEFT(T750,8)),IF(AND(科目汇总表!P$5=4,LEN(T750)&gt;8),T750,0)))))</f>
        <v>0</v>
      </c>
      <c r="H750" s="16">
        <f t="shared" si="35"/>
        <v>0</v>
      </c>
      <c r="I750" s="16">
        <f t="shared" si="36"/>
        <v>0</v>
      </c>
      <c r="J750" s="16">
        <f t="shared" si="37"/>
        <v>0</v>
      </c>
    </row>
    <row r="751" spans="4:10" ht="15" customHeight="1" x14ac:dyDescent="0.15">
      <c r="D751" s="16">
        <f>IF(T751="",0,IF(科目汇总表!P$5=1,INT(LEFT(T751,4)),IF(AND(科目汇总表!P$5=2,LEN(T751)&gt;4),INT(LEFT(T751,6)),IF(AND(科目汇总表!P$5=3,LEN(T751)&gt;6),INT(LEFT(T751,8)),IF(AND(科目汇总表!P$5=4,LEN(T751)&gt;8),T751,0)))))</f>
        <v>0</v>
      </c>
      <c r="H751" s="16">
        <f t="shared" si="35"/>
        <v>0</v>
      </c>
      <c r="I751" s="16">
        <f t="shared" si="36"/>
        <v>0</v>
      </c>
      <c r="J751" s="16">
        <f t="shared" si="37"/>
        <v>0</v>
      </c>
    </row>
    <row r="752" spans="4:10" ht="15" customHeight="1" x14ac:dyDescent="0.15">
      <c r="D752" s="16">
        <f>IF(T752="",0,IF(科目汇总表!P$5=1,INT(LEFT(T752,4)),IF(AND(科目汇总表!P$5=2,LEN(T752)&gt;4),INT(LEFT(T752,6)),IF(AND(科目汇总表!P$5=3,LEN(T752)&gt;6),INT(LEFT(T752,8)),IF(AND(科目汇总表!P$5=4,LEN(T752)&gt;8),T752,0)))))</f>
        <v>0</v>
      </c>
      <c r="H752" s="16">
        <f t="shared" si="35"/>
        <v>0</v>
      </c>
      <c r="I752" s="16">
        <f t="shared" si="36"/>
        <v>0</v>
      </c>
      <c r="J752" s="16">
        <f t="shared" si="37"/>
        <v>0</v>
      </c>
    </row>
    <row r="753" spans="4:10" ht="15" customHeight="1" x14ac:dyDescent="0.15">
      <c r="D753" s="16">
        <f>IF(T753="",0,IF(科目汇总表!P$5=1,INT(LEFT(T753,4)),IF(AND(科目汇总表!P$5=2,LEN(T753)&gt;4),INT(LEFT(T753,6)),IF(AND(科目汇总表!P$5=3,LEN(T753)&gt;6),INT(LEFT(T753,8)),IF(AND(科目汇总表!P$5=4,LEN(T753)&gt;8),T753,0)))))</f>
        <v>0</v>
      </c>
      <c r="H753" s="16">
        <f t="shared" si="35"/>
        <v>0</v>
      </c>
      <c r="I753" s="16">
        <f t="shared" si="36"/>
        <v>0</v>
      </c>
      <c r="J753" s="16">
        <f t="shared" si="37"/>
        <v>0</v>
      </c>
    </row>
    <row r="754" spans="4:10" ht="15" customHeight="1" x14ac:dyDescent="0.15">
      <c r="D754" s="16">
        <f>IF(T754="",0,IF(科目汇总表!P$5=1,INT(LEFT(T754,4)),IF(AND(科目汇总表!P$5=2,LEN(T754)&gt;4),INT(LEFT(T754,6)),IF(AND(科目汇总表!P$5=3,LEN(T754)&gt;6),INT(LEFT(T754,8)),IF(AND(科目汇总表!P$5=4,LEN(T754)&gt;8),T754,0)))))</f>
        <v>0</v>
      </c>
      <c r="H754" s="16">
        <f t="shared" si="35"/>
        <v>0</v>
      </c>
      <c r="I754" s="16">
        <f t="shared" si="36"/>
        <v>0</v>
      </c>
      <c r="J754" s="16">
        <f t="shared" si="37"/>
        <v>0</v>
      </c>
    </row>
    <row r="755" spans="4:10" ht="15" customHeight="1" x14ac:dyDescent="0.15">
      <c r="D755" s="16">
        <f>IF(T755="",0,IF(科目汇总表!P$5=1,INT(LEFT(T755,4)),IF(AND(科目汇总表!P$5=2,LEN(T755)&gt;4),INT(LEFT(T755,6)),IF(AND(科目汇总表!P$5=3,LEN(T755)&gt;6),INT(LEFT(T755,8)),IF(AND(科目汇总表!P$5=4,LEN(T755)&gt;8),T755,0)))))</f>
        <v>0</v>
      </c>
      <c r="H755" s="16">
        <f t="shared" si="35"/>
        <v>0</v>
      </c>
      <c r="I755" s="16">
        <f t="shared" si="36"/>
        <v>0</v>
      </c>
      <c r="J755" s="16">
        <f t="shared" si="37"/>
        <v>0</v>
      </c>
    </row>
    <row r="756" spans="4:10" ht="15" customHeight="1" x14ac:dyDescent="0.15">
      <c r="D756" s="16">
        <f>IF(T756="",0,IF(科目汇总表!P$5=1,INT(LEFT(T756,4)),IF(AND(科目汇总表!P$5=2,LEN(T756)&gt;4),INT(LEFT(T756,6)),IF(AND(科目汇总表!P$5=3,LEN(T756)&gt;6),INT(LEFT(T756,8)),IF(AND(科目汇总表!P$5=4,LEN(T756)&gt;8),T756,0)))))</f>
        <v>0</v>
      </c>
      <c r="H756" s="16">
        <f t="shared" si="35"/>
        <v>0</v>
      </c>
      <c r="I756" s="16">
        <f t="shared" si="36"/>
        <v>0</v>
      </c>
      <c r="J756" s="16">
        <f t="shared" si="37"/>
        <v>0</v>
      </c>
    </row>
    <row r="757" spans="4:10" ht="15" customHeight="1" x14ac:dyDescent="0.15">
      <c r="D757" s="16">
        <f>IF(T757="",0,IF(科目汇总表!P$5=1,INT(LEFT(T757,4)),IF(AND(科目汇总表!P$5=2,LEN(T757)&gt;4),INT(LEFT(T757,6)),IF(AND(科目汇总表!P$5=3,LEN(T757)&gt;6),INT(LEFT(T757,8)),IF(AND(科目汇总表!P$5=4,LEN(T757)&gt;8),T757,0)))))</f>
        <v>0</v>
      </c>
      <c r="H757" s="16">
        <f t="shared" si="35"/>
        <v>0</v>
      </c>
      <c r="I757" s="16">
        <f t="shared" si="36"/>
        <v>0</v>
      </c>
      <c r="J757" s="16">
        <f t="shared" si="37"/>
        <v>0</v>
      </c>
    </row>
    <row r="758" spans="4:10" ht="15" customHeight="1" x14ac:dyDescent="0.15">
      <c r="D758" s="16">
        <f>IF(T758="",0,IF(科目汇总表!P$5=1,INT(LEFT(T758,4)),IF(AND(科目汇总表!P$5=2,LEN(T758)&gt;4),INT(LEFT(T758,6)),IF(AND(科目汇总表!P$5=3,LEN(T758)&gt;6),INT(LEFT(T758,8)),IF(AND(科目汇总表!P$5=4,LEN(T758)&gt;8),T758,0)))))</f>
        <v>0</v>
      </c>
      <c r="H758" s="16">
        <f t="shared" si="35"/>
        <v>0</v>
      </c>
      <c r="I758" s="16">
        <f t="shared" si="36"/>
        <v>0</v>
      </c>
      <c r="J758" s="16">
        <f t="shared" si="37"/>
        <v>0</v>
      </c>
    </row>
    <row r="759" spans="4:10" ht="15" customHeight="1" x14ac:dyDescent="0.15">
      <c r="D759" s="16">
        <f>IF(T759="",0,IF(科目汇总表!P$5=1,INT(LEFT(T759,4)),IF(AND(科目汇总表!P$5=2,LEN(T759)&gt;4),INT(LEFT(T759,6)),IF(AND(科目汇总表!P$5=3,LEN(T759)&gt;6),INT(LEFT(T759,8)),IF(AND(科目汇总表!P$5=4,LEN(T759)&gt;8),T759,0)))))</f>
        <v>0</v>
      </c>
      <c r="H759" s="16">
        <f t="shared" si="35"/>
        <v>0</v>
      </c>
      <c r="I759" s="16">
        <f t="shared" si="36"/>
        <v>0</v>
      </c>
      <c r="J759" s="16">
        <f t="shared" si="37"/>
        <v>0</v>
      </c>
    </row>
    <row r="760" spans="4:10" ht="15" customHeight="1" x14ac:dyDescent="0.15">
      <c r="D760" s="16">
        <f>IF(T760="",0,IF(科目汇总表!P$5=1,INT(LEFT(T760,4)),IF(AND(科目汇总表!P$5=2,LEN(T760)&gt;4),INT(LEFT(T760,6)),IF(AND(科目汇总表!P$5=3,LEN(T760)&gt;6),INT(LEFT(T760,8)),IF(AND(科目汇总表!P$5=4,LEN(T760)&gt;8),T760,0)))))</f>
        <v>0</v>
      </c>
      <c r="H760" s="16">
        <f t="shared" si="35"/>
        <v>0</v>
      </c>
      <c r="I760" s="16">
        <f t="shared" si="36"/>
        <v>0</v>
      </c>
      <c r="J760" s="16">
        <f t="shared" si="37"/>
        <v>0</v>
      </c>
    </row>
    <row r="761" spans="4:10" ht="15" customHeight="1" x14ac:dyDescent="0.15">
      <c r="D761" s="16">
        <f>IF(T761="",0,IF(科目汇总表!P$5=1,INT(LEFT(T761,4)),IF(AND(科目汇总表!P$5=2,LEN(T761)&gt;4),INT(LEFT(T761,6)),IF(AND(科目汇总表!P$5=3,LEN(T761)&gt;6),INT(LEFT(T761,8)),IF(AND(科目汇总表!P$5=4,LEN(T761)&gt;8),T761,0)))))</f>
        <v>0</v>
      </c>
      <c r="H761" s="16">
        <f t="shared" si="35"/>
        <v>0</v>
      </c>
      <c r="I761" s="16">
        <f t="shared" si="36"/>
        <v>0</v>
      </c>
      <c r="J761" s="16">
        <f t="shared" si="37"/>
        <v>0</v>
      </c>
    </row>
    <row r="762" spans="4:10" ht="15" customHeight="1" x14ac:dyDescent="0.15">
      <c r="D762" s="16">
        <f>IF(T762="",0,IF(科目汇总表!P$5=1,INT(LEFT(T762,4)),IF(AND(科目汇总表!P$5=2,LEN(T762)&gt;4),INT(LEFT(T762,6)),IF(AND(科目汇总表!P$5=3,LEN(T762)&gt;6),INT(LEFT(T762,8)),IF(AND(科目汇总表!P$5=4,LEN(T762)&gt;8),T762,0)))))</f>
        <v>0</v>
      </c>
      <c r="H762" s="16">
        <f t="shared" si="35"/>
        <v>0</v>
      </c>
      <c r="I762" s="16">
        <f t="shared" si="36"/>
        <v>0</v>
      </c>
      <c r="J762" s="16">
        <f t="shared" si="37"/>
        <v>0</v>
      </c>
    </row>
    <row r="763" spans="4:10" ht="15" customHeight="1" x14ac:dyDescent="0.15">
      <c r="D763" s="16">
        <f>IF(T763="",0,IF(科目汇总表!P$5=1,INT(LEFT(T763,4)),IF(AND(科目汇总表!P$5=2,LEN(T763)&gt;4),INT(LEFT(T763,6)),IF(AND(科目汇总表!P$5=3,LEN(T763)&gt;6),INT(LEFT(T763,8)),IF(AND(科目汇总表!P$5=4,LEN(T763)&gt;8),T763,0)))))</f>
        <v>0</v>
      </c>
      <c r="H763" s="16">
        <f t="shared" si="35"/>
        <v>0</v>
      </c>
      <c r="I763" s="16">
        <f t="shared" si="36"/>
        <v>0</v>
      </c>
      <c r="J763" s="16">
        <f t="shared" si="37"/>
        <v>0</v>
      </c>
    </row>
    <row r="764" spans="4:10" ht="15" customHeight="1" x14ac:dyDescent="0.15">
      <c r="D764" s="16">
        <f>IF(T764="",0,IF(科目汇总表!P$5=1,INT(LEFT(T764,4)),IF(AND(科目汇总表!P$5=2,LEN(T764)&gt;4),INT(LEFT(T764,6)),IF(AND(科目汇总表!P$5=3,LEN(T764)&gt;6),INT(LEFT(T764,8)),IF(AND(科目汇总表!P$5=4,LEN(T764)&gt;8),T764,0)))))</f>
        <v>0</v>
      </c>
      <c r="H764" s="16">
        <f t="shared" si="35"/>
        <v>0</v>
      </c>
      <c r="I764" s="16">
        <f t="shared" si="36"/>
        <v>0</v>
      </c>
      <c r="J764" s="16">
        <f t="shared" si="37"/>
        <v>0</v>
      </c>
    </row>
    <row r="765" spans="4:10" ht="15" customHeight="1" x14ac:dyDescent="0.15">
      <c r="D765" s="16">
        <f>IF(T765="",0,IF(科目汇总表!P$5=1,INT(LEFT(T765,4)),IF(AND(科目汇总表!P$5=2,LEN(T765)&gt;4),INT(LEFT(T765,6)),IF(AND(科目汇总表!P$5=3,LEN(T765)&gt;6),INT(LEFT(T765,8)),IF(AND(科目汇总表!P$5=4,LEN(T765)&gt;8),T765,0)))))</f>
        <v>0</v>
      </c>
      <c r="H765" s="16">
        <f t="shared" si="35"/>
        <v>0</v>
      </c>
      <c r="I765" s="16">
        <f t="shared" si="36"/>
        <v>0</v>
      </c>
      <c r="J765" s="16">
        <f t="shared" si="37"/>
        <v>0</v>
      </c>
    </row>
    <row r="766" spans="4:10" ht="15" customHeight="1" x14ac:dyDescent="0.15">
      <c r="D766" s="16">
        <f>IF(T766="",0,IF(科目汇总表!P$5=1,INT(LEFT(T766,4)),IF(AND(科目汇总表!P$5=2,LEN(T766)&gt;4),INT(LEFT(T766,6)),IF(AND(科目汇总表!P$5=3,LEN(T766)&gt;6),INT(LEFT(T766,8)),IF(AND(科目汇总表!P$5=4,LEN(T766)&gt;8),T766,0)))))</f>
        <v>0</v>
      </c>
      <c r="H766" s="16">
        <f t="shared" si="35"/>
        <v>0</v>
      </c>
      <c r="I766" s="16">
        <f t="shared" si="36"/>
        <v>0</v>
      </c>
      <c r="J766" s="16">
        <f t="shared" si="37"/>
        <v>0</v>
      </c>
    </row>
    <row r="767" spans="4:10" ht="15" customHeight="1" x14ac:dyDescent="0.15">
      <c r="D767" s="16">
        <f>IF(T767="",0,IF(科目汇总表!P$5=1,INT(LEFT(T767,4)),IF(AND(科目汇总表!P$5=2,LEN(T767)&gt;4),INT(LEFT(T767,6)),IF(AND(科目汇总表!P$5=3,LEN(T767)&gt;6),INT(LEFT(T767,8)),IF(AND(科目汇总表!P$5=4,LEN(T767)&gt;8),T767,0)))))</f>
        <v>0</v>
      </c>
      <c r="H767" s="16">
        <f t="shared" si="35"/>
        <v>0</v>
      </c>
      <c r="I767" s="16">
        <f t="shared" si="36"/>
        <v>0</v>
      </c>
      <c r="J767" s="16">
        <f t="shared" si="37"/>
        <v>0</v>
      </c>
    </row>
    <row r="768" spans="4:10" ht="15" customHeight="1" x14ac:dyDescent="0.15">
      <c r="D768" s="16">
        <f>IF(T768="",0,IF(科目汇总表!P$5=1,INT(LEFT(T768,4)),IF(AND(科目汇总表!P$5=2,LEN(T768)&gt;4),INT(LEFT(T768,6)),IF(AND(科目汇总表!P$5=3,LEN(T768)&gt;6),INT(LEFT(T768,8)),IF(AND(科目汇总表!P$5=4,LEN(T768)&gt;8),T768,0)))))</f>
        <v>0</v>
      </c>
      <c r="H768" s="16">
        <f t="shared" si="35"/>
        <v>0</v>
      </c>
      <c r="I768" s="16">
        <f t="shared" si="36"/>
        <v>0</v>
      </c>
      <c r="J768" s="16">
        <f t="shared" si="37"/>
        <v>0</v>
      </c>
    </row>
    <row r="769" spans="4:10" ht="15" customHeight="1" x14ac:dyDescent="0.15">
      <c r="D769" s="16">
        <f>IF(T769="",0,IF(科目汇总表!P$5=1,INT(LEFT(T769,4)),IF(AND(科目汇总表!P$5=2,LEN(T769)&gt;4),INT(LEFT(T769,6)),IF(AND(科目汇总表!P$5=3,LEN(T769)&gt;6),INT(LEFT(T769,8)),IF(AND(科目汇总表!P$5=4,LEN(T769)&gt;8),T769,0)))))</f>
        <v>0</v>
      </c>
      <c r="H769" s="16">
        <f t="shared" si="35"/>
        <v>0</v>
      </c>
      <c r="I769" s="16">
        <f t="shared" si="36"/>
        <v>0</v>
      </c>
      <c r="J769" s="16">
        <f t="shared" si="37"/>
        <v>0</v>
      </c>
    </row>
    <row r="770" spans="4:10" ht="15" customHeight="1" x14ac:dyDescent="0.15">
      <c r="D770" s="16">
        <f>IF(T770="",0,IF(科目汇总表!P$5=1,INT(LEFT(T770,4)),IF(AND(科目汇总表!P$5=2,LEN(T770)&gt;4),INT(LEFT(T770,6)),IF(AND(科目汇总表!P$5=3,LEN(T770)&gt;6),INT(LEFT(T770,8)),IF(AND(科目汇总表!P$5=4,LEN(T770)&gt;8),T770,0)))))</f>
        <v>0</v>
      </c>
      <c r="H770" s="16">
        <f t="shared" si="35"/>
        <v>0</v>
      </c>
      <c r="I770" s="16">
        <f t="shared" si="36"/>
        <v>0</v>
      </c>
      <c r="J770" s="16">
        <f t="shared" si="37"/>
        <v>0</v>
      </c>
    </row>
    <row r="771" spans="4:10" ht="15" customHeight="1" x14ac:dyDescent="0.15">
      <c r="D771" s="16">
        <f>IF(T771="",0,IF(科目汇总表!P$5=1,INT(LEFT(T771,4)),IF(AND(科目汇总表!P$5=2,LEN(T771)&gt;4),INT(LEFT(T771,6)),IF(AND(科目汇总表!P$5=3,LEN(T771)&gt;6),INT(LEFT(T771,8)),IF(AND(科目汇总表!P$5=4,LEN(T771)&gt;8),T771,0)))))</f>
        <v>0</v>
      </c>
      <c r="H771" s="16">
        <f t="shared" si="35"/>
        <v>0</v>
      </c>
      <c r="I771" s="16">
        <f t="shared" si="36"/>
        <v>0</v>
      </c>
      <c r="J771" s="16">
        <f t="shared" si="37"/>
        <v>0</v>
      </c>
    </row>
    <row r="772" spans="4:10" ht="15" customHeight="1" x14ac:dyDescent="0.15">
      <c r="D772" s="16">
        <f>IF(T772="",0,IF(科目汇总表!P$5=1,INT(LEFT(T772,4)),IF(AND(科目汇总表!P$5=2,LEN(T772)&gt;4),INT(LEFT(T772,6)),IF(AND(科目汇总表!P$5=3,LEN(T772)&gt;6),INT(LEFT(T772,8)),IF(AND(科目汇总表!P$5=4,LEN(T772)&gt;8),T772,0)))))</f>
        <v>0</v>
      </c>
      <c r="H772" s="16">
        <f t="shared" si="35"/>
        <v>0</v>
      </c>
      <c r="I772" s="16">
        <f t="shared" si="36"/>
        <v>0</v>
      </c>
      <c r="J772" s="16">
        <f t="shared" si="37"/>
        <v>0</v>
      </c>
    </row>
    <row r="773" spans="4:10" ht="15" customHeight="1" x14ac:dyDescent="0.15">
      <c r="D773" s="16">
        <f>IF(T773="",0,IF(科目汇总表!P$5=1,INT(LEFT(T773,4)),IF(AND(科目汇总表!P$5=2,LEN(T773)&gt;4),INT(LEFT(T773,6)),IF(AND(科目汇总表!P$5=3,LEN(T773)&gt;6),INT(LEFT(T773,8)),IF(AND(科目汇总表!P$5=4,LEN(T773)&gt;8),T773,0)))))</f>
        <v>0</v>
      </c>
      <c r="H773" s="16">
        <f t="shared" ref="H773:H836" si="38">IF(T773=0,0,INT(LEFT(T773,4)))</f>
        <v>0</v>
      </c>
      <c r="I773" s="16">
        <f t="shared" si="36"/>
        <v>0</v>
      </c>
      <c r="J773" s="16">
        <f t="shared" si="37"/>
        <v>0</v>
      </c>
    </row>
    <row r="774" spans="4:10" ht="15" customHeight="1" x14ac:dyDescent="0.15">
      <c r="D774" s="16">
        <f>IF(T774="",0,IF(科目汇总表!P$5=1,INT(LEFT(T774,4)),IF(AND(科目汇总表!P$5=2,LEN(T774)&gt;4),INT(LEFT(T774,6)),IF(AND(科目汇总表!P$5=3,LEN(T774)&gt;6),INT(LEFT(T774,8)),IF(AND(科目汇总表!P$5=4,LEN(T774)&gt;8),T774,0)))))</f>
        <v>0</v>
      </c>
      <c r="H774" s="16">
        <f t="shared" si="38"/>
        <v>0</v>
      </c>
      <c r="I774" s="16">
        <f t="shared" si="36"/>
        <v>0</v>
      </c>
      <c r="J774" s="16">
        <f t="shared" si="37"/>
        <v>0</v>
      </c>
    </row>
    <row r="775" spans="4:10" ht="15" customHeight="1" x14ac:dyDescent="0.15">
      <c r="D775" s="16">
        <f>IF(T775="",0,IF(科目汇总表!P$5=1,INT(LEFT(T775,4)),IF(AND(科目汇总表!P$5=2,LEN(T775)&gt;4),INT(LEFT(T775,6)),IF(AND(科目汇总表!P$5=3,LEN(T775)&gt;6),INT(LEFT(T775,8)),IF(AND(科目汇总表!P$5=4,LEN(T775)&gt;8),T775,0)))))</f>
        <v>0</v>
      </c>
      <c r="H775" s="16">
        <f t="shared" si="38"/>
        <v>0</v>
      </c>
      <c r="I775" s="16">
        <f t="shared" si="36"/>
        <v>0</v>
      </c>
      <c r="J775" s="16">
        <f t="shared" si="37"/>
        <v>0</v>
      </c>
    </row>
    <row r="776" spans="4:10" ht="15" customHeight="1" x14ac:dyDescent="0.15">
      <c r="D776" s="16">
        <f>IF(T776="",0,IF(科目汇总表!P$5=1,INT(LEFT(T776,4)),IF(AND(科目汇总表!P$5=2,LEN(T776)&gt;4),INT(LEFT(T776,6)),IF(AND(科目汇总表!P$5=3,LEN(T776)&gt;6),INT(LEFT(T776,8)),IF(AND(科目汇总表!P$5=4,LEN(T776)&gt;8),T776,0)))))</f>
        <v>0</v>
      </c>
      <c r="H776" s="16">
        <f t="shared" si="38"/>
        <v>0</v>
      </c>
      <c r="I776" s="16">
        <f t="shared" si="36"/>
        <v>0</v>
      </c>
      <c r="J776" s="16">
        <f t="shared" si="37"/>
        <v>0</v>
      </c>
    </row>
    <row r="777" spans="4:10" ht="15" customHeight="1" x14ac:dyDescent="0.15">
      <c r="D777" s="16">
        <f>IF(T777="",0,IF(科目汇总表!P$5=1,INT(LEFT(T777,4)),IF(AND(科目汇总表!P$5=2,LEN(T777)&gt;4),INT(LEFT(T777,6)),IF(AND(科目汇总表!P$5=3,LEN(T777)&gt;6),INT(LEFT(T777,8)),IF(AND(科目汇总表!P$5=4,LEN(T777)&gt;8),T777,0)))))</f>
        <v>0</v>
      </c>
      <c r="H777" s="16">
        <f t="shared" si="38"/>
        <v>0</v>
      </c>
      <c r="I777" s="16">
        <f t="shared" si="36"/>
        <v>0</v>
      </c>
      <c r="J777" s="16">
        <f t="shared" si="37"/>
        <v>0</v>
      </c>
    </row>
    <row r="778" spans="4:10" ht="15" customHeight="1" x14ac:dyDescent="0.15">
      <c r="D778" s="16">
        <f>IF(T778="",0,IF(科目汇总表!P$5=1,INT(LEFT(T778,4)),IF(AND(科目汇总表!P$5=2,LEN(T778)&gt;4),INT(LEFT(T778,6)),IF(AND(科目汇总表!P$5=3,LEN(T778)&gt;6),INT(LEFT(T778,8)),IF(AND(科目汇总表!P$5=4,LEN(T778)&gt;8),T778,0)))))</f>
        <v>0</v>
      </c>
      <c r="H778" s="16">
        <f t="shared" si="38"/>
        <v>0</v>
      </c>
      <c r="I778" s="16">
        <f t="shared" si="36"/>
        <v>0</v>
      </c>
      <c r="J778" s="16">
        <f t="shared" si="37"/>
        <v>0</v>
      </c>
    </row>
    <row r="779" spans="4:10" ht="15" customHeight="1" x14ac:dyDescent="0.15">
      <c r="D779" s="16">
        <f>IF(T779="",0,IF(科目汇总表!P$5=1,INT(LEFT(T779,4)),IF(AND(科目汇总表!P$5=2,LEN(T779)&gt;4),INT(LEFT(T779,6)),IF(AND(科目汇总表!P$5=3,LEN(T779)&gt;6),INT(LEFT(T779,8)),IF(AND(科目汇总表!P$5=4,LEN(T779)&gt;8),T779,0)))))</f>
        <v>0</v>
      </c>
      <c r="H779" s="16">
        <f t="shared" si="38"/>
        <v>0</v>
      </c>
      <c r="I779" s="16">
        <f t="shared" si="36"/>
        <v>0</v>
      </c>
      <c r="J779" s="16">
        <f t="shared" si="37"/>
        <v>0</v>
      </c>
    </row>
    <row r="780" spans="4:10" ht="15" customHeight="1" x14ac:dyDescent="0.15">
      <c r="D780" s="16">
        <f>IF(T780="",0,IF(科目汇总表!P$5=1,INT(LEFT(T780,4)),IF(AND(科目汇总表!P$5=2,LEN(T780)&gt;4),INT(LEFT(T780,6)),IF(AND(科目汇总表!P$5=3,LEN(T780)&gt;6),INT(LEFT(T780,8)),IF(AND(科目汇总表!P$5=4,LEN(T780)&gt;8),T780,0)))))</f>
        <v>0</v>
      </c>
      <c r="H780" s="16">
        <f t="shared" si="38"/>
        <v>0</v>
      </c>
      <c r="I780" s="16">
        <f t="shared" si="36"/>
        <v>0</v>
      </c>
      <c r="J780" s="16">
        <f t="shared" si="37"/>
        <v>0</v>
      </c>
    </row>
    <row r="781" spans="4:10" ht="15" customHeight="1" x14ac:dyDescent="0.15">
      <c r="D781" s="16">
        <f>IF(T781="",0,IF(科目汇总表!P$5=1,INT(LEFT(T781,4)),IF(AND(科目汇总表!P$5=2,LEN(T781)&gt;4),INT(LEFT(T781,6)),IF(AND(科目汇总表!P$5=3,LEN(T781)&gt;6),INT(LEFT(T781,8)),IF(AND(科目汇总表!P$5=4,LEN(T781)&gt;8),T781,0)))))</f>
        <v>0</v>
      </c>
      <c r="H781" s="16">
        <f t="shared" si="38"/>
        <v>0</v>
      </c>
      <c r="I781" s="16">
        <f t="shared" si="36"/>
        <v>0</v>
      </c>
      <c r="J781" s="16">
        <f t="shared" si="37"/>
        <v>0</v>
      </c>
    </row>
    <row r="782" spans="4:10" ht="15" customHeight="1" x14ac:dyDescent="0.15">
      <c r="D782" s="16">
        <f>IF(T782="",0,IF(科目汇总表!P$5=1,INT(LEFT(T782,4)),IF(AND(科目汇总表!P$5=2,LEN(T782)&gt;4),INT(LEFT(T782,6)),IF(AND(科目汇总表!P$5=3,LEN(T782)&gt;6),INT(LEFT(T782,8)),IF(AND(科目汇总表!P$5=4,LEN(T782)&gt;8),T782,0)))))</f>
        <v>0</v>
      </c>
      <c r="H782" s="16">
        <f t="shared" si="38"/>
        <v>0</v>
      </c>
      <c r="I782" s="16">
        <f t="shared" si="36"/>
        <v>0</v>
      </c>
      <c r="J782" s="16">
        <f t="shared" si="37"/>
        <v>0</v>
      </c>
    </row>
    <row r="783" spans="4:10" ht="15" customHeight="1" x14ac:dyDescent="0.15">
      <c r="D783" s="16">
        <f>IF(T783="",0,IF(科目汇总表!P$5=1,INT(LEFT(T783,4)),IF(AND(科目汇总表!P$5=2,LEN(T783)&gt;4),INT(LEFT(T783,6)),IF(AND(科目汇总表!P$5=3,LEN(T783)&gt;6),INT(LEFT(T783,8)),IF(AND(科目汇总表!P$5=4,LEN(T783)&gt;8),T783,0)))))</f>
        <v>0</v>
      </c>
      <c r="H783" s="16">
        <f t="shared" si="38"/>
        <v>0</v>
      </c>
      <c r="I783" s="16">
        <f t="shared" si="36"/>
        <v>0</v>
      </c>
      <c r="J783" s="16">
        <f t="shared" si="37"/>
        <v>0</v>
      </c>
    </row>
    <row r="784" spans="4:10" ht="15" customHeight="1" x14ac:dyDescent="0.15">
      <c r="D784" s="16">
        <f>IF(T784="",0,IF(科目汇总表!P$5=1,INT(LEFT(T784,4)),IF(AND(科目汇总表!P$5=2,LEN(T784)&gt;4),INT(LEFT(T784,6)),IF(AND(科目汇总表!P$5=3,LEN(T784)&gt;6),INT(LEFT(T784,8)),IF(AND(科目汇总表!P$5=4,LEN(T784)&gt;8),T784,0)))))</f>
        <v>0</v>
      </c>
      <c r="H784" s="16">
        <f t="shared" si="38"/>
        <v>0</v>
      </c>
      <c r="I784" s="16">
        <f t="shared" si="36"/>
        <v>0</v>
      </c>
      <c r="J784" s="16">
        <f t="shared" si="37"/>
        <v>0</v>
      </c>
    </row>
    <row r="785" spans="4:10" ht="15" customHeight="1" x14ac:dyDescent="0.15">
      <c r="D785" s="16">
        <f>IF(T785="",0,IF(科目汇总表!P$5=1,INT(LEFT(T785,4)),IF(AND(科目汇总表!P$5=2,LEN(T785)&gt;4),INT(LEFT(T785,6)),IF(AND(科目汇总表!P$5=3,LEN(T785)&gt;6),INT(LEFT(T785,8)),IF(AND(科目汇总表!P$5=4,LEN(T785)&gt;8),T785,0)))))</f>
        <v>0</v>
      </c>
      <c r="H785" s="16">
        <f t="shared" si="38"/>
        <v>0</v>
      </c>
      <c r="I785" s="16">
        <f t="shared" si="36"/>
        <v>0</v>
      </c>
      <c r="J785" s="16">
        <f t="shared" si="37"/>
        <v>0</v>
      </c>
    </row>
    <row r="786" spans="4:10" ht="15" customHeight="1" x14ac:dyDescent="0.15">
      <c r="D786" s="16">
        <f>IF(T786="",0,IF(科目汇总表!P$5=1,INT(LEFT(T786,4)),IF(AND(科目汇总表!P$5=2,LEN(T786)&gt;4),INT(LEFT(T786,6)),IF(AND(科目汇总表!P$5=3,LEN(T786)&gt;6),INT(LEFT(T786,8)),IF(AND(科目汇总表!P$5=4,LEN(T786)&gt;8),T786,0)))))</f>
        <v>0</v>
      </c>
      <c r="H786" s="16">
        <f t="shared" si="38"/>
        <v>0</v>
      </c>
      <c r="I786" s="16">
        <f t="shared" si="36"/>
        <v>0</v>
      </c>
      <c r="J786" s="16">
        <f t="shared" si="37"/>
        <v>0</v>
      </c>
    </row>
    <row r="787" spans="4:10" ht="15" customHeight="1" x14ac:dyDescent="0.15">
      <c r="D787" s="16">
        <f>IF(T787="",0,IF(科目汇总表!P$5=1,INT(LEFT(T787,4)),IF(AND(科目汇总表!P$5=2,LEN(T787)&gt;4),INT(LEFT(T787,6)),IF(AND(科目汇总表!P$5=3,LEN(T787)&gt;6),INT(LEFT(T787,8)),IF(AND(科目汇总表!P$5=4,LEN(T787)&gt;8),T787,0)))))</f>
        <v>0</v>
      </c>
      <c r="H787" s="16">
        <f t="shared" si="38"/>
        <v>0</v>
      </c>
      <c r="I787" s="16">
        <f t="shared" si="36"/>
        <v>0</v>
      </c>
      <c r="J787" s="16">
        <f t="shared" si="37"/>
        <v>0</v>
      </c>
    </row>
    <row r="788" spans="4:10" ht="15" customHeight="1" x14ac:dyDescent="0.15">
      <c r="D788" s="16">
        <f>IF(T788="",0,IF(科目汇总表!P$5=1,INT(LEFT(T788,4)),IF(AND(科目汇总表!P$5=2,LEN(T788)&gt;4),INT(LEFT(T788,6)),IF(AND(科目汇总表!P$5=3,LEN(T788)&gt;6),INT(LEFT(T788,8)),IF(AND(科目汇总表!P$5=4,LEN(T788)&gt;8),T788,0)))))</f>
        <v>0</v>
      </c>
      <c r="H788" s="16">
        <f t="shared" si="38"/>
        <v>0</v>
      </c>
      <c r="I788" s="16">
        <f t="shared" si="36"/>
        <v>0</v>
      </c>
      <c r="J788" s="16">
        <f t="shared" si="37"/>
        <v>0</v>
      </c>
    </row>
    <row r="789" spans="4:10" ht="15" customHeight="1" x14ac:dyDescent="0.15">
      <c r="D789" s="16">
        <f>IF(T789="",0,IF(科目汇总表!P$5=1,INT(LEFT(T789,4)),IF(AND(科目汇总表!P$5=2,LEN(T789)&gt;4),INT(LEFT(T789,6)),IF(AND(科目汇总表!P$5=3,LEN(T789)&gt;6),INT(LEFT(T789,8)),IF(AND(科目汇总表!P$5=4,LEN(T789)&gt;8),T789,0)))))</f>
        <v>0</v>
      </c>
      <c r="H789" s="16">
        <f t="shared" si="38"/>
        <v>0</v>
      </c>
      <c r="I789" s="16">
        <f t="shared" si="36"/>
        <v>0</v>
      </c>
      <c r="J789" s="16">
        <f t="shared" si="37"/>
        <v>0</v>
      </c>
    </row>
    <row r="790" spans="4:10" ht="15" customHeight="1" x14ac:dyDescent="0.15">
      <c r="D790" s="16">
        <f>IF(T790="",0,IF(科目汇总表!P$5=1,INT(LEFT(T790,4)),IF(AND(科目汇总表!P$5=2,LEN(T790)&gt;4),INT(LEFT(T790,6)),IF(AND(科目汇总表!P$5=3,LEN(T790)&gt;6),INT(LEFT(T790,8)),IF(AND(科目汇总表!P$5=4,LEN(T790)&gt;8),T790,0)))))</f>
        <v>0</v>
      </c>
      <c r="H790" s="16">
        <f t="shared" si="38"/>
        <v>0</v>
      </c>
      <c r="I790" s="16">
        <f t="shared" si="36"/>
        <v>0</v>
      </c>
      <c r="J790" s="16">
        <f t="shared" si="37"/>
        <v>0</v>
      </c>
    </row>
    <row r="791" spans="4:10" ht="15" customHeight="1" x14ac:dyDescent="0.15">
      <c r="D791" s="16">
        <f>IF(T791="",0,IF(科目汇总表!P$5=1,INT(LEFT(T791,4)),IF(AND(科目汇总表!P$5=2,LEN(T791)&gt;4),INT(LEFT(T791,6)),IF(AND(科目汇总表!P$5=3,LEN(T791)&gt;6),INT(LEFT(T791,8)),IF(AND(科目汇总表!P$5=4,LEN(T791)&gt;8),T791,0)))))</f>
        <v>0</v>
      </c>
      <c r="H791" s="16">
        <f t="shared" si="38"/>
        <v>0</v>
      </c>
      <c r="I791" s="16">
        <f t="shared" si="36"/>
        <v>0</v>
      </c>
      <c r="J791" s="16">
        <f t="shared" si="37"/>
        <v>0</v>
      </c>
    </row>
    <row r="792" spans="4:10" ht="15" customHeight="1" x14ac:dyDescent="0.15">
      <c r="D792" s="16">
        <f>IF(T792="",0,IF(科目汇总表!P$5=1,INT(LEFT(T792,4)),IF(AND(科目汇总表!P$5=2,LEN(T792)&gt;4),INT(LEFT(T792,6)),IF(AND(科目汇总表!P$5=3,LEN(T792)&gt;6),INT(LEFT(T792,8)),IF(AND(科目汇总表!P$5=4,LEN(T792)&gt;8),T792,0)))))</f>
        <v>0</v>
      </c>
      <c r="H792" s="16">
        <f t="shared" si="38"/>
        <v>0</v>
      </c>
      <c r="I792" s="16">
        <f t="shared" si="36"/>
        <v>0</v>
      </c>
      <c r="J792" s="16">
        <f t="shared" si="37"/>
        <v>0</v>
      </c>
    </row>
    <row r="793" spans="4:10" ht="15" customHeight="1" x14ac:dyDescent="0.15">
      <c r="D793" s="16">
        <f>IF(T793="",0,IF(科目汇总表!P$5=1,INT(LEFT(T793,4)),IF(AND(科目汇总表!P$5=2,LEN(T793)&gt;4),INT(LEFT(T793,6)),IF(AND(科目汇总表!P$5=3,LEN(T793)&gt;6),INT(LEFT(T793,8)),IF(AND(科目汇总表!P$5=4,LEN(T793)&gt;8),T793,0)))))</f>
        <v>0</v>
      </c>
      <c r="H793" s="16">
        <f t="shared" si="38"/>
        <v>0</v>
      </c>
      <c r="I793" s="16">
        <f t="shared" si="36"/>
        <v>0</v>
      </c>
      <c r="J793" s="16">
        <f t="shared" si="37"/>
        <v>0</v>
      </c>
    </row>
    <row r="794" spans="4:10" ht="15" customHeight="1" x14ac:dyDescent="0.15">
      <c r="D794" s="16">
        <f>IF(T794="",0,IF(科目汇总表!P$5=1,INT(LEFT(T794,4)),IF(AND(科目汇总表!P$5=2,LEN(T794)&gt;4),INT(LEFT(T794,6)),IF(AND(科目汇总表!P$5=3,LEN(T794)&gt;6),INT(LEFT(T794,8)),IF(AND(科目汇总表!P$5=4,LEN(T794)&gt;8),T794,0)))))</f>
        <v>0</v>
      </c>
      <c r="H794" s="16">
        <f t="shared" si="38"/>
        <v>0</v>
      </c>
      <c r="I794" s="16">
        <f t="shared" si="36"/>
        <v>0</v>
      </c>
      <c r="J794" s="16">
        <f t="shared" si="37"/>
        <v>0</v>
      </c>
    </row>
    <row r="795" spans="4:10" ht="15" customHeight="1" x14ac:dyDescent="0.15">
      <c r="D795" s="16">
        <f>IF(T795="",0,IF(科目汇总表!P$5=1,INT(LEFT(T795,4)),IF(AND(科目汇总表!P$5=2,LEN(T795)&gt;4),INT(LEFT(T795,6)),IF(AND(科目汇总表!P$5=3,LEN(T795)&gt;6),INT(LEFT(T795,8)),IF(AND(科目汇总表!P$5=4,LEN(T795)&gt;8),T795,0)))))</f>
        <v>0</v>
      </c>
      <c r="H795" s="16">
        <f t="shared" si="38"/>
        <v>0</v>
      </c>
      <c r="I795" s="16">
        <f t="shared" si="36"/>
        <v>0</v>
      </c>
      <c r="J795" s="16">
        <f t="shared" si="37"/>
        <v>0</v>
      </c>
    </row>
    <row r="796" spans="4:10" ht="15" customHeight="1" x14ac:dyDescent="0.15">
      <c r="D796" s="16">
        <f>IF(T796="",0,IF(科目汇总表!P$5=1,INT(LEFT(T796,4)),IF(AND(科目汇总表!P$5=2,LEN(T796)&gt;4),INT(LEFT(T796,6)),IF(AND(科目汇总表!P$5=3,LEN(T796)&gt;6),INT(LEFT(T796,8)),IF(AND(科目汇总表!P$5=4,LEN(T796)&gt;8),T796,0)))))</f>
        <v>0</v>
      </c>
      <c r="H796" s="16">
        <f t="shared" si="38"/>
        <v>0</v>
      </c>
      <c r="I796" s="16">
        <f t="shared" si="36"/>
        <v>0</v>
      </c>
      <c r="J796" s="16">
        <f t="shared" si="37"/>
        <v>0</v>
      </c>
    </row>
    <row r="797" spans="4:10" ht="15" customHeight="1" x14ac:dyDescent="0.15">
      <c r="D797" s="16">
        <f>IF(T797="",0,IF(科目汇总表!P$5=1,INT(LEFT(T797,4)),IF(AND(科目汇总表!P$5=2,LEN(T797)&gt;4),INT(LEFT(T797,6)),IF(AND(科目汇总表!P$5=3,LEN(T797)&gt;6),INT(LEFT(T797,8)),IF(AND(科目汇总表!P$5=4,LEN(T797)&gt;8),T797,0)))))</f>
        <v>0</v>
      </c>
      <c r="H797" s="16">
        <f t="shared" si="38"/>
        <v>0</v>
      </c>
      <c r="I797" s="16">
        <f t="shared" si="36"/>
        <v>0</v>
      </c>
      <c r="J797" s="16">
        <f t="shared" si="37"/>
        <v>0</v>
      </c>
    </row>
    <row r="798" spans="4:10" ht="15" customHeight="1" x14ac:dyDescent="0.15">
      <c r="D798" s="16">
        <f>IF(T798="",0,IF(科目汇总表!P$5=1,INT(LEFT(T798,4)),IF(AND(科目汇总表!P$5=2,LEN(T798)&gt;4),INT(LEFT(T798,6)),IF(AND(科目汇总表!P$5=3,LEN(T798)&gt;6),INT(LEFT(T798,8)),IF(AND(科目汇总表!P$5=4,LEN(T798)&gt;8),T798,0)))))</f>
        <v>0</v>
      </c>
      <c r="H798" s="16">
        <f t="shared" si="38"/>
        <v>0</v>
      </c>
      <c r="I798" s="16">
        <f t="shared" si="36"/>
        <v>0</v>
      </c>
      <c r="J798" s="16">
        <f t="shared" si="37"/>
        <v>0</v>
      </c>
    </row>
    <row r="799" spans="4:10" ht="15" customHeight="1" x14ac:dyDescent="0.15">
      <c r="D799" s="16">
        <f>IF(T799="",0,IF(科目汇总表!P$5=1,INT(LEFT(T799,4)),IF(AND(科目汇总表!P$5=2,LEN(T799)&gt;4),INT(LEFT(T799,6)),IF(AND(科目汇总表!P$5=3,LEN(T799)&gt;6),INT(LEFT(T799,8)),IF(AND(科目汇总表!P$5=4,LEN(T799)&gt;8),T799,0)))))</f>
        <v>0</v>
      </c>
      <c r="H799" s="16">
        <f t="shared" si="38"/>
        <v>0</v>
      </c>
      <c r="I799" s="16">
        <f t="shared" si="36"/>
        <v>0</v>
      </c>
      <c r="J799" s="16">
        <f t="shared" si="37"/>
        <v>0</v>
      </c>
    </row>
    <row r="800" spans="4:10" ht="15" customHeight="1" x14ac:dyDescent="0.15">
      <c r="D800" s="16">
        <f>IF(T800="",0,IF(科目汇总表!P$5=1,INT(LEFT(T800,4)),IF(AND(科目汇总表!P$5=2,LEN(T800)&gt;4),INT(LEFT(T800,6)),IF(AND(科目汇总表!P$5=3,LEN(T800)&gt;6),INT(LEFT(T800,8)),IF(AND(科目汇总表!P$5=4,LEN(T800)&gt;8),T800,0)))))</f>
        <v>0</v>
      </c>
      <c r="H800" s="16">
        <f t="shared" si="38"/>
        <v>0</v>
      </c>
      <c r="I800" s="16">
        <f t="shared" si="36"/>
        <v>0</v>
      </c>
      <c r="J800" s="16">
        <f t="shared" si="37"/>
        <v>0</v>
      </c>
    </row>
    <row r="801" spans="4:10" ht="15" customHeight="1" x14ac:dyDescent="0.15">
      <c r="D801" s="16">
        <f>IF(T801="",0,IF(科目汇总表!P$5=1,INT(LEFT(T801,4)),IF(AND(科目汇总表!P$5=2,LEN(T801)&gt;4),INT(LEFT(T801,6)),IF(AND(科目汇总表!P$5=3,LEN(T801)&gt;6),INT(LEFT(T801,8)),IF(AND(科目汇总表!P$5=4,LEN(T801)&gt;8),T801,0)))))</f>
        <v>0</v>
      </c>
      <c r="H801" s="16">
        <f t="shared" si="38"/>
        <v>0</v>
      </c>
      <c r="I801" s="16">
        <f t="shared" si="36"/>
        <v>0</v>
      </c>
      <c r="J801" s="16">
        <f t="shared" si="37"/>
        <v>0</v>
      </c>
    </row>
    <row r="802" spans="4:10" ht="15" customHeight="1" x14ac:dyDescent="0.15">
      <c r="D802" s="16">
        <f>IF(T802="",0,IF(科目汇总表!P$5=1,INT(LEFT(T802,4)),IF(AND(科目汇总表!P$5=2,LEN(T802)&gt;4),INT(LEFT(T802,6)),IF(AND(科目汇总表!P$5=3,LEN(T802)&gt;6),INT(LEFT(T802,8)),IF(AND(科目汇总表!P$5=4,LEN(T802)&gt;8),T802,0)))))</f>
        <v>0</v>
      </c>
      <c r="H802" s="16">
        <f t="shared" si="38"/>
        <v>0</v>
      </c>
      <c r="I802" s="16">
        <f t="shared" si="36"/>
        <v>0</v>
      </c>
      <c r="J802" s="16">
        <f t="shared" si="37"/>
        <v>0</v>
      </c>
    </row>
    <row r="803" spans="4:10" ht="15" customHeight="1" x14ac:dyDescent="0.15">
      <c r="D803" s="16">
        <f>IF(T803="",0,IF(科目汇总表!P$5=1,INT(LEFT(T803,4)),IF(AND(科目汇总表!P$5=2,LEN(T803)&gt;4),INT(LEFT(T803,6)),IF(AND(科目汇总表!P$5=3,LEN(T803)&gt;6),INT(LEFT(T803,8)),IF(AND(科目汇总表!P$5=4,LEN(T803)&gt;8),T803,0)))))</f>
        <v>0</v>
      </c>
      <c r="H803" s="16">
        <f t="shared" si="38"/>
        <v>0</v>
      </c>
      <c r="I803" s="16">
        <f t="shared" si="36"/>
        <v>0</v>
      </c>
      <c r="J803" s="16">
        <f t="shared" si="37"/>
        <v>0</v>
      </c>
    </row>
    <row r="804" spans="4:10" ht="15" customHeight="1" x14ac:dyDescent="0.15">
      <c r="D804" s="16">
        <f>IF(T804="",0,IF(科目汇总表!P$5=1,INT(LEFT(T804,4)),IF(AND(科目汇总表!P$5=2,LEN(T804)&gt;4),INT(LEFT(T804,6)),IF(AND(科目汇总表!P$5=3,LEN(T804)&gt;6),INT(LEFT(T804,8)),IF(AND(科目汇总表!P$5=4,LEN(T804)&gt;8),T804,0)))))</f>
        <v>0</v>
      </c>
      <c r="H804" s="16">
        <f t="shared" si="38"/>
        <v>0</v>
      </c>
      <c r="I804" s="16">
        <f t="shared" ref="I804:I867" si="39">IF(LEN(T804)&lt;6,0,INT(LEFT(T804,6)))</f>
        <v>0</v>
      </c>
      <c r="J804" s="16">
        <f t="shared" ref="J804:J867" si="40">IF(LEN(T804)&lt;8,0,INT(LEFT(T804,8)))</f>
        <v>0</v>
      </c>
    </row>
    <row r="805" spans="4:10" ht="15" customHeight="1" x14ac:dyDescent="0.15">
      <c r="D805" s="16">
        <f>IF(T805="",0,IF(科目汇总表!P$5=1,INT(LEFT(T805,4)),IF(AND(科目汇总表!P$5=2,LEN(T805)&gt;4),INT(LEFT(T805,6)),IF(AND(科目汇总表!P$5=3,LEN(T805)&gt;6),INT(LEFT(T805,8)),IF(AND(科目汇总表!P$5=4,LEN(T805)&gt;8),T805,0)))))</f>
        <v>0</v>
      </c>
      <c r="H805" s="16">
        <f t="shared" si="38"/>
        <v>0</v>
      </c>
      <c r="I805" s="16">
        <f t="shared" si="39"/>
        <v>0</v>
      </c>
      <c r="J805" s="16">
        <f t="shared" si="40"/>
        <v>0</v>
      </c>
    </row>
    <row r="806" spans="4:10" ht="15" customHeight="1" x14ac:dyDescent="0.15">
      <c r="D806" s="16">
        <f>IF(T806="",0,IF(科目汇总表!P$5=1,INT(LEFT(T806,4)),IF(AND(科目汇总表!P$5=2,LEN(T806)&gt;4),INT(LEFT(T806,6)),IF(AND(科目汇总表!P$5=3,LEN(T806)&gt;6),INT(LEFT(T806,8)),IF(AND(科目汇总表!P$5=4,LEN(T806)&gt;8),T806,0)))))</f>
        <v>0</v>
      </c>
      <c r="H806" s="16">
        <f t="shared" si="38"/>
        <v>0</v>
      </c>
      <c r="I806" s="16">
        <f t="shared" si="39"/>
        <v>0</v>
      </c>
      <c r="J806" s="16">
        <f t="shared" si="40"/>
        <v>0</v>
      </c>
    </row>
    <row r="807" spans="4:10" ht="15" customHeight="1" x14ac:dyDescent="0.15">
      <c r="D807" s="16">
        <f>IF(T807="",0,IF(科目汇总表!P$5=1,INT(LEFT(T807,4)),IF(AND(科目汇总表!P$5=2,LEN(T807)&gt;4),INT(LEFT(T807,6)),IF(AND(科目汇总表!P$5=3,LEN(T807)&gt;6),INT(LEFT(T807,8)),IF(AND(科目汇总表!P$5=4,LEN(T807)&gt;8),T807,0)))))</f>
        <v>0</v>
      </c>
      <c r="H807" s="16">
        <f t="shared" si="38"/>
        <v>0</v>
      </c>
      <c r="I807" s="16">
        <f t="shared" si="39"/>
        <v>0</v>
      </c>
      <c r="J807" s="16">
        <f t="shared" si="40"/>
        <v>0</v>
      </c>
    </row>
    <row r="808" spans="4:10" ht="15" customHeight="1" x14ac:dyDescent="0.15">
      <c r="D808" s="16">
        <f>IF(T808="",0,IF(科目汇总表!P$5=1,INT(LEFT(T808,4)),IF(AND(科目汇总表!P$5=2,LEN(T808)&gt;4),INT(LEFT(T808,6)),IF(AND(科目汇总表!P$5=3,LEN(T808)&gt;6),INT(LEFT(T808,8)),IF(AND(科目汇总表!P$5=4,LEN(T808)&gt;8),T808,0)))))</f>
        <v>0</v>
      </c>
      <c r="H808" s="16">
        <f t="shared" si="38"/>
        <v>0</v>
      </c>
      <c r="I808" s="16">
        <f t="shared" si="39"/>
        <v>0</v>
      </c>
      <c r="J808" s="16">
        <f t="shared" si="40"/>
        <v>0</v>
      </c>
    </row>
    <row r="809" spans="4:10" ht="15" customHeight="1" x14ac:dyDescent="0.15">
      <c r="D809" s="16">
        <f>IF(T809="",0,IF(科目汇总表!P$5=1,INT(LEFT(T809,4)),IF(AND(科目汇总表!P$5=2,LEN(T809)&gt;4),INT(LEFT(T809,6)),IF(AND(科目汇总表!P$5=3,LEN(T809)&gt;6),INT(LEFT(T809,8)),IF(AND(科目汇总表!P$5=4,LEN(T809)&gt;8),T809,0)))))</f>
        <v>0</v>
      </c>
      <c r="H809" s="16">
        <f t="shared" si="38"/>
        <v>0</v>
      </c>
      <c r="I809" s="16">
        <f t="shared" si="39"/>
        <v>0</v>
      </c>
      <c r="J809" s="16">
        <f t="shared" si="40"/>
        <v>0</v>
      </c>
    </row>
    <row r="810" spans="4:10" ht="15" customHeight="1" x14ac:dyDescent="0.15">
      <c r="D810" s="16">
        <f>IF(T810="",0,IF(科目汇总表!P$5=1,INT(LEFT(T810,4)),IF(AND(科目汇总表!P$5=2,LEN(T810)&gt;4),INT(LEFT(T810,6)),IF(AND(科目汇总表!P$5=3,LEN(T810)&gt;6),INT(LEFT(T810,8)),IF(AND(科目汇总表!P$5=4,LEN(T810)&gt;8),T810,0)))))</f>
        <v>0</v>
      </c>
      <c r="H810" s="16">
        <f t="shared" si="38"/>
        <v>0</v>
      </c>
      <c r="I810" s="16">
        <f t="shared" si="39"/>
        <v>0</v>
      </c>
      <c r="J810" s="16">
        <f t="shared" si="40"/>
        <v>0</v>
      </c>
    </row>
    <row r="811" spans="4:10" ht="15" customHeight="1" x14ac:dyDescent="0.15">
      <c r="D811" s="16">
        <f>IF(T811="",0,IF(科目汇总表!P$5=1,INT(LEFT(T811,4)),IF(AND(科目汇总表!P$5=2,LEN(T811)&gt;4),INT(LEFT(T811,6)),IF(AND(科目汇总表!P$5=3,LEN(T811)&gt;6),INT(LEFT(T811,8)),IF(AND(科目汇总表!P$5=4,LEN(T811)&gt;8),T811,0)))))</f>
        <v>0</v>
      </c>
      <c r="H811" s="16">
        <f t="shared" si="38"/>
        <v>0</v>
      </c>
      <c r="I811" s="16">
        <f t="shared" si="39"/>
        <v>0</v>
      </c>
      <c r="J811" s="16">
        <f t="shared" si="40"/>
        <v>0</v>
      </c>
    </row>
    <row r="812" spans="4:10" ht="15" customHeight="1" x14ac:dyDescent="0.15">
      <c r="D812" s="16">
        <f>IF(T812="",0,IF(科目汇总表!P$5=1,INT(LEFT(T812,4)),IF(AND(科目汇总表!P$5=2,LEN(T812)&gt;4),INT(LEFT(T812,6)),IF(AND(科目汇总表!P$5=3,LEN(T812)&gt;6),INT(LEFT(T812,8)),IF(AND(科目汇总表!P$5=4,LEN(T812)&gt;8),T812,0)))))</f>
        <v>0</v>
      </c>
      <c r="H812" s="16">
        <f t="shared" si="38"/>
        <v>0</v>
      </c>
      <c r="I812" s="16">
        <f t="shared" si="39"/>
        <v>0</v>
      </c>
      <c r="J812" s="16">
        <f t="shared" si="40"/>
        <v>0</v>
      </c>
    </row>
    <row r="813" spans="4:10" ht="15" customHeight="1" x14ac:dyDescent="0.15">
      <c r="D813" s="16">
        <f>IF(T813="",0,IF(科目汇总表!P$5=1,INT(LEFT(T813,4)),IF(AND(科目汇总表!P$5=2,LEN(T813)&gt;4),INT(LEFT(T813,6)),IF(AND(科目汇总表!P$5=3,LEN(T813)&gt;6),INT(LEFT(T813,8)),IF(AND(科目汇总表!P$5=4,LEN(T813)&gt;8),T813,0)))))</f>
        <v>0</v>
      </c>
      <c r="H813" s="16">
        <f t="shared" si="38"/>
        <v>0</v>
      </c>
      <c r="I813" s="16">
        <f t="shared" si="39"/>
        <v>0</v>
      </c>
      <c r="J813" s="16">
        <f t="shared" si="40"/>
        <v>0</v>
      </c>
    </row>
    <row r="814" spans="4:10" ht="15" customHeight="1" x14ac:dyDescent="0.15">
      <c r="D814" s="16">
        <f>IF(T814="",0,IF(科目汇总表!P$5=1,INT(LEFT(T814,4)),IF(AND(科目汇总表!P$5=2,LEN(T814)&gt;4),INT(LEFT(T814,6)),IF(AND(科目汇总表!P$5=3,LEN(T814)&gt;6),INT(LEFT(T814,8)),IF(AND(科目汇总表!P$5=4,LEN(T814)&gt;8),T814,0)))))</f>
        <v>0</v>
      </c>
      <c r="H814" s="16">
        <f t="shared" si="38"/>
        <v>0</v>
      </c>
      <c r="I814" s="16">
        <f t="shared" si="39"/>
        <v>0</v>
      </c>
      <c r="J814" s="16">
        <f t="shared" si="40"/>
        <v>0</v>
      </c>
    </row>
    <row r="815" spans="4:10" ht="15" customHeight="1" x14ac:dyDescent="0.15">
      <c r="D815" s="16">
        <f>IF(T815="",0,IF(科目汇总表!P$5=1,INT(LEFT(T815,4)),IF(AND(科目汇总表!P$5=2,LEN(T815)&gt;4),INT(LEFT(T815,6)),IF(AND(科目汇总表!P$5=3,LEN(T815)&gt;6),INT(LEFT(T815,8)),IF(AND(科目汇总表!P$5=4,LEN(T815)&gt;8),T815,0)))))</f>
        <v>0</v>
      </c>
      <c r="H815" s="16">
        <f t="shared" si="38"/>
        <v>0</v>
      </c>
      <c r="I815" s="16">
        <f t="shared" si="39"/>
        <v>0</v>
      </c>
      <c r="J815" s="16">
        <f t="shared" si="40"/>
        <v>0</v>
      </c>
    </row>
    <row r="816" spans="4:10" ht="15" customHeight="1" x14ac:dyDescent="0.15">
      <c r="D816" s="16">
        <f>IF(T816="",0,IF(科目汇总表!P$5=1,INT(LEFT(T816,4)),IF(AND(科目汇总表!P$5=2,LEN(T816)&gt;4),INT(LEFT(T816,6)),IF(AND(科目汇总表!P$5=3,LEN(T816)&gt;6),INT(LEFT(T816,8)),IF(AND(科目汇总表!P$5=4,LEN(T816)&gt;8),T816,0)))))</f>
        <v>0</v>
      </c>
      <c r="H816" s="16">
        <f t="shared" si="38"/>
        <v>0</v>
      </c>
      <c r="I816" s="16">
        <f t="shared" si="39"/>
        <v>0</v>
      </c>
      <c r="J816" s="16">
        <f t="shared" si="40"/>
        <v>0</v>
      </c>
    </row>
    <row r="817" spans="4:10" ht="15" customHeight="1" x14ac:dyDescent="0.15">
      <c r="D817" s="16">
        <f>IF(T817="",0,IF(科目汇总表!P$5=1,INT(LEFT(T817,4)),IF(AND(科目汇总表!P$5=2,LEN(T817)&gt;4),INT(LEFT(T817,6)),IF(AND(科目汇总表!P$5=3,LEN(T817)&gt;6),INT(LEFT(T817,8)),IF(AND(科目汇总表!P$5=4,LEN(T817)&gt;8),T817,0)))))</f>
        <v>0</v>
      </c>
      <c r="H817" s="16">
        <f t="shared" si="38"/>
        <v>0</v>
      </c>
      <c r="I817" s="16">
        <f t="shared" si="39"/>
        <v>0</v>
      </c>
      <c r="J817" s="16">
        <f t="shared" si="40"/>
        <v>0</v>
      </c>
    </row>
    <row r="818" spans="4:10" ht="15" customHeight="1" x14ac:dyDescent="0.15">
      <c r="D818" s="16">
        <f>IF(T818="",0,IF(科目汇总表!P$5=1,INT(LEFT(T818,4)),IF(AND(科目汇总表!P$5=2,LEN(T818)&gt;4),INT(LEFT(T818,6)),IF(AND(科目汇总表!P$5=3,LEN(T818)&gt;6),INT(LEFT(T818,8)),IF(AND(科目汇总表!P$5=4,LEN(T818)&gt;8),T818,0)))))</f>
        <v>0</v>
      </c>
      <c r="H818" s="16">
        <f t="shared" si="38"/>
        <v>0</v>
      </c>
      <c r="I818" s="16">
        <f t="shared" si="39"/>
        <v>0</v>
      </c>
      <c r="J818" s="16">
        <f t="shared" si="40"/>
        <v>0</v>
      </c>
    </row>
    <row r="819" spans="4:10" ht="15" customHeight="1" x14ac:dyDescent="0.15">
      <c r="D819" s="16">
        <f>IF(T819="",0,IF(科目汇总表!P$5=1,INT(LEFT(T819,4)),IF(AND(科目汇总表!P$5=2,LEN(T819)&gt;4),INT(LEFT(T819,6)),IF(AND(科目汇总表!P$5=3,LEN(T819)&gt;6),INT(LEFT(T819,8)),IF(AND(科目汇总表!P$5=4,LEN(T819)&gt;8),T819,0)))))</f>
        <v>0</v>
      </c>
      <c r="H819" s="16">
        <f t="shared" si="38"/>
        <v>0</v>
      </c>
      <c r="I819" s="16">
        <f t="shared" si="39"/>
        <v>0</v>
      </c>
      <c r="J819" s="16">
        <f t="shared" si="40"/>
        <v>0</v>
      </c>
    </row>
    <row r="820" spans="4:10" ht="15" customHeight="1" x14ac:dyDescent="0.15">
      <c r="D820" s="16">
        <f>IF(T820="",0,IF(科目汇总表!P$5=1,INT(LEFT(T820,4)),IF(AND(科目汇总表!P$5=2,LEN(T820)&gt;4),INT(LEFT(T820,6)),IF(AND(科目汇总表!P$5=3,LEN(T820)&gt;6),INT(LEFT(T820,8)),IF(AND(科目汇总表!P$5=4,LEN(T820)&gt;8),T820,0)))))</f>
        <v>0</v>
      </c>
      <c r="H820" s="16">
        <f t="shared" si="38"/>
        <v>0</v>
      </c>
      <c r="I820" s="16">
        <f t="shared" si="39"/>
        <v>0</v>
      </c>
      <c r="J820" s="16">
        <f t="shared" si="40"/>
        <v>0</v>
      </c>
    </row>
    <row r="821" spans="4:10" ht="15" customHeight="1" x14ac:dyDescent="0.15">
      <c r="D821" s="16">
        <f>IF(T821="",0,IF(科目汇总表!P$5=1,INT(LEFT(T821,4)),IF(AND(科目汇总表!P$5=2,LEN(T821)&gt;4),INT(LEFT(T821,6)),IF(AND(科目汇总表!P$5=3,LEN(T821)&gt;6),INT(LEFT(T821,8)),IF(AND(科目汇总表!P$5=4,LEN(T821)&gt;8),T821,0)))))</f>
        <v>0</v>
      </c>
      <c r="H821" s="16">
        <f t="shared" si="38"/>
        <v>0</v>
      </c>
      <c r="I821" s="16">
        <f t="shared" si="39"/>
        <v>0</v>
      </c>
      <c r="J821" s="16">
        <f t="shared" si="40"/>
        <v>0</v>
      </c>
    </row>
    <row r="822" spans="4:10" ht="15" customHeight="1" x14ac:dyDescent="0.15">
      <c r="D822" s="16">
        <f>IF(T822="",0,IF(科目汇总表!P$5=1,INT(LEFT(T822,4)),IF(AND(科目汇总表!P$5=2,LEN(T822)&gt;4),INT(LEFT(T822,6)),IF(AND(科目汇总表!P$5=3,LEN(T822)&gt;6),INT(LEFT(T822,8)),IF(AND(科目汇总表!P$5=4,LEN(T822)&gt;8),T822,0)))))</f>
        <v>0</v>
      </c>
      <c r="H822" s="16">
        <f t="shared" si="38"/>
        <v>0</v>
      </c>
      <c r="I822" s="16">
        <f t="shared" si="39"/>
        <v>0</v>
      </c>
      <c r="J822" s="16">
        <f t="shared" si="40"/>
        <v>0</v>
      </c>
    </row>
    <row r="823" spans="4:10" ht="15" customHeight="1" x14ac:dyDescent="0.15">
      <c r="D823" s="16">
        <f>IF(T823="",0,IF(科目汇总表!P$5=1,INT(LEFT(T823,4)),IF(AND(科目汇总表!P$5=2,LEN(T823)&gt;4),INT(LEFT(T823,6)),IF(AND(科目汇总表!P$5=3,LEN(T823)&gt;6),INT(LEFT(T823,8)),IF(AND(科目汇总表!P$5=4,LEN(T823)&gt;8),T823,0)))))</f>
        <v>0</v>
      </c>
      <c r="H823" s="16">
        <f t="shared" si="38"/>
        <v>0</v>
      </c>
      <c r="I823" s="16">
        <f t="shared" si="39"/>
        <v>0</v>
      </c>
      <c r="J823" s="16">
        <f t="shared" si="40"/>
        <v>0</v>
      </c>
    </row>
    <row r="824" spans="4:10" ht="15" customHeight="1" x14ac:dyDescent="0.15">
      <c r="D824" s="16">
        <f>IF(T824="",0,IF(科目汇总表!P$5=1,INT(LEFT(T824,4)),IF(AND(科目汇总表!P$5=2,LEN(T824)&gt;4),INT(LEFT(T824,6)),IF(AND(科目汇总表!P$5=3,LEN(T824)&gt;6),INT(LEFT(T824,8)),IF(AND(科目汇总表!P$5=4,LEN(T824)&gt;8),T824,0)))))</f>
        <v>0</v>
      </c>
      <c r="H824" s="16">
        <f t="shared" si="38"/>
        <v>0</v>
      </c>
      <c r="I824" s="16">
        <f t="shared" si="39"/>
        <v>0</v>
      </c>
      <c r="J824" s="16">
        <f t="shared" si="40"/>
        <v>0</v>
      </c>
    </row>
    <row r="825" spans="4:10" ht="15" customHeight="1" x14ac:dyDescent="0.15">
      <c r="D825" s="16">
        <f>IF(T825="",0,IF(科目汇总表!P$5=1,INT(LEFT(T825,4)),IF(AND(科目汇总表!P$5=2,LEN(T825)&gt;4),INT(LEFT(T825,6)),IF(AND(科目汇总表!P$5=3,LEN(T825)&gt;6),INT(LEFT(T825,8)),IF(AND(科目汇总表!P$5=4,LEN(T825)&gt;8),T825,0)))))</f>
        <v>0</v>
      </c>
      <c r="H825" s="16">
        <f t="shared" si="38"/>
        <v>0</v>
      </c>
      <c r="I825" s="16">
        <f t="shared" si="39"/>
        <v>0</v>
      </c>
      <c r="J825" s="16">
        <f t="shared" si="40"/>
        <v>0</v>
      </c>
    </row>
    <row r="826" spans="4:10" ht="15" customHeight="1" x14ac:dyDescent="0.15">
      <c r="D826" s="16">
        <f>IF(T826="",0,IF(科目汇总表!P$5=1,INT(LEFT(T826,4)),IF(AND(科目汇总表!P$5=2,LEN(T826)&gt;4),INT(LEFT(T826,6)),IF(AND(科目汇总表!P$5=3,LEN(T826)&gt;6),INT(LEFT(T826,8)),IF(AND(科目汇总表!P$5=4,LEN(T826)&gt;8),T826,0)))))</f>
        <v>0</v>
      </c>
      <c r="H826" s="16">
        <f t="shared" si="38"/>
        <v>0</v>
      </c>
      <c r="I826" s="16">
        <f t="shared" si="39"/>
        <v>0</v>
      </c>
      <c r="J826" s="16">
        <f t="shared" si="40"/>
        <v>0</v>
      </c>
    </row>
    <row r="827" spans="4:10" ht="15" customHeight="1" x14ac:dyDescent="0.15">
      <c r="D827" s="16">
        <f>IF(T827="",0,IF(科目汇总表!P$5=1,INT(LEFT(T827,4)),IF(AND(科目汇总表!P$5=2,LEN(T827)&gt;4),INT(LEFT(T827,6)),IF(AND(科目汇总表!P$5=3,LEN(T827)&gt;6),INT(LEFT(T827,8)),IF(AND(科目汇总表!P$5=4,LEN(T827)&gt;8),T827,0)))))</f>
        <v>0</v>
      </c>
      <c r="H827" s="16">
        <f t="shared" si="38"/>
        <v>0</v>
      </c>
      <c r="I827" s="16">
        <f t="shared" si="39"/>
        <v>0</v>
      </c>
      <c r="J827" s="16">
        <f t="shared" si="40"/>
        <v>0</v>
      </c>
    </row>
    <row r="828" spans="4:10" ht="15" customHeight="1" x14ac:dyDescent="0.15">
      <c r="D828" s="16">
        <f>IF(T828="",0,IF(科目汇总表!P$5=1,INT(LEFT(T828,4)),IF(AND(科目汇总表!P$5=2,LEN(T828)&gt;4),INT(LEFT(T828,6)),IF(AND(科目汇总表!P$5=3,LEN(T828)&gt;6),INT(LEFT(T828,8)),IF(AND(科目汇总表!P$5=4,LEN(T828)&gt;8),T828,0)))))</f>
        <v>0</v>
      </c>
      <c r="H828" s="16">
        <f t="shared" si="38"/>
        <v>0</v>
      </c>
      <c r="I828" s="16">
        <f t="shared" si="39"/>
        <v>0</v>
      </c>
      <c r="J828" s="16">
        <f t="shared" si="40"/>
        <v>0</v>
      </c>
    </row>
    <row r="829" spans="4:10" ht="15" customHeight="1" x14ac:dyDescent="0.15">
      <c r="D829" s="16">
        <f>IF(T829="",0,IF(科目汇总表!P$5=1,INT(LEFT(T829,4)),IF(AND(科目汇总表!P$5=2,LEN(T829)&gt;4),INT(LEFT(T829,6)),IF(AND(科目汇总表!P$5=3,LEN(T829)&gt;6),INT(LEFT(T829,8)),IF(AND(科目汇总表!P$5=4,LEN(T829)&gt;8),T829,0)))))</f>
        <v>0</v>
      </c>
      <c r="H829" s="16">
        <f t="shared" si="38"/>
        <v>0</v>
      </c>
      <c r="I829" s="16">
        <f t="shared" si="39"/>
        <v>0</v>
      </c>
      <c r="J829" s="16">
        <f t="shared" si="40"/>
        <v>0</v>
      </c>
    </row>
    <row r="830" spans="4:10" ht="15" customHeight="1" x14ac:dyDescent="0.15">
      <c r="D830" s="16">
        <f>IF(T830="",0,IF(科目汇总表!P$5=1,INT(LEFT(T830,4)),IF(AND(科目汇总表!P$5=2,LEN(T830)&gt;4),INT(LEFT(T830,6)),IF(AND(科目汇总表!P$5=3,LEN(T830)&gt;6),INT(LEFT(T830,8)),IF(AND(科目汇总表!P$5=4,LEN(T830)&gt;8),T830,0)))))</f>
        <v>0</v>
      </c>
      <c r="H830" s="16">
        <f t="shared" si="38"/>
        <v>0</v>
      </c>
      <c r="I830" s="16">
        <f t="shared" si="39"/>
        <v>0</v>
      </c>
      <c r="J830" s="16">
        <f t="shared" si="40"/>
        <v>0</v>
      </c>
    </row>
    <row r="831" spans="4:10" ht="15" customHeight="1" x14ac:dyDescent="0.15">
      <c r="D831" s="16">
        <f>IF(T831="",0,IF(科目汇总表!P$5=1,INT(LEFT(T831,4)),IF(AND(科目汇总表!P$5=2,LEN(T831)&gt;4),INT(LEFT(T831,6)),IF(AND(科目汇总表!P$5=3,LEN(T831)&gt;6),INT(LEFT(T831,8)),IF(AND(科目汇总表!P$5=4,LEN(T831)&gt;8),T831,0)))))</f>
        <v>0</v>
      </c>
      <c r="H831" s="16">
        <f t="shared" si="38"/>
        <v>0</v>
      </c>
      <c r="I831" s="16">
        <f t="shared" si="39"/>
        <v>0</v>
      </c>
      <c r="J831" s="16">
        <f t="shared" si="40"/>
        <v>0</v>
      </c>
    </row>
    <row r="832" spans="4:10" ht="15" customHeight="1" x14ac:dyDescent="0.15">
      <c r="D832" s="16">
        <f>IF(T832="",0,IF(科目汇总表!P$5=1,INT(LEFT(T832,4)),IF(AND(科目汇总表!P$5=2,LEN(T832)&gt;4),INT(LEFT(T832,6)),IF(AND(科目汇总表!P$5=3,LEN(T832)&gt;6),INT(LEFT(T832,8)),IF(AND(科目汇总表!P$5=4,LEN(T832)&gt;8),T832,0)))))</f>
        <v>0</v>
      </c>
      <c r="H832" s="16">
        <f t="shared" si="38"/>
        <v>0</v>
      </c>
      <c r="I832" s="16">
        <f t="shared" si="39"/>
        <v>0</v>
      </c>
      <c r="J832" s="16">
        <f t="shared" si="40"/>
        <v>0</v>
      </c>
    </row>
    <row r="833" spans="4:10" ht="15" customHeight="1" x14ac:dyDescent="0.15">
      <c r="D833" s="16">
        <f>IF(T833="",0,IF(科目汇总表!P$5=1,INT(LEFT(T833,4)),IF(AND(科目汇总表!P$5=2,LEN(T833)&gt;4),INT(LEFT(T833,6)),IF(AND(科目汇总表!P$5=3,LEN(T833)&gt;6),INT(LEFT(T833,8)),IF(AND(科目汇总表!P$5=4,LEN(T833)&gt;8),T833,0)))))</f>
        <v>0</v>
      </c>
      <c r="H833" s="16">
        <f t="shared" si="38"/>
        <v>0</v>
      </c>
      <c r="I833" s="16">
        <f t="shared" si="39"/>
        <v>0</v>
      </c>
      <c r="J833" s="16">
        <f t="shared" si="40"/>
        <v>0</v>
      </c>
    </row>
    <row r="834" spans="4:10" ht="15" customHeight="1" x14ac:dyDescent="0.15">
      <c r="D834" s="16">
        <f>IF(T834="",0,IF(科目汇总表!P$5=1,INT(LEFT(T834,4)),IF(AND(科目汇总表!P$5=2,LEN(T834)&gt;4),INT(LEFT(T834,6)),IF(AND(科目汇总表!P$5=3,LEN(T834)&gt;6),INT(LEFT(T834,8)),IF(AND(科目汇总表!P$5=4,LEN(T834)&gt;8),T834,0)))))</f>
        <v>0</v>
      </c>
      <c r="H834" s="16">
        <f t="shared" si="38"/>
        <v>0</v>
      </c>
      <c r="I834" s="16">
        <f t="shared" si="39"/>
        <v>0</v>
      </c>
      <c r="J834" s="16">
        <f t="shared" si="40"/>
        <v>0</v>
      </c>
    </row>
    <row r="835" spans="4:10" ht="15" customHeight="1" x14ac:dyDescent="0.15">
      <c r="D835" s="16">
        <f>IF(T835="",0,IF(科目汇总表!P$5=1,INT(LEFT(T835,4)),IF(AND(科目汇总表!P$5=2,LEN(T835)&gt;4),INT(LEFT(T835,6)),IF(AND(科目汇总表!P$5=3,LEN(T835)&gt;6),INT(LEFT(T835,8)),IF(AND(科目汇总表!P$5=4,LEN(T835)&gt;8),T835,0)))))</f>
        <v>0</v>
      </c>
      <c r="H835" s="16">
        <f t="shared" si="38"/>
        <v>0</v>
      </c>
      <c r="I835" s="16">
        <f t="shared" si="39"/>
        <v>0</v>
      </c>
      <c r="J835" s="16">
        <f t="shared" si="40"/>
        <v>0</v>
      </c>
    </row>
    <row r="836" spans="4:10" ht="15" customHeight="1" x14ac:dyDescent="0.15">
      <c r="D836" s="16">
        <f>IF(T836="",0,IF(科目汇总表!P$5=1,INT(LEFT(T836,4)),IF(AND(科目汇总表!P$5=2,LEN(T836)&gt;4),INT(LEFT(T836,6)),IF(AND(科目汇总表!P$5=3,LEN(T836)&gt;6),INT(LEFT(T836,8)),IF(AND(科目汇总表!P$5=4,LEN(T836)&gt;8),T836,0)))))</f>
        <v>0</v>
      </c>
      <c r="H836" s="16">
        <f t="shared" si="38"/>
        <v>0</v>
      </c>
      <c r="I836" s="16">
        <f t="shared" si="39"/>
        <v>0</v>
      </c>
      <c r="J836" s="16">
        <f t="shared" si="40"/>
        <v>0</v>
      </c>
    </row>
    <row r="837" spans="4:10" ht="15" customHeight="1" x14ac:dyDescent="0.15">
      <c r="D837" s="16">
        <f>IF(T837="",0,IF(科目汇总表!P$5=1,INT(LEFT(T837,4)),IF(AND(科目汇总表!P$5=2,LEN(T837)&gt;4),INT(LEFT(T837,6)),IF(AND(科目汇总表!P$5=3,LEN(T837)&gt;6),INT(LEFT(T837,8)),IF(AND(科目汇总表!P$5=4,LEN(T837)&gt;8),T837,0)))))</f>
        <v>0</v>
      </c>
      <c r="H837" s="16">
        <f t="shared" ref="H837:H900" si="41">IF(T837=0,0,INT(LEFT(T837,4)))</f>
        <v>0</v>
      </c>
      <c r="I837" s="16">
        <f t="shared" si="39"/>
        <v>0</v>
      </c>
      <c r="J837" s="16">
        <f t="shared" si="40"/>
        <v>0</v>
      </c>
    </row>
    <row r="838" spans="4:10" ht="15" customHeight="1" x14ac:dyDescent="0.15">
      <c r="D838" s="16">
        <f>IF(T838="",0,IF(科目汇总表!P$5=1,INT(LEFT(T838,4)),IF(AND(科目汇总表!P$5=2,LEN(T838)&gt;4),INT(LEFT(T838,6)),IF(AND(科目汇总表!P$5=3,LEN(T838)&gt;6),INT(LEFT(T838,8)),IF(AND(科目汇总表!P$5=4,LEN(T838)&gt;8),T838,0)))))</f>
        <v>0</v>
      </c>
      <c r="H838" s="16">
        <f t="shared" si="41"/>
        <v>0</v>
      </c>
      <c r="I838" s="16">
        <f t="shared" si="39"/>
        <v>0</v>
      </c>
      <c r="J838" s="16">
        <f t="shared" si="40"/>
        <v>0</v>
      </c>
    </row>
    <row r="839" spans="4:10" ht="15" customHeight="1" x14ac:dyDescent="0.15">
      <c r="D839" s="16">
        <f>IF(T839="",0,IF(科目汇总表!P$5=1,INT(LEFT(T839,4)),IF(AND(科目汇总表!P$5=2,LEN(T839)&gt;4),INT(LEFT(T839,6)),IF(AND(科目汇总表!P$5=3,LEN(T839)&gt;6),INT(LEFT(T839,8)),IF(AND(科目汇总表!P$5=4,LEN(T839)&gt;8),T839,0)))))</f>
        <v>0</v>
      </c>
      <c r="H839" s="16">
        <f t="shared" si="41"/>
        <v>0</v>
      </c>
      <c r="I839" s="16">
        <f t="shared" si="39"/>
        <v>0</v>
      </c>
      <c r="J839" s="16">
        <f t="shared" si="40"/>
        <v>0</v>
      </c>
    </row>
    <row r="840" spans="4:10" ht="15" customHeight="1" x14ac:dyDescent="0.15">
      <c r="D840" s="16">
        <f>IF(T840="",0,IF(科目汇总表!P$5=1,INT(LEFT(T840,4)),IF(AND(科目汇总表!P$5=2,LEN(T840)&gt;4),INT(LEFT(T840,6)),IF(AND(科目汇总表!P$5=3,LEN(T840)&gt;6),INT(LEFT(T840,8)),IF(AND(科目汇总表!P$5=4,LEN(T840)&gt;8),T840,0)))))</f>
        <v>0</v>
      </c>
      <c r="H840" s="16">
        <f t="shared" si="41"/>
        <v>0</v>
      </c>
      <c r="I840" s="16">
        <f t="shared" si="39"/>
        <v>0</v>
      </c>
      <c r="J840" s="16">
        <f t="shared" si="40"/>
        <v>0</v>
      </c>
    </row>
    <row r="841" spans="4:10" ht="15" customHeight="1" x14ac:dyDescent="0.15">
      <c r="D841" s="16">
        <f>IF(T841="",0,IF(科目汇总表!P$5=1,INT(LEFT(T841,4)),IF(AND(科目汇总表!P$5=2,LEN(T841)&gt;4),INT(LEFT(T841,6)),IF(AND(科目汇总表!P$5=3,LEN(T841)&gt;6),INT(LEFT(T841,8)),IF(AND(科目汇总表!P$5=4,LEN(T841)&gt;8),T841,0)))))</f>
        <v>0</v>
      </c>
      <c r="H841" s="16">
        <f t="shared" si="41"/>
        <v>0</v>
      </c>
      <c r="I841" s="16">
        <f t="shared" si="39"/>
        <v>0</v>
      </c>
      <c r="J841" s="16">
        <f t="shared" si="40"/>
        <v>0</v>
      </c>
    </row>
    <row r="842" spans="4:10" ht="15" customHeight="1" x14ac:dyDescent="0.15">
      <c r="D842" s="16">
        <f>IF(T842="",0,IF(科目汇总表!P$5=1,INT(LEFT(T842,4)),IF(AND(科目汇总表!P$5=2,LEN(T842)&gt;4),INT(LEFT(T842,6)),IF(AND(科目汇总表!P$5=3,LEN(T842)&gt;6),INT(LEFT(T842,8)),IF(AND(科目汇总表!P$5=4,LEN(T842)&gt;8),T842,0)))))</f>
        <v>0</v>
      </c>
      <c r="H842" s="16">
        <f t="shared" si="41"/>
        <v>0</v>
      </c>
      <c r="I842" s="16">
        <f t="shared" si="39"/>
        <v>0</v>
      </c>
      <c r="J842" s="16">
        <f t="shared" si="40"/>
        <v>0</v>
      </c>
    </row>
    <row r="843" spans="4:10" ht="15" customHeight="1" x14ac:dyDescent="0.15">
      <c r="D843" s="16">
        <f>IF(T843="",0,IF(科目汇总表!P$5=1,INT(LEFT(T843,4)),IF(AND(科目汇总表!P$5=2,LEN(T843)&gt;4),INT(LEFT(T843,6)),IF(AND(科目汇总表!P$5=3,LEN(T843)&gt;6),INT(LEFT(T843,8)),IF(AND(科目汇总表!P$5=4,LEN(T843)&gt;8),T843,0)))))</f>
        <v>0</v>
      </c>
      <c r="H843" s="16">
        <f t="shared" si="41"/>
        <v>0</v>
      </c>
      <c r="I843" s="16">
        <f t="shared" si="39"/>
        <v>0</v>
      </c>
      <c r="J843" s="16">
        <f t="shared" si="40"/>
        <v>0</v>
      </c>
    </row>
    <row r="844" spans="4:10" ht="15" customHeight="1" x14ac:dyDescent="0.15">
      <c r="D844" s="16">
        <f>IF(T844="",0,IF(科目汇总表!P$5=1,INT(LEFT(T844,4)),IF(AND(科目汇总表!P$5=2,LEN(T844)&gt;4),INT(LEFT(T844,6)),IF(AND(科目汇总表!P$5=3,LEN(T844)&gt;6),INT(LEFT(T844,8)),IF(AND(科目汇总表!P$5=4,LEN(T844)&gt;8),T844,0)))))</f>
        <v>0</v>
      </c>
      <c r="H844" s="16">
        <f t="shared" si="41"/>
        <v>0</v>
      </c>
      <c r="I844" s="16">
        <f t="shared" si="39"/>
        <v>0</v>
      </c>
      <c r="J844" s="16">
        <f t="shared" si="40"/>
        <v>0</v>
      </c>
    </row>
    <row r="845" spans="4:10" ht="15" customHeight="1" x14ac:dyDescent="0.15">
      <c r="D845" s="16">
        <f>IF(T845="",0,IF(科目汇总表!P$5=1,INT(LEFT(T845,4)),IF(AND(科目汇总表!P$5=2,LEN(T845)&gt;4),INT(LEFT(T845,6)),IF(AND(科目汇总表!P$5=3,LEN(T845)&gt;6),INT(LEFT(T845,8)),IF(AND(科目汇总表!P$5=4,LEN(T845)&gt;8),T845,0)))))</f>
        <v>0</v>
      </c>
      <c r="H845" s="16">
        <f t="shared" si="41"/>
        <v>0</v>
      </c>
      <c r="I845" s="16">
        <f t="shared" si="39"/>
        <v>0</v>
      </c>
      <c r="J845" s="16">
        <f t="shared" si="40"/>
        <v>0</v>
      </c>
    </row>
    <row r="846" spans="4:10" ht="15" customHeight="1" x14ac:dyDescent="0.15">
      <c r="D846" s="16">
        <f>IF(T846="",0,IF(科目汇总表!P$5=1,INT(LEFT(T846,4)),IF(AND(科目汇总表!P$5=2,LEN(T846)&gt;4),INT(LEFT(T846,6)),IF(AND(科目汇总表!P$5=3,LEN(T846)&gt;6),INT(LEFT(T846,8)),IF(AND(科目汇总表!P$5=4,LEN(T846)&gt;8),T846,0)))))</f>
        <v>0</v>
      </c>
      <c r="H846" s="16">
        <f t="shared" si="41"/>
        <v>0</v>
      </c>
      <c r="I846" s="16">
        <f t="shared" si="39"/>
        <v>0</v>
      </c>
      <c r="J846" s="16">
        <f t="shared" si="40"/>
        <v>0</v>
      </c>
    </row>
    <row r="847" spans="4:10" ht="15" customHeight="1" x14ac:dyDescent="0.15">
      <c r="D847" s="16">
        <f>IF(T847="",0,IF(科目汇总表!P$5=1,INT(LEFT(T847,4)),IF(AND(科目汇总表!P$5=2,LEN(T847)&gt;4),INT(LEFT(T847,6)),IF(AND(科目汇总表!P$5=3,LEN(T847)&gt;6),INT(LEFT(T847,8)),IF(AND(科目汇总表!P$5=4,LEN(T847)&gt;8),T847,0)))))</f>
        <v>0</v>
      </c>
      <c r="H847" s="16">
        <f t="shared" si="41"/>
        <v>0</v>
      </c>
      <c r="I847" s="16">
        <f t="shared" si="39"/>
        <v>0</v>
      </c>
      <c r="J847" s="16">
        <f t="shared" si="40"/>
        <v>0</v>
      </c>
    </row>
    <row r="848" spans="4:10" ht="15" customHeight="1" x14ac:dyDescent="0.15">
      <c r="D848" s="16">
        <f>IF(T848="",0,IF(科目汇总表!P$5=1,INT(LEFT(T848,4)),IF(AND(科目汇总表!P$5=2,LEN(T848)&gt;4),INT(LEFT(T848,6)),IF(AND(科目汇总表!P$5=3,LEN(T848)&gt;6),INT(LEFT(T848,8)),IF(AND(科目汇总表!P$5=4,LEN(T848)&gt;8),T848,0)))))</f>
        <v>0</v>
      </c>
      <c r="H848" s="16">
        <f t="shared" si="41"/>
        <v>0</v>
      </c>
      <c r="I848" s="16">
        <f t="shared" si="39"/>
        <v>0</v>
      </c>
      <c r="J848" s="16">
        <f t="shared" si="40"/>
        <v>0</v>
      </c>
    </row>
    <row r="849" spans="4:10" ht="15" customHeight="1" x14ac:dyDescent="0.15">
      <c r="D849" s="16">
        <f>IF(T849="",0,IF(科目汇总表!P$5=1,INT(LEFT(T849,4)),IF(AND(科目汇总表!P$5=2,LEN(T849)&gt;4),INT(LEFT(T849,6)),IF(AND(科目汇总表!P$5=3,LEN(T849)&gt;6),INT(LEFT(T849,8)),IF(AND(科目汇总表!P$5=4,LEN(T849)&gt;8),T849,0)))))</f>
        <v>0</v>
      </c>
      <c r="H849" s="16">
        <f t="shared" si="41"/>
        <v>0</v>
      </c>
      <c r="I849" s="16">
        <f t="shared" si="39"/>
        <v>0</v>
      </c>
      <c r="J849" s="16">
        <f t="shared" si="40"/>
        <v>0</v>
      </c>
    </row>
    <row r="850" spans="4:10" ht="15" customHeight="1" x14ac:dyDescent="0.15">
      <c r="D850" s="16">
        <f>IF(T850="",0,IF(科目汇总表!P$5=1,INT(LEFT(T850,4)),IF(AND(科目汇总表!P$5=2,LEN(T850)&gt;4),INT(LEFT(T850,6)),IF(AND(科目汇总表!P$5=3,LEN(T850)&gt;6),INT(LEFT(T850,8)),IF(AND(科目汇总表!P$5=4,LEN(T850)&gt;8),T850,0)))))</f>
        <v>0</v>
      </c>
      <c r="H850" s="16">
        <f t="shared" si="41"/>
        <v>0</v>
      </c>
      <c r="I850" s="16">
        <f t="shared" si="39"/>
        <v>0</v>
      </c>
      <c r="J850" s="16">
        <f t="shared" si="40"/>
        <v>0</v>
      </c>
    </row>
    <row r="851" spans="4:10" ht="15" customHeight="1" x14ac:dyDescent="0.15">
      <c r="D851" s="16">
        <f>IF(T851="",0,IF(科目汇总表!P$5=1,INT(LEFT(T851,4)),IF(AND(科目汇总表!P$5=2,LEN(T851)&gt;4),INT(LEFT(T851,6)),IF(AND(科目汇总表!P$5=3,LEN(T851)&gt;6),INT(LEFT(T851,8)),IF(AND(科目汇总表!P$5=4,LEN(T851)&gt;8),T851,0)))))</f>
        <v>0</v>
      </c>
      <c r="H851" s="16">
        <f t="shared" si="41"/>
        <v>0</v>
      </c>
      <c r="I851" s="16">
        <f t="shared" si="39"/>
        <v>0</v>
      </c>
      <c r="J851" s="16">
        <f t="shared" si="40"/>
        <v>0</v>
      </c>
    </row>
    <row r="852" spans="4:10" ht="15" customHeight="1" x14ac:dyDescent="0.15">
      <c r="D852" s="16">
        <f>IF(T852="",0,IF(科目汇总表!P$5=1,INT(LEFT(T852,4)),IF(AND(科目汇总表!P$5=2,LEN(T852)&gt;4),INT(LEFT(T852,6)),IF(AND(科目汇总表!P$5=3,LEN(T852)&gt;6),INT(LEFT(T852,8)),IF(AND(科目汇总表!P$5=4,LEN(T852)&gt;8),T852,0)))))</f>
        <v>0</v>
      </c>
      <c r="H852" s="16">
        <f t="shared" si="41"/>
        <v>0</v>
      </c>
      <c r="I852" s="16">
        <f t="shared" si="39"/>
        <v>0</v>
      </c>
      <c r="J852" s="16">
        <f t="shared" si="40"/>
        <v>0</v>
      </c>
    </row>
    <row r="853" spans="4:10" ht="15" customHeight="1" x14ac:dyDescent="0.15">
      <c r="D853" s="16">
        <f>IF(T853="",0,IF(科目汇总表!P$5=1,INT(LEFT(T853,4)),IF(AND(科目汇总表!P$5=2,LEN(T853)&gt;4),INT(LEFT(T853,6)),IF(AND(科目汇总表!P$5=3,LEN(T853)&gt;6),INT(LEFT(T853,8)),IF(AND(科目汇总表!P$5=4,LEN(T853)&gt;8),T853,0)))))</f>
        <v>0</v>
      </c>
      <c r="H853" s="16">
        <f t="shared" si="41"/>
        <v>0</v>
      </c>
      <c r="I853" s="16">
        <f t="shared" si="39"/>
        <v>0</v>
      </c>
      <c r="J853" s="16">
        <f t="shared" si="40"/>
        <v>0</v>
      </c>
    </row>
    <row r="854" spans="4:10" ht="15" customHeight="1" x14ac:dyDescent="0.15">
      <c r="D854" s="16">
        <f>IF(T854="",0,IF(科目汇总表!P$5=1,INT(LEFT(T854,4)),IF(AND(科目汇总表!P$5=2,LEN(T854)&gt;4),INT(LEFT(T854,6)),IF(AND(科目汇总表!P$5=3,LEN(T854)&gt;6),INT(LEFT(T854,8)),IF(AND(科目汇总表!P$5=4,LEN(T854)&gt;8),T854,0)))))</f>
        <v>0</v>
      </c>
      <c r="H854" s="16">
        <f t="shared" si="41"/>
        <v>0</v>
      </c>
      <c r="I854" s="16">
        <f t="shared" si="39"/>
        <v>0</v>
      </c>
      <c r="J854" s="16">
        <f t="shared" si="40"/>
        <v>0</v>
      </c>
    </row>
    <row r="855" spans="4:10" ht="15" customHeight="1" x14ac:dyDescent="0.15">
      <c r="D855" s="16">
        <f>IF(T855="",0,IF(科目汇总表!P$5=1,INT(LEFT(T855,4)),IF(AND(科目汇总表!P$5=2,LEN(T855)&gt;4),INT(LEFT(T855,6)),IF(AND(科目汇总表!P$5=3,LEN(T855)&gt;6),INT(LEFT(T855,8)),IF(AND(科目汇总表!P$5=4,LEN(T855)&gt;8),T855,0)))))</f>
        <v>0</v>
      </c>
      <c r="H855" s="16">
        <f t="shared" si="41"/>
        <v>0</v>
      </c>
      <c r="I855" s="16">
        <f t="shared" si="39"/>
        <v>0</v>
      </c>
      <c r="J855" s="16">
        <f t="shared" si="40"/>
        <v>0</v>
      </c>
    </row>
    <row r="856" spans="4:10" ht="15" customHeight="1" x14ac:dyDescent="0.15">
      <c r="D856" s="16">
        <f>IF(T856="",0,IF(科目汇总表!P$5=1,INT(LEFT(T856,4)),IF(AND(科目汇总表!P$5=2,LEN(T856)&gt;4),INT(LEFT(T856,6)),IF(AND(科目汇总表!P$5=3,LEN(T856)&gt;6),INT(LEFT(T856,8)),IF(AND(科目汇总表!P$5=4,LEN(T856)&gt;8),T856,0)))))</f>
        <v>0</v>
      </c>
      <c r="H856" s="16">
        <f t="shared" si="41"/>
        <v>0</v>
      </c>
      <c r="I856" s="16">
        <f t="shared" si="39"/>
        <v>0</v>
      </c>
      <c r="J856" s="16">
        <f t="shared" si="40"/>
        <v>0</v>
      </c>
    </row>
    <row r="857" spans="4:10" ht="15" customHeight="1" x14ac:dyDescent="0.15">
      <c r="D857" s="16">
        <f>IF(T857="",0,IF(科目汇总表!P$5=1,INT(LEFT(T857,4)),IF(AND(科目汇总表!P$5=2,LEN(T857)&gt;4),INT(LEFT(T857,6)),IF(AND(科目汇总表!P$5=3,LEN(T857)&gt;6),INT(LEFT(T857,8)),IF(AND(科目汇总表!P$5=4,LEN(T857)&gt;8),T857,0)))))</f>
        <v>0</v>
      </c>
      <c r="H857" s="16">
        <f t="shared" si="41"/>
        <v>0</v>
      </c>
      <c r="I857" s="16">
        <f t="shared" si="39"/>
        <v>0</v>
      </c>
      <c r="J857" s="16">
        <f t="shared" si="40"/>
        <v>0</v>
      </c>
    </row>
    <row r="858" spans="4:10" ht="15" customHeight="1" x14ac:dyDescent="0.15">
      <c r="D858" s="16">
        <f>IF(T858="",0,IF(科目汇总表!P$5=1,INT(LEFT(T858,4)),IF(AND(科目汇总表!P$5=2,LEN(T858)&gt;4),INT(LEFT(T858,6)),IF(AND(科目汇总表!P$5=3,LEN(T858)&gt;6),INT(LEFT(T858,8)),IF(AND(科目汇总表!P$5=4,LEN(T858)&gt;8),T858,0)))))</f>
        <v>0</v>
      </c>
      <c r="H858" s="16">
        <f t="shared" si="41"/>
        <v>0</v>
      </c>
      <c r="I858" s="16">
        <f t="shared" si="39"/>
        <v>0</v>
      </c>
      <c r="J858" s="16">
        <f t="shared" si="40"/>
        <v>0</v>
      </c>
    </row>
    <row r="859" spans="4:10" ht="15" customHeight="1" x14ac:dyDescent="0.15">
      <c r="D859" s="16">
        <f>IF(T859="",0,IF(科目汇总表!P$5=1,INT(LEFT(T859,4)),IF(AND(科目汇总表!P$5=2,LEN(T859)&gt;4),INT(LEFT(T859,6)),IF(AND(科目汇总表!P$5=3,LEN(T859)&gt;6),INT(LEFT(T859,8)),IF(AND(科目汇总表!P$5=4,LEN(T859)&gt;8),T859,0)))))</f>
        <v>0</v>
      </c>
      <c r="H859" s="16">
        <f t="shared" si="41"/>
        <v>0</v>
      </c>
      <c r="I859" s="16">
        <f t="shared" si="39"/>
        <v>0</v>
      </c>
      <c r="J859" s="16">
        <f t="shared" si="40"/>
        <v>0</v>
      </c>
    </row>
    <row r="860" spans="4:10" ht="15" customHeight="1" x14ac:dyDescent="0.15">
      <c r="D860" s="16">
        <f>IF(T860="",0,IF(科目汇总表!P$5=1,INT(LEFT(T860,4)),IF(AND(科目汇总表!P$5=2,LEN(T860)&gt;4),INT(LEFT(T860,6)),IF(AND(科目汇总表!P$5=3,LEN(T860)&gt;6),INT(LEFT(T860,8)),IF(AND(科目汇总表!P$5=4,LEN(T860)&gt;8),T860,0)))))</f>
        <v>0</v>
      </c>
      <c r="H860" s="16">
        <f t="shared" si="41"/>
        <v>0</v>
      </c>
      <c r="I860" s="16">
        <f t="shared" si="39"/>
        <v>0</v>
      </c>
      <c r="J860" s="16">
        <f t="shared" si="40"/>
        <v>0</v>
      </c>
    </row>
    <row r="861" spans="4:10" ht="15" customHeight="1" x14ac:dyDescent="0.15">
      <c r="D861" s="16">
        <f>IF(T861="",0,IF(科目汇总表!P$5=1,INT(LEFT(T861,4)),IF(AND(科目汇总表!P$5=2,LEN(T861)&gt;4),INT(LEFT(T861,6)),IF(AND(科目汇总表!P$5=3,LEN(T861)&gt;6),INT(LEFT(T861,8)),IF(AND(科目汇总表!P$5=4,LEN(T861)&gt;8),T861,0)))))</f>
        <v>0</v>
      </c>
      <c r="H861" s="16">
        <f t="shared" si="41"/>
        <v>0</v>
      </c>
      <c r="I861" s="16">
        <f t="shared" si="39"/>
        <v>0</v>
      </c>
      <c r="J861" s="16">
        <f t="shared" si="40"/>
        <v>0</v>
      </c>
    </row>
    <row r="862" spans="4:10" ht="15" customHeight="1" x14ac:dyDescent="0.15">
      <c r="D862" s="16">
        <f>IF(T862="",0,IF(科目汇总表!P$5=1,INT(LEFT(T862,4)),IF(AND(科目汇总表!P$5=2,LEN(T862)&gt;4),INT(LEFT(T862,6)),IF(AND(科目汇总表!P$5=3,LEN(T862)&gt;6),INT(LEFT(T862,8)),IF(AND(科目汇总表!P$5=4,LEN(T862)&gt;8),T862,0)))))</f>
        <v>0</v>
      </c>
      <c r="H862" s="16">
        <f t="shared" si="41"/>
        <v>0</v>
      </c>
      <c r="I862" s="16">
        <f t="shared" si="39"/>
        <v>0</v>
      </c>
      <c r="J862" s="16">
        <f t="shared" si="40"/>
        <v>0</v>
      </c>
    </row>
    <row r="863" spans="4:10" ht="15" customHeight="1" x14ac:dyDescent="0.15">
      <c r="D863" s="16">
        <f>IF(T863="",0,IF(科目汇总表!P$5=1,INT(LEFT(T863,4)),IF(AND(科目汇总表!P$5=2,LEN(T863)&gt;4),INT(LEFT(T863,6)),IF(AND(科目汇总表!P$5=3,LEN(T863)&gt;6),INT(LEFT(T863,8)),IF(AND(科目汇总表!P$5=4,LEN(T863)&gt;8),T863,0)))))</f>
        <v>0</v>
      </c>
      <c r="H863" s="16">
        <f t="shared" si="41"/>
        <v>0</v>
      </c>
      <c r="I863" s="16">
        <f t="shared" si="39"/>
        <v>0</v>
      </c>
      <c r="J863" s="16">
        <f t="shared" si="40"/>
        <v>0</v>
      </c>
    </row>
    <row r="864" spans="4:10" ht="15" customHeight="1" x14ac:dyDescent="0.15">
      <c r="D864" s="16">
        <f>IF(T864="",0,IF(科目汇总表!P$5=1,INT(LEFT(T864,4)),IF(AND(科目汇总表!P$5=2,LEN(T864)&gt;4),INT(LEFT(T864,6)),IF(AND(科目汇总表!P$5=3,LEN(T864)&gt;6),INT(LEFT(T864,8)),IF(AND(科目汇总表!P$5=4,LEN(T864)&gt;8),T864,0)))))</f>
        <v>0</v>
      </c>
      <c r="H864" s="16">
        <f t="shared" si="41"/>
        <v>0</v>
      </c>
      <c r="I864" s="16">
        <f t="shared" si="39"/>
        <v>0</v>
      </c>
      <c r="J864" s="16">
        <f t="shared" si="40"/>
        <v>0</v>
      </c>
    </row>
    <row r="865" spans="4:10" ht="15" customHeight="1" x14ac:dyDescent="0.15">
      <c r="D865" s="16">
        <f>IF(T865="",0,IF(科目汇总表!P$5=1,INT(LEFT(T865,4)),IF(AND(科目汇总表!P$5=2,LEN(T865)&gt;4),INT(LEFT(T865,6)),IF(AND(科目汇总表!P$5=3,LEN(T865)&gt;6),INT(LEFT(T865,8)),IF(AND(科目汇总表!P$5=4,LEN(T865)&gt;8),T865,0)))))</f>
        <v>0</v>
      </c>
      <c r="H865" s="16">
        <f t="shared" si="41"/>
        <v>0</v>
      </c>
      <c r="I865" s="16">
        <f t="shared" si="39"/>
        <v>0</v>
      </c>
      <c r="J865" s="16">
        <f t="shared" si="40"/>
        <v>0</v>
      </c>
    </row>
    <row r="866" spans="4:10" ht="15" customHeight="1" x14ac:dyDescent="0.15">
      <c r="D866" s="16">
        <f>IF(T866="",0,IF(科目汇总表!P$5=1,INT(LEFT(T866,4)),IF(AND(科目汇总表!P$5=2,LEN(T866)&gt;4),INT(LEFT(T866,6)),IF(AND(科目汇总表!P$5=3,LEN(T866)&gt;6),INT(LEFT(T866,8)),IF(AND(科目汇总表!P$5=4,LEN(T866)&gt;8),T866,0)))))</f>
        <v>0</v>
      </c>
      <c r="H866" s="16">
        <f t="shared" si="41"/>
        <v>0</v>
      </c>
      <c r="I866" s="16">
        <f t="shared" si="39"/>
        <v>0</v>
      </c>
      <c r="J866" s="16">
        <f t="shared" si="40"/>
        <v>0</v>
      </c>
    </row>
    <row r="867" spans="4:10" ht="15" customHeight="1" x14ac:dyDescent="0.15">
      <c r="D867" s="16">
        <f>IF(T867="",0,IF(科目汇总表!P$5=1,INT(LEFT(T867,4)),IF(AND(科目汇总表!P$5=2,LEN(T867)&gt;4),INT(LEFT(T867,6)),IF(AND(科目汇总表!P$5=3,LEN(T867)&gt;6),INT(LEFT(T867,8)),IF(AND(科目汇总表!P$5=4,LEN(T867)&gt;8),T867,0)))))</f>
        <v>0</v>
      </c>
      <c r="H867" s="16">
        <f t="shared" si="41"/>
        <v>0</v>
      </c>
      <c r="I867" s="16">
        <f t="shared" si="39"/>
        <v>0</v>
      </c>
      <c r="J867" s="16">
        <f t="shared" si="40"/>
        <v>0</v>
      </c>
    </row>
    <row r="868" spans="4:10" ht="15" customHeight="1" x14ac:dyDescent="0.15">
      <c r="D868" s="16">
        <f>IF(T868="",0,IF(科目汇总表!P$5=1,INT(LEFT(T868,4)),IF(AND(科目汇总表!P$5=2,LEN(T868)&gt;4),INT(LEFT(T868,6)),IF(AND(科目汇总表!P$5=3,LEN(T868)&gt;6),INT(LEFT(T868,8)),IF(AND(科目汇总表!P$5=4,LEN(T868)&gt;8),T868,0)))))</f>
        <v>0</v>
      </c>
      <c r="H868" s="16">
        <f t="shared" si="41"/>
        <v>0</v>
      </c>
      <c r="I868" s="16">
        <f t="shared" ref="I868:I931" si="42">IF(LEN(T868)&lt;6,0,INT(LEFT(T868,6)))</f>
        <v>0</v>
      </c>
      <c r="J868" s="16">
        <f t="shared" ref="J868:J931" si="43">IF(LEN(T868)&lt;8,0,INT(LEFT(T868,8)))</f>
        <v>0</v>
      </c>
    </row>
    <row r="869" spans="4:10" ht="15" customHeight="1" x14ac:dyDescent="0.15">
      <c r="D869" s="16">
        <f>IF(T869="",0,IF(科目汇总表!P$5=1,INT(LEFT(T869,4)),IF(AND(科目汇总表!P$5=2,LEN(T869)&gt;4),INT(LEFT(T869,6)),IF(AND(科目汇总表!P$5=3,LEN(T869)&gt;6),INT(LEFT(T869,8)),IF(AND(科目汇总表!P$5=4,LEN(T869)&gt;8),T869,0)))))</f>
        <v>0</v>
      </c>
      <c r="H869" s="16">
        <f t="shared" si="41"/>
        <v>0</v>
      </c>
      <c r="I869" s="16">
        <f t="shared" si="42"/>
        <v>0</v>
      </c>
      <c r="J869" s="16">
        <f t="shared" si="43"/>
        <v>0</v>
      </c>
    </row>
    <row r="870" spans="4:10" ht="15" customHeight="1" x14ac:dyDescent="0.15">
      <c r="D870" s="16">
        <f>IF(T870="",0,IF(科目汇总表!P$5=1,INT(LEFT(T870,4)),IF(AND(科目汇总表!P$5=2,LEN(T870)&gt;4),INT(LEFT(T870,6)),IF(AND(科目汇总表!P$5=3,LEN(T870)&gt;6),INT(LEFT(T870,8)),IF(AND(科目汇总表!P$5=4,LEN(T870)&gt;8),T870,0)))))</f>
        <v>0</v>
      </c>
      <c r="H870" s="16">
        <f t="shared" si="41"/>
        <v>0</v>
      </c>
      <c r="I870" s="16">
        <f t="shared" si="42"/>
        <v>0</v>
      </c>
      <c r="J870" s="16">
        <f t="shared" si="43"/>
        <v>0</v>
      </c>
    </row>
    <row r="871" spans="4:10" ht="15" customHeight="1" x14ac:dyDescent="0.15">
      <c r="D871" s="16">
        <f>IF(T871="",0,IF(科目汇总表!P$5=1,INT(LEFT(T871,4)),IF(AND(科目汇总表!P$5=2,LEN(T871)&gt;4),INT(LEFT(T871,6)),IF(AND(科目汇总表!P$5=3,LEN(T871)&gt;6),INT(LEFT(T871,8)),IF(AND(科目汇总表!P$5=4,LEN(T871)&gt;8),T871,0)))))</f>
        <v>0</v>
      </c>
      <c r="H871" s="16">
        <f t="shared" si="41"/>
        <v>0</v>
      </c>
      <c r="I871" s="16">
        <f t="shared" si="42"/>
        <v>0</v>
      </c>
      <c r="J871" s="16">
        <f t="shared" si="43"/>
        <v>0</v>
      </c>
    </row>
    <row r="872" spans="4:10" ht="15" customHeight="1" x14ac:dyDescent="0.15">
      <c r="D872" s="16">
        <f>IF(T872="",0,IF(科目汇总表!P$5=1,INT(LEFT(T872,4)),IF(AND(科目汇总表!P$5=2,LEN(T872)&gt;4),INT(LEFT(T872,6)),IF(AND(科目汇总表!P$5=3,LEN(T872)&gt;6),INT(LEFT(T872,8)),IF(AND(科目汇总表!P$5=4,LEN(T872)&gt;8),T872,0)))))</f>
        <v>0</v>
      </c>
      <c r="H872" s="16">
        <f t="shared" si="41"/>
        <v>0</v>
      </c>
      <c r="I872" s="16">
        <f t="shared" si="42"/>
        <v>0</v>
      </c>
      <c r="J872" s="16">
        <f t="shared" si="43"/>
        <v>0</v>
      </c>
    </row>
    <row r="873" spans="4:10" ht="15" customHeight="1" x14ac:dyDescent="0.15">
      <c r="D873" s="16">
        <f>IF(T873="",0,IF(科目汇总表!P$5=1,INT(LEFT(T873,4)),IF(AND(科目汇总表!P$5=2,LEN(T873)&gt;4),INT(LEFT(T873,6)),IF(AND(科目汇总表!P$5=3,LEN(T873)&gt;6),INT(LEFT(T873,8)),IF(AND(科目汇总表!P$5=4,LEN(T873)&gt;8),T873,0)))))</f>
        <v>0</v>
      </c>
      <c r="H873" s="16">
        <f t="shared" si="41"/>
        <v>0</v>
      </c>
      <c r="I873" s="16">
        <f t="shared" si="42"/>
        <v>0</v>
      </c>
      <c r="J873" s="16">
        <f t="shared" si="43"/>
        <v>0</v>
      </c>
    </row>
    <row r="874" spans="4:10" ht="15" customHeight="1" x14ac:dyDescent="0.15">
      <c r="D874" s="16">
        <f>IF(T874="",0,IF(科目汇总表!P$5=1,INT(LEFT(T874,4)),IF(AND(科目汇总表!P$5=2,LEN(T874)&gt;4),INT(LEFT(T874,6)),IF(AND(科目汇总表!P$5=3,LEN(T874)&gt;6),INT(LEFT(T874,8)),IF(AND(科目汇总表!P$5=4,LEN(T874)&gt;8),T874,0)))))</f>
        <v>0</v>
      </c>
      <c r="H874" s="16">
        <f t="shared" si="41"/>
        <v>0</v>
      </c>
      <c r="I874" s="16">
        <f t="shared" si="42"/>
        <v>0</v>
      </c>
      <c r="J874" s="16">
        <f t="shared" si="43"/>
        <v>0</v>
      </c>
    </row>
    <row r="875" spans="4:10" ht="15" customHeight="1" x14ac:dyDescent="0.15">
      <c r="D875" s="16">
        <f>IF(T875="",0,IF(科目汇总表!P$5=1,INT(LEFT(T875,4)),IF(AND(科目汇总表!P$5=2,LEN(T875)&gt;4),INT(LEFT(T875,6)),IF(AND(科目汇总表!P$5=3,LEN(T875)&gt;6),INT(LEFT(T875,8)),IF(AND(科目汇总表!P$5=4,LEN(T875)&gt;8),T875,0)))))</f>
        <v>0</v>
      </c>
      <c r="H875" s="16">
        <f t="shared" si="41"/>
        <v>0</v>
      </c>
      <c r="I875" s="16">
        <f t="shared" si="42"/>
        <v>0</v>
      </c>
      <c r="J875" s="16">
        <f t="shared" si="43"/>
        <v>0</v>
      </c>
    </row>
    <row r="876" spans="4:10" ht="15" customHeight="1" x14ac:dyDescent="0.15">
      <c r="D876" s="16">
        <f>IF(T876="",0,IF(科目汇总表!P$5=1,INT(LEFT(T876,4)),IF(AND(科目汇总表!P$5=2,LEN(T876)&gt;4),INT(LEFT(T876,6)),IF(AND(科目汇总表!P$5=3,LEN(T876)&gt;6),INT(LEFT(T876,8)),IF(AND(科目汇总表!P$5=4,LEN(T876)&gt;8),T876,0)))))</f>
        <v>0</v>
      </c>
      <c r="H876" s="16">
        <f t="shared" si="41"/>
        <v>0</v>
      </c>
      <c r="I876" s="16">
        <f t="shared" si="42"/>
        <v>0</v>
      </c>
      <c r="J876" s="16">
        <f t="shared" si="43"/>
        <v>0</v>
      </c>
    </row>
    <row r="877" spans="4:10" ht="15" customHeight="1" x14ac:dyDescent="0.15">
      <c r="D877" s="16">
        <f>IF(T877="",0,IF(科目汇总表!P$5=1,INT(LEFT(T877,4)),IF(AND(科目汇总表!P$5=2,LEN(T877)&gt;4),INT(LEFT(T877,6)),IF(AND(科目汇总表!P$5=3,LEN(T877)&gt;6),INT(LEFT(T877,8)),IF(AND(科目汇总表!P$5=4,LEN(T877)&gt;8),T877,0)))))</f>
        <v>0</v>
      </c>
      <c r="H877" s="16">
        <f t="shared" si="41"/>
        <v>0</v>
      </c>
      <c r="I877" s="16">
        <f t="shared" si="42"/>
        <v>0</v>
      </c>
      <c r="J877" s="16">
        <f t="shared" si="43"/>
        <v>0</v>
      </c>
    </row>
    <row r="878" spans="4:10" ht="15" customHeight="1" x14ac:dyDescent="0.15">
      <c r="D878" s="16">
        <f>IF(T878="",0,IF(科目汇总表!P$5=1,INT(LEFT(T878,4)),IF(AND(科目汇总表!P$5=2,LEN(T878)&gt;4),INT(LEFT(T878,6)),IF(AND(科目汇总表!P$5=3,LEN(T878)&gt;6),INT(LEFT(T878,8)),IF(AND(科目汇总表!P$5=4,LEN(T878)&gt;8),T878,0)))))</f>
        <v>0</v>
      </c>
      <c r="H878" s="16">
        <f t="shared" si="41"/>
        <v>0</v>
      </c>
      <c r="I878" s="16">
        <f t="shared" si="42"/>
        <v>0</v>
      </c>
      <c r="J878" s="16">
        <f t="shared" si="43"/>
        <v>0</v>
      </c>
    </row>
    <row r="879" spans="4:10" ht="15" customHeight="1" x14ac:dyDescent="0.15">
      <c r="D879" s="16">
        <f>IF(T879="",0,IF(科目汇总表!P$5=1,INT(LEFT(T879,4)),IF(AND(科目汇总表!P$5=2,LEN(T879)&gt;4),INT(LEFT(T879,6)),IF(AND(科目汇总表!P$5=3,LEN(T879)&gt;6),INT(LEFT(T879,8)),IF(AND(科目汇总表!P$5=4,LEN(T879)&gt;8),T879,0)))))</f>
        <v>0</v>
      </c>
      <c r="H879" s="16">
        <f t="shared" si="41"/>
        <v>0</v>
      </c>
      <c r="I879" s="16">
        <f t="shared" si="42"/>
        <v>0</v>
      </c>
      <c r="J879" s="16">
        <f t="shared" si="43"/>
        <v>0</v>
      </c>
    </row>
    <row r="880" spans="4:10" ht="15" customHeight="1" x14ac:dyDescent="0.15">
      <c r="D880" s="16">
        <f>IF(T880="",0,IF(科目汇总表!P$5=1,INT(LEFT(T880,4)),IF(AND(科目汇总表!P$5=2,LEN(T880)&gt;4),INT(LEFT(T880,6)),IF(AND(科目汇总表!P$5=3,LEN(T880)&gt;6),INT(LEFT(T880,8)),IF(AND(科目汇总表!P$5=4,LEN(T880)&gt;8),T880,0)))))</f>
        <v>0</v>
      </c>
      <c r="H880" s="16">
        <f t="shared" si="41"/>
        <v>0</v>
      </c>
      <c r="I880" s="16">
        <f t="shared" si="42"/>
        <v>0</v>
      </c>
      <c r="J880" s="16">
        <f t="shared" si="43"/>
        <v>0</v>
      </c>
    </row>
    <row r="881" spans="4:10" ht="15" customHeight="1" x14ac:dyDescent="0.15">
      <c r="D881" s="16">
        <f>IF(T881="",0,IF(科目汇总表!P$5=1,INT(LEFT(T881,4)),IF(AND(科目汇总表!P$5=2,LEN(T881)&gt;4),INT(LEFT(T881,6)),IF(AND(科目汇总表!P$5=3,LEN(T881)&gt;6),INT(LEFT(T881,8)),IF(AND(科目汇总表!P$5=4,LEN(T881)&gt;8),T881,0)))))</f>
        <v>0</v>
      </c>
      <c r="H881" s="16">
        <f t="shared" si="41"/>
        <v>0</v>
      </c>
      <c r="I881" s="16">
        <f t="shared" si="42"/>
        <v>0</v>
      </c>
      <c r="J881" s="16">
        <f t="shared" si="43"/>
        <v>0</v>
      </c>
    </row>
    <row r="882" spans="4:10" ht="15" customHeight="1" x14ac:dyDescent="0.15">
      <c r="D882" s="16">
        <f>IF(T882="",0,IF(科目汇总表!P$5=1,INT(LEFT(T882,4)),IF(AND(科目汇总表!P$5=2,LEN(T882)&gt;4),INT(LEFT(T882,6)),IF(AND(科目汇总表!P$5=3,LEN(T882)&gt;6),INT(LEFT(T882,8)),IF(AND(科目汇总表!P$5=4,LEN(T882)&gt;8),T882,0)))))</f>
        <v>0</v>
      </c>
      <c r="H882" s="16">
        <f t="shared" si="41"/>
        <v>0</v>
      </c>
      <c r="I882" s="16">
        <f t="shared" si="42"/>
        <v>0</v>
      </c>
      <c r="J882" s="16">
        <f t="shared" si="43"/>
        <v>0</v>
      </c>
    </row>
    <row r="883" spans="4:10" ht="15" customHeight="1" x14ac:dyDescent="0.15">
      <c r="D883" s="16">
        <f>IF(T883="",0,IF(科目汇总表!P$5=1,INT(LEFT(T883,4)),IF(AND(科目汇总表!P$5=2,LEN(T883)&gt;4),INT(LEFT(T883,6)),IF(AND(科目汇总表!P$5=3,LEN(T883)&gt;6),INT(LEFT(T883,8)),IF(AND(科目汇总表!P$5=4,LEN(T883)&gt;8),T883,0)))))</f>
        <v>0</v>
      </c>
      <c r="H883" s="16">
        <f t="shared" si="41"/>
        <v>0</v>
      </c>
      <c r="I883" s="16">
        <f t="shared" si="42"/>
        <v>0</v>
      </c>
      <c r="J883" s="16">
        <f t="shared" si="43"/>
        <v>0</v>
      </c>
    </row>
    <row r="884" spans="4:10" ht="15" customHeight="1" x14ac:dyDescent="0.15">
      <c r="D884" s="16">
        <f>IF(T884="",0,IF(科目汇总表!P$5=1,INT(LEFT(T884,4)),IF(AND(科目汇总表!P$5=2,LEN(T884)&gt;4),INT(LEFT(T884,6)),IF(AND(科目汇总表!P$5=3,LEN(T884)&gt;6),INT(LEFT(T884,8)),IF(AND(科目汇总表!P$5=4,LEN(T884)&gt;8),T884,0)))))</f>
        <v>0</v>
      </c>
      <c r="H884" s="16">
        <f t="shared" si="41"/>
        <v>0</v>
      </c>
      <c r="I884" s="16">
        <f t="shared" si="42"/>
        <v>0</v>
      </c>
      <c r="J884" s="16">
        <f t="shared" si="43"/>
        <v>0</v>
      </c>
    </row>
    <row r="885" spans="4:10" ht="15" customHeight="1" x14ac:dyDescent="0.15">
      <c r="D885" s="16">
        <f>IF(T885="",0,IF(科目汇总表!P$5=1,INT(LEFT(T885,4)),IF(AND(科目汇总表!P$5=2,LEN(T885)&gt;4),INT(LEFT(T885,6)),IF(AND(科目汇总表!P$5=3,LEN(T885)&gt;6),INT(LEFT(T885,8)),IF(AND(科目汇总表!P$5=4,LEN(T885)&gt;8),T885,0)))))</f>
        <v>0</v>
      </c>
      <c r="H885" s="16">
        <f t="shared" si="41"/>
        <v>0</v>
      </c>
      <c r="I885" s="16">
        <f t="shared" si="42"/>
        <v>0</v>
      </c>
      <c r="J885" s="16">
        <f t="shared" si="43"/>
        <v>0</v>
      </c>
    </row>
    <row r="886" spans="4:10" ht="15" customHeight="1" x14ac:dyDescent="0.15">
      <c r="D886" s="16">
        <f>IF(T886="",0,IF(科目汇总表!P$5=1,INT(LEFT(T886,4)),IF(AND(科目汇总表!P$5=2,LEN(T886)&gt;4),INT(LEFT(T886,6)),IF(AND(科目汇总表!P$5=3,LEN(T886)&gt;6),INT(LEFT(T886,8)),IF(AND(科目汇总表!P$5=4,LEN(T886)&gt;8),T886,0)))))</f>
        <v>0</v>
      </c>
      <c r="H886" s="16">
        <f t="shared" si="41"/>
        <v>0</v>
      </c>
      <c r="I886" s="16">
        <f t="shared" si="42"/>
        <v>0</v>
      </c>
      <c r="J886" s="16">
        <f t="shared" si="43"/>
        <v>0</v>
      </c>
    </row>
    <row r="887" spans="4:10" ht="15" customHeight="1" x14ac:dyDescent="0.15">
      <c r="D887" s="16">
        <f>IF(T887="",0,IF(科目汇总表!P$5=1,INT(LEFT(T887,4)),IF(AND(科目汇总表!P$5=2,LEN(T887)&gt;4),INT(LEFT(T887,6)),IF(AND(科目汇总表!P$5=3,LEN(T887)&gt;6),INT(LEFT(T887,8)),IF(AND(科目汇总表!P$5=4,LEN(T887)&gt;8),T887,0)))))</f>
        <v>0</v>
      </c>
      <c r="H887" s="16">
        <f t="shared" si="41"/>
        <v>0</v>
      </c>
      <c r="I887" s="16">
        <f t="shared" si="42"/>
        <v>0</v>
      </c>
      <c r="J887" s="16">
        <f t="shared" si="43"/>
        <v>0</v>
      </c>
    </row>
    <row r="888" spans="4:10" ht="15" customHeight="1" x14ac:dyDescent="0.15">
      <c r="D888" s="16">
        <f>IF(T888="",0,IF(科目汇总表!P$5=1,INT(LEFT(T888,4)),IF(AND(科目汇总表!P$5=2,LEN(T888)&gt;4),INT(LEFT(T888,6)),IF(AND(科目汇总表!P$5=3,LEN(T888)&gt;6),INT(LEFT(T888,8)),IF(AND(科目汇总表!P$5=4,LEN(T888)&gt;8),T888,0)))))</f>
        <v>0</v>
      </c>
      <c r="H888" s="16">
        <f t="shared" si="41"/>
        <v>0</v>
      </c>
      <c r="I888" s="16">
        <f t="shared" si="42"/>
        <v>0</v>
      </c>
      <c r="J888" s="16">
        <f t="shared" si="43"/>
        <v>0</v>
      </c>
    </row>
    <row r="889" spans="4:10" ht="15" customHeight="1" x14ac:dyDescent="0.15">
      <c r="D889" s="16">
        <f>IF(T889="",0,IF(科目汇总表!P$5=1,INT(LEFT(T889,4)),IF(AND(科目汇总表!P$5=2,LEN(T889)&gt;4),INT(LEFT(T889,6)),IF(AND(科目汇总表!P$5=3,LEN(T889)&gt;6),INT(LEFT(T889,8)),IF(AND(科目汇总表!P$5=4,LEN(T889)&gt;8),T889,0)))))</f>
        <v>0</v>
      </c>
      <c r="H889" s="16">
        <f t="shared" si="41"/>
        <v>0</v>
      </c>
      <c r="I889" s="16">
        <f t="shared" si="42"/>
        <v>0</v>
      </c>
      <c r="J889" s="16">
        <f t="shared" si="43"/>
        <v>0</v>
      </c>
    </row>
    <row r="890" spans="4:10" ht="15" customHeight="1" x14ac:dyDescent="0.15">
      <c r="D890" s="16">
        <f>IF(T890="",0,IF(科目汇总表!P$5=1,INT(LEFT(T890,4)),IF(AND(科目汇总表!P$5=2,LEN(T890)&gt;4),INT(LEFT(T890,6)),IF(AND(科目汇总表!P$5=3,LEN(T890)&gt;6),INT(LEFT(T890,8)),IF(AND(科目汇总表!P$5=4,LEN(T890)&gt;8),T890,0)))))</f>
        <v>0</v>
      </c>
      <c r="H890" s="16">
        <f t="shared" si="41"/>
        <v>0</v>
      </c>
      <c r="I890" s="16">
        <f t="shared" si="42"/>
        <v>0</v>
      </c>
      <c r="J890" s="16">
        <f t="shared" si="43"/>
        <v>0</v>
      </c>
    </row>
    <row r="891" spans="4:10" ht="15" customHeight="1" x14ac:dyDescent="0.15">
      <c r="D891" s="16">
        <f>IF(T891="",0,IF(科目汇总表!P$5=1,INT(LEFT(T891,4)),IF(AND(科目汇总表!P$5=2,LEN(T891)&gt;4),INT(LEFT(T891,6)),IF(AND(科目汇总表!P$5=3,LEN(T891)&gt;6),INT(LEFT(T891,8)),IF(AND(科目汇总表!P$5=4,LEN(T891)&gt;8),T891,0)))))</f>
        <v>0</v>
      </c>
      <c r="H891" s="16">
        <f t="shared" si="41"/>
        <v>0</v>
      </c>
      <c r="I891" s="16">
        <f t="shared" si="42"/>
        <v>0</v>
      </c>
      <c r="J891" s="16">
        <f t="shared" si="43"/>
        <v>0</v>
      </c>
    </row>
    <row r="892" spans="4:10" ht="15" customHeight="1" x14ac:dyDescent="0.15">
      <c r="D892" s="16">
        <f>IF(T892="",0,IF(科目汇总表!P$5=1,INT(LEFT(T892,4)),IF(AND(科目汇总表!P$5=2,LEN(T892)&gt;4),INT(LEFT(T892,6)),IF(AND(科目汇总表!P$5=3,LEN(T892)&gt;6),INT(LEFT(T892,8)),IF(AND(科目汇总表!P$5=4,LEN(T892)&gt;8),T892,0)))))</f>
        <v>0</v>
      </c>
      <c r="H892" s="16">
        <f t="shared" si="41"/>
        <v>0</v>
      </c>
      <c r="I892" s="16">
        <f t="shared" si="42"/>
        <v>0</v>
      </c>
      <c r="J892" s="16">
        <f t="shared" si="43"/>
        <v>0</v>
      </c>
    </row>
    <row r="893" spans="4:10" ht="15" customHeight="1" x14ac:dyDescent="0.15">
      <c r="D893" s="16">
        <f>IF(T893="",0,IF(科目汇总表!P$5=1,INT(LEFT(T893,4)),IF(AND(科目汇总表!P$5=2,LEN(T893)&gt;4),INT(LEFT(T893,6)),IF(AND(科目汇总表!P$5=3,LEN(T893)&gt;6),INT(LEFT(T893,8)),IF(AND(科目汇总表!P$5=4,LEN(T893)&gt;8),T893,0)))))</f>
        <v>0</v>
      </c>
      <c r="H893" s="16">
        <f t="shared" si="41"/>
        <v>0</v>
      </c>
      <c r="I893" s="16">
        <f t="shared" si="42"/>
        <v>0</v>
      </c>
      <c r="J893" s="16">
        <f t="shared" si="43"/>
        <v>0</v>
      </c>
    </row>
    <row r="894" spans="4:10" ht="15" customHeight="1" x14ac:dyDescent="0.15">
      <c r="D894" s="16">
        <f>IF(T894="",0,IF(科目汇总表!P$5=1,INT(LEFT(T894,4)),IF(AND(科目汇总表!P$5=2,LEN(T894)&gt;4),INT(LEFT(T894,6)),IF(AND(科目汇总表!P$5=3,LEN(T894)&gt;6),INT(LEFT(T894,8)),IF(AND(科目汇总表!P$5=4,LEN(T894)&gt;8),T894,0)))))</f>
        <v>0</v>
      </c>
      <c r="H894" s="16">
        <f t="shared" si="41"/>
        <v>0</v>
      </c>
      <c r="I894" s="16">
        <f t="shared" si="42"/>
        <v>0</v>
      </c>
      <c r="J894" s="16">
        <f t="shared" si="43"/>
        <v>0</v>
      </c>
    </row>
    <row r="895" spans="4:10" ht="15" customHeight="1" x14ac:dyDescent="0.15">
      <c r="D895" s="16">
        <f>IF(T895="",0,IF(科目汇总表!P$5=1,INT(LEFT(T895,4)),IF(AND(科目汇总表!P$5=2,LEN(T895)&gt;4),INT(LEFT(T895,6)),IF(AND(科目汇总表!P$5=3,LEN(T895)&gt;6),INT(LEFT(T895,8)),IF(AND(科目汇总表!P$5=4,LEN(T895)&gt;8),T895,0)))))</f>
        <v>0</v>
      </c>
      <c r="H895" s="16">
        <f t="shared" si="41"/>
        <v>0</v>
      </c>
      <c r="I895" s="16">
        <f t="shared" si="42"/>
        <v>0</v>
      </c>
      <c r="J895" s="16">
        <f t="shared" si="43"/>
        <v>0</v>
      </c>
    </row>
    <row r="896" spans="4:10" ht="15" customHeight="1" x14ac:dyDescent="0.15">
      <c r="D896" s="16">
        <f>IF(T896="",0,IF(科目汇总表!P$5=1,INT(LEFT(T896,4)),IF(AND(科目汇总表!P$5=2,LEN(T896)&gt;4),INT(LEFT(T896,6)),IF(AND(科目汇总表!P$5=3,LEN(T896)&gt;6),INT(LEFT(T896,8)),IF(AND(科目汇总表!P$5=4,LEN(T896)&gt;8),T896,0)))))</f>
        <v>0</v>
      </c>
      <c r="H896" s="16">
        <f t="shared" si="41"/>
        <v>0</v>
      </c>
      <c r="I896" s="16">
        <f t="shared" si="42"/>
        <v>0</v>
      </c>
      <c r="J896" s="16">
        <f t="shared" si="43"/>
        <v>0</v>
      </c>
    </row>
    <row r="897" spans="4:10" ht="15" customHeight="1" x14ac:dyDescent="0.15">
      <c r="D897" s="16">
        <f>IF(T897="",0,IF(科目汇总表!P$5=1,INT(LEFT(T897,4)),IF(AND(科目汇总表!P$5=2,LEN(T897)&gt;4),INT(LEFT(T897,6)),IF(AND(科目汇总表!P$5=3,LEN(T897)&gt;6),INT(LEFT(T897,8)),IF(AND(科目汇总表!P$5=4,LEN(T897)&gt;8),T897,0)))))</f>
        <v>0</v>
      </c>
      <c r="H897" s="16">
        <f t="shared" si="41"/>
        <v>0</v>
      </c>
      <c r="I897" s="16">
        <f t="shared" si="42"/>
        <v>0</v>
      </c>
      <c r="J897" s="16">
        <f t="shared" si="43"/>
        <v>0</v>
      </c>
    </row>
    <row r="898" spans="4:10" ht="15" customHeight="1" x14ac:dyDescent="0.15">
      <c r="D898" s="16">
        <f>IF(T898="",0,IF(科目汇总表!P$5=1,INT(LEFT(T898,4)),IF(AND(科目汇总表!P$5=2,LEN(T898)&gt;4),INT(LEFT(T898,6)),IF(AND(科目汇总表!P$5=3,LEN(T898)&gt;6),INT(LEFT(T898,8)),IF(AND(科目汇总表!P$5=4,LEN(T898)&gt;8),T898,0)))))</f>
        <v>0</v>
      </c>
      <c r="H898" s="16">
        <f t="shared" si="41"/>
        <v>0</v>
      </c>
      <c r="I898" s="16">
        <f t="shared" si="42"/>
        <v>0</v>
      </c>
      <c r="J898" s="16">
        <f t="shared" si="43"/>
        <v>0</v>
      </c>
    </row>
    <row r="899" spans="4:10" ht="15" customHeight="1" x14ac:dyDescent="0.15">
      <c r="D899" s="16">
        <f>IF(T899="",0,IF(科目汇总表!P$5=1,INT(LEFT(T899,4)),IF(AND(科目汇总表!P$5=2,LEN(T899)&gt;4),INT(LEFT(T899,6)),IF(AND(科目汇总表!P$5=3,LEN(T899)&gt;6),INT(LEFT(T899,8)),IF(AND(科目汇总表!P$5=4,LEN(T899)&gt;8),T899,0)))))</f>
        <v>0</v>
      </c>
      <c r="H899" s="16">
        <f t="shared" si="41"/>
        <v>0</v>
      </c>
      <c r="I899" s="16">
        <f t="shared" si="42"/>
        <v>0</v>
      </c>
      <c r="J899" s="16">
        <f t="shared" si="43"/>
        <v>0</v>
      </c>
    </row>
    <row r="900" spans="4:10" ht="15" customHeight="1" x14ac:dyDescent="0.15">
      <c r="D900" s="16">
        <f>IF(T900="",0,IF(科目汇总表!P$5=1,INT(LEFT(T900,4)),IF(AND(科目汇总表!P$5=2,LEN(T900)&gt;4),INT(LEFT(T900,6)),IF(AND(科目汇总表!P$5=3,LEN(T900)&gt;6),INT(LEFT(T900,8)),IF(AND(科目汇总表!P$5=4,LEN(T900)&gt;8),T900,0)))))</f>
        <v>0</v>
      </c>
      <c r="H900" s="16">
        <f t="shared" si="41"/>
        <v>0</v>
      </c>
      <c r="I900" s="16">
        <f t="shared" si="42"/>
        <v>0</v>
      </c>
      <c r="J900" s="16">
        <f t="shared" si="43"/>
        <v>0</v>
      </c>
    </row>
    <row r="901" spans="4:10" ht="15" customHeight="1" x14ac:dyDescent="0.15">
      <c r="D901" s="16">
        <f>IF(T901="",0,IF(科目汇总表!P$5=1,INT(LEFT(T901,4)),IF(AND(科目汇总表!P$5=2,LEN(T901)&gt;4),INT(LEFT(T901,6)),IF(AND(科目汇总表!P$5=3,LEN(T901)&gt;6),INT(LEFT(T901,8)),IF(AND(科目汇总表!P$5=4,LEN(T901)&gt;8),T901,0)))))</f>
        <v>0</v>
      </c>
      <c r="H901" s="16">
        <f t="shared" ref="H901:H964" si="44">IF(T901=0,0,INT(LEFT(T901,4)))</f>
        <v>0</v>
      </c>
      <c r="I901" s="16">
        <f t="shared" si="42"/>
        <v>0</v>
      </c>
      <c r="J901" s="16">
        <f t="shared" si="43"/>
        <v>0</v>
      </c>
    </row>
    <row r="902" spans="4:10" ht="15" customHeight="1" x14ac:dyDescent="0.15">
      <c r="D902" s="16">
        <f>IF(T902="",0,IF(科目汇总表!P$5=1,INT(LEFT(T902,4)),IF(AND(科目汇总表!P$5=2,LEN(T902)&gt;4),INT(LEFT(T902,6)),IF(AND(科目汇总表!P$5=3,LEN(T902)&gt;6),INT(LEFT(T902,8)),IF(AND(科目汇总表!P$5=4,LEN(T902)&gt;8),T902,0)))))</f>
        <v>0</v>
      </c>
      <c r="H902" s="16">
        <f t="shared" si="44"/>
        <v>0</v>
      </c>
      <c r="I902" s="16">
        <f t="shared" si="42"/>
        <v>0</v>
      </c>
      <c r="J902" s="16">
        <f t="shared" si="43"/>
        <v>0</v>
      </c>
    </row>
    <row r="903" spans="4:10" ht="15" customHeight="1" x14ac:dyDescent="0.15">
      <c r="D903" s="16">
        <f>IF(T903="",0,IF(科目汇总表!P$5=1,INT(LEFT(T903,4)),IF(AND(科目汇总表!P$5=2,LEN(T903)&gt;4),INT(LEFT(T903,6)),IF(AND(科目汇总表!P$5=3,LEN(T903)&gt;6),INT(LEFT(T903,8)),IF(AND(科目汇总表!P$5=4,LEN(T903)&gt;8),T903,0)))))</f>
        <v>0</v>
      </c>
      <c r="H903" s="16">
        <f t="shared" si="44"/>
        <v>0</v>
      </c>
      <c r="I903" s="16">
        <f t="shared" si="42"/>
        <v>0</v>
      </c>
      <c r="J903" s="16">
        <f t="shared" si="43"/>
        <v>0</v>
      </c>
    </row>
    <row r="904" spans="4:10" ht="15" customHeight="1" x14ac:dyDescent="0.15">
      <c r="D904" s="16">
        <f>IF(T904="",0,IF(科目汇总表!P$5=1,INT(LEFT(T904,4)),IF(AND(科目汇总表!P$5=2,LEN(T904)&gt;4),INT(LEFT(T904,6)),IF(AND(科目汇总表!P$5=3,LEN(T904)&gt;6),INT(LEFT(T904,8)),IF(AND(科目汇总表!P$5=4,LEN(T904)&gt;8),T904,0)))))</f>
        <v>0</v>
      </c>
      <c r="H904" s="16">
        <f t="shared" si="44"/>
        <v>0</v>
      </c>
      <c r="I904" s="16">
        <f t="shared" si="42"/>
        <v>0</v>
      </c>
      <c r="J904" s="16">
        <f t="shared" si="43"/>
        <v>0</v>
      </c>
    </row>
    <row r="905" spans="4:10" ht="15" customHeight="1" x14ac:dyDescent="0.15">
      <c r="D905" s="16">
        <f>IF(T905="",0,IF(科目汇总表!P$5=1,INT(LEFT(T905,4)),IF(AND(科目汇总表!P$5=2,LEN(T905)&gt;4),INT(LEFT(T905,6)),IF(AND(科目汇总表!P$5=3,LEN(T905)&gt;6),INT(LEFT(T905,8)),IF(AND(科目汇总表!P$5=4,LEN(T905)&gt;8),T905,0)))))</f>
        <v>0</v>
      </c>
      <c r="H905" s="16">
        <f t="shared" si="44"/>
        <v>0</v>
      </c>
      <c r="I905" s="16">
        <f t="shared" si="42"/>
        <v>0</v>
      </c>
      <c r="J905" s="16">
        <f t="shared" si="43"/>
        <v>0</v>
      </c>
    </row>
    <row r="906" spans="4:10" ht="15" customHeight="1" x14ac:dyDescent="0.15">
      <c r="D906" s="16">
        <f>IF(T906="",0,IF(科目汇总表!P$5=1,INT(LEFT(T906,4)),IF(AND(科目汇总表!P$5=2,LEN(T906)&gt;4),INT(LEFT(T906,6)),IF(AND(科目汇总表!P$5=3,LEN(T906)&gt;6),INT(LEFT(T906,8)),IF(AND(科目汇总表!P$5=4,LEN(T906)&gt;8),T906,0)))))</f>
        <v>0</v>
      </c>
      <c r="H906" s="16">
        <f t="shared" si="44"/>
        <v>0</v>
      </c>
      <c r="I906" s="16">
        <f t="shared" si="42"/>
        <v>0</v>
      </c>
      <c r="J906" s="16">
        <f t="shared" si="43"/>
        <v>0</v>
      </c>
    </row>
    <row r="907" spans="4:10" ht="15" customHeight="1" x14ac:dyDescent="0.15">
      <c r="D907" s="16">
        <f>IF(T907="",0,IF(科目汇总表!P$5=1,INT(LEFT(T907,4)),IF(AND(科目汇总表!P$5=2,LEN(T907)&gt;4),INT(LEFT(T907,6)),IF(AND(科目汇总表!P$5=3,LEN(T907)&gt;6),INT(LEFT(T907,8)),IF(AND(科目汇总表!P$5=4,LEN(T907)&gt;8),T907,0)))))</f>
        <v>0</v>
      </c>
      <c r="H907" s="16">
        <f t="shared" si="44"/>
        <v>0</v>
      </c>
      <c r="I907" s="16">
        <f t="shared" si="42"/>
        <v>0</v>
      </c>
      <c r="J907" s="16">
        <f t="shared" si="43"/>
        <v>0</v>
      </c>
    </row>
    <row r="908" spans="4:10" ht="15" customHeight="1" x14ac:dyDescent="0.15">
      <c r="D908" s="16">
        <f>IF(T908="",0,IF(科目汇总表!P$5=1,INT(LEFT(T908,4)),IF(AND(科目汇总表!P$5=2,LEN(T908)&gt;4),INT(LEFT(T908,6)),IF(AND(科目汇总表!P$5=3,LEN(T908)&gt;6),INT(LEFT(T908,8)),IF(AND(科目汇总表!P$5=4,LEN(T908)&gt;8),T908,0)))))</f>
        <v>0</v>
      </c>
      <c r="H908" s="16">
        <f t="shared" si="44"/>
        <v>0</v>
      </c>
      <c r="I908" s="16">
        <f t="shared" si="42"/>
        <v>0</v>
      </c>
      <c r="J908" s="16">
        <f t="shared" si="43"/>
        <v>0</v>
      </c>
    </row>
    <row r="909" spans="4:10" ht="15" customHeight="1" x14ac:dyDescent="0.15">
      <c r="D909" s="16">
        <f>IF(T909="",0,IF(科目汇总表!P$5=1,INT(LEFT(T909,4)),IF(AND(科目汇总表!P$5=2,LEN(T909)&gt;4),INT(LEFT(T909,6)),IF(AND(科目汇总表!P$5=3,LEN(T909)&gt;6),INT(LEFT(T909,8)),IF(AND(科目汇总表!P$5=4,LEN(T909)&gt;8),T909,0)))))</f>
        <v>0</v>
      </c>
      <c r="H909" s="16">
        <f t="shared" si="44"/>
        <v>0</v>
      </c>
      <c r="I909" s="16">
        <f t="shared" si="42"/>
        <v>0</v>
      </c>
      <c r="J909" s="16">
        <f t="shared" si="43"/>
        <v>0</v>
      </c>
    </row>
    <row r="910" spans="4:10" ht="15" customHeight="1" x14ac:dyDescent="0.15">
      <c r="D910" s="16">
        <f>IF(T910="",0,IF(科目汇总表!P$5=1,INT(LEFT(T910,4)),IF(AND(科目汇总表!P$5=2,LEN(T910)&gt;4),INT(LEFT(T910,6)),IF(AND(科目汇总表!P$5=3,LEN(T910)&gt;6),INT(LEFT(T910,8)),IF(AND(科目汇总表!P$5=4,LEN(T910)&gt;8),T910,0)))))</f>
        <v>0</v>
      </c>
      <c r="H910" s="16">
        <f t="shared" si="44"/>
        <v>0</v>
      </c>
      <c r="I910" s="16">
        <f t="shared" si="42"/>
        <v>0</v>
      </c>
      <c r="J910" s="16">
        <f t="shared" si="43"/>
        <v>0</v>
      </c>
    </row>
    <row r="911" spans="4:10" ht="15" customHeight="1" x14ac:dyDescent="0.15">
      <c r="D911" s="16">
        <f>IF(T911="",0,IF(科目汇总表!P$5=1,INT(LEFT(T911,4)),IF(AND(科目汇总表!P$5=2,LEN(T911)&gt;4),INT(LEFT(T911,6)),IF(AND(科目汇总表!P$5=3,LEN(T911)&gt;6),INT(LEFT(T911,8)),IF(AND(科目汇总表!P$5=4,LEN(T911)&gt;8),T911,0)))))</f>
        <v>0</v>
      </c>
      <c r="H911" s="16">
        <f t="shared" si="44"/>
        <v>0</v>
      </c>
      <c r="I911" s="16">
        <f t="shared" si="42"/>
        <v>0</v>
      </c>
      <c r="J911" s="16">
        <f t="shared" si="43"/>
        <v>0</v>
      </c>
    </row>
    <row r="912" spans="4:10" ht="15" customHeight="1" x14ac:dyDescent="0.15">
      <c r="D912" s="16">
        <f>IF(T912="",0,IF(科目汇总表!P$5=1,INT(LEFT(T912,4)),IF(AND(科目汇总表!P$5=2,LEN(T912)&gt;4),INT(LEFT(T912,6)),IF(AND(科目汇总表!P$5=3,LEN(T912)&gt;6),INT(LEFT(T912,8)),IF(AND(科目汇总表!P$5=4,LEN(T912)&gt;8),T912,0)))))</f>
        <v>0</v>
      </c>
      <c r="H912" s="16">
        <f t="shared" si="44"/>
        <v>0</v>
      </c>
      <c r="I912" s="16">
        <f t="shared" si="42"/>
        <v>0</v>
      </c>
      <c r="J912" s="16">
        <f t="shared" si="43"/>
        <v>0</v>
      </c>
    </row>
    <row r="913" spans="4:10" ht="15" customHeight="1" x14ac:dyDescent="0.15">
      <c r="D913" s="16">
        <f>IF(T913="",0,IF(科目汇总表!P$5=1,INT(LEFT(T913,4)),IF(AND(科目汇总表!P$5=2,LEN(T913)&gt;4),INT(LEFT(T913,6)),IF(AND(科目汇总表!P$5=3,LEN(T913)&gt;6),INT(LEFT(T913,8)),IF(AND(科目汇总表!P$5=4,LEN(T913)&gt;8),T913,0)))))</f>
        <v>0</v>
      </c>
      <c r="H913" s="16">
        <f t="shared" si="44"/>
        <v>0</v>
      </c>
      <c r="I913" s="16">
        <f t="shared" si="42"/>
        <v>0</v>
      </c>
      <c r="J913" s="16">
        <f t="shared" si="43"/>
        <v>0</v>
      </c>
    </row>
    <row r="914" spans="4:10" ht="15" customHeight="1" x14ac:dyDescent="0.15">
      <c r="D914" s="16">
        <f>IF(T914="",0,IF(科目汇总表!P$5=1,INT(LEFT(T914,4)),IF(AND(科目汇总表!P$5=2,LEN(T914)&gt;4),INT(LEFT(T914,6)),IF(AND(科目汇总表!P$5=3,LEN(T914)&gt;6),INT(LEFT(T914,8)),IF(AND(科目汇总表!P$5=4,LEN(T914)&gt;8),T914,0)))))</f>
        <v>0</v>
      </c>
      <c r="H914" s="16">
        <f t="shared" si="44"/>
        <v>0</v>
      </c>
      <c r="I914" s="16">
        <f t="shared" si="42"/>
        <v>0</v>
      </c>
      <c r="J914" s="16">
        <f t="shared" si="43"/>
        <v>0</v>
      </c>
    </row>
    <row r="915" spans="4:10" ht="15" customHeight="1" x14ac:dyDescent="0.15">
      <c r="D915" s="16">
        <f>IF(T915="",0,IF(科目汇总表!P$5=1,INT(LEFT(T915,4)),IF(AND(科目汇总表!P$5=2,LEN(T915)&gt;4),INT(LEFT(T915,6)),IF(AND(科目汇总表!P$5=3,LEN(T915)&gt;6),INT(LEFT(T915,8)),IF(AND(科目汇总表!P$5=4,LEN(T915)&gt;8),T915,0)))))</f>
        <v>0</v>
      </c>
      <c r="H915" s="16">
        <f t="shared" si="44"/>
        <v>0</v>
      </c>
      <c r="I915" s="16">
        <f t="shared" si="42"/>
        <v>0</v>
      </c>
      <c r="J915" s="16">
        <f t="shared" si="43"/>
        <v>0</v>
      </c>
    </row>
    <row r="916" spans="4:10" ht="15" customHeight="1" x14ac:dyDescent="0.15">
      <c r="D916" s="16">
        <f>IF(T916="",0,IF(科目汇总表!P$5=1,INT(LEFT(T916,4)),IF(AND(科目汇总表!P$5=2,LEN(T916)&gt;4),INT(LEFT(T916,6)),IF(AND(科目汇总表!P$5=3,LEN(T916)&gt;6),INT(LEFT(T916,8)),IF(AND(科目汇总表!P$5=4,LEN(T916)&gt;8),T916,0)))))</f>
        <v>0</v>
      </c>
      <c r="H916" s="16">
        <f t="shared" si="44"/>
        <v>0</v>
      </c>
      <c r="I916" s="16">
        <f t="shared" si="42"/>
        <v>0</v>
      </c>
      <c r="J916" s="16">
        <f t="shared" si="43"/>
        <v>0</v>
      </c>
    </row>
    <row r="917" spans="4:10" ht="15" customHeight="1" x14ac:dyDescent="0.15">
      <c r="D917" s="16">
        <f>IF(T917="",0,IF(科目汇总表!P$5=1,INT(LEFT(T917,4)),IF(AND(科目汇总表!P$5=2,LEN(T917)&gt;4),INT(LEFT(T917,6)),IF(AND(科目汇总表!P$5=3,LEN(T917)&gt;6),INT(LEFT(T917,8)),IF(AND(科目汇总表!P$5=4,LEN(T917)&gt;8),T917,0)))))</f>
        <v>0</v>
      </c>
      <c r="H917" s="16">
        <f t="shared" si="44"/>
        <v>0</v>
      </c>
      <c r="I917" s="16">
        <f t="shared" si="42"/>
        <v>0</v>
      </c>
      <c r="J917" s="16">
        <f t="shared" si="43"/>
        <v>0</v>
      </c>
    </row>
    <row r="918" spans="4:10" ht="15" customHeight="1" x14ac:dyDescent="0.15">
      <c r="D918" s="16">
        <f>IF(T918="",0,IF(科目汇总表!P$5=1,INT(LEFT(T918,4)),IF(AND(科目汇总表!P$5=2,LEN(T918)&gt;4),INT(LEFT(T918,6)),IF(AND(科目汇总表!P$5=3,LEN(T918)&gt;6),INT(LEFT(T918,8)),IF(AND(科目汇总表!P$5=4,LEN(T918)&gt;8),T918,0)))))</f>
        <v>0</v>
      </c>
      <c r="H918" s="16">
        <f t="shared" si="44"/>
        <v>0</v>
      </c>
      <c r="I918" s="16">
        <f t="shared" si="42"/>
        <v>0</v>
      </c>
      <c r="J918" s="16">
        <f t="shared" si="43"/>
        <v>0</v>
      </c>
    </row>
    <row r="919" spans="4:10" ht="15" customHeight="1" x14ac:dyDescent="0.15">
      <c r="D919" s="16">
        <f>IF(T919="",0,IF(科目汇总表!P$5=1,INT(LEFT(T919,4)),IF(AND(科目汇总表!P$5=2,LEN(T919)&gt;4),INT(LEFT(T919,6)),IF(AND(科目汇总表!P$5=3,LEN(T919)&gt;6),INT(LEFT(T919,8)),IF(AND(科目汇总表!P$5=4,LEN(T919)&gt;8),T919,0)))))</f>
        <v>0</v>
      </c>
      <c r="H919" s="16">
        <f t="shared" si="44"/>
        <v>0</v>
      </c>
      <c r="I919" s="16">
        <f t="shared" si="42"/>
        <v>0</v>
      </c>
      <c r="J919" s="16">
        <f t="shared" si="43"/>
        <v>0</v>
      </c>
    </row>
    <row r="920" spans="4:10" ht="15" customHeight="1" x14ac:dyDescent="0.15">
      <c r="D920" s="16">
        <f>IF(T920="",0,IF(科目汇总表!P$5=1,INT(LEFT(T920,4)),IF(AND(科目汇总表!P$5=2,LEN(T920)&gt;4),INT(LEFT(T920,6)),IF(AND(科目汇总表!P$5=3,LEN(T920)&gt;6),INT(LEFT(T920,8)),IF(AND(科目汇总表!P$5=4,LEN(T920)&gt;8),T920,0)))))</f>
        <v>0</v>
      </c>
      <c r="H920" s="16">
        <f t="shared" si="44"/>
        <v>0</v>
      </c>
      <c r="I920" s="16">
        <f t="shared" si="42"/>
        <v>0</v>
      </c>
      <c r="J920" s="16">
        <f t="shared" si="43"/>
        <v>0</v>
      </c>
    </row>
    <row r="921" spans="4:10" ht="15" customHeight="1" x14ac:dyDescent="0.15">
      <c r="D921" s="16">
        <f>IF(T921="",0,IF(科目汇总表!P$5=1,INT(LEFT(T921,4)),IF(AND(科目汇总表!P$5=2,LEN(T921)&gt;4),INT(LEFT(T921,6)),IF(AND(科目汇总表!P$5=3,LEN(T921)&gt;6),INT(LEFT(T921,8)),IF(AND(科目汇总表!P$5=4,LEN(T921)&gt;8),T921,0)))))</f>
        <v>0</v>
      </c>
      <c r="H921" s="16">
        <f t="shared" si="44"/>
        <v>0</v>
      </c>
      <c r="I921" s="16">
        <f t="shared" si="42"/>
        <v>0</v>
      </c>
      <c r="J921" s="16">
        <f t="shared" si="43"/>
        <v>0</v>
      </c>
    </row>
    <row r="922" spans="4:10" ht="15" customHeight="1" x14ac:dyDescent="0.15">
      <c r="D922" s="16">
        <f>IF(T922="",0,IF(科目汇总表!P$5=1,INT(LEFT(T922,4)),IF(AND(科目汇总表!P$5=2,LEN(T922)&gt;4),INT(LEFT(T922,6)),IF(AND(科目汇总表!P$5=3,LEN(T922)&gt;6),INT(LEFT(T922,8)),IF(AND(科目汇总表!P$5=4,LEN(T922)&gt;8),T922,0)))))</f>
        <v>0</v>
      </c>
      <c r="H922" s="16">
        <f t="shared" si="44"/>
        <v>0</v>
      </c>
      <c r="I922" s="16">
        <f t="shared" si="42"/>
        <v>0</v>
      </c>
      <c r="J922" s="16">
        <f t="shared" si="43"/>
        <v>0</v>
      </c>
    </row>
    <row r="923" spans="4:10" ht="15" customHeight="1" x14ac:dyDescent="0.15">
      <c r="D923" s="16">
        <f>IF(T923="",0,IF(科目汇总表!P$5=1,INT(LEFT(T923,4)),IF(AND(科目汇总表!P$5=2,LEN(T923)&gt;4),INT(LEFT(T923,6)),IF(AND(科目汇总表!P$5=3,LEN(T923)&gt;6),INT(LEFT(T923,8)),IF(AND(科目汇总表!P$5=4,LEN(T923)&gt;8),T923,0)))))</f>
        <v>0</v>
      </c>
      <c r="H923" s="16">
        <f t="shared" si="44"/>
        <v>0</v>
      </c>
      <c r="I923" s="16">
        <f t="shared" si="42"/>
        <v>0</v>
      </c>
      <c r="J923" s="16">
        <f t="shared" si="43"/>
        <v>0</v>
      </c>
    </row>
    <row r="924" spans="4:10" ht="15" customHeight="1" x14ac:dyDescent="0.15">
      <c r="D924" s="16">
        <f>IF(T924="",0,IF(科目汇总表!P$5=1,INT(LEFT(T924,4)),IF(AND(科目汇总表!P$5=2,LEN(T924)&gt;4),INT(LEFT(T924,6)),IF(AND(科目汇总表!P$5=3,LEN(T924)&gt;6),INT(LEFT(T924,8)),IF(AND(科目汇总表!P$5=4,LEN(T924)&gt;8),T924,0)))))</f>
        <v>0</v>
      </c>
      <c r="H924" s="16">
        <f t="shared" si="44"/>
        <v>0</v>
      </c>
      <c r="I924" s="16">
        <f t="shared" si="42"/>
        <v>0</v>
      </c>
      <c r="J924" s="16">
        <f t="shared" si="43"/>
        <v>0</v>
      </c>
    </row>
    <row r="925" spans="4:10" ht="15" customHeight="1" x14ac:dyDescent="0.15">
      <c r="D925" s="16">
        <f>IF(T925="",0,IF(科目汇总表!P$5=1,INT(LEFT(T925,4)),IF(AND(科目汇总表!P$5=2,LEN(T925)&gt;4),INT(LEFT(T925,6)),IF(AND(科目汇总表!P$5=3,LEN(T925)&gt;6),INT(LEFT(T925,8)),IF(AND(科目汇总表!P$5=4,LEN(T925)&gt;8),T925,0)))))</f>
        <v>0</v>
      </c>
      <c r="H925" s="16">
        <f t="shared" si="44"/>
        <v>0</v>
      </c>
      <c r="I925" s="16">
        <f t="shared" si="42"/>
        <v>0</v>
      </c>
      <c r="J925" s="16">
        <f t="shared" si="43"/>
        <v>0</v>
      </c>
    </row>
    <row r="926" spans="4:10" ht="15" customHeight="1" x14ac:dyDescent="0.15">
      <c r="D926" s="16">
        <f>IF(T926="",0,IF(科目汇总表!P$5=1,INT(LEFT(T926,4)),IF(AND(科目汇总表!P$5=2,LEN(T926)&gt;4),INT(LEFT(T926,6)),IF(AND(科目汇总表!P$5=3,LEN(T926)&gt;6),INT(LEFT(T926,8)),IF(AND(科目汇总表!P$5=4,LEN(T926)&gt;8),T926,0)))))</f>
        <v>0</v>
      </c>
      <c r="H926" s="16">
        <f t="shared" si="44"/>
        <v>0</v>
      </c>
      <c r="I926" s="16">
        <f t="shared" si="42"/>
        <v>0</v>
      </c>
      <c r="J926" s="16">
        <f t="shared" si="43"/>
        <v>0</v>
      </c>
    </row>
    <row r="927" spans="4:10" ht="15" customHeight="1" x14ac:dyDescent="0.15">
      <c r="D927" s="16">
        <f>IF(T927="",0,IF(科目汇总表!P$5=1,INT(LEFT(T927,4)),IF(AND(科目汇总表!P$5=2,LEN(T927)&gt;4),INT(LEFT(T927,6)),IF(AND(科目汇总表!P$5=3,LEN(T927)&gt;6),INT(LEFT(T927,8)),IF(AND(科目汇总表!P$5=4,LEN(T927)&gt;8),T927,0)))))</f>
        <v>0</v>
      </c>
      <c r="H927" s="16">
        <f t="shared" si="44"/>
        <v>0</v>
      </c>
      <c r="I927" s="16">
        <f t="shared" si="42"/>
        <v>0</v>
      </c>
      <c r="J927" s="16">
        <f t="shared" si="43"/>
        <v>0</v>
      </c>
    </row>
    <row r="928" spans="4:10" ht="15" customHeight="1" x14ac:dyDescent="0.15">
      <c r="D928" s="16">
        <f>IF(T928="",0,IF(科目汇总表!P$5=1,INT(LEFT(T928,4)),IF(AND(科目汇总表!P$5=2,LEN(T928)&gt;4),INT(LEFT(T928,6)),IF(AND(科目汇总表!P$5=3,LEN(T928)&gt;6),INT(LEFT(T928,8)),IF(AND(科目汇总表!P$5=4,LEN(T928)&gt;8),T928,0)))))</f>
        <v>0</v>
      </c>
      <c r="H928" s="16">
        <f t="shared" si="44"/>
        <v>0</v>
      </c>
      <c r="I928" s="16">
        <f t="shared" si="42"/>
        <v>0</v>
      </c>
      <c r="J928" s="16">
        <f t="shared" si="43"/>
        <v>0</v>
      </c>
    </row>
    <row r="929" spans="4:10" ht="15" customHeight="1" x14ac:dyDescent="0.15">
      <c r="D929" s="16">
        <f>IF(T929="",0,IF(科目汇总表!P$5=1,INT(LEFT(T929,4)),IF(AND(科目汇总表!P$5=2,LEN(T929)&gt;4),INT(LEFT(T929,6)),IF(AND(科目汇总表!P$5=3,LEN(T929)&gt;6),INT(LEFT(T929,8)),IF(AND(科目汇总表!P$5=4,LEN(T929)&gt;8),T929,0)))))</f>
        <v>0</v>
      </c>
      <c r="H929" s="16">
        <f t="shared" si="44"/>
        <v>0</v>
      </c>
      <c r="I929" s="16">
        <f t="shared" si="42"/>
        <v>0</v>
      </c>
      <c r="J929" s="16">
        <f t="shared" si="43"/>
        <v>0</v>
      </c>
    </row>
    <row r="930" spans="4:10" ht="15" customHeight="1" x14ac:dyDescent="0.15">
      <c r="D930" s="16">
        <f>IF(T930="",0,IF(科目汇总表!P$5=1,INT(LEFT(T930,4)),IF(AND(科目汇总表!P$5=2,LEN(T930)&gt;4),INT(LEFT(T930,6)),IF(AND(科目汇总表!P$5=3,LEN(T930)&gt;6),INT(LEFT(T930,8)),IF(AND(科目汇总表!P$5=4,LEN(T930)&gt;8),T930,0)))))</f>
        <v>0</v>
      </c>
      <c r="H930" s="16">
        <f t="shared" si="44"/>
        <v>0</v>
      </c>
      <c r="I930" s="16">
        <f t="shared" si="42"/>
        <v>0</v>
      </c>
      <c r="J930" s="16">
        <f t="shared" si="43"/>
        <v>0</v>
      </c>
    </row>
    <row r="931" spans="4:10" ht="15" customHeight="1" x14ac:dyDescent="0.15">
      <c r="D931" s="16">
        <f>IF(T931="",0,IF(科目汇总表!P$5=1,INT(LEFT(T931,4)),IF(AND(科目汇总表!P$5=2,LEN(T931)&gt;4),INT(LEFT(T931,6)),IF(AND(科目汇总表!P$5=3,LEN(T931)&gt;6),INT(LEFT(T931,8)),IF(AND(科目汇总表!P$5=4,LEN(T931)&gt;8),T931,0)))))</f>
        <v>0</v>
      </c>
      <c r="H931" s="16">
        <f t="shared" si="44"/>
        <v>0</v>
      </c>
      <c r="I931" s="16">
        <f t="shared" si="42"/>
        <v>0</v>
      </c>
      <c r="J931" s="16">
        <f t="shared" si="43"/>
        <v>0</v>
      </c>
    </row>
    <row r="932" spans="4:10" ht="15" customHeight="1" x14ac:dyDescent="0.15">
      <c r="D932" s="16">
        <f>IF(T932="",0,IF(科目汇总表!P$5=1,INT(LEFT(T932,4)),IF(AND(科目汇总表!P$5=2,LEN(T932)&gt;4),INT(LEFT(T932,6)),IF(AND(科目汇总表!P$5=3,LEN(T932)&gt;6),INT(LEFT(T932,8)),IF(AND(科目汇总表!P$5=4,LEN(T932)&gt;8),T932,0)))))</f>
        <v>0</v>
      </c>
      <c r="H932" s="16">
        <f t="shared" si="44"/>
        <v>0</v>
      </c>
      <c r="I932" s="16">
        <f t="shared" ref="I932:I995" si="45">IF(LEN(T932)&lt;6,0,INT(LEFT(T932,6)))</f>
        <v>0</v>
      </c>
      <c r="J932" s="16">
        <f t="shared" ref="J932:J995" si="46">IF(LEN(T932)&lt;8,0,INT(LEFT(T932,8)))</f>
        <v>0</v>
      </c>
    </row>
    <row r="933" spans="4:10" ht="15" customHeight="1" x14ac:dyDescent="0.15">
      <c r="D933" s="16">
        <f>IF(T933="",0,IF(科目汇总表!P$5=1,INT(LEFT(T933,4)),IF(AND(科目汇总表!P$5=2,LEN(T933)&gt;4),INT(LEFT(T933,6)),IF(AND(科目汇总表!P$5=3,LEN(T933)&gt;6),INT(LEFT(T933,8)),IF(AND(科目汇总表!P$5=4,LEN(T933)&gt;8),T933,0)))))</f>
        <v>0</v>
      </c>
      <c r="H933" s="16">
        <f t="shared" si="44"/>
        <v>0</v>
      </c>
      <c r="I933" s="16">
        <f t="shared" si="45"/>
        <v>0</v>
      </c>
      <c r="J933" s="16">
        <f t="shared" si="46"/>
        <v>0</v>
      </c>
    </row>
    <row r="934" spans="4:10" ht="15" customHeight="1" x14ac:dyDescent="0.15">
      <c r="D934" s="16">
        <f>IF(T934="",0,IF(科目汇总表!P$5=1,INT(LEFT(T934,4)),IF(AND(科目汇总表!P$5=2,LEN(T934)&gt;4),INT(LEFT(T934,6)),IF(AND(科目汇总表!P$5=3,LEN(T934)&gt;6),INT(LEFT(T934,8)),IF(AND(科目汇总表!P$5=4,LEN(T934)&gt;8),T934,0)))))</f>
        <v>0</v>
      </c>
      <c r="H934" s="16">
        <f t="shared" si="44"/>
        <v>0</v>
      </c>
      <c r="I934" s="16">
        <f t="shared" si="45"/>
        <v>0</v>
      </c>
      <c r="J934" s="16">
        <f t="shared" si="46"/>
        <v>0</v>
      </c>
    </row>
    <row r="935" spans="4:10" ht="15" customHeight="1" x14ac:dyDescent="0.15">
      <c r="D935" s="16">
        <f>IF(T935="",0,IF(科目汇总表!P$5=1,INT(LEFT(T935,4)),IF(AND(科目汇总表!P$5=2,LEN(T935)&gt;4),INT(LEFT(T935,6)),IF(AND(科目汇总表!P$5=3,LEN(T935)&gt;6),INT(LEFT(T935,8)),IF(AND(科目汇总表!P$5=4,LEN(T935)&gt;8),T935,0)))))</f>
        <v>0</v>
      </c>
      <c r="H935" s="16">
        <f t="shared" si="44"/>
        <v>0</v>
      </c>
      <c r="I935" s="16">
        <f t="shared" si="45"/>
        <v>0</v>
      </c>
      <c r="J935" s="16">
        <f t="shared" si="46"/>
        <v>0</v>
      </c>
    </row>
    <row r="936" spans="4:10" ht="15" customHeight="1" x14ac:dyDescent="0.15">
      <c r="D936" s="16">
        <f>IF(T936="",0,IF(科目汇总表!P$5=1,INT(LEFT(T936,4)),IF(AND(科目汇总表!P$5=2,LEN(T936)&gt;4),INT(LEFT(T936,6)),IF(AND(科目汇总表!P$5=3,LEN(T936)&gt;6),INT(LEFT(T936,8)),IF(AND(科目汇总表!P$5=4,LEN(T936)&gt;8),T936,0)))))</f>
        <v>0</v>
      </c>
      <c r="H936" s="16">
        <f t="shared" si="44"/>
        <v>0</v>
      </c>
      <c r="I936" s="16">
        <f t="shared" si="45"/>
        <v>0</v>
      </c>
      <c r="J936" s="16">
        <f t="shared" si="46"/>
        <v>0</v>
      </c>
    </row>
    <row r="937" spans="4:10" ht="15" customHeight="1" x14ac:dyDescent="0.15">
      <c r="D937" s="16">
        <f>IF(T937="",0,IF(科目汇总表!P$5=1,INT(LEFT(T937,4)),IF(AND(科目汇总表!P$5=2,LEN(T937)&gt;4),INT(LEFT(T937,6)),IF(AND(科目汇总表!P$5=3,LEN(T937)&gt;6),INT(LEFT(T937,8)),IF(AND(科目汇总表!P$5=4,LEN(T937)&gt;8),T937,0)))))</f>
        <v>0</v>
      </c>
      <c r="H937" s="16">
        <f t="shared" si="44"/>
        <v>0</v>
      </c>
      <c r="I937" s="16">
        <f t="shared" si="45"/>
        <v>0</v>
      </c>
      <c r="J937" s="16">
        <f t="shared" si="46"/>
        <v>0</v>
      </c>
    </row>
    <row r="938" spans="4:10" ht="15" customHeight="1" x14ac:dyDescent="0.15">
      <c r="D938" s="16">
        <f>IF(T938="",0,IF(科目汇总表!P$5=1,INT(LEFT(T938,4)),IF(AND(科目汇总表!P$5=2,LEN(T938)&gt;4),INT(LEFT(T938,6)),IF(AND(科目汇总表!P$5=3,LEN(T938)&gt;6),INT(LEFT(T938,8)),IF(AND(科目汇总表!P$5=4,LEN(T938)&gt;8),T938,0)))))</f>
        <v>0</v>
      </c>
      <c r="H938" s="16">
        <f t="shared" si="44"/>
        <v>0</v>
      </c>
      <c r="I938" s="16">
        <f t="shared" si="45"/>
        <v>0</v>
      </c>
      <c r="J938" s="16">
        <f t="shared" si="46"/>
        <v>0</v>
      </c>
    </row>
    <row r="939" spans="4:10" ht="15" customHeight="1" x14ac:dyDescent="0.15">
      <c r="D939" s="16">
        <f>IF(T939="",0,IF(科目汇总表!P$5=1,INT(LEFT(T939,4)),IF(AND(科目汇总表!P$5=2,LEN(T939)&gt;4),INT(LEFT(T939,6)),IF(AND(科目汇总表!P$5=3,LEN(T939)&gt;6),INT(LEFT(T939,8)),IF(AND(科目汇总表!P$5=4,LEN(T939)&gt;8),T939,0)))))</f>
        <v>0</v>
      </c>
      <c r="H939" s="16">
        <f t="shared" si="44"/>
        <v>0</v>
      </c>
      <c r="I939" s="16">
        <f t="shared" si="45"/>
        <v>0</v>
      </c>
      <c r="J939" s="16">
        <f t="shared" si="46"/>
        <v>0</v>
      </c>
    </row>
    <row r="940" spans="4:10" ht="15" customHeight="1" x14ac:dyDescent="0.15">
      <c r="D940" s="16">
        <f>IF(T940="",0,IF(科目汇总表!P$5=1,INT(LEFT(T940,4)),IF(AND(科目汇总表!P$5=2,LEN(T940)&gt;4),INT(LEFT(T940,6)),IF(AND(科目汇总表!P$5=3,LEN(T940)&gt;6),INT(LEFT(T940,8)),IF(AND(科目汇总表!P$5=4,LEN(T940)&gt;8),T940,0)))))</f>
        <v>0</v>
      </c>
      <c r="H940" s="16">
        <f t="shared" si="44"/>
        <v>0</v>
      </c>
      <c r="I940" s="16">
        <f t="shared" si="45"/>
        <v>0</v>
      </c>
      <c r="J940" s="16">
        <f t="shared" si="46"/>
        <v>0</v>
      </c>
    </row>
    <row r="941" spans="4:10" ht="15" customHeight="1" x14ac:dyDescent="0.15">
      <c r="D941" s="16">
        <f>IF(T941="",0,IF(科目汇总表!P$5=1,INT(LEFT(T941,4)),IF(AND(科目汇总表!P$5=2,LEN(T941)&gt;4),INT(LEFT(T941,6)),IF(AND(科目汇总表!P$5=3,LEN(T941)&gt;6),INT(LEFT(T941,8)),IF(AND(科目汇总表!P$5=4,LEN(T941)&gt;8),T941,0)))))</f>
        <v>0</v>
      </c>
      <c r="H941" s="16">
        <f t="shared" si="44"/>
        <v>0</v>
      </c>
      <c r="I941" s="16">
        <f t="shared" si="45"/>
        <v>0</v>
      </c>
      <c r="J941" s="16">
        <f t="shared" si="46"/>
        <v>0</v>
      </c>
    </row>
    <row r="942" spans="4:10" ht="15" customHeight="1" x14ac:dyDescent="0.15">
      <c r="D942" s="16">
        <f>IF(T942="",0,IF(科目汇总表!P$5=1,INT(LEFT(T942,4)),IF(AND(科目汇总表!P$5=2,LEN(T942)&gt;4),INT(LEFT(T942,6)),IF(AND(科目汇总表!P$5=3,LEN(T942)&gt;6),INT(LEFT(T942,8)),IF(AND(科目汇总表!P$5=4,LEN(T942)&gt;8),T942,0)))))</f>
        <v>0</v>
      </c>
      <c r="H942" s="16">
        <f t="shared" si="44"/>
        <v>0</v>
      </c>
      <c r="I942" s="16">
        <f t="shared" si="45"/>
        <v>0</v>
      </c>
      <c r="J942" s="16">
        <f t="shared" si="46"/>
        <v>0</v>
      </c>
    </row>
    <row r="943" spans="4:10" ht="15" customHeight="1" x14ac:dyDescent="0.15">
      <c r="D943" s="16">
        <f>IF(T943="",0,IF(科目汇总表!P$5=1,INT(LEFT(T943,4)),IF(AND(科目汇总表!P$5=2,LEN(T943)&gt;4),INT(LEFT(T943,6)),IF(AND(科目汇总表!P$5=3,LEN(T943)&gt;6),INT(LEFT(T943,8)),IF(AND(科目汇总表!P$5=4,LEN(T943)&gt;8),T943,0)))))</f>
        <v>0</v>
      </c>
      <c r="H943" s="16">
        <f t="shared" si="44"/>
        <v>0</v>
      </c>
      <c r="I943" s="16">
        <f t="shared" si="45"/>
        <v>0</v>
      </c>
      <c r="J943" s="16">
        <f t="shared" si="46"/>
        <v>0</v>
      </c>
    </row>
    <row r="944" spans="4:10" ht="15" customHeight="1" x14ac:dyDescent="0.15">
      <c r="D944" s="16">
        <f>IF(T944="",0,IF(科目汇总表!P$5=1,INT(LEFT(T944,4)),IF(AND(科目汇总表!P$5=2,LEN(T944)&gt;4),INT(LEFT(T944,6)),IF(AND(科目汇总表!P$5=3,LEN(T944)&gt;6),INT(LEFT(T944,8)),IF(AND(科目汇总表!P$5=4,LEN(T944)&gt;8),T944,0)))))</f>
        <v>0</v>
      </c>
      <c r="H944" s="16">
        <f t="shared" si="44"/>
        <v>0</v>
      </c>
      <c r="I944" s="16">
        <f t="shared" si="45"/>
        <v>0</v>
      </c>
      <c r="J944" s="16">
        <f t="shared" si="46"/>
        <v>0</v>
      </c>
    </row>
    <row r="945" spans="4:10" ht="15" customHeight="1" x14ac:dyDescent="0.15">
      <c r="D945" s="16">
        <f>IF(T945="",0,IF(科目汇总表!P$5=1,INT(LEFT(T945,4)),IF(AND(科目汇总表!P$5=2,LEN(T945)&gt;4),INT(LEFT(T945,6)),IF(AND(科目汇总表!P$5=3,LEN(T945)&gt;6),INT(LEFT(T945,8)),IF(AND(科目汇总表!P$5=4,LEN(T945)&gt;8),T945,0)))))</f>
        <v>0</v>
      </c>
      <c r="H945" s="16">
        <f t="shared" si="44"/>
        <v>0</v>
      </c>
      <c r="I945" s="16">
        <f t="shared" si="45"/>
        <v>0</v>
      </c>
      <c r="J945" s="16">
        <f t="shared" si="46"/>
        <v>0</v>
      </c>
    </row>
    <row r="946" spans="4:10" ht="15" customHeight="1" x14ac:dyDescent="0.15">
      <c r="D946" s="16">
        <f>IF(T946="",0,IF(科目汇总表!P$5=1,INT(LEFT(T946,4)),IF(AND(科目汇总表!P$5=2,LEN(T946)&gt;4),INT(LEFT(T946,6)),IF(AND(科目汇总表!P$5=3,LEN(T946)&gt;6),INT(LEFT(T946,8)),IF(AND(科目汇总表!P$5=4,LEN(T946)&gt;8),T946,0)))))</f>
        <v>0</v>
      </c>
      <c r="H946" s="16">
        <f t="shared" si="44"/>
        <v>0</v>
      </c>
      <c r="I946" s="16">
        <f t="shared" si="45"/>
        <v>0</v>
      </c>
      <c r="J946" s="16">
        <f t="shared" si="46"/>
        <v>0</v>
      </c>
    </row>
    <row r="947" spans="4:10" ht="15" customHeight="1" x14ac:dyDescent="0.15">
      <c r="D947" s="16">
        <f>IF(T947="",0,IF(科目汇总表!P$5=1,INT(LEFT(T947,4)),IF(AND(科目汇总表!P$5=2,LEN(T947)&gt;4),INT(LEFT(T947,6)),IF(AND(科目汇总表!P$5=3,LEN(T947)&gt;6),INT(LEFT(T947,8)),IF(AND(科目汇总表!P$5=4,LEN(T947)&gt;8),T947,0)))))</f>
        <v>0</v>
      </c>
      <c r="H947" s="16">
        <f t="shared" si="44"/>
        <v>0</v>
      </c>
      <c r="I947" s="16">
        <f t="shared" si="45"/>
        <v>0</v>
      </c>
      <c r="J947" s="16">
        <f t="shared" si="46"/>
        <v>0</v>
      </c>
    </row>
    <row r="948" spans="4:10" ht="15" customHeight="1" x14ac:dyDescent="0.15">
      <c r="D948" s="16">
        <f>IF(T948="",0,IF(科目汇总表!P$5=1,INT(LEFT(T948,4)),IF(AND(科目汇总表!P$5=2,LEN(T948)&gt;4),INT(LEFT(T948,6)),IF(AND(科目汇总表!P$5=3,LEN(T948)&gt;6),INT(LEFT(T948,8)),IF(AND(科目汇总表!P$5=4,LEN(T948)&gt;8),T948,0)))))</f>
        <v>0</v>
      </c>
      <c r="H948" s="16">
        <f t="shared" si="44"/>
        <v>0</v>
      </c>
      <c r="I948" s="16">
        <f t="shared" si="45"/>
        <v>0</v>
      </c>
      <c r="J948" s="16">
        <f t="shared" si="46"/>
        <v>0</v>
      </c>
    </row>
    <row r="949" spans="4:10" ht="15" customHeight="1" x14ac:dyDescent="0.15">
      <c r="D949" s="16">
        <f>IF(T949="",0,IF(科目汇总表!P$5=1,INT(LEFT(T949,4)),IF(AND(科目汇总表!P$5=2,LEN(T949)&gt;4),INT(LEFT(T949,6)),IF(AND(科目汇总表!P$5=3,LEN(T949)&gt;6),INT(LEFT(T949,8)),IF(AND(科目汇总表!P$5=4,LEN(T949)&gt;8),T949,0)))))</f>
        <v>0</v>
      </c>
      <c r="H949" s="16">
        <f t="shared" si="44"/>
        <v>0</v>
      </c>
      <c r="I949" s="16">
        <f t="shared" si="45"/>
        <v>0</v>
      </c>
      <c r="J949" s="16">
        <f t="shared" si="46"/>
        <v>0</v>
      </c>
    </row>
    <row r="950" spans="4:10" ht="15" customHeight="1" x14ac:dyDescent="0.15">
      <c r="D950" s="16">
        <f>IF(T950="",0,IF(科目汇总表!P$5=1,INT(LEFT(T950,4)),IF(AND(科目汇总表!P$5=2,LEN(T950)&gt;4),INT(LEFT(T950,6)),IF(AND(科目汇总表!P$5=3,LEN(T950)&gt;6),INT(LEFT(T950,8)),IF(AND(科目汇总表!P$5=4,LEN(T950)&gt;8),T950,0)))))</f>
        <v>0</v>
      </c>
      <c r="H950" s="16">
        <f t="shared" si="44"/>
        <v>0</v>
      </c>
      <c r="I950" s="16">
        <f t="shared" si="45"/>
        <v>0</v>
      </c>
      <c r="J950" s="16">
        <f t="shared" si="46"/>
        <v>0</v>
      </c>
    </row>
    <row r="951" spans="4:10" ht="15" customHeight="1" x14ac:dyDescent="0.15">
      <c r="D951" s="16">
        <f>IF(T951="",0,IF(科目汇总表!P$5=1,INT(LEFT(T951,4)),IF(AND(科目汇总表!P$5=2,LEN(T951)&gt;4),INT(LEFT(T951,6)),IF(AND(科目汇总表!P$5=3,LEN(T951)&gt;6),INT(LEFT(T951,8)),IF(AND(科目汇总表!P$5=4,LEN(T951)&gt;8),T951,0)))))</f>
        <v>0</v>
      </c>
      <c r="H951" s="16">
        <f t="shared" si="44"/>
        <v>0</v>
      </c>
      <c r="I951" s="16">
        <f t="shared" si="45"/>
        <v>0</v>
      </c>
      <c r="J951" s="16">
        <f t="shared" si="46"/>
        <v>0</v>
      </c>
    </row>
    <row r="952" spans="4:10" ht="15" customHeight="1" x14ac:dyDescent="0.15">
      <c r="D952" s="16">
        <f>IF(T952="",0,IF(科目汇总表!P$5=1,INT(LEFT(T952,4)),IF(AND(科目汇总表!P$5=2,LEN(T952)&gt;4),INT(LEFT(T952,6)),IF(AND(科目汇总表!P$5=3,LEN(T952)&gt;6),INT(LEFT(T952,8)),IF(AND(科目汇总表!P$5=4,LEN(T952)&gt;8),T952,0)))))</f>
        <v>0</v>
      </c>
      <c r="H952" s="16">
        <f t="shared" si="44"/>
        <v>0</v>
      </c>
      <c r="I952" s="16">
        <f t="shared" si="45"/>
        <v>0</v>
      </c>
      <c r="J952" s="16">
        <f t="shared" si="46"/>
        <v>0</v>
      </c>
    </row>
    <row r="953" spans="4:10" ht="15" customHeight="1" x14ac:dyDescent="0.15">
      <c r="D953" s="16">
        <f>IF(T953="",0,IF(科目汇总表!P$5=1,INT(LEFT(T953,4)),IF(AND(科目汇总表!P$5=2,LEN(T953)&gt;4),INT(LEFT(T953,6)),IF(AND(科目汇总表!P$5=3,LEN(T953)&gt;6),INT(LEFT(T953,8)),IF(AND(科目汇总表!P$5=4,LEN(T953)&gt;8),T953,0)))))</f>
        <v>0</v>
      </c>
      <c r="H953" s="16">
        <f t="shared" si="44"/>
        <v>0</v>
      </c>
      <c r="I953" s="16">
        <f t="shared" si="45"/>
        <v>0</v>
      </c>
      <c r="J953" s="16">
        <f t="shared" si="46"/>
        <v>0</v>
      </c>
    </row>
    <row r="954" spans="4:10" ht="15" customHeight="1" x14ac:dyDescent="0.15">
      <c r="D954" s="16">
        <f>IF(T954="",0,IF(科目汇总表!P$5=1,INT(LEFT(T954,4)),IF(AND(科目汇总表!P$5=2,LEN(T954)&gt;4),INT(LEFT(T954,6)),IF(AND(科目汇总表!P$5=3,LEN(T954)&gt;6),INT(LEFT(T954,8)),IF(AND(科目汇总表!P$5=4,LEN(T954)&gt;8),T954,0)))))</f>
        <v>0</v>
      </c>
      <c r="H954" s="16">
        <f t="shared" si="44"/>
        <v>0</v>
      </c>
      <c r="I954" s="16">
        <f t="shared" si="45"/>
        <v>0</v>
      </c>
      <c r="J954" s="16">
        <f t="shared" si="46"/>
        <v>0</v>
      </c>
    </row>
    <row r="955" spans="4:10" ht="15" customHeight="1" x14ac:dyDescent="0.15">
      <c r="D955" s="16">
        <f>IF(T955="",0,IF(科目汇总表!P$5=1,INT(LEFT(T955,4)),IF(AND(科目汇总表!P$5=2,LEN(T955)&gt;4),INT(LEFT(T955,6)),IF(AND(科目汇总表!P$5=3,LEN(T955)&gt;6),INT(LEFT(T955,8)),IF(AND(科目汇总表!P$5=4,LEN(T955)&gt;8),T955,0)))))</f>
        <v>0</v>
      </c>
      <c r="H955" s="16">
        <f t="shared" si="44"/>
        <v>0</v>
      </c>
      <c r="I955" s="16">
        <f t="shared" si="45"/>
        <v>0</v>
      </c>
      <c r="J955" s="16">
        <f t="shared" si="46"/>
        <v>0</v>
      </c>
    </row>
    <row r="956" spans="4:10" ht="15" customHeight="1" x14ac:dyDescent="0.15">
      <c r="D956" s="16">
        <f>IF(T956="",0,IF(科目汇总表!P$5=1,INT(LEFT(T956,4)),IF(AND(科目汇总表!P$5=2,LEN(T956)&gt;4),INT(LEFT(T956,6)),IF(AND(科目汇总表!P$5=3,LEN(T956)&gt;6),INT(LEFT(T956,8)),IF(AND(科目汇总表!P$5=4,LEN(T956)&gt;8),T956,0)))))</f>
        <v>0</v>
      </c>
      <c r="H956" s="16">
        <f t="shared" si="44"/>
        <v>0</v>
      </c>
      <c r="I956" s="16">
        <f t="shared" si="45"/>
        <v>0</v>
      </c>
      <c r="J956" s="16">
        <f t="shared" si="46"/>
        <v>0</v>
      </c>
    </row>
    <row r="957" spans="4:10" ht="15" customHeight="1" x14ac:dyDescent="0.15">
      <c r="D957" s="16">
        <f>IF(T957="",0,IF(科目汇总表!P$5=1,INT(LEFT(T957,4)),IF(AND(科目汇总表!P$5=2,LEN(T957)&gt;4),INT(LEFT(T957,6)),IF(AND(科目汇总表!P$5=3,LEN(T957)&gt;6),INT(LEFT(T957,8)),IF(AND(科目汇总表!P$5=4,LEN(T957)&gt;8),T957,0)))))</f>
        <v>0</v>
      </c>
      <c r="H957" s="16">
        <f t="shared" si="44"/>
        <v>0</v>
      </c>
      <c r="I957" s="16">
        <f t="shared" si="45"/>
        <v>0</v>
      </c>
      <c r="J957" s="16">
        <f t="shared" si="46"/>
        <v>0</v>
      </c>
    </row>
    <row r="958" spans="4:10" ht="15" customHeight="1" x14ac:dyDescent="0.15">
      <c r="D958" s="16">
        <f>IF(T958="",0,IF(科目汇总表!P$5=1,INT(LEFT(T958,4)),IF(AND(科目汇总表!P$5=2,LEN(T958)&gt;4),INT(LEFT(T958,6)),IF(AND(科目汇总表!P$5=3,LEN(T958)&gt;6),INT(LEFT(T958,8)),IF(AND(科目汇总表!P$5=4,LEN(T958)&gt;8),T958,0)))))</f>
        <v>0</v>
      </c>
      <c r="H958" s="16">
        <f t="shared" si="44"/>
        <v>0</v>
      </c>
      <c r="I958" s="16">
        <f t="shared" si="45"/>
        <v>0</v>
      </c>
      <c r="J958" s="16">
        <f t="shared" si="46"/>
        <v>0</v>
      </c>
    </row>
    <row r="959" spans="4:10" ht="15" customHeight="1" x14ac:dyDescent="0.15">
      <c r="D959" s="16">
        <f>IF(T959="",0,IF(科目汇总表!P$5=1,INT(LEFT(T959,4)),IF(AND(科目汇总表!P$5=2,LEN(T959)&gt;4),INT(LEFT(T959,6)),IF(AND(科目汇总表!P$5=3,LEN(T959)&gt;6),INT(LEFT(T959,8)),IF(AND(科目汇总表!P$5=4,LEN(T959)&gt;8),T959,0)))))</f>
        <v>0</v>
      </c>
      <c r="H959" s="16">
        <f t="shared" si="44"/>
        <v>0</v>
      </c>
      <c r="I959" s="16">
        <f t="shared" si="45"/>
        <v>0</v>
      </c>
      <c r="J959" s="16">
        <f t="shared" si="46"/>
        <v>0</v>
      </c>
    </row>
    <row r="960" spans="4:10" ht="15" customHeight="1" x14ac:dyDescent="0.15">
      <c r="D960" s="16">
        <f>IF(T960="",0,IF(科目汇总表!P$5=1,INT(LEFT(T960,4)),IF(AND(科目汇总表!P$5=2,LEN(T960)&gt;4),INT(LEFT(T960,6)),IF(AND(科目汇总表!P$5=3,LEN(T960)&gt;6),INT(LEFT(T960,8)),IF(AND(科目汇总表!P$5=4,LEN(T960)&gt;8),T960,0)))))</f>
        <v>0</v>
      </c>
      <c r="H960" s="16">
        <f t="shared" si="44"/>
        <v>0</v>
      </c>
      <c r="I960" s="16">
        <f t="shared" si="45"/>
        <v>0</v>
      </c>
      <c r="J960" s="16">
        <f t="shared" si="46"/>
        <v>0</v>
      </c>
    </row>
    <row r="961" spans="4:10" ht="15" customHeight="1" x14ac:dyDescent="0.15">
      <c r="D961" s="16">
        <f>IF(T961="",0,IF(科目汇总表!P$5=1,INT(LEFT(T961,4)),IF(AND(科目汇总表!P$5=2,LEN(T961)&gt;4),INT(LEFT(T961,6)),IF(AND(科目汇总表!P$5=3,LEN(T961)&gt;6),INT(LEFT(T961,8)),IF(AND(科目汇总表!P$5=4,LEN(T961)&gt;8),T961,0)))))</f>
        <v>0</v>
      </c>
      <c r="H961" s="16">
        <f t="shared" si="44"/>
        <v>0</v>
      </c>
      <c r="I961" s="16">
        <f t="shared" si="45"/>
        <v>0</v>
      </c>
      <c r="J961" s="16">
        <f t="shared" si="46"/>
        <v>0</v>
      </c>
    </row>
    <row r="962" spans="4:10" ht="15" customHeight="1" x14ac:dyDescent="0.15">
      <c r="D962" s="16">
        <f>IF(T962="",0,IF(科目汇总表!P$5=1,INT(LEFT(T962,4)),IF(AND(科目汇总表!P$5=2,LEN(T962)&gt;4),INT(LEFT(T962,6)),IF(AND(科目汇总表!P$5=3,LEN(T962)&gt;6),INT(LEFT(T962,8)),IF(AND(科目汇总表!P$5=4,LEN(T962)&gt;8),T962,0)))))</f>
        <v>0</v>
      </c>
      <c r="H962" s="16">
        <f t="shared" si="44"/>
        <v>0</v>
      </c>
      <c r="I962" s="16">
        <f t="shared" si="45"/>
        <v>0</v>
      </c>
      <c r="J962" s="16">
        <f t="shared" si="46"/>
        <v>0</v>
      </c>
    </row>
    <row r="963" spans="4:10" ht="15" customHeight="1" x14ac:dyDescent="0.15">
      <c r="D963" s="16">
        <f>IF(T963="",0,IF(科目汇总表!P$5=1,INT(LEFT(T963,4)),IF(AND(科目汇总表!P$5=2,LEN(T963)&gt;4),INT(LEFT(T963,6)),IF(AND(科目汇总表!P$5=3,LEN(T963)&gt;6),INT(LEFT(T963,8)),IF(AND(科目汇总表!P$5=4,LEN(T963)&gt;8),T963,0)))))</f>
        <v>0</v>
      </c>
      <c r="H963" s="16">
        <f t="shared" si="44"/>
        <v>0</v>
      </c>
      <c r="I963" s="16">
        <f t="shared" si="45"/>
        <v>0</v>
      </c>
      <c r="J963" s="16">
        <f t="shared" si="46"/>
        <v>0</v>
      </c>
    </row>
    <row r="964" spans="4:10" ht="15" customHeight="1" x14ac:dyDescent="0.15">
      <c r="D964" s="16">
        <f>IF(T964="",0,IF(科目汇总表!P$5=1,INT(LEFT(T964,4)),IF(AND(科目汇总表!P$5=2,LEN(T964)&gt;4),INT(LEFT(T964,6)),IF(AND(科目汇总表!P$5=3,LEN(T964)&gt;6),INT(LEFT(T964,8)),IF(AND(科目汇总表!P$5=4,LEN(T964)&gt;8),T964,0)))))</f>
        <v>0</v>
      </c>
      <c r="H964" s="16">
        <f t="shared" si="44"/>
        <v>0</v>
      </c>
      <c r="I964" s="16">
        <f t="shared" si="45"/>
        <v>0</v>
      </c>
      <c r="J964" s="16">
        <f t="shared" si="46"/>
        <v>0</v>
      </c>
    </row>
    <row r="965" spans="4:10" ht="15" customHeight="1" x14ac:dyDescent="0.15">
      <c r="D965" s="16">
        <f>IF(T965="",0,IF(科目汇总表!P$5=1,INT(LEFT(T965,4)),IF(AND(科目汇总表!P$5=2,LEN(T965)&gt;4),INT(LEFT(T965,6)),IF(AND(科目汇总表!P$5=3,LEN(T965)&gt;6),INT(LEFT(T965,8)),IF(AND(科目汇总表!P$5=4,LEN(T965)&gt;8),T965,0)))))</f>
        <v>0</v>
      </c>
      <c r="H965" s="16">
        <f t="shared" ref="H965:H1028" si="47">IF(T965=0,0,INT(LEFT(T965,4)))</f>
        <v>0</v>
      </c>
      <c r="I965" s="16">
        <f t="shared" si="45"/>
        <v>0</v>
      </c>
      <c r="J965" s="16">
        <f t="shared" si="46"/>
        <v>0</v>
      </c>
    </row>
    <row r="966" spans="4:10" ht="15" customHeight="1" x14ac:dyDescent="0.15">
      <c r="D966" s="16">
        <f>IF(T966="",0,IF(科目汇总表!P$5=1,INT(LEFT(T966,4)),IF(AND(科目汇总表!P$5=2,LEN(T966)&gt;4),INT(LEFT(T966,6)),IF(AND(科目汇总表!P$5=3,LEN(T966)&gt;6),INT(LEFT(T966,8)),IF(AND(科目汇总表!P$5=4,LEN(T966)&gt;8),T966,0)))))</f>
        <v>0</v>
      </c>
      <c r="H966" s="16">
        <f t="shared" si="47"/>
        <v>0</v>
      </c>
      <c r="I966" s="16">
        <f t="shared" si="45"/>
        <v>0</v>
      </c>
      <c r="J966" s="16">
        <f t="shared" si="46"/>
        <v>0</v>
      </c>
    </row>
    <row r="967" spans="4:10" ht="15" customHeight="1" x14ac:dyDescent="0.15">
      <c r="D967" s="16">
        <f>IF(T967="",0,IF(科目汇总表!P$5=1,INT(LEFT(T967,4)),IF(AND(科目汇总表!P$5=2,LEN(T967)&gt;4),INT(LEFT(T967,6)),IF(AND(科目汇总表!P$5=3,LEN(T967)&gt;6),INT(LEFT(T967,8)),IF(AND(科目汇总表!P$5=4,LEN(T967)&gt;8),T967,0)))))</f>
        <v>0</v>
      </c>
      <c r="H967" s="16">
        <f t="shared" si="47"/>
        <v>0</v>
      </c>
      <c r="I967" s="16">
        <f t="shared" si="45"/>
        <v>0</v>
      </c>
      <c r="J967" s="16">
        <f t="shared" si="46"/>
        <v>0</v>
      </c>
    </row>
    <row r="968" spans="4:10" ht="15" customHeight="1" x14ac:dyDescent="0.15">
      <c r="D968" s="16">
        <f>IF(T968="",0,IF(科目汇总表!P$5=1,INT(LEFT(T968,4)),IF(AND(科目汇总表!P$5=2,LEN(T968)&gt;4),INT(LEFT(T968,6)),IF(AND(科目汇总表!P$5=3,LEN(T968)&gt;6),INT(LEFT(T968,8)),IF(AND(科目汇总表!P$5=4,LEN(T968)&gt;8),T968,0)))))</f>
        <v>0</v>
      </c>
      <c r="H968" s="16">
        <f t="shared" si="47"/>
        <v>0</v>
      </c>
      <c r="I968" s="16">
        <f t="shared" si="45"/>
        <v>0</v>
      </c>
      <c r="J968" s="16">
        <f t="shared" si="46"/>
        <v>0</v>
      </c>
    </row>
    <row r="969" spans="4:10" ht="15" customHeight="1" x14ac:dyDescent="0.15">
      <c r="D969" s="16">
        <f>IF(T969="",0,IF(科目汇总表!P$5=1,INT(LEFT(T969,4)),IF(AND(科目汇总表!P$5=2,LEN(T969)&gt;4),INT(LEFT(T969,6)),IF(AND(科目汇总表!P$5=3,LEN(T969)&gt;6),INT(LEFT(T969,8)),IF(AND(科目汇总表!P$5=4,LEN(T969)&gt;8),T969,0)))))</f>
        <v>0</v>
      </c>
      <c r="H969" s="16">
        <f t="shared" si="47"/>
        <v>0</v>
      </c>
      <c r="I969" s="16">
        <f t="shared" si="45"/>
        <v>0</v>
      </c>
      <c r="J969" s="16">
        <f t="shared" si="46"/>
        <v>0</v>
      </c>
    </row>
    <row r="970" spans="4:10" ht="15" customHeight="1" x14ac:dyDescent="0.15">
      <c r="D970" s="16">
        <f>IF(T970="",0,IF(科目汇总表!P$5=1,INT(LEFT(T970,4)),IF(AND(科目汇总表!P$5=2,LEN(T970)&gt;4),INT(LEFT(T970,6)),IF(AND(科目汇总表!P$5=3,LEN(T970)&gt;6),INT(LEFT(T970,8)),IF(AND(科目汇总表!P$5=4,LEN(T970)&gt;8),T970,0)))))</f>
        <v>0</v>
      </c>
      <c r="H970" s="16">
        <f t="shared" si="47"/>
        <v>0</v>
      </c>
      <c r="I970" s="16">
        <f t="shared" si="45"/>
        <v>0</v>
      </c>
      <c r="J970" s="16">
        <f t="shared" si="46"/>
        <v>0</v>
      </c>
    </row>
    <row r="971" spans="4:10" ht="15" customHeight="1" x14ac:dyDescent="0.15">
      <c r="D971" s="16">
        <f>IF(T971="",0,IF(科目汇总表!P$5=1,INT(LEFT(T971,4)),IF(AND(科目汇总表!P$5=2,LEN(T971)&gt;4),INT(LEFT(T971,6)),IF(AND(科目汇总表!P$5=3,LEN(T971)&gt;6),INT(LEFT(T971,8)),IF(AND(科目汇总表!P$5=4,LEN(T971)&gt;8),T971,0)))))</f>
        <v>0</v>
      </c>
      <c r="H971" s="16">
        <f t="shared" si="47"/>
        <v>0</v>
      </c>
      <c r="I971" s="16">
        <f t="shared" si="45"/>
        <v>0</v>
      </c>
      <c r="J971" s="16">
        <f t="shared" si="46"/>
        <v>0</v>
      </c>
    </row>
    <row r="972" spans="4:10" ht="15" customHeight="1" x14ac:dyDescent="0.15">
      <c r="D972" s="16">
        <f>IF(T972="",0,IF(科目汇总表!P$5=1,INT(LEFT(T972,4)),IF(AND(科目汇总表!P$5=2,LEN(T972)&gt;4),INT(LEFT(T972,6)),IF(AND(科目汇总表!P$5=3,LEN(T972)&gt;6),INT(LEFT(T972,8)),IF(AND(科目汇总表!P$5=4,LEN(T972)&gt;8),T972,0)))))</f>
        <v>0</v>
      </c>
      <c r="H972" s="16">
        <f t="shared" si="47"/>
        <v>0</v>
      </c>
      <c r="I972" s="16">
        <f t="shared" si="45"/>
        <v>0</v>
      </c>
      <c r="J972" s="16">
        <f t="shared" si="46"/>
        <v>0</v>
      </c>
    </row>
    <row r="973" spans="4:10" ht="15" customHeight="1" x14ac:dyDescent="0.15">
      <c r="D973" s="16">
        <f>IF(T973="",0,IF(科目汇总表!P$5=1,INT(LEFT(T973,4)),IF(AND(科目汇总表!P$5=2,LEN(T973)&gt;4),INT(LEFT(T973,6)),IF(AND(科目汇总表!P$5=3,LEN(T973)&gt;6),INT(LEFT(T973,8)),IF(AND(科目汇总表!P$5=4,LEN(T973)&gt;8),T973,0)))))</f>
        <v>0</v>
      </c>
      <c r="H973" s="16">
        <f t="shared" si="47"/>
        <v>0</v>
      </c>
      <c r="I973" s="16">
        <f t="shared" si="45"/>
        <v>0</v>
      </c>
      <c r="J973" s="16">
        <f t="shared" si="46"/>
        <v>0</v>
      </c>
    </row>
    <row r="974" spans="4:10" ht="15" customHeight="1" x14ac:dyDescent="0.15">
      <c r="D974" s="16">
        <f>IF(T974="",0,IF(科目汇总表!P$5=1,INT(LEFT(T974,4)),IF(AND(科目汇总表!P$5=2,LEN(T974)&gt;4),INT(LEFT(T974,6)),IF(AND(科目汇总表!P$5=3,LEN(T974)&gt;6),INT(LEFT(T974,8)),IF(AND(科目汇总表!P$5=4,LEN(T974)&gt;8),T974,0)))))</f>
        <v>0</v>
      </c>
      <c r="H974" s="16">
        <f t="shared" si="47"/>
        <v>0</v>
      </c>
      <c r="I974" s="16">
        <f t="shared" si="45"/>
        <v>0</v>
      </c>
      <c r="J974" s="16">
        <f t="shared" si="46"/>
        <v>0</v>
      </c>
    </row>
    <row r="975" spans="4:10" ht="15" customHeight="1" x14ac:dyDescent="0.15">
      <c r="D975" s="16">
        <f>IF(T975="",0,IF(科目汇总表!P$5=1,INT(LEFT(T975,4)),IF(AND(科目汇总表!P$5=2,LEN(T975)&gt;4),INT(LEFT(T975,6)),IF(AND(科目汇总表!P$5=3,LEN(T975)&gt;6),INT(LEFT(T975,8)),IF(AND(科目汇总表!P$5=4,LEN(T975)&gt;8),T975,0)))))</f>
        <v>0</v>
      </c>
      <c r="H975" s="16">
        <f t="shared" si="47"/>
        <v>0</v>
      </c>
      <c r="I975" s="16">
        <f t="shared" si="45"/>
        <v>0</v>
      </c>
      <c r="J975" s="16">
        <f t="shared" si="46"/>
        <v>0</v>
      </c>
    </row>
    <row r="976" spans="4:10" ht="15" customHeight="1" x14ac:dyDescent="0.15">
      <c r="D976" s="16">
        <f>IF(T976="",0,IF(科目汇总表!P$5=1,INT(LEFT(T976,4)),IF(AND(科目汇总表!P$5=2,LEN(T976)&gt;4),INT(LEFT(T976,6)),IF(AND(科目汇总表!P$5=3,LEN(T976)&gt;6),INT(LEFT(T976,8)),IF(AND(科目汇总表!P$5=4,LEN(T976)&gt;8),T976,0)))))</f>
        <v>0</v>
      </c>
      <c r="H976" s="16">
        <f t="shared" si="47"/>
        <v>0</v>
      </c>
      <c r="I976" s="16">
        <f t="shared" si="45"/>
        <v>0</v>
      </c>
      <c r="J976" s="16">
        <f t="shared" si="46"/>
        <v>0</v>
      </c>
    </row>
    <row r="977" spans="4:10" ht="15" customHeight="1" x14ac:dyDescent="0.15">
      <c r="D977" s="16">
        <f>IF(T977="",0,IF(科目汇总表!P$5=1,INT(LEFT(T977,4)),IF(AND(科目汇总表!P$5=2,LEN(T977)&gt;4),INT(LEFT(T977,6)),IF(AND(科目汇总表!P$5=3,LEN(T977)&gt;6),INT(LEFT(T977,8)),IF(AND(科目汇总表!P$5=4,LEN(T977)&gt;8),T977,0)))))</f>
        <v>0</v>
      </c>
      <c r="H977" s="16">
        <f t="shared" si="47"/>
        <v>0</v>
      </c>
      <c r="I977" s="16">
        <f t="shared" si="45"/>
        <v>0</v>
      </c>
      <c r="J977" s="16">
        <f t="shared" si="46"/>
        <v>0</v>
      </c>
    </row>
    <row r="978" spans="4:10" ht="15" customHeight="1" x14ac:dyDescent="0.15">
      <c r="D978" s="16">
        <f>IF(T978="",0,IF(科目汇总表!P$5=1,INT(LEFT(T978,4)),IF(AND(科目汇总表!P$5=2,LEN(T978)&gt;4),INT(LEFT(T978,6)),IF(AND(科目汇总表!P$5=3,LEN(T978)&gt;6),INT(LEFT(T978,8)),IF(AND(科目汇总表!P$5=4,LEN(T978)&gt;8),T978,0)))))</f>
        <v>0</v>
      </c>
      <c r="H978" s="16">
        <f t="shared" si="47"/>
        <v>0</v>
      </c>
      <c r="I978" s="16">
        <f t="shared" si="45"/>
        <v>0</v>
      </c>
      <c r="J978" s="16">
        <f t="shared" si="46"/>
        <v>0</v>
      </c>
    </row>
    <row r="979" spans="4:10" ht="15" customHeight="1" x14ac:dyDescent="0.15">
      <c r="D979" s="16">
        <f>IF(T979="",0,IF(科目汇总表!P$5=1,INT(LEFT(T979,4)),IF(AND(科目汇总表!P$5=2,LEN(T979)&gt;4),INT(LEFT(T979,6)),IF(AND(科目汇总表!P$5=3,LEN(T979)&gt;6),INT(LEFT(T979,8)),IF(AND(科目汇总表!P$5=4,LEN(T979)&gt;8),T979,0)))))</f>
        <v>0</v>
      </c>
      <c r="H979" s="16">
        <f t="shared" si="47"/>
        <v>0</v>
      </c>
      <c r="I979" s="16">
        <f t="shared" si="45"/>
        <v>0</v>
      </c>
      <c r="J979" s="16">
        <f t="shared" si="46"/>
        <v>0</v>
      </c>
    </row>
    <row r="980" spans="4:10" ht="15" customHeight="1" x14ac:dyDescent="0.15">
      <c r="D980" s="16">
        <f>IF(T980="",0,IF(科目汇总表!P$5=1,INT(LEFT(T980,4)),IF(AND(科目汇总表!P$5=2,LEN(T980)&gt;4),INT(LEFT(T980,6)),IF(AND(科目汇总表!P$5=3,LEN(T980)&gt;6),INT(LEFT(T980,8)),IF(AND(科目汇总表!P$5=4,LEN(T980)&gt;8),T980,0)))))</f>
        <v>0</v>
      </c>
      <c r="H980" s="16">
        <f t="shared" si="47"/>
        <v>0</v>
      </c>
      <c r="I980" s="16">
        <f t="shared" si="45"/>
        <v>0</v>
      </c>
      <c r="J980" s="16">
        <f t="shared" si="46"/>
        <v>0</v>
      </c>
    </row>
    <row r="981" spans="4:10" ht="15" customHeight="1" x14ac:dyDescent="0.15">
      <c r="D981" s="16">
        <f>IF(T981="",0,IF(科目汇总表!P$5=1,INT(LEFT(T981,4)),IF(AND(科目汇总表!P$5=2,LEN(T981)&gt;4),INT(LEFT(T981,6)),IF(AND(科目汇总表!P$5=3,LEN(T981)&gt;6),INT(LEFT(T981,8)),IF(AND(科目汇总表!P$5=4,LEN(T981)&gt;8),T981,0)))))</f>
        <v>0</v>
      </c>
      <c r="H981" s="16">
        <f t="shared" si="47"/>
        <v>0</v>
      </c>
      <c r="I981" s="16">
        <f t="shared" si="45"/>
        <v>0</v>
      </c>
      <c r="J981" s="16">
        <f t="shared" si="46"/>
        <v>0</v>
      </c>
    </row>
    <row r="982" spans="4:10" ht="15" customHeight="1" x14ac:dyDescent="0.15">
      <c r="D982" s="16">
        <f>IF(T982="",0,IF(科目汇总表!P$5=1,INT(LEFT(T982,4)),IF(AND(科目汇总表!P$5=2,LEN(T982)&gt;4),INT(LEFT(T982,6)),IF(AND(科目汇总表!P$5=3,LEN(T982)&gt;6),INT(LEFT(T982,8)),IF(AND(科目汇总表!P$5=4,LEN(T982)&gt;8),T982,0)))))</f>
        <v>0</v>
      </c>
      <c r="H982" s="16">
        <f t="shared" si="47"/>
        <v>0</v>
      </c>
      <c r="I982" s="16">
        <f t="shared" si="45"/>
        <v>0</v>
      </c>
      <c r="J982" s="16">
        <f t="shared" si="46"/>
        <v>0</v>
      </c>
    </row>
    <row r="983" spans="4:10" ht="15" customHeight="1" x14ac:dyDescent="0.15">
      <c r="D983" s="16">
        <f>IF(T983="",0,IF(科目汇总表!P$5=1,INT(LEFT(T983,4)),IF(AND(科目汇总表!P$5=2,LEN(T983)&gt;4),INT(LEFT(T983,6)),IF(AND(科目汇总表!P$5=3,LEN(T983)&gt;6),INT(LEFT(T983,8)),IF(AND(科目汇总表!P$5=4,LEN(T983)&gt;8),T983,0)))))</f>
        <v>0</v>
      </c>
      <c r="H983" s="16">
        <f t="shared" si="47"/>
        <v>0</v>
      </c>
      <c r="I983" s="16">
        <f t="shared" si="45"/>
        <v>0</v>
      </c>
      <c r="J983" s="16">
        <f t="shared" si="46"/>
        <v>0</v>
      </c>
    </row>
    <row r="984" spans="4:10" ht="15" customHeight="1" x14ac:dyDescent="0.15">
      <c r="D984" s="16">
        <f>IF(T984="",0,IF(科目汇总表!P$5=1,INT(LEFT(T984,4)),IF(AND(科目汇总表!P$5=2,LEN(T984)&gt;4),INT(LEFT(T984,6)),IF(AND(科目汇总表!P$5=3,LEN(T984)&gt;6),INT(LEFT(T984,8)),IF(AND(科目汇总表!P$5=4,LEN(T984)&gt;8),T984,0)))))</f>
        <v>0</v>
      </c>
      <c r="H984" s="16">
        <f t="shared" si="47"/>
        <v>0</v>
      </c>
      <c r="I984" s="16">
        <f t="shared" si="45"/>
        <v>0</v>
      </c>
      <c r="J984" s="16">
        <f t="shared" si="46"/>
        <v>0</v>
      </c>
    </row>
    <row r="985" spans="4:10" ht="15" customHeight="1" x14ac:dyDescent="0.15">
      <c r="D985" s="16">
        <f>IF(T985="",0,IF(科目汇总表!P$5=1,INT(LEFT(T985,4)),IF(AND(科目汇总表!P$5=2,LEN(T985)&gt;4),INT(LEFT(T985,6)),IF(AND(科目汇总表!P$5=3,LEN(T985)&gt;6),INT(LEFT(T985,8)),IF(AND(科目汇总表!P$5=4,LEN(T985)&gt;8),T985,0)))))</f>
        <v>0</v>
      </c>
      <c r="H985" s="16">
        <f t="shared" si="47"/>
        <v>0</v>
      </c>
      <c r="I985" s="16">
        <f t="shared" si="45"/>
        <v>0</v>
      </c>
      <c r="J985" s="16">
        <f t="shared" si="46"/>
        <v>0</v>
      </c>
    </row>
    <row r="986" spans="4:10" ht="15" customHeight="1" x14ac:dyDescent="0.15">
      <c r="D986" s="16">
        <f>IF(T986="",0,IF(科目汇总表!P$5=1,INT(LEFT(T986,4)),IF(AND(科目汇总表!P$5=2,LEN(T986)&gt;4),INT(LEFT(T986,6)),IF(AND(科目汇总表!P$5=3,LEN(T986)&gt;6),INT(LEFT(T986,8)),IF(AND(科目汇总表!P$5=4,LEN(T986)&gt;8),T986,0)))))</f>
        <v>0</v>
      </c>
      <c r="H986" s="16">
        <f t="shared" si="47"/>
        <v>0</v>
      </c>
      <c r="I986" s="16">
        <f t="shared" si="45"/>
        <v>0</v>
      </c>
      <c r="J986" s="16">
        <f t="shared" si="46"/>
        <v>0</v>
      </c>
    </row>
    <row r="987" spans="4:10" ht="15" customHeight="1" x14ac:dyDescent="0.15">
      <c r="D987" s="16">
        <f>IF(T987="",0,IF(科目汇总表!P$5=1,INT(LEFT(T987,4)),IF(AND(科目汇总表!P$5=2,LEN(T987)&gt;4),INT(LEFT(T987,6)),IF(AND(科目汇总表!P$5=3,LEN(T987)&gt;6),INT(LEFT(T987,8)),IF(AND(科目汇总表!P$5=4,LEN(T987)&gt;8),T987,0)))))</f>
        <v>0</v>
      </c>
      <c r="H987" s="16">
        <f t="shared" si="47"/>
        <v>0</v>
      </c>
      <c r="I987" s="16">
        <f t="shared" si="45"/>
        <v>0</v>
      </c>
      <c r="J987" s="16">
        <f t="shared" si="46"/>
        <v>0</v>
      </c>
    </row>
    <row r="988" spans="4:10" ht="15" customHeight="1" x14ac:dyDescent="0.15">
      <c r="D988" s="16">
        <f>IF(T988="",0,IF(科目汇总表!P$5=1,INT(LEFT(T988,4)),IF(AND(科目汇总表!P$5=2,LEN(T988)&gt;4),INT(LEFT(T988,6)),IF(AND(科目汇总表!P$5=3,LEN(T988)&gt;6),INT(LEFT(T988,8)),IF(AND(科目汇总表!P$5=4,LEN(T988)&gt;8),T988,0)))))</f>
        <v>0</v>
      </c>
      <c r="H988" s="16">
        <f t="shared" si="47"/>
        <v>0</v>
      </c>
      <c r="I988" s="16">
        <f t="shared" si="45"/>
        <v>0</v>
      </c>
      <c r="J988" s="16">
        <f t="shared" si="46"/>
        <v>0</v>
      </c>
    </row>
    <row r="989" spans="4:10" ht="15" customHeight="1" x14ac:dyDescent="0.15">
      <c r="D989" s="16">
        <f>IF(T989="",0,IF(科目汇总表!P$5=1,INT(LEFT(T989,4)),IF(AND(科目汇总表!P$5=2,LEN(T989)&gt;4),INT(LEFT(T989,6)),IF(AND(科目汇总表!P$5=3,LEN(T989)&gt;6),INT(LEFT(T989,8)),IF(AND(科目汇总表!P$5=4,LEN(T989)&gt;8),T989,0)))))</f>
        <v>0</v>
      </c>
      <c r="H989" s="16">
        <f t="shared" si="47"/>
        <v>0</v>
      </c>
      <c r="I989" s="16">
        <f t="shared" si="45"/>
        <v>0</v>
      </c>
      <c r="J989" s="16">
        <f t="shared" si="46"/>
        <v>0</v>
      </c>
    </row>
    <row r="990" spans="4:10" ht="15" customHeight="1" x14ac:dyDescent="0.15">
      <c r="D990" s="16">
        <f>IF(T990="",0,IF(科目汇总表!P$5=1,INT(LEFT(T990,4)),IF(AND(科目汇总表!P$5=2,LEN(T990)&gt;4),INT(LEFT(T990,6)),IF(AND(科目汇总表!P$5=3,LEN(T990)&gt;6),INT(LEFT(T990,8)),IF(AND(科目汇总表!P$5=4,LEN(T990)&gt;8),T990,0)))))</f>
        <v>0</v>
      </c>
      <c r="H990" s="16">
        <f t="shared" si="47"/>
        <v>0</v>
      </c>
      <c r="I990" s="16">
        <f t="shared" si="45"/>
        <v>0</v>
      </c>
      <c r="J990" s="16">
        <f t="shared" si="46"/>
        <v>0</v>
      </c>
    </row>
    <row r="991" spans="4:10" ht="15" customHeight="1" x14ac:dyDescent="0.15">
      <c r="D991" s="16">
        <f>IF(T991="",0,IF(科目汇总表!P$5=1,INT(LEFT(T991,4)),IF(AND(科目汇总表!P$5=2,LEN(T991)&gt;4),INT(LEFT(T991,6)),IF(AND(科目汇总表!P$5=3,LEN(T991)&gt;6),INT(LEFT(T991,8)),IF(AND(科目汇总表!P$5=4,LEN(T991)&gt;8),T991,0)))))</f>
        <v>0</v>
      </c>
      <c r="H991" s="16">
        <f t="shared" si="47"/>
        <v>0</v>
      </c>
      <c r="I991" s="16">
        <f t="shared" si="45"/>
        <v>0</v>
      </c>
      <c r="J991" s="16">
        <f t="shared" si="46"/>
        <v>0</v>
      </c>
    </row>
    <row r="992" spans="4:10" ht="15" customHeight="1" x14ac:dyDescent="0.15">
      <c r="D992" s="16">
        <f>IF(T992="",0,IF(科目汇总表!P$5=1,INT(LEFT(T992,4)),IF(AND(科目汇总表!P$5=2,LEN(T992)&gt;4),INT(LEFT(T992,6)),IF(AND(科目汇总表!P$5=3,LEN(T992)&gt;6),INT(LEFT(T992,8)),IF(AND(科目汇总表!P$5=4,LEN(T992)&gt;8),T992,0)))))</f>
        <v>0</v>
      </c>
      <c r="H992" s="16">
        <f t="shared" si="47"/>
        <v>0</v>
      </c>
      <c r="I992" s="16">
        <f t="shared" si="45"/>
        <v>0</v>
      </c>
      <c r="J992" s="16">
        <f t="shared" si="46"/>
        <v>0</v>
      </c>
    </row>
    <row r="993" spans="4:10" ht="15" customHeight="1" x14ac:dyDescent="0.15">
      <c r="D993" s="16">
        <f>IF(T993="",0,IF(科目汇总表!P$5=1,INT(LEFT(T993,4)),IF(AND(科目汇总表!P$5=2,LEN(T993)&gt;4),INT(LEFT(T993,6)),IF(AND(科目汇总表!P$5=3,LEN(T993)&gt;6),INT(LEFT(T993,8)),IF(AND(科目汇总表!P$5=4,LEN(T993)&gt;8),T993,0)))))</f>
        <v>0</v>
      </c>
      <c r="H993" s="16">
        <f t="shared" si="47"/>
        <v>0</v>
      </c>
      <c r="I993" s="16">
        <f t="shared" si="45"/>
        <v>0</v>
      </c>
      <c r="J993" s="16">
        <f t="shared" si="46"/>
        <v>0</v>
      </c>
    </row>
    <row r="994" spans="4:10" ht="15" customHeight="1" x14ac:dyDescent="0.15">
      <c r="D994" s="16">
        <f>IF(T994="",0,IF(科目汇总表!P$5=1,INT(LEFT(T994,4)),IF(AND(科目汇总表!P$5=2,LEN(T994)&gt;4),INT(LEFT(T994,6)),IF(AND(科目汇总表!P$5=3,LEN(T994)&gt;6),INT(LEFT(T994,8)),IF(AND(科目汇总表!P$5=4,LEN(T994)&gt;8),T994,0)))))</f>
        <v>0</v>
      </c>
      <c r="H994" s="16">
        <f t="shared" si="47"/>
        <v>0</v>
      </c>
      <c r="I994" s="16">
        <f t="shared" si="45"/>
        <v>0</v>
      </c>
      <c r="J994" s="16">
        <f t="shared" si="46"/>
        <v>0</v>
      </c>
    </row>
    <row r="995" spans="4:10" ht="15" customHeight="1" x14ac:dyDescent="0.15">
      <c r="D995" s="16">
        <f>IF(T995="",0,IF(科目汇总表!P$5=1,INT(LEFT(T995,4)),IF(AND(科目汇总表!P$5=2,LEN(T995)&gt;4),INT(LEFT(T995,6)),IF(AND(科目汇总表!P$5=3,LEN(T995)&gt;6),INT(LEFT(T995,8)),IF(AND(科目汇总表!P$5=4,LEN(T995)&gt;8),T995,0)))))</f>
        <v>0</v>
      </c>
      <c r="H995" s="16">
        <f t="shared" si="47"/>
        <v>0</v>
      </c>
      <c r="I995" s="16">
        <f t="shared" si="45"/>
        <v>0</v>
      </c>
      <c r="J995" s="16">
        <f t="shared" si="46"/>
        <v>0</v>
      </c>
    </row>
    <row r="996" spans="4:10" ht="15" customHeight="1" x14ac:dyDescent="0.15">
      <c r="D996" s="16">
        <f>IF(T996="",0,IF(科目汇总表!P$5=1,INT(LEFT(T996,4)),IF(AND(科目汇总表!P$5=2,LEN(T996)&gt;4),INT(LEFT(T996,6)),IF(AND(科目汇总表!P$5=3,LEN(T996)&gt;6),INT(LEFT(T996,8)),IF(AND(科目汇总表!P$5=4,LEN(T996)&gt;8),T996,0)))))</f>
        <v>0</v>
      </c>
      <c r="H996" s="16">
        <f t="shared" si="47"/>
        <v>0</v>
      </c>
      <c r="I996" s="16">
        <f t="shared" ref="I996:I1059" si="48">IF(LEN(T996)&lt;6,0,INT(LEFT(T996,6)))</f>
        <v>0</v>
      </c>
      <c r="J996" s="16">
        <f t="shared" ref="J996:J1059" si="49">IF(LEN(T996)&lt;8,0,INT(LEFT(T996,8)))</f>
        <v>0</v>
      </c>
    </row>
    <row r="997" spans="4:10" ht="15" customHeight="1" x14ac:dyDescent="0.15">
      <c r="D997" s="16">
        <f>IF(T997="",0,IF(科目汇总表!P$5=1,INT(LEFT(T997,4)),IF(AND(科目汇总表!P$5=2,LEN(T997)&gt;4),INT(LEFT(T997,6)),IF(AND(科目汇总表!P$5=3,LEN(T997)&gt;6),INT(LEFT(T997,8)),IF(AND(科目汇总表!P$5=4,LEN(T997)&gt;8),T997,0)))))</f>
        <v>0</v>
      </c>
      <c r="H997" s="16">
        <f t="shared" si="47"/>
        <v>0</v>
      </c>
      <c r="I997" s="16">
        <f t="shared" si="48"/>
        <v>0</v>
      </c>
      <c r="J997" s="16">
        <f t="shared" si="49"/>
        <v>0</v>
      </c>
    </row>
    <row r="998" spans="4:10" ht="15" customHeight="1" x14ac:dyDescent="0.15">
      <c r="D998" s="16">
        <f>IF(T998="",0,IF(科目汇总表!P$5=1,INT(LEFT(T998,4)),IF(AND(科目汇总表!P$5=2,LEN(T998)&gt;4),INT(LEFT(T998,6)),IF(AND(科目汇总表!P$5=3,LEN(T998)&gt;6),INT(LEFT(T998,8)),IF(AND(科目汇总表!P$5=4,LEN(T998)&gt;8),T998,0)))))</f>
        <v>0</v>
      </c>
      <c r="H998" s="16">
        <f t="shared" si="47"/>
        <v>0</v>
      </c>
      <c r="I998" s="16">
        <f t="shared" si="48"/>
        <v>0</v>
      </c>
      <c r="J998" s="16">
        <f t="shared" si="49"/>
        <v>0</v>
      </c>
    </row>
    <row r="999" spans="4:10" ht="15" customHeight="1" x14ac:dyDescent="0.15">
      <c r="D999" s="16">
        <f>IF(T999="",0,IF(科目汇总表!P$5=1,INT(LEFT(T999,4)),IF(AND(科目汇总表!P$5=2,LEN(T999)&gt;4),INT(LEFT(T999,6)),IF(AND(科目汇总表!P$5=3,LEN(T999)&gt;6),INT(LEFT(T999,8)),IF(AND(科目汇总表!P$5=4,LEN(T999)&gt;8),T999,0)))))</f>
        <v>0</v>
      </c>
      <c r="H999" s="16">
        <f t="shared" si="47"/>
        <v>0</v>
      </c>
      <c r="I999" s="16">
        <f t="shared" si="48"/>
        <v>0</v>
      </c>
      <c r="J999" s="16">
        <f t="shared" si="49"/>
        <v>0</v>
      </c>
    </row>
    <row r="1000" spans="4:10" ht="15" customHeight="1" x14ac:dyDescent="0.15">
      <c r="D1000" s="16">
        <f>IF(T1000="",0,IF(科目汇总表!P$5=1,INT(LEFT(T1000,4)),IF(AND(科目汇总表!P$5=2,LEN(T1000)&gt;4),INT(LEFT(T1000,6)),IF(AND(科目汇总表!P$5=3,LEN(T1000)&gt;6),INT(LEFT(T1000,8)),IF(AND(科目汇总表!P$5=4,LEN(T1000)&gt;8),T1000,0)))))</f>
        <v>0</v>
      </c>
      <c r="H1000" s="16">
        <f t="shared" si="47"/>
        <v>0</v>
      </c>
      <c r="I1000" s="16">
        <f t="shared" si="48"/>
        <v>0</v>
      </c>
      <c r="J1000" s="16">
        <f t="shared" si="49"/>
        <v>0</v>
      </c>
    </row>
    <row r="1001" spans="4:10" ht="15" customHeight="1" x14ac:dyDescent="0.15">
      <c r="D1001" s="16">
        <f>IF(T1001="",0,IF(科目汇总表!P$5=1,INT(LEFT(T1001,4)),IF(AND(科目汇总表!P$5=2,LEN(T1001)&gt;4),INT(LEFT(T1001,6)),IF(AND(科目汇总表!P$5=3,LEN(T1001)&gt;6),INT(LEFT(T1001,8)),IF(AND(科目汇总表!P$5=4,LEN(T1001)&gt;8),T1001,0)))))</f>
        <v>0</v>
      </c>
      <c r="H1001" s="16">
        <f t="shared" si="47"/>
        <v>0</v>
      </c>
      <c r="I1001" s="16">
        <f t="shared" si="48"/>
        <v>0</v>
      </c>
      <c r="J1001" s="16">
        <f t="shared" si="49"/>
        <v>0</v>
      </c>
    </row>
    <row r="1002" spans="4:10" ht="15" customHeight="1" x14ac:dyDescent="0.15">
      <c r="D1002" s="16">
        <f>IF(T1002="",0,IF(科目汇总表!P$5=1,INT(LEFT(T1002,4)),IF(AND(科目汇总表!P$5=2,LEN(T1002)&gt;4),INT(LEFT(T1002,6)),IF(AND(科目汇总表!P$5=3,LEN(T1002)&gt;6),INT(LEFT(T1002,8)),IF(AND(科目汇总表!P$5=4,LEN(T1002)&gt;8),T1002,0)))))</f>
        <v>0</v>
      </c>
      <c r="H1002" s="16">
        <f t="shared" si="47"/>
        <v>0</v>
      </c>
      <c r="I1002" s="16">
        <f t="shared" si="48"/>
        <v>0</v>
      </c>
      <c r="J1002" s="16">
        <f t="shared" si="49"/>
        <v>0</v>
      </c>
    </row>
    <row r="1003" spans="4:10" ht="15" customHeight="1" x14ac:dyDescent="0.15">
      <c r="D1003" s="16">
        <f>IF(T1003="",0,IF(科目汇总表!P$5=1,INT(LEFT(T1003,4)),IF(AND(科目汇总表!P$5=2,LEN(T1003)&gt;4),INT(LEFT(T1003,6)),IF(AND(科目汇总表!P$5=3,LEN(T1003)&gt;6),INT(LEFT(T1003,8)),IF(AND(科目汇总表!P$5=4,LEN(T1003)&gt;8),T1003,0)))))</f>
        <v>0</v>
      </c>
      <c r="H1003" s="16">
        <f t="shared" si="47"/>
        <v>0</v>
      </c>
      <c r="I1003" s="16">
        <f t="shared" si="48"/>
        <v>0</v>
      </c>
      <c r="J1003" s="16">
        <f t="shared" si="49"/>
        <v>0</v>
      </c>
    </row>
    <row r="1004" spans="4:10" ht="15" customHeight="1" x14ac:dyDescent="0.15">
      <c r="D1004" s="16">
        <f>IF(T1004="",0,IF(科目汇总表!P$5=1,INT(LEFT(T1004,4)),IF(AND(科目汇总表!P$5=2,LEN(T1004)&gt;4),INT(LEFT(T1004,6)),IF(AND(科目汇总表!P$5=3,LEN(T1004)&gt;6),INT(LEFT(T1004,8)),IF(AND(科目汇总表!P$5=4,LEN(T1004)&gt;8),T1004,0)))))</f>
        <v>0</v>
      </c>
      <c r="H1004" s="16">
        <f t="shared" si="47"/>
        <v>0</v>
      </c>
      <c r="I1004" s="16">
        <f t="shared" si="48"/>
        <v>0</v>
      </c>
      <c r="J1004" s="16">
        <f t="shared" si="49"/>
        <v>0</v>
      </c>
    </row>
    <row r="1005" spans="4:10" ht="15" customHeight="1" x14ac:dyDescent="0.15">
      <c r="D1005" s="16">
        <f>IF(T1005="",0,IF(科目汇总表!P$5=1,INT(LEFT(T1005,4)),IF(AND(科目汇总表!P$5=2,LEN(T1005)&gt;4),INT(LEFT(T1005,6)),IF(AND(科目汇总表!P$5=3,LEN(T1005)&gt;6),INT(LEFT(T1005,8)),IF(AND(科目汇总表!P$5=4,LEN(T1005)&gt;8),T1005,0)))))</f>
        <v>0</v>
      </c>
      <c r="H1005" s="16">
        <f t="shared" si="47"/>
        <v>0</v>
      </c>
      <c r="I1005" s="16">
        <f t="shared" si="48"/>
        <v>0</v>
      </c>
      <c r="J1005" s="16">
        <f t="shared" si="49"/>
        <v>0</v>
      </c>
    </row>
    <row r="1006" spans="4:10" ht="15" customHeight="1" x14ac:dyDescent="0.15">
      <c r="D1006" s="16">
        <f>IF(T1006="",0,IF(科目汇总表!P$5=1,INT(LEFT(T1006,4)),IF(AND(科目汇总表!P$5=2,LEN(T1006)&gt;4),INT(LEFT(T1006,6)),IF(AND(科目汇总表!P$5=3,LEN(T1006)&gt;6),INT(LEFT(T1006,8)),IF(AND(科目汇总表!P$5=4,LEN(T1006)&gt;8),T1006,0)))))</f>
        <v>0</v>
      </c>
      <c r="H1006" s="16">
        <f t="shared" si="47"/>
        <v>0</v>
      </c>
      <c r="I1006" s="16">
        <f t="shared" si="48"/>
        <v>0</v>
      </c>
      <c r="J1006" s="16">
        <f t="shared" si="49"/>
        <v>0</v>
      </c>
    </row>
    <row r="1007" spans="4:10" ht="15" customHeight="1" x14ac:dyDescent="0.15">
      <c r="D1007" s="16">
        <f>IF(T1007="",0,IF(科目汇总表!P$5=1,INT(LEFT(T1007,4)),IF(AND(科目汇总表!P$5=2,LEN(T1007)&gt;4),INT(LEFT(T1007,6)),IF(AND(科目汇总表!P$5=3,LEN(T1007)&gt;6),INT(LEFT(T1007,8)),IF(AND(科目汇总表!P$5=4,LEN(T1007)&gt;8),T1007,0)))))</f>
        <v>0</v>
      </c>
      <c r="H1007" s="16">
        <f t="shared" si="47"/>
        <v>0</v>
      </c>
      <c r="I1007" s="16">
        <f t="shared" si="48"/>
        <v>0</v>
      </c>
      <c r="J1007" s="16">
        <f t="shared" si="49"/>
        <v>0</v>
      </c>
    </row>
    <row r="1008" spans="4:10" ht="15" customHeight="1" x14ac:dyDescent="0.15">
      <c r="D1008" s="16">
        <f>IF(T1008="",0,IF(科目汇总表!P$5=1,INT(LEFT(T1008,4)),IF(AND(科目汇总表!P$5=2,LEN(T1008)&gt;4),INT(LEFT(T1008,6)),IF(AND(科目汇总表!P$5=3,LEN(T1008)&gt;6),INT(LEFT(T1008,8)),IF(AND(科目汇总表!P$5=4,LEN(T1008)&gt;8),T1008,0)))))</f>
        <v>0</v>
      </c>
      <c r="H1008" s="16">
        <f t="shared" si="47"/>
        <v>0</v>
      </c>
      <c r="I1008" s="16">
        <f t="shared" si="48"/>
        <v>0</v>
      </c>
      <c r="J1008" s="16">
        <f t="shared" si="49"/>
        <v>0</v>
      </c>
    </row>
    <row r="1009" spans="4:10" ht="15" customHeight="1" x14ac:dyDescent="0.15">
      <c r="D1009" s="16">
        <f>IF(T1009="",0,IF(科目汇总表!P$5=1,INT(LEFT(T1009,4)),IF(AND(科目汇总表!P$5=2,LEN(T1009)&gt;4),INT(LEFT(T1009,6)),IF(AND(科目汇总表!P$5=3,LEN(T1009)&gt;6),INT(LEFT(T1009,8)),IF(AND(科目汇总表!P$5=4,LEN(T1009)&gt;8),T1009,0)))))</f>
        <v>0</v>
      </c>
      <c r="H1009" s="16">
        <f t="shared" si="47"/>
        <v>0</v>
      </c>
      <c r="I1009" s="16">
        <f t="shared" si="48"/>
        <v>0</v>
      </c>
      <c r="J1009" s="16">
        <f t="shared" si="49"/>
        <v>0</v>
      </c>
    </row>
    <row r="1010" spans="4:10" ht="15" customHeight="1" x14ac:dyDescent="0.15">
      <c r="D1010" s="16">
        <f>IF(T1010="",0,IF(科目汇总表!P$5=1,INT(LEFT(T1010,4)),IF(AND(科目汇总表!P$5=2,LEN(T1010)&gt;4),INT(LEFT(T1010,6)),IF(AND(科目汇总表!P$5=3,LEN(T1010)&gt;6),INT(LEFT(T1010,8)),IF(AND(科目汇总表!P$5=4,LEN(T1010)&gt;8),T1010,0)))))</f>
        <v>0</v>
      </c>
      <c r="H1010" s="16">
        <f t="shared" si="47"/>
        <v>0</v>
      </c>
      <c r="I1010" s="16">
        <f t="shared" si="48"/>
        <v>0</v>
      </c>
      <c r="J1010" s="16">
        <f t="shared" si="49"/>
        <v>0</v>
      </c>
    </row>
    <row r="1011" spans="4:10" ht="15" customHeight="1" x14ac:dyDescent="0.15">
      <c r="D1011" s="16">
        <f>IF(T1011="",0,IF(科目汇总表!P$5=1,INT(LEFT(T1011,4)),IF(AND(科目汇总表!P$5=2,LEN(T1011)&gt;4),INT(LEFT(T1011,6)),IF(AND(科目汇总表!P$5=3,LEN(T1011)&gt;6),INT(LEFT(T1011,8)),IF(AND(科目汇总表!P$5=4,LEN(T1011)&gt;8),T1011,0)))))</f>
        <v>0</v>
      </c>
      <c r="H1011" s="16">
        <f t="shared" si="47"/>
        <v>0</v>
      </c>
      <c r="I1011" s="16">
        <f t="shared" si="48"/>
        <v>0</v>
      </c>
      <c r="J1011" s="16">
        <f t="shared" si="49"/>
        <v>0</v>
      </c>
    </row>
    <row r="1012" spans="4:10" ht="15" customHeight="1" x14ac:dyDescent="0.15">
      <c r="D1012" s="16">
        <f>IF(T1012="",0,IF(科目汇总表!P$5=1,INT(LEFT(T1012,4)),IF(AND(科目汇总表!P$5=2,LEN(T1012)&gt;4),INT(LEFT(T1012,6)),IF(AND(科目汇总表!P$5=3,LEN(T1012)&gt;6),INT(LEFT(T1012,8)),IF(AND(科目汇总表!P$5=4,LEN(T1012)&gt;8),T1012,0)))))</f>
        <v>0</v>
      </c>
      <c r="H1012" s="16">
        <f t="shared" si="47"/>
        <v>0</v>
      </c>
      <c r="I1012" s="16">
        <f t="shared" si="48"/>
        <v>0</v>
      </c>
      <c r="J1012" s="16">
        <f t="shared" si="49"/>
        <v>0</v>
      </c>
    </row>
    <row r="1013" spans="4:10" ht="15" customHeight="1" x14ac:dyDescent="0.15">
      <c r="D1013" s="16">
        <f>IF(T1013="",0,IF(科目汇总表!P$5=1,INT(LEFT(T1013,4)),IF(AND(科目汇总表!P$5=2,LEN(T1013)&gt;4),INT(LEFT(T1013,6)),IF(AND(科目汇总表!P$5=3,LEN(T1013)&gt;6),INT(LEFT(T1013,8)),IF(AND(科目汇总表!P$5=4,LEN(T1013)&gt;8),T1013,0)))))</f>
        <v>0</v>
      </c>
      <c r="H1013" s="16">
        <f t="shared" si="47"/>
        <v>0</v>
      </c>
      <c r="I1013" s="16">
        <f t="shared" si="48"/>
        <v>0</v>
      </c>
      <c r="J1013" s="16">
        <f t="shared" si="49"/>
        <v>0</v>
      </c>
    </row>
    <row r="1014" spans="4:10" ht="15" customHeight="1" x14ac:dyDescent="0.15">
      <c r="D1014" s="16">
        <f>IF(T1014="",0,IF(科目汇总表!P$5=1,INT(LEFT(T1014,4)),IF(AND(科目汇总表!P$5=2,LEN(T1014)&gt;4),INT(LEFT(T1014,6)),IF(AND(科目汇总表!P$5=3,LEN(T1014)&gt;6),INT(LEFT(T1014,8)),IF(AND(科目汇总表!P$5=4,LEN(T1014)&gt;8),T1014,0)))))</f>
        <v>0</v>
      </c>
      <c r="H1014" s="16">
        <f t="shared" si="47"/>
        <v>0</v>
      </c>
      <c r="I1014" s="16">
        <f t="shared" si="48"/>
        <v>0</v>
      </c>
      <c r="J1014" s="16">
        <f t="shared" si="49"/>
        <v>0</v>
      </c>
    </row>
    <row r="1015" spans="4:10" ht="15" customHeight="1" x14ac:dyDescent="0.15">
      <c r="D1015" s="16">
        <f>IF(T1015="",0,IF(科目汇总表!P$5=1,INT(LEFT(T1015,4)),IF(AND(科目汇总表!P$5=2,LEN(T1015)&gt;4),INT(LEFT(T1015,6)),IF(AND(科目汇总表!P$5=3,LEN(T1015)&gt;6),INT(LEFT(T1015,8)),IF(AND(科目汇总表!P$5=4,LEN(T1015)&gt;8),T1015,0)))))</f>
        <v>0</v>
      </c>
      <c r="H1015" s="16">
        <f t="shared" si="47"/>
        <v>0</v>
      </c>
      <c r="I1015" s="16">
        <f t="shared" si="48"/>
        <v>0</v>
      </c>
      <c r="J1015" s="16">
        <f t="shared" si="49"/>
        <v>0</v>
      </c>
    </row>
    <row r="1016" spans="4:10" ht="15" customHeight="1" x14ac:dyDescent="0.15">
      <c r="D1016" s="16">
        <f>IF(T1016="",0,IF(科目汇总表!P$5=1,INT(LEFT(T1016,4)),IF(AND(科目汇总表!P$5=2,LEN(T1016)&gt;4),INT(LEFT(T1016,6)),IF(AND(科目汇总表!P$5=3,LEN(T1016)&gt;6),INT(LEFT(T1016,8)),IF(AND(科目汇总表!P$5=4,LEN(T1016)&gt;8),T1016,0)))))</f>
        <v>0</v>
      </c>
      <c r="H1016" s="16">
        <f t="shared" si="47"/>
        <v>0</v>
      </c>
      <c r="I1016" s="16">
        <f t="shared" si="48"/>
        <v>0</v>
      </c>
      <c r="J1016" s="16">
        <f t="shared" si="49"/>
        <v>0</v>
      </c>
    </row>
    <row r="1017" spans="4:10" ht="15" customHeight="1" x14ac:dyDescent="0.15">
      <c r="D1017" s="16">
        <f>IF(T1017="",0,IF(科目汇总表!P$5=1,INT(LEFT(T1017,4)),IF(AND(科目汇总表!P$5=2,LEN(T1017)&gt;4),INT(LEFT(T1017,6)),IF(AND(科目汇总表!P$5=3,LEN(T1017)&gt;6),INT(LEFT(T1017,8)),IF(AND(科目汇总表!P$5=4,LEN(T1017)&gt;8),T1017,0)))))</f>
        <v>0</v>
      </c>
      <c r="H1017" s="16">
        <f t="shared" si="47"/>
        <v>0</v>
      </c>
      <c r="I1017" s="16">
        <f t="shared" si="48"/>
        <v>0</v>
      </c>
      <c r="J1017" s="16">
        <f t="shared" si="49"/>
        <v>0</v>
      </c>
    </row>
    <row r="1018" spans="4:10" ht="15" customHeight="1" x14ac:dyDescent="0.15">
      <c r="D1018" s="16">
        <f>IF(T1018="",0,IF(科目汇总表!P$5=1,INT(LEFT(T1018,4)),IF(AND(科目汇总表!P$5=2,LEN(T1018)&gt;4),INT(LEFT(T1018,6)),IF(AND(科目汇总表!P$5=3,LEN(T1018)&gt;6),INT(LEFT(T1018,8)),IF(AND(科目汇总表!P$5=4,LEN(T1018)&gt;8),T1018,0)))))</f>
        <v>0</v>
      </c>
      <c r="H1018" s="16">
        <f t="shared" si="47"/>
        <v>0</v>
      </c>
      <c r="I1018" s="16">
        <f t="shared" si="48"/>
        <v>0</v>
      </c>
      <c r="J1018" s="16">
        <f t="shared" si="49"/>
        <v>0</v>
      </c>
    </row>
    <row r="1019" spans="4:10" ht="15" customHeight="1" x14ac:dyDescent="0.15">
      <c r="D1019" s="16">
        <f>IF(T1019="",0,IF(科目汇总表!P$5=1,INT(LEFT(T1019,4)),IF(AND(科目汇总表!P$5=2,LEN(T1019)&gt;4),INT(LEFT(T1019,6)),IF(AND(科目汇总表!P$5=3,LEN(T1019)&gt;6),INT(LEFT(T1019,8)),IF(AND(科目汇总表!P$5=4,LEN(T1019)&gt;8),T1019,0)))))</f>
        <v>0</v>
      </c>
      <c r="H1019" s="16">
        <f t="shared" si="47"/>
        <v>0</v>
      </c>
      <c r="I1019" s="16">
        <f t="shared" si="48"/>
        <v>0</v>
      </c>
      <c r="J1019" s="16">
        <f t="shared" si="49"/>
        <v>0</v>
      </c>
    </row>
    <row r="1020" spans="4:10" ht="15" customHeight="1" x14ac:dyDescent="0.15">
      <c r="D1020" s="16">
        <f>IF(T1020="",0,IF(科目汇总表!P$5=1,INT(LEFT(T1020,4)),IF(AND(科目汇总表!P$5=2,LEN(T1020)&gt;4),INT(LEFT(T1020,6)),IF(AND(科目汇总表!P$5=3,LEN(T1020)&gt;6),INT(LEFT(T1020,8)),IF(AND(科目汇总表!P$5=4,LEN(T1020)&gt;8),T1020,0)))))</f>
        <v>0</v>
      </c>
      <c r="H1020" s="16">
        <f t="shared" si="47"/>
        <v>0</v>
      </c>
      <c r="I1020" s="16">
        <f t="shared" si="48"/>
        <v>0</v>
      </c>
      <c r="J1020" s="16">
        <f t="shared" si="49"/>
        <v>0</v>
      </c>
    </row>
    <row r="1021" spans="4:10" ht="15" customHeight="1" x14ac:dyDescent="0.15">
      <c r="D1021" s="16">
        <f>IF(T1021="",0,IF(科目汇总表!P$5=1,INT(LEFT(T1021,4)),IF(AND(科目汇总表!P$5=2,LEN(T1021)&gt;4),INT(LEFT(T1021,6)),IF(AND(科目汇总表!P$5=3,LEN(T1021)&gt;6),INT(LEFT(T1021,8)),IF(AND(科目汇总表!P$5=4,LEN(T1021)&gt;8),T1021,0)))))</f>
        <v>0</v>
      </c>
      <c r="H1021" s="16">
        <f t="shared" si="47"/>
        <v>0</v>
      </c>
      <c r="I1021" s="16">
        <f t="shared" si="48"/>
        <v>0</v>
      </c>
      <c r="J1021" s="16">
        <f t="shared" si="49"/>
        <v>0</v>
      </c>
    </row>
    <row r="1022" spans="4:10" ht="15" customHeight="1" x14ac:dyDescent="0.15">
      <c r="D1022" s="16">
        <f>IF(T1022="",0,IF(科目汇总表!P$5=1,INT(LEFT(T1022,4)),IF(AND(科目汇总表!P$5=2,LEN(T1022)&gt;4),INT(LEFT(T1022,6)),IF(AND(科目汇总表!P$5=3,LEN(T1022)&gt;6),INT(LEFT(T1022,8)),IF(AND(科目汇总表!P$5=4,LEN(T1022)&gt;8),T1022,0)))))</f>
        <v>0</v>
      </c>
      <c r="H1022" s="16">
        <f t="shared" si="47"/>
        <v>0</v>
      </c>
      <c r="I1022" s="16">
        <f t="shared" si="48"/>
        <v>0</v>
      </c>
      <c r="J1022" s="16">
        <f t="shared" si="49"/>
        <v>0</v>
      </c>
    </row>
    <row r="1023" spans="4:10" ht="15" customHeight="1" x14ac:dyDescent="0.15">
      <c r="D1023" s="16">
        <f>IF(T1023="",0,IF(科目汇总表!P$5=1,INT(LEFT(T1023,4)),IF(AND(科目汇总表!P$5=2,LEN(T1023)&gt;4),INT(LEFT(T1023,6)),IF(AND(科目汇总表!P$5=3,LEN(T1023)&gt;6),INT(LEFT(T1023,8)),IF(AND(科目汇总表!P$5=4,LEN(T1023)&gt;8),T1023,0)))))</f>
        <v>0</v>
      </c>
      <c r="H1023" s="16">
        <f t="shared" si="47"/>
        <v>0</v>
      </c>
      <c r="I1023" s="16">
        <f t="shared" si="48"/>
        <v>0</v>
      </c>
      <c r="J1023" s="16">
        <f t="shared" si="49"/>
        <v>0</v>
      </c>
    </row>
    <row r="1024" spans="4:10" ht="15" customHeight="1" x14ac:dyDescent="0.15">
      <c r="D1024" s="16">
        <f>IF(T1024="",0,IF(科目汇总表!P$5=1,INT(LEFT(T1024,4)),IF(AND(科目汇总表!P$5=2,LEN(T1024)&gt;4),INT(LEFT(T1024,6)),IF(AND(科目汇总表!P$5=3,LEN(T1024)&gt;6),INT(LEFT(T1024,8)),IF(AND(科目汇总表!P$5=4,LEN(T1024)&gt;8),T1024,0)))))</f>
        <v>0</v>
      </c>
      <c r="H1024" s="16">
        <f t="shared" si="47"/>
        <v>0</v>
      </c>
      <c r="I1024" s="16">
        <f t="shared" si="48"/>
        <v>0</v>
      </c>
      <c r="J1024" s="16">
        <f t="shared" si="49"/>
        <v>0</v>
      </c>
    </row>
    <row r="1025" spans="4:10" ht="15" customHeight="1" x14ac:dyDescent="0.15">
      <c r="D1025" s="16">
        <f>IF(T1025="",0,IF(科目汇总表!P$5=1,INT(LEFT(T1025,4)),IF(AND(科目汇总表!P$5=2,LEN(T1025)&gt;4),INT(LEFT(T1025,6)),IF(AND(科目汇总表!P$5=3,LEN(T1025)&gt;6),INT(LEFT(T1025,8)),IF(AND(科目汇总表!P$5=4,LEN(T1025)&gt;8),T1025,0)))))</f>
        <v>0</v>
      </c>
      <c r="H1025" s="16">
        <f t="shared" si="47"/>
        <v>0</v>
      </c>
      <c r="I1025" s="16">
        <f t="shared" si="48"/>
        <v>0</v>
      </c>
      <c r="J1025" s="16">
        <f t="shared" si="49"/>
        <v>0</v>
      </c>
    </row>
    <row r="1026" spans="4:10" ht="15" customHeight="1" x14ac:dyDescent="0.15">
      <c r="D1026" s="16">
        <f>IF(T1026="",0,IF(科目汇总表!P$5=1,INT(LEFT(T1026,4)),IF(AND(科目汇总表!P$5=2,LEN(T1026)&gt;4),INT(LEFT(T1026,6)),IF(AND(科目汇总表!P$5=3,LEN(T1026)&gt;6),INT(LEFT(T1026,8)),IF(AND(科目汇总表!P$5=4,LEN(T1026)&gt;8),T1026,0)))))</f>
        <v>0</v>
      </c>
      <c r="H1026" s="16">
        <f t="shared" si="47"/>
        <v>0</v>
      </c>
      <c r="I1026" s="16">
        <f t="shared" si="48"/>
        <v>0</v>
      </c>
      <c r="J1026" s="16">
        <f t="shared" si="49"/>
        <v>0</v>
      </c>
    </row>
    <row r="1027" spans="4:10" ht="15" customHeight="1" x14ac:dyDescent="0.15">
      <c r="D1027" s="16">
        <f>IF(T1027="",0,IF(科目汇总表!P$5=1,INT(LEFT(T1027,4)),IF(AND(科目汇总表!P$5=2,LEN(T1027)&gt;4),INT(LEFT(T1027,6)),IF(AND(科目汇总表!P$5=3,LEN(T1027)&gt;6),INT(LEFT(T1027,8)),IF(AND(科目汇总表!P$5=4,LEN(T1027)&gt;8),T1027,0)))))</f>
        <v>0</v>
      </c>
      <c r="H1027" s="16">
        <f t="shared" si="47"/>
        <v>0</v>
      </c>
      <c r="I1027" s="16">
        <f t="shared" si="48"/>
        <v>0</v>
      </c>
      <c r="J1027" s="16">
        <f t="shared" si="49"/>
        <v>0</v>
      </c>
    </row>
    <row r="1028" spans="4:10" ht="15" customHeight="1" x14ac:dyDescent="0.15">
      <c r="D1028" s="16">
        <f>IF(T1028="",0,IF(科目汇总表!P$5=1,INT(LEFT(T1028,4)),IF(AND(科目汇总表!P$5=2,LEN(T1028)&gt;4),INT(LEFT(T1028,6)),IF(AND(科目汇总表!P$5=3,LEN(T1028)&gt;6),INT(LEFT(T1028,8)),IF(AND(科目汇总表!P$5=4,LEN(T1028)&gt;8),T1028,0)))))</f>
        <v>0</v>
      </c>
      <c r="H1028" s="16">
        <f t="shared" si="47"/>
        <v>0</v>
      </c>
      <c r="I1028" s="16">
        <f t="shared" si="48"/>
        <v>0</v>
      </c>
      <c r="J1028" s="16">
        <f t="shared" si="49"/>
        <v>0</v>
      </c>
    </row>
    <row r="1029" spans="4:10" ht="15" customHeight="1" x14ac:dyDescent="0.15">
      <c r="D1029" s="16">
        <f>IF(T1029="",0,IF(科目汇总表!P$5=1,INT(LEFT(T1029,4)),IF(AND(科目汇总表!P$5=2,LEN(T1029)&gt;4),INT(LEFT(T1029,6)),IF(AND(科目汇总表!P$5=3,LEN(T1029)&gt;6),INT(LEFT(T1029,8)),IF(AND(科目汇总表!P$5=4,LEN(T1029)&gt;8),T1029,0)))))</f>
        <v>0</v>
      </c>
      <c r="H1029" s="16">
        <f t="shared" ref="H1029:H1092" si="50">IF(T1029=0,0,INT(LEFT(T1029,4)))</f>
        <v>0</v>
      </c>
      <c r="I1029" s="16">
        <f t="shared" si="48"/>
        <v>0</v>
      </c>
      <c r="J1029" s="16">
        <f t="shared" si="49"/>
        <v>0</v>
      </c>
    </row>
    <row r="1030" spans="4:10" ht="15" customHeight="1" x14ac:dyDescent="0.15">
      <c r="D1030" s="16">
        <f>IF(T1030="",0,IF(科目汇总表!P$5=1,INT(LEFT(T1030,4)),IF(AND(科目汇总表!P$5=2,LEN(T1030)&gt;4),INT(LEFT(T1030,6)),IF(AND(科目汇总表!P$5=3,LEN(T1030)&gt;6),INT(LEFT(T1030,8)),IF(AND(科目汇总表!P$5=4,LEN(T1030)&gt;8),T1030,0)))))</f>
        <v>0</v>
      </c>
      <c r="H1030" s="16">
        <f t="shared" si="50"/>
        <v>0</v>
      </c>
      <c r="I1030" s="16">
        <f t="shared" si="48"/>
        <v>0</v>
      </c>
      <c r="J1030" s="16">
        <f t="shared" si="49"/>
        <v>0</v>
      </c>
    </row>
    <row r="1031" spans="4:10" ht="15" customHeight="1" x14ac:dyDescent="0.15">
      <c r="D1031" s="16">
        <f>IF(T1031="",0,IF(科目汇总表!P$5=1,INT(LEFT(T1031,4)),IF(AND(科目汇总表!P$5=2,LEN(T1031)&gt;4),INT(LEFT(T1031,6)),IF(AND(科目汇总表!P$5=3,LEN(T1031)&gt;6),INT(LEFT(T1031,8)),IF(AND(科目汇总表!P$5=4,LEN(T1031)&gt;8),T1031,0)))))</f>
        <v>0</v>
      </c>
      <c r="H1031" s="16">
        <f t="shared" si="50"/>
        <v>0</v>
      </c>
      <c r="I1031" s="16">
        <f t="shared" si="48"/>
        <v>0</v>
      </c>
      <c r="J1031" s="16">
        <f t="shared" si="49"/>
        <v>0</v>
      </c>
    </row>
    <row r="1032" spans="4:10" ht="15" customHeight="1" x14ac:dyDescent="0.15">
      <c r="D1032" s="16">
        <f>IF(T1032="",0,IF(科目汇总表!P$5=1,INT(LEFT(T1032,4)),IF(AND(科目汇总表!P$5=2,LEN(T1032)&gt;4),INT(LEFT(T1032,6)),IF(AND(科目汇总表!P$5=3,LEN(T1032)&gt;6),INT(LEFT(T1032,8)),IF(AND(科目汇总表!P$5=4,LEN(T1032)&gt;8),T1032,0)))))</f>
        <v>0</v>
      </c>
      <c r="H1032" s="16">
        <f t="shared" si="50"/>
        <v>0</v>
      </c>
      <c r="I1032" s="16">
        <f t="shared" si="48"/>
        <v>0</v>
      </c>
      <c r="J1032" s="16">
        <f t="shared" si="49"/>
        <v>0</v>
      </c>
    </row>
    <row r="1033" spans="4:10" ht="15" customHeight="1" x14ac:dyDescent="0.15">
      <c r="D1033" s="16">
        <f>IF(T1033="",0,IF(科目汇总表!P$5=1,INT(LEFT(T1033,4)),IF(AND(科目汇总表!P$5=2,LEN(T1033)&gt;4),INT(LEFT(T1033,6)),IF(AND(科目汇总表!P$5=3,LEN(T1033)&gt;6),INT(LEFT(T1033,8)),IF(AND(科目汇总表!P$5=4,LEN(T1033)&gt;8),T1033,0)))))</f>
        <v>0</v>
      </c>
      <c r="H1033" s="16">
        <f t="shared" si="50"/>
        <v>0</v>
      </c>
      <c r="I1033" s="16">
        <f t="shared" si="48"/>
        <v>0</v>
      </c>
      <c r="J1033" s="16">
        <f t="shared" si="49"/>
        <v>0</v>
      </c>
    </row>
    <row r="1034" spans="4:10" ht="15" customHeight="1" x14ac:dyDescent="0.15">
      <c r="D1034" s="16">
        <f>IF(T1034="",0,IF(科目汇总表!P$5=1,INT(LEFT(T1034,4)),IF(AND(科目汇总表!P$5=2,LEN(T1034)&gt;4),INT(LEFT(T1034,6)),IF(AND(科目汇总表!P$5=3,LEN(T1034)&gt;6),INT(LEFT(T1034,8)),IF(AND(科目汇总表!P$5=4,LEN(T1034)&gt;8),T1034,0)))))</f>
        <v>0</v>
      </c>
      <c r="H1034" s="16">
        <f t="shared" si="50"/>
        <v>0</v>
      </c>
      <c r="I1034" s="16">
        <f t="shared" si="48"/>
        <v>0</v>
      </c>
      <c r="J1034" s="16">
        <f t="shared" si="49"/>
        <v>0</v>
      </c>
    </row>
    <row r="1035" spans="4:10" ht="15" customHeight="1" x14ac:dyDescent="0.15">
      <c r="D1035" s="16">
        <f>IF(T1035="",0,IF(科目汇总表!P$5=1,INT(LEFT(T1035,4)),IF(AND(科目汇总表!P$5=2,LEN(T1035)&gt;4),INT(LEFT(T1035,6)),IF(AND(科目汇总表!P$5=3,LEN(T1035)&gt;6),INT(LEFT(T1035,8)),IF(AND(科目汇总表!P$5=4,LEN(T1035)&gt;8),T1035,0)))))</f>
        <v>0</v>
      </c>
      <c r="H1035" s="16">
        <f t="shared" si="50"/>
        <v>0</v>
      </c>
      <c r="I1035" s="16">
        <f t="shared" si="48"/>
        <v>0</v>
      </c>
      <c r="J1035" s="16">
        <f t="shared" si="49"/>
        <v>0</v>
      </c>
    </row>
    <row r="1036" spans="4:10" ht="15" customHeight="1" x14ac:dyDescent="0.15">
      <c r="D1036" s="16">
        <f>IF(T1036="",0,IF(科目汇总表!P$5=1,INT(LEFT(T1036,4)),IF(AND(科目汇总表!P$5=2,LEN(T1036)&gt;4),INT(LEFT(T1036,6)),IF(AND(科目汇总表!P$5=3,LEN(T1036)&gt;6),INT(LEFT(T1036,8)),IF(AND(科目汇总表!P$5=4,LEN(T1036)&gt;8),T1036,0)))))</f>
        <v>0</v>
      </c>
      <c r="H1036" s="16">
        <f t="shared" si="50"/>
        <v>0</v>
      </c>
      <c r="I1036" s="16">
        <f t="shared" si="48"/>
        <v>0</v>
      </c>
      <c r="J1036" s="16">
        <f t="shared" si="49"/>
        <v>0</v>
      </c>
    </row>
    <row r="1037" spans="4:10" ht="15" customHeight="1" x14ac:dyDescent="0.15">
      <c r="D1037" s="16">
        <f>IF(T1037="",0,IF(科目汇总表!P$5=1,INT(LEFT(T1037,4)),IF(AND(科目汇总表!P$5=2,LEN(T1037)&gt;4),INT(LEFT(T1037,6)),IF(AND(科目汇总表!P$5=3,LEN(T1037)&gt;6),INT(LEFT(T1037,8)),IF(AND(科目汇总表!P$5=4,LEN(T1037)&gt;8),T1037,0)))))</f>
        <v>0</v>
      </c>
      <c r="H1037" s="16">
        <f t="shared" si="50"/>
        <v>0</v>
      </c>
      <c r="I1037" s="16">
        <f t="shared" si="48"/>
        <v>0</v>
      </c>
      <c r="J1037" s="16">
        <f t="shared" si="49"/>
        <v>0</v>
      </c>
    </row>
    <row r="1038" spans="4:10" ht="15" customHeight="1" x14ac:dyDescent="0.15">
      <c r="D1038" s="16">
        <f>IF(T1038="",0,IF(科目汇总表!P$5=1,INT(LEFT(T1038,4)),IF(AND(科目汇总表!P$5=2,LEN(T1038)&gt;4),INT(LEFT(T1038,6)),IF(AND(科目汇总表!P$5=3,LEN(T1038)&gt;6),INT(LEFT(T1038,8)),IF(AND(科目汇总表!P$5=4,LEN(T1038)&gt;8),T1038,0)))))</f>
        <v>0</v>
      </c>
      <c r="H1038" s="16">
        <f t="shared" si="50"/>
        <v>0</v>
      </c>
      <c r="I1038" s="16">
        <f t="shared" si="48"/>
        <v>0</v>
      </c>
      <c r="J1038" s="16">
        <f t="shared" si="49"/>
        <v>0</v>
      </c>
    </row>
    <row r="1039" spans="4:10" ht="15" customHeight="1" x14ac:dyDescent="0.15">
      <c r="D1039" s="16">
        <f>IF(T1039="",0,IF(科目汇总表!P$5=1,INT(LEFT(T1039,4)),IF(AND(科目汇总表!P$5=2,LEN(T1039)&gt;4),INT(LEFT(T1039,6)),IF(AND(科目汇总表!P$5=3,LEN(T1039)&gt;6),INT(LEFT(T1039,8)),IF(AND(科目汇总表!P$5=4,LEN(T1039)&gt;8),T1039,0)))))</f>
        <v>0</v>
      </c>
      <c r="H1039" s="16">
        <f t="shared" si="50"/>
        <v>0</v>
      </c>
      <c r="I1039" s="16">
        <f t="shared" si="48"/>
        <v>0</v>
      </c>
      <c r="J1039" s="16">
        <f t="shared" si="49"/>
        <v>0</v>
      </c>
    </row>
    <row r="1040" spans="4:10" ht="15" customHeight="1" x14ac:dyDescent="0.15">
      <c r="D1040" s="16">
        <f>IF(T1040="",0,IF(科目汇总表!P$5=1,INT(LEFT(T1040,4)),IF(AND(科目汇总表!P$5=2,LEN(T1040)&gt;4),INT(LEFT(T1040,6)),IF(AND(科目汇总表!P$5=3,LEN(T1040)&gt;6),INT(LEFT(T1040,8)),IF(AND(科目汇总表!P$5=4,LEN(T1040)&gt;8),T1040,0)))))</f>
        <v>0</v>
      </c>
      <c r="H1040" s="16">
        <f t="shared" si="50"/>
        <v>0</v>
      </c>
      <c r="I1040" s="16">
        <f t="shared" si="48"/>
        <v>0</v>
      </c>
      <c r="J1040" s="16">
        <f t="shared" si="49"/>
        <v>0</v>
      </c>
    </row>
    <row r="1041" spans="4:10" ht="15" customHeight="1" x14ac:dyDescent="0.15">
      <c r="D1041" s="16">
        <f>IF(T1041="",0,IF(科目汇总表!P$5=1,INT(LEFT(T1041,4)),IF(AND(科目汇总表!P$5=2,LEN(T1041)&gt;4),INT(LEFT(T1041,6)),IF(AND(科目汇总表!P$5=3,LEN(T1041)&gt;6),INT(LEFT(T1041,8)),IF(AND(科目汇总表!P$5=4,LEN(T1041)&gt;8),T1041,0)))))</f>
        <v>0</v>
      </c>
      <c r="H1041" s="16">
        <f t="shared" si="50"/>
        <v>0</v>
      </c>
      <c r="I1041" s="16">
        <f t="shared" si="48"/>
        <v>0</v>
      </c>
      <c r="J1041" s="16">
        <f t="shared" si="49"/>
        <v>0</v>
      </c>
    </row>
    <row r="1042" spans="4:10" ht="15" customHeight="1" x14ac:dyDescent="0.15">
      <c r="D1042" s="16">
        <f>IF(T1042="",0,IF(科目汇总表!P$5=1,INT(LEFT(T1042,4)),IF(AND(科目汇总表!P$5=2,LEN(T1042)&gt;4),INT(LEFT(T1042,6)),IF(AND(科目汇总表!P$5=3,LEN(T1042)&gt;6),INT(LEFT(T1042,8)),IF(AND(科目汇总表!P$5=4,LEN(T1042)&gt;8),T1042,0)))))</f>
        <v>0</v>
      </c>
      <c r="H1042" s="16">
        <f t="shared" si="50"/>
        <v>0</v>
      </c>
      <c r="I1042" s="16">
        <f t="shared" si="48"/>
        <v>0</v>
      </c>
      <c r="J1042" s="16">
        <f t="shared" si="49"/>
        <v>0</v>
      </c>
    </row>
    <row r="1043" spans="4:10" ht="15" customHeight="1" x14ac:dyDescent="0.15">
      <c r="D1043" s="16">
        <f>IF(T1043="",0,IF(科目汇总表!P$5=1,INT(LEFT(T1043,4)),IF(AND(科目汇总表!P$5=2,LEN(T1043)&gt;4),INT(LEFT(T1043,6)),IF(AND(科目汇总表!P$5=3,LEN(T1043)&gt;6),INT(LEFT(T1043,8)),IF(AND(科目汇总表!P$5=4,LEN(T1043)&gt;8),T1043,0)))))</f>
        <v>0</v>
      </c>
      <c r="H1043" s="16">
        <f t="shared" si="50"/>
        <v>0</v>
      </c>
      <c r="I1043" s="16">
        <f t="shared" si="48"/>
        <v>0</v>
      </c>
      <c r="J1043" s="16">
        <f t="shared" si="49"/>
        <v>0</v>
      </c>
    </row>
    <row r="1044" spans="4:10" ht="15" customHeight="1" x14ac:dyDescent="0.15">
      <c r="D1044" s="16">
        <f>IF(T1044="",0,IF(科目汇总表!P$5=1,INT(LEFT(T1044,4)),IF(AND(科目汇总表!P$5=2,LEN(T1044)&gt;4),INT(LEFT(T1044,6)),IF(AND(科目汇总表!P$5=3,LEN(T1044)&gt;6),INT(LEFT(T1044,8)),IF(AND(科目汇总表!P$5=4,LEN(T1044)&gt;8),T1044,0)))))</f>
        <v>0</v>
      </c>
      <c r="H1044" s="16">
        <f t="shared" si="50"/>
        <v>0</v>
      </c>
      <c r="I1044" s="16">
        <f t="shared" si="48"/>
        <v>0</v>
      </c>
      <c r="J1044" s="16">
        <f t="shared" si="49"/>
        <v>0</v>
      </c>
    </row>
    <row r="1045" spans="4:10" ht="15" customHeight="1" x14ac:dyDescent="0.15">
      <c r="D1045" s="16">
        <f>IF(T1045="",0,IF(科目汇总表!P$5=1,INT(LEFT(T1045,4)),IF(AND(科目汇总表!P$5=2,LEN(T1045)&gt;4),INT(LEFT(T1045,6)),IF(AND(科目汇总表!P$5=3,LEN(T1045)&gt;6),INT(LEFT(T1045,8)),IF(AND(科目汇总表!P$5=4,LEN(T1045)&gt;8),T1045,0)))))</f>
        <v>0</v>
      </c>
      <c r="H1045" s="16">
        <f t="shared" si="50"/>
        <v>0</v>
      </c>
      <c r="I1045" s="16">
        <f t="shared" si="48"/>
        <v>0</v>
      </c>
      <c r="J1045" s="16">
        <f t="shared" si="49"/>
        <v>0</v>
      </c>
    </row>
    <row r="1046" spans="4:10" ht="15" customHeight="1" x14ac:dyDescent="0.15">
      <c r="D1046" s="16">
        <f>IF(T1046="",0,IF(科目汇总表!P$5=1,INT(LEFT(T1046,4)),IF(AND(科目汇总表!P$5=2,LEN(T1046)&gt;4),INT(LEFT(T1046,6)),IF(AND(科目汇总表!P$5=3,LEN(T1046)&gt;6),INT(LEFT(T1046,8)),IF(AND(科目汇总表!P$5=4,LEN(T1046)&gt;8),T1046,0)))))</f>
        <v>0</v>
      </c>
      <c r="H1046" s="16">
        <f t="shared" si="50"/>
        <v>0</v>
      </c>
      <c r="I1046" s="16">
        <f t="shared" si="48"/>
        <v>0</v>
      </c>
      <c r="J1046" s="16">
        <f t="shared" si="49"/>
        <v>0</v>
      </c>
    </row>
    <row r="1047" spans="4:10" ht="15" customHeight="1" x14ac:dyDescent="0.15">
      <c r="D1047" s="16">
        <f>IF(T1047="",0,IF(科目汇总表!P$5=1,INT(LEFT(T1047,4)),IF(AND(科目汇总表!P$5=2,LEN(T1047)&gt;4),INT(LEFT(T1047,6)),IF(AND(科目汇总表!P$5=3,LEN(T1047)&gt;6),INT(LEFT(T1047,8)),IF(AND(科目汇总表!P$5=4,LEN(T1047)&gt;8),T1047,0)))))</f>
        <v>0</v>
      </c>
      <c r="H1047" s="16">
        <f t="shared" si="50"/>
        <v>0</v>
      </c>
      <c r="I1047" s="16">
        <f t="shared" si="48"/>
        <v>0</v>
      </c>
      <c r="J1047" s="16">
        <f t="shared" si="49"/>
        <v>0</v>
      </c>
    </row>
    <row r="1048" spans="4:10" ht="15" customHeight="1" x14ac:dyDescent="0.15">
      <c r="D1048" s="16">
        <f>IF(T1048="",0,IF(科目汇总表!P$5=1,INT(LEFT(T1048,4)),IF(AND(科目汇总表!P$5=2,LEN(T1048)&gt;4),INT(LEFT(T1048,6)),IF(AND(科目汇总表!P$5=3,LEN(T1048)&gt;6),INT(LEFT(T1048,8)),IF(AND(科目汇总表!P$5=4,LEN(T1048)&gt;8),T1048,0)))))</f>
        <v>0</v>
      </c>
      <c r="H1048" s="16">
        <f t="shared" si="50"/>
        <v>0</v>
      </c>
      <c r="I1048" s="16">
        <f t="shared" si="48"/>
        <v>0</v>
      </c>
      <c r="J1048" s="16">
        <f t="shared" si="49"/>
        <v>0</v>
      </c>
    </row>
    <row r="1049" spans="4:10" ht="15" customHeight="1" x14ac:dyDescent="0.15">
      <c r="D1049" s="16">
        <f>IF(T1049="",0,IF(科目汇总表!P$5=1,INT(LEFT(T1049,4)),IF(AND(科目汇总表!P$5=2,LEN(T1049)&gt;4),INT(LEFT(T1049,6)),IF(AND(科目汇总表!P$5=3,LEN(T1049)&gt;6),INT(LEFT(T1049,8)),IF(AND(科目汇总表!P$5=4,LEN(T1049)&gt;8),T1049,0)))))</f>
        <v>0</v>
      </c>
      <c r="H1049" s="16">
        <f t="shared" si="50"/>
        <v>0</v>
      </c>
      <c r="I1049" s="16">
        <f t="shared" si="48"/>
        <v>0</v>
      </c>
      <c r="J1049" s="16">
        <f t="shared" si="49"/>
        <v>0</v>
      </c>
    </row>
    <row r="1050" spans="4:10" ht="15" customHeight="1" x14ac:dyDescent="0.15">
      <c r="D1050" s="16">
        <f>IF(T1050="",0,IF(科目汇总表!P$5=1,INT(LEFT(T1050,4)),IF(AND(科目汇总表!P$5=2,LEN(T1050)&gt;4),INT(LEFT(T1050,6)),IF(AND(科目汇总表!P$5=3,LEN(T1050)&gt;6),INT(LEFT(T1050,8)),IF(AND(科目汇总表!P$5=4,LEN(T1050)&gt;8),T1050,0)))))</f>
        <v>0</v>
      </c>
      <c r="H1050" s="16">
        <f t="shared" si="50"/>
        <v>0</v>
      </c>
      <c r="I1050" s="16">
        <f t="shared" si="48"/>
        <v>0</v>
      </c>
      <c r="J1050" s="16">
        <f t="shared" si="49"/>
        <v>0</v>
      </c>
    </row>
    <row r="1051" spans="4:10" ht="15" customHeight="1" x14ac:dyDescent="0.15">
      <c r="D1051" s="16">
        <f>IF(T1051="",0,IF(科目汇总表!P$5=1,INT(LEFT(T1051,4)),IF(AND(科目汇总表!P$5=2,LEN(T1051)&gt;4),INT(LEFT(T1051,6)),IF(AND(科目汇总表!P$5=3,LEN(T1051)&gt;6),INT(LEFT(T1051,8)),IF(AND(科目汇总表!P$5=4,LEN(T1051)&gt;8),T1051,0)))))</f>
        <v>0</v>
      </c>
      <c r="H1051" s="16">
        <f t="shared" si="50"/>
        <v>0</v>
      </c>
      <c r="I1051" s="16">
        <f t="shared" si="48"/>
        <v>0</v>
      </c>
      <c r="J1051" s="16">
        <f t="shared" si="49"/>
        <v>0</v>
      </c>
    </row>
    <row r="1052" spans="4:10" ht="15" customHeight="1" x14ac:dyDescent="0.15">
      <c r="D1052" s="16">
        <f>IF(T1052="",0,IF(科目汇总表!P$5=1,INT(LEFT(T1052,4)),IF(AND(科目汇总表!P$5=2,LEN(T1052)&gt;4),INT(LEFT(T1052,6)),IF(AND(科目汇总表!P$5=3,LEN(T1052)&gt;6),INT(LEFT(T1052,8)),IF(AND(科目汇总表!P$5=4,LEN(T1052)&gt;8),T1052,0)))))</f>
        <v>0</v>
      </c>
      <c r="H1052" s="16">
        <f t="shared" si="50"/>
        <v>0</v>
      </c>
      <c r="I1052" s="16">
        <f t="shared" si="48"/>
        <v>0</v>
      </c>
      <c r="J1052" s="16">
        <f t="shared" si="49"/>
        <v>0</v>
      </c>
    </row>
    <row r="1053" spans="4:10" ht="15" customHeight="1" x14ac:dyDescent="0.15">
      <c r="D1053" s="16">
        <f>IF(T1053="",0,IF(科目汇总表!P$5=1,INT(LEFT(T1053,4)),IF(AND(科目汇总表!P$5=2,LEN(T1053)&gt;4),INT(LEFT(T1053,6)),IF(AND(科目汇总表!P$5=3,LEN(T1053)&gt;6),INT(LEFT(T1053,8)),IF(AND(科目汇总表!P$5=4,LEN(T1053)&gt;8),T1053,0)))))</f>
        <v>0</v>
      </c>
      <c r="H1053" s="16">
        <f t="shared" si="50"/>
        <v>0</v>
      </c>
      <c r="I1053" s="16">
        <f t="shared" si="48"/>
        <v>0</v>
      </c>
      <c r="J1053" s="16">
        <f t="shared" si="49"/>
        <v>0</v>
      </c>
    </row>
    <row r="1054" spans="4:10" ht="15" customHeight="1" x14ac:dyDescent="0.15">
      <c r="D1054" s="16">
        <f>IF(T1054="",0,IF(科目汇总表!P$5=1,INT(LEFT(T1054,4)),IF(AND(科目汇总表!P$5=2,LEN(T1054)&gt;4),INT(LEFT(T1054,6)),IF(AND(科目汇总表!P$5=3,LEN(T1054)&gt;6),INT(LEFT(T1054,8)),IF(AND(科目汇总表!P$5=4,LEN(T1054)&gt;8),T1054,0)))))</f>
        <v>0</v>
      </c>
      <c r="H1054" s="16">
        <f t="shared" si="50"/>
        <v>0</v>
      </c>
      <c r="I1054" s="16">
        <f t="shared" si="48"/>
        <v>0</v>
      </c>
      <c r="J1054" s="16">
        <f t="shared" si="49"/>
        <v>0</v>
      </c>
    </row>
    <row r="1055" spans="4:10" ht="15" customHeight="1" x14ac:dyDescent="0.15">
      <c r="D1055" s="16">
        <f>IF(T1055="",0,IF(科目汇总表!P$5=1,INT(LEFT(T1055,4)),IF(AND(科目汇总表!P$5=2,LEN(T1055)&gt;4),INT(LEFT(T1055,6)),IF(AND(科目汇总表!P$5=3,LEN(T1055)&gt;6),INT(LEFT(T1055,8)),IF(AND(科目汇总表!P$5=4,LEN(T1055)&gt;8),T1055,0)))))</f>
        <v>0</v>
      </c>
      <c r="H1055" s="16">
        <f t="shared" si="50"/>
        <v>0</v>
      </c>
      <c r="I1055" s="16">
        <f t="shared" si="48"/>
        <v>0</v>
      </c>
      <c r="J1055" s="16">
        <f t="shared" si="49"/>
        <v>0</v>
      </c>
    </row>
    <row r="1056" spans="4:10" ht="15" customHeight="1" x14ac:dyDescent="0.15">
      <c r="D1056" s="16">
        <f>IF(T1056="",0,IF(科目汇总表!P$5=1,INT(LEFT(T1056,4)),IF(AND(科目汇总表!P$5=2,LEN(T1056)&gt;4),INT(LEFT(T1056,6)),IF(AND(科目汇总表!P$5=3,LEN(T1056)&gt;6),INT(LEFT(T1056,8)),IF(AND(科目汇总表!P$5=4,LEN(T1056)&gt;8),T1056,0)))))</f>
        <v>0</v>
      </c>
      <c r="H1056" s="16">
        <f t="shared" si="50"/>
        <v>0</v>
      </c>
      <c r="I1056" s="16">
        <f t="shared" si="48"/>
        <v>0</v>
      </c>
      <c r="J1056" s="16">
        <f t="shared" si="49"/>
        <v>0</v>
      </c>
    </row>
    <row r="1057" spans="4:10" ht="15" customHeight="1" x14ac:dyDescent="0.15">
      <c r="D1057" s="16">
        <f>IF(T1057="",0,IF(科目汇总表!P$5=1,INT(LEFT(T1057,4)),IF(AND(科目汇总表!P$5=2,LEN(T1057)&gt;4),INT(LEFT(T1057,6)),IF(AND(科目汇总表!P$5=3,LEN(T1057)&gt;6),INT(LEFT(T1057,8)),IF(AND(科目汇总表!P$5=4,LEN(T1057)&gt;8),T1057,0)))))</f>
        <v>0</v>
      </c>
      <c r="H1057" s="16">
        <f t="shared" si="50"/>
        <v>0</v>
      </c>
      <c r="I1057" s="16">
        <f t="shared" si="48"/>
        <v>0</v>
      </c>
      <c r="J1057" s="16">
        <f t="shared" si="49"/>
        <v>0</v>
      </c>
    </row>
    <row r="1058" spans="4:10" ht="15" customHeight="1" x14ac:dyDescent="0.15">
      <c r="D1058" s="16">
        <f>IF(T1058="",0,IF(科目汇总表!P$5=1,INT(LEFT(T1058,4)),IF(AND(科目汇总表!P$5=2,LEN(T1058)&gt;4),INT(LEFT(T1058,6)),IF(AND(科目汇总表!P$5=3,LEN(T1058)&gt;6),INT(LEFT(T1058,8)),IF(AND(科目汇总表!P$5=4,LEN(T1058)&gt;8),T1058,0)))))</f>
        <v>0</v>
      </c>
      <c r="H1058" s="16">
        <f t="shared" si="50"/>
        <v>0</v>
      </c>
      <c r="I1058" s="16">
        <f t="shared" si="48"/>
        <v>0</v>
      </c>
      <c r="J1058" s="16">
        <f t="shared" si="49"/>
        <v>0</v>
      </c>
    </row>
    <row r="1059" spans="4:10" ht="15" customHeight="1" x14ac:dyDescent="0.15">
      <c r="D1059" s="16">
        <f>IF(T1059="",0,IF(科目汇总表!P$5=1,INT(LEFT(T1059,4)),IF(AND(科目汇总表!P$5=2,LEN(T1059)&gt;4),INT(LEFT(T1059,6)),IF(AND(科目汇总表!P$5=3,LEN(T1059)&gt;6),INT(LEFT(T1059,8)),IF(AND(科目汇总表!P$5=4,LEN(T1059)&gt;8),T1059,0)))))</f>
        <v>0</v>
      </c>
      <c r="H1059" s="16">
        <f t="shared" si="50"/>
        <v>0</v>
      </c>
      <c r="I1059" s="16">
        <f t="shared" si="48"/>
        <v>0</v>
      </c>
      <c r="J1059" s="16">
        <f t="shared" si="49"/>
        <v>0</v>
      </c>
    </row>
    <row r="1060" spans="4:10" ht="15" customHeight="1" x14ac:dyDescent="0.15">
      <c r="D1060" s="16">
        <f>IF(T1060="",0,IF(科目汇总表!P$5=1,INT(LEFT(T1060,4)),IF(AND(科目汇总表!P$5=2,LEN(T1060)&gt;4),INT(LEFT(T1060,6)),IF(AND(科目汇总表!P$5=3,LEN(T1060)&gt;6),INT(LEFT(T1060,8)),IF(AND(科目汇总表!P$5=4,LEN(T1060)&gt;8),T1060,0)))))</f>
        <v>0</v>
      </c>
      <c r="H1060" s="16">
        <f t="shared" si="50"/>
        <v>0</v>
      </c>
      <c r="I1060" s="16">
        <f t="shared" ref="I1060:I1123" si="51">IF(LEN(T1060)&lt;6,0,INT(LEFT(T1060,6)))</f>
        <v>0</v>
      </c>
      <c r="J1060" s="16">
        <f t="shared" ref="J1060:J1123" si="52">IF(LEN(T1060)&lt;8,0,INT(LEFT(T1060,8)))</f>
        <v>0</v>
      </c>
    </row>
    <row r="1061" spans="4:10" ht="15" customHeight="1" x14ac:dyDescent="0.15">
      <c r="D1061" s="16">
        <f>IF(T1061="",0,IF(科目汇总表!P$5=1,INT(LEFT(T1061,4)),IF(AND(科目汇总表!P$5=2,LEN(T1061)&gt;4),INT(LEFT(T1061,6)),IF(AND(科目汇总表!P$5=3,LEN(T1061)&gt;6),INT(LEFT(T1061,8)),IF(AND(科目汇总表!P$5=4,LEN(T1061)&gt;8),T1061,0)))))</f>
        <v>0</v>
      </c>
      <c r="H1061" s="16">
        <f t="shared" si="50"/>
        <v>0</v>
      </c>
      <c r="I1061" s="16">
        <f t="shared" si="51"/>
        <v>0</v>
      </c>
      <c r="J1061" s="16">
        <f t="shared" si="52"/>
        <v>0</v>
      </c>
    </row>
    <row r="1062" spans="4:10" ht="15" customHeight="1" x14ac:dyDescent="0.15">
      <c r="D1062" s="16">
        <f>IF(T1062="",0,IF(科目汇总表!P$5=1,INT(LEFT(T1062,4)),IF(AND(科目汇总表!P$5=2,LEN(T1062)&gt;4),INT(LEFT(T1062,6)),IF(AND(科目汇总表!P$5=3,LEN(T1062)&gt;6),INT(LEFT(T1062,8)),IF(AND(科目汇总表!P$5=4,LEN(T1062)&gt;8),T1062,0)))))</f>
        <v>0</v>
      </c>
      <c r="H1062" s="16">
        <f t="shared" si="50"/>
        <v>0</v>
      </c>
      <c r="I1062" s="16">
        <f t="shared" si="51"/>
        <v>0</v>
      </c>
      <c r="J1062" s="16">
        <f t="shared" si="52"/>
        <v>0</v>
      </c>
    </row>
    <row r="1063" spans="4:10" ht="15" customHeight="1" x14ac:dyDescent="0.15">
      <c r="D1063" s="16">
        <f>IF(T1063="",0,IF(科目汇总表!P$5=1,INT(LEFT(T1063,4)),IF(AND(科目汇总表!P$5=2,LEN(T1063)&gt;4),INT(LEFT(T1063,6)),IF(AND(科目汇总表!P$5=3,LEN(T1063)&gt;6),INT(LEFT(T1063,8)),IF(AND(科目汇总表!P$5=4,LEN(T1063)&gt;8),T1063,0)))))</f>
        <v>0</v>
      </c>
      <c r="H1063" s="16">
        <f t="shared" si="50"/>
        <v>0</v>
      </c>
      <c r="I1063" s="16">
        <f t="shared" si="51"/>
        <v>0</v>
      </c>
      <c r="J1063" s="16">
        <f t="shared" si="52"/>
        <v>0</v>
      </c>
    </row>
    <row r="1064" spans="4:10" ht="15" customHeight="1" x14ac:dyDescent="0.15">
      <c r="D1064" s="16">
        <f>IF(T1064="",0,IF(科目汇总表!P$5=1,INT(LEFT(T1064,4)),IF(AND(科目汇总表!P$5=2,LEN(T1064)&gt;4),INT(LEFT(T1064,6)),IF(AND(科目汇总表!P$5=3,LEN(T1064)&gt;6),INT(LEFT(T1064,8)),IF(AND(科目汇总表!P$5=4,LEN(T1064)&gt;8),T1064,0)))))</f>
        <v>0</v>
      </c>
      <c r="H1064" s="16">
        <f t="shared" si="50"/>
        <v>0</v>
      </c>
      <c r="I1064" s="16">
        <f t="shared" si="51"/>
        <v>0</v>
      </c>
      <c r="J1064" s="16">
        <f t="shared" si="52"/>
        <v>0</v>
      </c>
    </row>
    <row r="1065" spans="4:10" ht="15" customHeight="1" x14ac:dyDescent="0.15">
      <c r="D1065" s="16">
        <f>IF(T1065="",0,IF(科目汇总表!P$5=1,INT(LEFT(T1065,4)),IF(AND(科目汇总表!P$5=2,LEN(T1065)&gt;4),INT(LEFT(T1065,6)),IF(AND(科目汇总表!P$5=3,LEN(T1065)&gt;6),INT(LEFT(T1065,8)),IF(AND(科目汇总表!P$5=4,LEN(T1065)&gt;8),T1065,0)))))</f>
        <v>0</v>
      </c>
      <c r="H1065" s="16">
        <f t="shared" si="50"/>
        <v>0</v>
      </c>
      <c r="I1065" s="16">
        <f t="shared" si="51"/>
        <v>0</v>
      </c>
      <c r="J1065" s="16">
        <f t="shared" si="52"/>
        <v>0</v>
      </c>
    </row>
    <row r="1066" spans="4:10" ht="15" customHeight="1" x14ac:dyDescent="0.15">
      <c r="D1066" s="16">
        <f>IF(T1066="",0,IF(科目汇总表!P$5=1,INT(LEFT(T1066,4)),IF(AND(科目汇总表!P$5=2,LEN(T1066)&gt;4),INT(LEFT(T1066,6)),IF(AND(科目汇总表!P$5=3,LEN(T1066)&gt;6),INT(LEFT(T1066,8)),IF(AND(科目汇总表!P$5=4,LEN(T1066)&gt;8),T1066,0)))))</f>
        <v>0</v>
      </c>
      <c r="H1066" s="16">
        <f t="shared" si="50"/>
        <v>0</v>
      </c>
      <c r="I1066" s="16">
        <f t="shared" si="51"/>
        <v>0</v>
      </c>
      <c r="J1066" s="16">
        <f t="shared" si="52"/>
        <v>0</v>
      </c>
    </row>
    <row r="1067" spans="4:10" ht="15" customHeight="1" x14ac:dyDescent="0.15">
      <c r="D1067" s="16">
        <f>IF(T1067="",0,IF(科目汇总表!P$5=1,INT(LEFT(T1067,4)),IF(AND(科目汇总表!P$5=2,LEN(T1067)&gt;4),INT(LEFT(T1067,6)),IF(AND(科目汇总表!P$5=3,LEN(T1067)&gt;6),INT(LEFT(T1067,8)),IF(AND(科目汇总表!P$5=4,LEN(T1067)&gt;8),T1067,0)))))</f>
        <v>0</v>
      </c>
      <c r="H1067" s="16">
        <f t="shared" si="50"/>
        <v>0</v>
      </c>
      <c r="I1067" s="16">
        <f t="shared" si="51"/>
        <v>0</v>
      </c>
      <c r="J1067" s="16">
        <f t="shared" si="52"/>
        <v>0</v>
      </c>
    </row>
    <row r="1068" spans="4:10" ht="15" customHeight="1" x14ac:dyDescent="0.15">
      <c r="D1068" s="16">
        <f>IF(T1068="",0,IF(科目汇总表!P$5=1,INT(LEFT(T1068,4)),IF(AND(科目汇总表!P$5=2,LEN(T1068)&gt;4),INT(LEFT(T1068,6)),IF(AND(科目汇总表!P$5=3,LEN(T1068)&gt;6),INT(LEFT(T1068,8)),IF(AND(科目汇总表!P$5=4,LEN(T1068)&gt;8),T1068,0)))))</f>
        <v>0</v>
      </c>
      <c r="H1068" s="16">
        <f t="shared" si="50"/>
        <v>0</v>
      </c>
      <c r="I1068" s="16">
        <f t="shared" si="51"/>
        <v>0</v>
      </c>
      <c r="J1068" s="16">
        <f t="shared" si="52"/>
        <v>0</v>
      </c>
    </row>
    <row r="1069" spans="4:10" ht="15" customHeight="1" x14ac:dyDescent="0.15">
      <c r="D1069" s="16">
        <f>IF(T1069="",0,IF(科目汇总表!P$5=1,INT(LEFT(T1069,4)),IF(AND(科目汇总表!P$5=2,LEN(T1069)&gt;4),INT(LEFT(T1069,6)),IF(AND(科目汇总表!P$5=3,LEN(T1069)&gt;6),INT(LEFT(T1069,8)),IF(AND(科目汇总表!P$5=4,LEN(T1069)&gt;8),T1069,0)))))</f>
        <v>0</v>
      </c>
      <c r="H1069" s="16">
        <f t="shared" si="50"/>
        <v>0</v>
      </c>
      <c r="I1069" s="16">
        <f t="shared" si="51"/>
        <v>0</v>
      </c>
      <c r="J1069" s="16">
        <f t="shared" si="52"/>
        <v>0</v>
      </c>
    </row>
    <row r="1070" spans="4:10" ht="15" customHeight="1" x14ac:dyDescent="0.15">
      <c r="D1070" s="16">
        <f>IF(T1070="",0,IF(科目汇总表!P$5=1,INT(LEFT(T1070,4)),IF(AND(科目汇总表!P$5=2,LEN(T1070)&gt;4),INT(LEFT(T1070,6)),IF(AND(科目汇总表!P$5=3,LEN(T1070)&gt;6),INT(LEFT(T1070,8)),IF(AND(科目汇总表!P$5=4,LEN(T1070)&gt;8),T1070,0)))))</f>
        <v>0</v>
      </c>
      <c r="H1070" s="16">
        <f t="shared" si="50"/>
        <v>0</v>
      </c>
      <c r="I1070" s="16">
        <f t="shared" si="51"/>
        <v>0</v>
      </c>
      <c r="J1070" s="16">
        <f t="shared" si="52"/>
        <v>0</v>
      </c>
    </row>
    <row r="1071" spans="4:10" ht="15" customHeight="1" x14ac:dyDescent="0.15">
      <c r="D1071" s="16">
        <f>IF(T1071="",0,IF(科目汇总表!P$5=1,INT(LEFT(T1071,4)),IF(AND(科目汇总表!P$5=2,LEN(T1071)&gt;4),INT(LEFT(T1071,6)),IF(AND(科目汇总表!P$5=3,LEN(T1071)&gt;6),INT(LEFT(T1071,8)),IF(AND(科目汇总表!P$5=4,LEN(T1071)&gt;8),T1071,0)))))</f>
        <v>0</v>
      </c>
      <c r="H1071" s="16">
        <f t="shared" si="50"/>
        <v>0</v>
      </c>
      <c r="I1071" s="16">
        <f t="shared" si="51"/>
        <v>0</v>
      </c>
      <c r="J1071" s="16">
        <f t="shared" si="52"/>
        <v>0</v>
      </c>
    </row>
    <row r="1072" spans="4:10" ht="15" customHeight="1" x14ac:dyDescent="0.15">
      <c r="D1072" s="16">
        <f>IF(T1072="",0,IF(科目汇总表!P$5=1,INT(LEFT(T1072,4)),IF(AND(科目汇总表!P$5=2,LEN(T1072)&gt;4),INT(LEFT(T1072,6)),IF(AND(科目汇总表!P$5=3,LEN(T1072)&gt;6),INT(LEFT(T1072,8)),IF(AND(科目汇总表!P$5=4,LEN(T1072)&gt;8),T1072,0)))))</f>
        <v>0</v>
      </c>
      <c r="H1072" s="16">
        <f t="shared" si="50"/>
        <v>0</v>
      </c>
      <c r="I1072" s="16">
        <f t="shared" si="51"/>
        <v>0</v>
      </c>
      <c r="J1072" s="16">
        <f t="shared" si="52"/>
        <v>0</v>
      </c>
    </row>
    <row r="1073" spans="4:10" ht="15" customHeight="1" x14ac:dyDescent="0.15">
      <c r="D1073" s="16">
        <f>IF(T1073="",0,IF(科目汇总表!P$5=1,INT(LEFT(T1073,4)),IF(AND(科目汇总表!P$5=2,LEN(T1073)&gt;4),INT(LEFT(T1073,6)),IF(AND(科目汇总表!P$5=3,LEN(T1073)&gt;6),INT(LEFT(T1073,8)),IF(AND(科目汇总表!P$5=4,LEN(T1073)&gt;8),T1073,0)))))</f>
        <v>0</v>
      </c>
      <c r="H1073" s="16">
        <f t="shared" si="50"/>
        <v>0</v>
      </c>
      <c r="I1073" s="16">
        <f t="shared" si="51"/>
        <v>0</v>
      </c>
      <c r="J1073" s="16">
        <f t="shared" si="52"/>
        <v>0</v>
      </c>
    </row>
    <row r="1074" spans="4:10" ht="15" customHeight="1" x14ac:dyDescent="0.15">
      <c r="D1074" s="16">
        <f>IF(T1074="",0,IF(科目汇总表!P$5=1,INT(LEFT(T1074,4)),IF(AND(科目汇总表!P$5=2,LEN(T1074)&gt;4),INT(LEFT(T1074,6)),IF(AND(科目汇总表!P$5=3,LEN(T1074)&gt;6),INT(LEFT(T1074,8)),IF(AND(科目汇总表!P$5=4,LEN(T1074)&gt;8),T1074,0)))))</f>
        <v>0</v>
      </c>
      <c r="H1074" s="16">
        <f t="shared" si="50"/>
        <v>0</v>
      </c>
      <c r="I1074" s="16">
        <f t="shared" si="51"/>
        <v>0</v>
      </c>
      <c r="J1074" s="16">
        <f t="shared" si="52"/>
        <v>0</v>
      </c>
    </row>
    <row r="1075" spans="4:10" ht="15" customHeight="1" x14ac:dyDescent="0.15">
      <c r="D1075" s="16">
        <f>IF(T1075="",0,IF(科目汇总表!P$5=1,INT(LEFT(T1075,4)),IF(AND(科目汇总表!P$5=2,LEN(T1075)&gt;4),INT(LEFT(T1075,6)),IF(AND(科目汇总表!P$5=3,LEN(T1075)&gt;6),INT(LEFT(T1075,8)),IF(AND(科目汇总表!P$5=4,LEN(T1075)&gt;8),T1075,0)))))</f>
        <v>0</v>
      </c>
      <c r="H1075" s="16">
        <f t="shared" si="50"/>
        <v>0</v>
      </c>
      <c r="I1075" s="16">
        <f t="shared" si="51"/>
        <v>0</v>
      </c>
      <c r="J1075" s="16">
        <f t="shared" si="52"/>
        <v>0</v>
      </c>
    </row>
    <row r="1076" spans="4:10" ht="15" customHeight="1" x14ac:dyDescent="0.15">
      <c r="D1076" s="16">
        <f>IF(T1076="",0,IF(科目汇总表!P$5=1,INT(LEFT(T1076,4)),IF(AND(科目汇总表!P$5=2,LEN(T1076)&gt;4),INT(LEFT(T1076,6)),IF(AND(科目汇总表!P$5=3,LEN(T1076)&gt;6),INT(LEFT(T1076,8)),IF(AND(科目汇总表!P$5=4,LEN(T1076)&gt;8),T1076,0)))))</f>
        <v>0</v>
      </c>
      <c r="H1076" s="16">
        <f t="shared" si="50"/>
        <v>0</v>
      </c>
      <c r="I1076" s="16">
        <f t="shared" si="51"/>
        <v>0</v>
      </c>
      <c r="J1076" s="16">
        <f t="shared" si="52"/>
        <v>0</v>
      </c>
    </row>
    <row r="1077" spans="4:10" ht="15" customHeight="1" x14ac:dyDescent="0.15">
      <c r="D1077" s="16">
        <f>IF(T1077="",0,IF(科目汇总表!P$5=1,INT(LEFT(T1077,4)),IF(AND(科目汇总表!P$5=2,LEN(T1077)&gt;4),INT(LEFT(T1077,6)),IF(AND(科目汇总表!P$5=3,LEN(T1077)&gt;6),INT(LEFT(T1077,8)),IF(AND(科目汇总表!P$5=4,LEN(T1077)&gt;8),T1077,0)))))</f>
        <v>0</v>
      </c>
      <c r="H1077" s="16">
        <f t="shared" si="50"/>
        <v>0</v>
      </c>
      <c r="I1077" s="16">
        <f t="shared" si="51"/>
        <v>0</v>
      </c>
      <c r="J1077" s="16">
        <f t="shared" si="52"/>
        <v>0</v>
      </c>
    </row>
    <row r="1078" spans="4:10" ht="15" customHeight="1" x14ac:dyDescent="0.15">
      <c r="D1078" s="16">
        <f>IF(T1078="",0,IF(科目汇总表!P$5=1,INT(LEFT(T1078,4)),IF(AND(科目汇总表!P$5=2,LEN(T1078)&gt;4),INT(LEFT(T1078,6)),IF(AND(科目汇总表!P$5=3,LEN(T1078)&gt;6),INT(LEFT(T1078,8)),IF(AND(科目汇总表!P$5=4,LEN(T1078)&gt;8),T1078,0)))))</f>
        <v>0</v>
      </c>
      <c r="H1078" s="16">
        <f t="shared" si="50"/>
        <v>0</v>
      </c>
      <c r="I1078" s="16">
        <f t="shared" si="51"/>
        <v>0</v>
      </c>
      <c r="J1078" s="16">
        <f t="shared" si="52"/>
        <v>0</v>
      </c>
    </row>
    <row r="1079" spans="4:10" ht="15" customHeight="1" x14ac:dyDescent="0.15">
      <c r="D1079" s="16">
        <f>IF(T1079="",0,IF(科目汇总表!P$5=1,INT(LEFT(T1079,4)),IF(AND(科目汇总表!P$5=2,LEN(T1079)&gt;4),INT(LEFT(T1079,6)),IF(AND(科目汇总表!P$5=3,LEN(T1079)&gt;6),INT(LEFT(T1079,8)),IF(AND(科目汇总表!P$5=4,LEN(T1079)&gt;8),T1079,0)))))</f>
        <v>0</v>
      </c>
      <c r="H1079" s="16">
        <f t="shared" si="50"/>
        <v>0</v>
      </c>
      <c r="I1079" s="16">
        <f t="shared" si="51"/>
        <v>0</v>
      </c>
      <c r="J1079" s="16">
        <f t="shared" si="52"/>
        <v>0</v>
      </c>
    </row>
    <row r="1080" spans="4:10" ht="15" customHeight="1" x14ac:dyDescent="0.15">
      <c r="D1080" s="16">
        <f>IF(T1080="",0,IF(科目汇总表!P$5=1,INT(LEFT(T1080,4)),IF(AND(科目汇总表!P$5=2,LEN(T1080)&gt;4),INT(LEFT(T1080,6)),IF(AND(科目汇总表!P$5=3,LEN(T1080)&gt;6),INT(LEFT(T1080,8)),IF(AND(科目汇总表!P$5=4,LEN(T1080)&gt;8),T1080,0)))))</f>
        <v>0</v>
      </c>
      <c r="H1080" s="16">
        <f t="shared" si="50"/>
        <v>0</v>
      </c>
      <c r="I1080" s="16">
        <f t="shared" si="51"/>
        <v>0</v>
      </c>
      <c r="J1080" s="16">
        <f t="shared" si="52"/>
        <v>0</v>
      </c>
    </row>
    <row r="1081" spans="4:10" ht="15" customHeight="1" x14ac:dyDescent="0.15">
      <c r="D1081" s="16">
        <f>IF(T1081="",0,IF(科目汇总表!P$5=1,INT(LEFT(T1081,4)),IF(AND(科目汇总表!P$5=2,LEN(T1081)&gt;4),INT(LEFT(T1081,6)),IF(AND(科目汇总表!P$5=3,LEN(T1081)&gt;6),INT(LEFT(T1081,8)),IF(AND(科目汇总表!P$5=4,LEN(T1081)&gt;8),T1081,0)))))</f>
        <v>0</v>
      </c>
      <c r="H1081" s="16">
        <f t="shared" si="50"/>
        <v>0</v>
      </c>
      <c r="I1081" s="16">
        <f t="shared" si="51"/>
        <v>0</v>
      </c>
      <c r="J1081" s="16">
        <f t="shared" si="52"/>
        <v>0</v>
      </c>
    </row>
    <row r="1082" spans="4:10" ht="15" customHeight="1" x14ac:dyDescent="0.15">
      <c r="D1082" s="16">
        <f>IF(T1082="",0,IF(科目汇总表!P$5=1,INT(LEFT(T1082,4)),IF(AND(科目汇总表!P$5=2,LEN(T1082)&gt;4),INT(LEFT(T1082,6)),IF(AND(科目汇总表!P$5=3,LEN(T1082)&gt;6),INT(LEFT(T1082,8)),IF(AND(科目汇总表!P$5=4,LEN(T1082)&gt;8),T1082,0)))))</f>
        <v>0</v>
      </c>
      <c r="H1082" s="16">
        <f t="shared" si="50"/>
        <v>0</v>
      </c>
      <c r="I1082" s="16">
        <f t="shared" si="51"/>
        <v>0</v>
      </c>
      <c r="J1082" s="16">
        <f t="shared" si="52"/>
        <v>0</v>
      </c>
    </row>
    <row r="1083" spans="4:10" ht="15" customHeight="1" x14ac:dyDescent="0.15">
      <c r="D1083" s="16">
        <f>IF(T1083="",0,IF(科目汇总表!P$5=1,INT(LEFT(T1083,4)),IF(AND(科目汇总表!P$5=2,LEN(T1083)&gt;4),INT(LEFT(T1083,6)),IF(AND(科目汇总表!P$5=3,LEN(T1083)&gt;6),INT(LEFT(T1083,8)),IF(AND(科目汇总表!P$5=4,LEN(T1083)&gt;8),T1083,0)))))</f>
        <v>0</v>
      </c>
      <c r="H1083" s="16">
        <f t="shared" si="50"/>
        <v>0</v>
      </c>
      <c r="I1083" s="16">
        <f t="shared" si="51"/>
        <v>0</v>
      </c>
      <c r="J1083" s="16">
        <f t="shared" si="52"/>
        <v>0</v>
      </c>
    </row>
    <row r="1084" spans="4:10" ht="15" customHeight="1" x14ac:dyDescent="0.15">
      <c r="D1084" s="16">
        <f>IF(T1084="",0,IF(科目汇总表!P$5=1,INT(LEFT(T1084,4)),IF(AND(科目汇总表!P$5=2,LEN(T1084)&gt;4),INT(LEFT(T1084,6)),IF(AND(科目汇总表!P$5=3,LEN(T1084)&gt;6),INT(LEFT(T1084,8)),IF(AND(科目汇总表!P$5=4,LEN(T1084)&gt;8),T1084,0)))))</f>
        <v>0</v>
      </c>
      <c r="H1084" s="16">
        <f t="shared" si="50"/>
        <v>0</v>
      </c>
      <c r="I1084" s="16">
        <f t="shared" si="51"/>
        <v>0</v>
      </c>
      <c r="J1084" s="16">
        <f t="shared" si="52"/>
        <v>0</v>
      </c>
    </row>
    <row r="1085" spans="4:10" ht="15" customHeight="1" x14ac:dyDescent="0.15">
      <c r="D1085" s="16">
        <f>IF(T1085="",0,IF(科目汇总表!P$5=1,INT(LEFT(T1085,4)),IF(AND(科目汇总表!P$5=2,LEN(T1085)&gt;4),INT(LEFT(T1085,6)),IF(AND(科目汇总表!P$5=3,LEN(T1085)&gt;6),INT(LEFT(T1085,8)),IF(AND(科目汇总表!P$5=4,LEN(T1085)&gt;8),T1085,0)))))</f>
        <v>0</v>
      </c>
      <c r="H1085" s="16">
        <f t="shared" si="50"/>
        <v>0</v>
      </c>
      <c r="I1085" s="16">
        <f t="shared" si="51"/>
        <v>0</v>
      </c>
      <c r="J1085" s="16">
        <f t="shared" si="52"/>
        <v>0</v>
      </c>
    </row>
    <row r="1086" spans="4:10" ht="15" customHeight="1" x14ac:dyDescent="0.15">
      <c r="D1086" s="16">
        <f>IF(T1086="",0,IF(科目汇总表!P$5=1,INT(LEFT(T1086,4)),IF(AND(科目汇总表!P$5=2,LEN(T1086)&gt;4),INT(LEFT(T1086,6)),IF(AND(科目汇总表!P$5=3,LEN(T1086)&gt;6),INT(LEFT(T1086,8)),IF(AND(科目汇总表!P$5=4,LEN(T1086)&gt;8),T1086,0)))))</f>
        <v>0</v>
      </c>
      <c r="H1086" s="16">
        <f t="shared" si="50"/>
        <v>0</v>
      </c>
      <c r="I1086" s="16">
        <f t="shared" si="51"/>
        <v>0</v>
      </c>
      <c r="J1086" s="16">
        <f t="shared" si="52"/>
        <v>0</v>
      </c>
    </row>
    <row r="1087" spans="4:10" ht="15" customHeight="1" x14ac:dyDescent="0.15">
      <c r="D1087" s="16">
        <f>IF(T1087="",0,IF(科目汇总表!P$5=1,INT(LEFT(T1087,4)),IF(AND(科目汇总表!P$5=2,LEN(T1087)&gt;4),INT(LEFT(T1087,6)),IF(AND(科目汇总表!P$5=3,LEN(T1087)&gt;6),INT(LEFT(T1087,8)),IF(AND(科目汇总表!P$5=4,LEN(T1087)&gt;8),T1087,0)))))</f>
        <v>0</v>
      </c>
      <c r="H1087" s="16">
        <f t="shared" si="50"/>
        <v>0</v>
      </c>
      <c r="I1087" s="16">
        <f t="shared" si="51"/>
        <v>0</v>
      </c>
      <c r="J1087" s="16">
        <f t="shared" si="52"/>
        <v>0</v>
      </c>
    </row>
    <row r="1088" spans="4:10" ht="15" customHeight="1" x14ac:dyDescent="0.15">
      <c r="D1088" s="16">
        <f>IF(T1088="",0,IF(科目汇总表!P$5=1,INT(LEFT(T1088,4)),IF(AND(科目汇总表!P$5=2,LEN(T1088)&gt;4),INT(LEFT(T1088,6)),IF(AND(科目汇总表!P$5=3,LEN(T1088)&gt;6),INT(LEFT(T1088,8)),IF(AND(科目汇总表!P$5=4,LEN(T1088)&gt;8),T1088,0)))))</f>
        <v>0</v>
      </c>
      <c r="H1088" s="16">
        <f t="shared" si="50"/>
        <v>0</v>
      </c>
      <c r="I1088" s="16">
        <f t="shared" si="51"/>
        <v>0</v>
      </c>
      <c r="J1088" s="16">
        <f t="shared" si="52"/>
        <v>0</v>
      </c>
    </row>
    <row r="1089" spans="4:10" ht="15" customHeight="1" x14ac:dyDescent="0.15">
      <c r="D1089" s="16">
        <f>IF(T1089="",0,IF(科目汇总表!P$5=1,INT(LEFT(T1089,4)),IF(AND(科目汇总表!P$5=2,LEN(T1089)&gt;4),INT(LEFT(T1089,6)),IF(AND(科目汇总表!P$5=3,LEN(T1089)&gt;6),INT(LEFT(T1089,8)),IF(AND(科目汇总表!P$5=4,LEN(T1089)&gt;8),T1089,0)))))</f>
        <v>0</v>
      </c>
      <c r="H1089" s="16">
        <f t="shared" si="50"/>
        <v>0</v>
      </c>
      <c r="I1089" s="16">
        <f t="shared" si="51"/>
        <v>0</v>
      </c>
      <c r="J1089" s="16">
        <f t="shared" si="52"/>
        <v>0</v>
      </c>
    </row>
    <row r="1090" spans="4:10" ht="15" customHeight="1" x14ac:dyDescent="0.15">
      <c r="D1090" s="16">
        <f>IF(T1090="",0,IF(科目汇总表!P$5=1,INT(LEFT(T1090,4)),IF(AND(科目汇总表!P$5=2,LEN(T1090)&gt;4),INT(LEFT(T1090,6)),IF(AND(科目汇总表!P$5=3,LEN(T1090)&gt;6),INT(LEFT(T1090,8)),IF(AND(科目汇总表!P$5=4,LEN(T1090)&gt;8),T1090,0)))))</f>
        <v>0</v>
      </c>
      <c r="H1090" s="16">
        <f t="shared" si="50"/>
        <v>0</v>
      </c>
      <c r="I1090" s="16">
        <f t="shared" si="51"/>
        <v>0</v>
      </c>
      <c r="J1090" s="16">
        <f t="shared" si="52"/>
        <v>0</v>
      </c>
    </row>
    <row r="1091" spans="4:10" ht="15" customHeight="1" x14ac:dyDescent="0.15">
      <c r="D1091" s="16">
        <f>IF(T1091="",0,IF(科目汇总表!P$5=1,INT(LEFT(T1091,4)),IF(AND(科目汇总表!P$5=2,LEN(T1091)&gt;4),INT(LEFT(T1091,6)),IF(AND(科目汇总表!P$5=3,LEN(T1091)&gt;6),INT(LEFT(T1091,8)),IF(AND(科目汇总表!P$5=4,LEN(T1091)&gt;8),T1091,0)))))</f>
        <v>0</v>
      </c>
      <c r="H1091" s="16">
        <f t="shared" si="50"/>
        <v>0</v>
      </c>
      <c r="I1091" s="16">
        <f t="shared" si="51"/>
        <v>0</v>
      </c>
      <c r="J1091" s="16">
        <f t="shared" si="52"/>
        <v>0</v>
      </c>
    </row>
    <row r="1092" spans="4:10" ht="15" customHeight="1" x14ac:dyDescent="0.15">
      <c r="D1092" s="16">
        <f>IF(T1092="",0,IF(科目汇总表!P$5=1,INT(LEFT(T1092,4)),IF(AND(科目汇总表!P$5=2,LEN(T1092)&gt;4),INT(LEFT(T1092,6)),IF(AND(科目汇总表!P$5=3,LEN(T1092)&gt;6),INT(LEFT(T1092,8)),IF(AND(科目汇总表!P$5=4,LEN(T1092)&gt;8),T1092,0)))))</f>
        <v>0</v>
      </c>
      <c r="H1092" s="16">
        <f t="shared" si="50"/>
        <v>0</v>
      </c>
      <c r="I1092" s="16">
        <f t="shared" si="51"/>
        <v>0</v>
      </c>
      <c r="J1092" s="16">
        <f t="shared" si="52"/>
        <v>0</v>
      </c>
    </row>
    <row r="1093" spans="4:10" ht="15" customHeight="1" x14ac:dyDescent="0.15">
      <c r="D1093" s="16">
        <f>IF(T1093="",0,IF(科目汇总表!P$5=1,INT(LEFT(T1093,4)),IF(AND(科目汇总表!P$5=2,LEN(T1093)&gt;4),INT(LEFT(T1093,6)),IF(AND(科目汇总表!P$5=3,LEN(T1093)&gt;6),INT(LEFT(T1093,8)),IF(AND(科目汇总表!P$5=4,LEN(T1093)&gt;8),T1093,0)))))</f>
        <v>0</v>
      </c>
      <c r="H1093" s="16">
        <f t="shared" ref="H1093:H1156" si="53">IF(T1093=0,0,INT(LEFT(T1093,4)))</f>
        <v>0</v>
      </c>
      <c r="I1093" s="16">
        <f t="shared" si="51"/>
        <v>0</v>
      </c>
      <c r="J1093" s="16">
        <f t="shared" si="52"/>
        <v>0</v>
      </c>
    </row>
    <row r="1094" spans="4:10" ht="15" customHeight="1" x14ac:dyDescent="0.15">
      <c r="D1094" s="16">
        <f>IF(T1094="",0,IF(科目汇总表!P$5=1,INT(LEFT(T1094,4)),IF(AND(科目汇总表!P$5=2,LEN(T1094)&gt;4),INT(LEFT(T1094,6)),IF(AND(科目汇总表!P$5=3,LEN(T1094)&gt;6),INT(LEFT(T1094,8)),IF(AND(科目汇总表!P$5=4,LEN(T1094)&gt;8),T1094,0)))))</f>
        <v>0</v>
      </c>
      <c r="H1094" s="16">
        <f t="shared" si="53"/>
        <v>0</v>
      </c>
      <c r="I1094" s="16">
        <f t="shared" si="51"/>
        <v>0</v>
      </c>
      <c r="J1094" s="16">
        <f t="shared" si="52"/>
        <v>0</v>
      </c>
    </row>
    <row r="1095" spans="4:10" ht="15" customHeight="1" x14ac:dyDescent="0.15">
      <c r="D1095" s="16">
        <f>IF(T1095="",0,IF(科目汇总表!P$5=1,INT(LEFT(T1095,4)),IF(AND(科目汇总表!P$5=2,LEN(T1095)&gt;4),INT(LEFT(T1095,6)),IF(AND(科目汇总表!P$5=3,LEN(T1095)&gt;6),INT(LEFT(T1095,8)),IF(AND(科目汇总表!P$5=4,LEN(T1095)&gt;8),T1095,0)))))</f>
        <v>0</v>
      </c>
      <c r="H1095" s="16">
        <f t="shared" si="53"/>
        <v>0</v>
      </c>
      <c r="I1095" s="16">
        <f t="shared" si="51"/>
        <v>0</v>
      </c>
      <c r="J1095" s="16">
        <f t="shared" si="52"/>
        <v>0</v>
      </c>
    </row>
    <row r="1096" spans="4:10" ht="15" customHeight="1" x14ac:dyDescent="0.15">
      <c r="D1096" s="16">
        <f>IF(T1096="",0,IF(科目汇总表!P$5=1,INT(LEFT(T1096,4)),IF(AND(科目汇总表!P$5=2,LEN(T1096)&gt;4),INT(LEFT(T1096,6)),IF(AND(科目汇总表!P$5=3,LEN(T1096)&gt;6),INT(LEFT(T1096,8)),IF(AND(科目汇总表!P$5=4,LEN(T1096)&gt;8),T1096,0)))))</f>
        <v>0</v>
      </c>
      <c r="H1096" s="16">
        <f t="shared" si="53"/>
        <v>0</v>
      </c>
      <c r="I1096" s="16">
        <f t="shared" si="51"/>
        <v>0</v>
      </c>
      <c r="J1096" s="16">
        <f t="shared" si="52"/>
        <v>0</v>
      </c>
    </row>
    <row r="1097" spans="4:10" ht="15" customHeight="1" x14ac:dyDescent="0.15">
      <c r="D1097" s="16">
        <f>IF(T1097="",0,IF(科目汇总表!P$5=1,INT(LEFT(T1097,4)),IF(AND(科目汇总表!P$5=2,LEN(T1097)&gt;4),INT(LEFT(T1097,6)),IF(AND(科目汇总表!P$5=3,LEN(T1097)&gt;6),INT(LEFT(T1097,8)),IF(AND(科目汇总表!P$5=4,LEN(T1097)&gt;8),T1097,0)))))</f>
        <v>0</v>
      </c>
      <c r="H1097" s="16">
        <f t="shared" si="53"/>
        <v>0</v>
      </c>
      <c r="I1097" s="16">
        <f t="shared" si="51"/>
        <v>0</v>
      </c>
      <c r="J1097" s="16">
        <f t="shared" si="52"/>
        <v>0</v>
      </c>
    </row>
    <row r="1098" spans="4:10" ht="15" customHeight="1" x14ac:dyDescent="0.15">
      <c r="D1098" s="16">
        <f>IF(T1098="",0,IF(科目汇总表!P$5=1,INT(LEFT(T1098,4)),IF(AND(科目汇总表!P$5=2,LEN(T1098)&gt;4),INT(LEFT(T1098,6)),IF(AND(科目汇总表!P$5=3,LEN(T1098)&gt;6),INT(LEFT(T1098,8)),IF(AND(科目汇总表!P$5=4,LEN(T1098)&gt;8),T1098,0)))))</f>
        <v>0</v>
      </c>
      <c r="H1098" s="16">
        <f t="shared" si="53"/>
        <v>0</v>
      </c>
      <c r="I1098" s="16">
        <f t="shared" si="51"/>
        <v>0</v>
      </c>
      <c r="J1098" s="16">
        <f t="shared" si="52"/>
        <v>0</v>
      </c>
    </row>
    <row r="1099" spans="4:10" ht="15" customHeight="1" x14ac:dyDescent="0.15">
      <c r="D1099" s="16">
        <f>IF(T1099="",0,IF(科目汇总表!P$5=1,INT(LEFT(T1099,4)),IF(AND(科目汇总表!P$5=2,LEN(T1099)&gt;4),INT(LEFT(T1099,6)),IF(AND(科目汇总表!P$5=3,LEN(T1099)&gt;6),INT(LEFT(T1099,8)),IF(AND(科目汇总表!P$5=4,LEN(T1099)&gt;8),T1099,0)))))</f>
        <v>0</v>
      </c>
      <c r="H1099" s="16">
        <f t="shared" si="53"/>
        <v>0</v>
      </c>
      <c r="I1099" s="16">
        <f t="shared" si="51"/>
        <v>0</v>
      </c>
      <c r="J1099" s="16">
        <f t="shared" si="52"/>
        <v>0</v>
      </c>
    </row>
    <row r="1100" spans="4:10" ht="15" customHeight="1" x14ac:dyDescent="0.15">
      <c r="D1100" s="16">
        <f>IF(T1100="",0,IF(科目汇总表!P$5=1,INT(LEFT(T1100,4)),IF(AND(科目汇总表!P$5=2,LEN(T1100)&gt;4),INT(LEFT(T1100,6)),IF(AND(科目汇总表!P$5=3,LEN(T1100)&gt;6),INT(LEFT(T1100,8)),IF(AND(科目汇总表!P$5=4,LEN(T1100)&gt;8),T1100,0)))))</f>
        <v>0</v>
      </c>
      <c r="H1100" s="16">
        <f t="shared" si="53"/>
        <v>0</v>
      </c>
      <c r="I1100" s="16">
        <f t="shared" si="51"/>
        <v>0</v>
      </c>
      <c r="J1100" s="16">
        <f t="shared" si="52"/>
        <v>0</v>
      </c>
    </row>
    <row r="1101" spans="4:10" ht="15" customHeight="1" x14ac:dyDescent="0.15">
      <c r="D1101" s="16">
        <f>IF(T1101="",0,IF(科目汇总表!P$5=1,INT(LEFT(T1101,4)),IF(AND(科目汇总表!P$5=2,LEN(T1101)&gt;4),INT(LEFT(T1101,6)),IF(AND(科目汇总表!P$5=3,LEN(T1101)&gt;6),INT(LEFT(T1101,8)),IF(AND(科目汇总表!P$5=4,LEN(T1101)&gt;8),T1101,0)))))</f>
        <v>0</v>
      </c>
      <c r="H1101" s="16">
        <f t="shared" si="53"/>
        <v>0</v>
      </c>
      <c r="I1101" s="16">
        <f t="shared" si="51"/>
        <v>0</v>
      </c>
      <c r="J1101" s="16">
        <f t="shared" si="52"/>
        <v>0</v>
      </c>
    </row>
    <row r="1102" spans="4:10" ht="15" customHeight="1" x14ac:dyDescent="0.15">
      <c r="D1102" s="16">
        <f>IF(T1102="",0,IF(科目汇总表!P$5=1,INT(LEFT(T1102,4)),IF(AND(科目汇总表!P$5=2,LEN(T1102)&gt;4),INT(LEFT(T1102,6)),IF(AND(科目汇总表!P$5=3,LEN(T1102)&gt;6),INT(LEFT(T1102,8)),IF(AND(科目汇总表!P$5=4,LEN(T1102)&gt;8),T1102,0)))))</f>
        <v>0</v>
      </c>
      <c r="H1102" s="16">
        <f t="shared" si="53"/>
        <v>0</v>
      </c>
      <c r="I1102" s="16">
        <f t="shared" si="51"/>
        <v>0</v>
      </c>
      <c r="J1102" s="16">
        <f t="shared" si="52"/>
        <v>0</v>
      </c>
    </row>
    <row r="1103" spans="4:10" ht="15" customHeight="1" x14ac:dyDescent="0.15">
      <c r="D1103" s="16">
        <f>IF(T1103="",0,IF(科目汇总表!P$5=1,INT(LEFT(T1103,4)),IF(AND(科目汇总表!P$5=2,LEN(T1103)&gt;4),INT(LEFT(T1103,6)),IF(AND(科目汇总表!P$5=3,LEN(T1103)&gt;6),INT(LEFT(T1103,8)),IF(AND(科目汇总表!P$5=4,LEN(T1103)&gt;8),T1103,0)))))</f>
        <v>0</v>
      </c>
      <c r="H1103" s="16">
        <f t="shared" si="53"/>
        <v>0</v>
      </c>
      <c r="I1103" s="16">
        <f t="shared" si="51"/>
        <v>0</v>
      </c>
      <c r="J1103" s="16">
        <f t="shared" si="52"/>
        <v>0</v>
      </c>
    </row>
    <row r="1104" spans="4:10" ht="15" customHeight="1" x14ac:dyDescent="0.15">
      <c r="D1104" s="16">
        <f>IF(T1104="",0,IF(科目汇总表!P$5=1,INT(LEFT(T1104,4)),IF(AND(科目汇总表!P$5=2,LEN(T1104)&gt;4),INT(LEFT(T1104,6)),IF(AND(科目汇总表!P$5=3,LEN(T1104)&gt;6),INT(LEFT(T1104,8)),IF(AND(科目汇总表!P$5=4,LEN(T1104)&gt;8),T1104,0)))))</f>
        <v>0</v>
      </c>
      <c r="H1104" s="16">
        <f t="shared" si="53"/>
        <v>0</v>
      </c>
      <c r="I1104" s="16">
        <f t="shared" si="51"/>
        <v>0</v>
      </c>
      <c r="J1104" s="16">
        <f t="shared" si="52"/>
        <v>0</v>
      </c>
    </row>
    <row r="1105" spans="4:10" ht="15" customHeight="1" x14ac:dyDescent="0.15">
      <c r="D1105" s="16">
        <f>IF(T1105="",0,IF(科目汇总表!P$5=1,INT(LEFT(T1105,4)),IF(AND(科目汇总表!P$5=2,LEN(T1105)&gt;4),INT(LEFT(T1105,6)),IF(AND(科目汇总表!P$5=3,LEN(T1105)&gt;6),INT(LEFT(T1105,8)),IF(AND(科目汇总表!P$5=4,LEN(T1105)&gt;8),T1105,0)))))</f>
        <v>0</v>
      </c>
      <c r="H1105" s="16">
        <f t="shared" si="53"/>
        <v>0</v>
      </c>
      <c r="I1105" s="16">
        <f t="shared" si="51"/>
        <v>0</v>
      </c>
      <c r="J1105" s="16">
        <f t="shared" si="52"/>
        <v>0</v>
      </c>
    </row>
    <row r="1106" spans="4:10" ht="15" customHeight="1" x14ac:dyDescent="0.15">
      <c r="D1106" s="16">
        <f>IF(T1106="",0,IF(科目汇总表!P$5=1,INT(LEFT(T1106,4)),IF(AND(科目汇总表!P$5=2,LEN(T1106)&gt;4),INT(LEFT(T1106,6)),IF(AND(科目汇总表!P$5=3,LEN(T1106)&gt;6),INT(LEFT(T1106,8)),IF(AND(科目汇总表!P$5=4,LEN(T1106)&gt;8),T1106,0)))))</f>
        <v>0</v>
      </c>
      <c r="H1106" s="16">
        <f t="shared" si="53"/>
        <v>0</v>
      </c>
      <c r="I1106" s="16">
        <f t="shared" si="51"/>
        <v>0</v>
      </c>
      <c r="J1106" s="16">
        <f t="shared" si="52"/>
        <v>0</v>
      </c>
    </row>
    <row r="1107" spans="4:10" ht="15" customHeight="1" x14ac:dyDescent="0.15">
      <c r="D1107" s="16">
        <f>IF(T1107="",0,IF(科目汇总表!P$5=1,INT(LEFT(T1107,4)),IF(AND(科目汇总表!P$5=2,LEN(T1107)&gt;4),INT(LEFT(T1107,6)),IF(AND(科目汇总表!P$5=3,LEN(T1107)&gt;6),INT(LEFT(T1107,8)),IF(AND(科目汇总表!P$5=4,LEN(T1107)&gt;8),T1107,0)))))</f>
        <v>0</v>
      </c>
      <c r="H1107" s="16">
        <f t="shared" si="53"/>
        <v>0</v>
      </c>
      <c r="I1107" s="16">
        <f t="shared" si="51"/>
        <v>0</v>
      </c>
      <c r="J1107" s="16">
        <f t="shared" si="52"/>
        <v>0</v>
      </c>
    </row>
    <row r="1108" spans="4:10" ht="15" customHeight="1" x14ac:dyDescent="0.15">
      <c r="D1108" s="16">
        <f>IF(T1108="",0,IF(科目汇总表!P$5=1,INT(LEFT(T1108,4)),IF(AND(科目汇总表!P$5=2,LEN(T1108)&gt;4),INT(LEFT(T1108,6)),IF(AND(科目汇总表!P$5=3,LEN(T1108)&gt;6),INT(LEFT(T1108,8)),IF(AND(科目汇总表!P$5=4,LEN(T1108)&gt;8),T1108,0)))))</f>
        <v>0</v>
      </c>
      <c r="H1108" s="16">
        <f t="shared" si="53"/>
        <v>0</v>
      </c>
      <c r="I1108" s="16">
        <f t="shared" si="51"/>
        <v>0</v>
      </c>
      <c r="J1108" s="16">
        <f t="shared" si="52"/>
        <v>0</v>
      </c>
    </row>
    <row r="1109" spans="4:10" ht="15" customHeight="1" x14ac:dyDescent="0.15">
      <c r="D1109" s="16">
        <f>IF(T1109="",0,IF(科目汇总表!P$5=1,INT(LEFT(T1109,4)),IF(AND(科目汇总表!P$5=2,LEN(T1109)&gt;4),INT(LEFT(T1109,6)),IF(AND(科目汇总表!P$5=3,LEN(T1109)&gt;6),INT(LEFT(T1109,8)),IF(AND(科目汇总表!P$5=4,LEN(T1109)&gt;8),T1109,0)))))</f>
        <v>0</v>
      </c>
      <c r="H1109" s="16">
        <f t="shared" si="53"/>
        <v>0</v>
      </c>
      <c r="I1109" s="16">
        <f t="shared" si="51"/>
        <v>0</v>
      </c>
      <c r="J1109" s="16">
        <f t="shared" si="52"/>
        <v>0</v>
      </c>
    </row>
    <row r="1110" spans="4:10" ht="15" customHeight="1" x14ac:dyDescent="0.15">
      <c r="D1110" s="16">
        <f>IF(T1110="",0,IF(科目汇总表!P$5=1,INT(LEFT(T1110,4)),IF(AND(科目汇总表!P$5=2,LEN(T1110)&gt;4),INT(LEFT(T1110,6)),IF(AND(科目汇总表!P$5=3,LEN(T1110)&gt;6),INT(LEFT(T1110,8)),IF(AND(科目汇总表!P$5=4,LEN(T1110)&gt;8),T1110,0)))))</f>
        <v>0</v>
      </c>
      <c r="H1110" s="16">
        <f t="shared" si="53"/>
        <v>0</v>
      </c>
      <c r="I1110" s="16">
        <f t="shared" si="51"/>
        <v>0</v>
      </c>
      <c r="J1110" s="16">
        <f t="shared" si="52"/>
        <v>0</v>
      </c>
    </row>
    <row r="1111" spans="4:10" ht="15" customHeight="1" x14ac:dyDescent="0.15">
      <c r="D1111" s="16">
        <f>IF(T1111="",0,IF(科目汇总表!P$5=1,INT(LEFT(T1111,4)),IF(AND(科目汇总表!P$5=2,LEN(T1111)&gt;4),INT(LEFT(T1111,6)),IF(AND(科目汇总表!P$5=3,LEN(T1111)&gt;6),INT(LEFT(T1111,8)),IF(AND(科目汇总表!P$5=4,LEN(T1111)&gt;8),T1111,0)))))</f>
        <v>0</v>
      </c>
      <c r="H1111" s="16">
        <f t="shared" si="53"/>
        <v>0</v>
      </c>
      <c r="I1111" s="16">
        <f t="shared" si="51"/>
        <v>0</v>
      </c>
      <c r="J1111" s="16">
        <f t="shared" si="52"/>
        <v>0</v>
      </c>
    </row>
    <row r="1112" spans="4:10" ht="15" customHeight="1" x14ac:dyDescent="0.15">
      <c r="D1112" s="16">
        <f>IF(T1112="",0,IF(科目汇总表!P$5=1,INT(LEFT(T1112,4)),IF(AND(科目汇总表!P$5=2,LEN(T1112)&gt;4),INT(LEFT(T1112,6)),IF(AND(科目汇总表!P$5=3,LEN(T1112)&gt;6),INT(LEFT(T1112,8)),IF(AND(科目汇总表!P$5=4,LEN(T1112)&gt;8),T1112,0)))))</f>
        <v>0</v>
      </c>
      <c r="H1112" s="16">
        <f t="shared" si="53"/>
        <v>0</v>
      </c>
      <c r="I1112" s="16">
        <f t="shared" si="51"/>
        <v>0</v>
      </c>
      <c r="J1112" s="16">
        <f t="shared" si="52"/>
        <v>0</v>
      </c>
    </row>
    <row r="1113" spans="4:10" ht="15" customHeight="1" x14ac:dyDescent="0.15">
      <c r="D1113" s="16">
        <f>IF(T1113="",0,IF(科目汇总表!P$5=1,INT(LEFT(T1113,4)),IF(AND(科目汇总表!P$5=2,LEN(T1113)&gt;4),INT(LEFT(T1113,6)),IF(AND(科目汇总表!P$5=3,LEN(T1113)&gt;6),INT(LEFT(T1113,8)),IF(AND(科目汇总表!P$5=4,LEN(T1113)&gt;8),T1113,0)))))</f>
        <v>0</v>
      </c>
      <c r="H1113" s="16">
        <f t="shared" si="53"/>
        <v>0</v>
      </c>
      <c r="I1113" s="16">
        <f t="shared" si="51"/>
        <v>0</v>
      </c>
      <c r="J1113" s="16">
        <f t="shared" si="52"/>
        <v>0</v>
      </c>
    </row>
    <row r="1114" spans="4:10" ht="15" customHeight="1" x14ac:dyDescent="0.15">
      <c r="D1114" s="16">
        <f>IF(T1114="",0,IF(科目汇总表!P$5=1,INT(LEFT(T1114,4)),IF(AND(科目汇总表!P$5=2,LEN(T1114)&gt;4),INT(LEFT(T1114,6)),IF(AND(科目汇总表!P$5=3,LEN(T1114)&gt;6),INT(LEFT(T1114,8)),IF(AND(科目汇总表!P$5=4,LEN(T1114)&gt;8),T1114,0)))))</f>
        <v>0</v>
      </c>
      <c r="H1114" s="16">
        <f t="shared" si="53"/>
        <v>0</v>
      </c>
      <c r="I1114" s="16">
        <f t="shared" si="51"/>
        <v>0</v>
      </c>
      <c r="J1114" s="16">
        <f t="shared" si="52"/>
        <v>0</v>
      </c>
    </row>
    <row r="1115" spans="4:10" ht="15" customHeight="1" x14ac:dyDescent="0.15">
      <c r="D1115" s="16">
        <f>IF(T1115="",0,IF(科目汇总表!P$5=1,INT(LEFT(T1115,4)),IF(AND(科目汇总表!P$5=2,LEN(T1115)&gt;4),INT(LEFT(T1115,6)),IF(AND(科目汇总表!P$5=3,LEN(T1115)&gt;6),INT(LEFT(T1115,8)),IF(AND(科目汇总表!P$5=4,LEN(T1115)&gt;8),T1115,0)))))</f>
        <v>0</v>
      </c>
      <c r="H1115" s="16">
        <f t="shared" si="53"/>
        <v>0</v>
      </c>
      <c r="I1115" s="16">
        <f t="shared" si="51"/>
        <v>0</v>
      </c>
      <c r="J1115" s="16">
        <f t="shared" si="52"/>
        <v>0</v>
      </c>
    </row>
    <row r="1116" spans="4:10" ht="15" customHeight="1" x14ac:dyDescent="0.15">
      <c r="D1116" s="16">
        <f>IF(T1116="",0,IF(科目汇总表!P$5=1,INT(LEFT(T1116,4)),IF(AND(科目汇总表!P$5=2,LEN(T1116)&gt;4),INT(LEFT(T1116,6)),IF(AND(科目汇总表!P$5=3,LEN(T1116)&gt;6),INT(LEFT(T1116,8)),IF(AND(科目汇总表!P$5=4,LEN(T1116)&gt;8),T1116,0)))))</f>
        <v>0</v>
      </c>
      <c r="H1116" s="16">
        <f t="shared" si="53"/>
        <v>0</v>
      </c>
      <c r="I1116" s="16">
        <f t="shared" si="51"/>
        <v>0</v>
      </c>
      <c r="J1116" s="16">
        <f t="shared" si="52"/>
        <v>0</v>
      </c>
    </row>
    <row r="1117" spans="4:10" ht="15" customHeight="1" x14ac:dyDescent="0.15">
      <c r="D1117" s="16">
        <f>IF(T1117="",0,IF(科目汇总表!P$5=1,INT(LEFT(T1117,4)),IF(AND(科目汇总表!P$5=2,LEN(T1117)&gt;4),INT(LEFT(T1117,6)),IF(AND(科目汇总表!P$5=3,LEN(T1117)&gt;6),INT(LEFT(T1117,8)),IF(AND(科目汇总表!P$5=4,LEN(T1117)&gt;8),T1117,0)))))</f>
        <v>0</v>
      </c>
      <c r="H1117" s="16">
        <f t="shared" si="53"/>
        <v>0</v>
      </c>
      <c r="I1117" s="16">
        <f t="shared" si="51"/>
        <v>0</v>
      </c>
      <c r="J1117" s="16">
        <f t="shared" si="52"/>
        <v>0</v>
      </c>
    </row>
    <row r="1118" spans="4:10" ht="15" customHeight="1" x14ac:dyDescent="0.15">
      <c r="D1118" s="16">
        <f>IF(T1118="",0,IF(科目汇总表!P$5=1,INT(LEFT(T1118,4)),IF(AND(科目汇总表!P$5=2,LEN(T1118)&gt;4),INT(LEFT(T1118,6)),IF(AND(科目汇总表!P$5=3,LEN(T1118)&gt;6),INT(LEFT(T1118,8)),IF(AND(科目汇总表!P$5=4,LEN(T1118)&gt;8),T1118,0)))))</f>
        <v>0</v>
      </c>
      <c r="H1118" s="16">
        <f t="shared" si="53"/>
        <v>0</v>
      </c>
      <c r="I1118" s="16">
        <f t="shared" si="51"/>
        <v>0</v>
      </c>
      <c r="J1118" s="16">
        <f t="shared" si="52"/>
        <v>0</v>
      </c>
    </row>
    <row r="1119" spans="4:10" ht="15" customHeight="1" x14ac:dyDescent="0.15">
      <c r="D1119" s="16">
        <f>IF(T1119="",0,IF(科目汇总表!P$5=1,INT(LEFT(T1119,4)),IF(AND(科目汇总表!P$5=2,LEN(T1119)&gt;4),INT(LEFT(T1119,6)),IF(AND(科目汇总表!P$5=3,LEN(T1119)&gt;6),INT(LEFT(T1119,8)),IF(AND(科目汇总表!P$5=4,LEN(T1119)&gt;8),T1119,0)))))</f>
        <v>0</v>
      </c>
      <c r="H1119" s="16">
        <f t="shared" si="53"/>
        <v>0</v>
      </c>
      <c r="I1119" s="16">
        <f t="shared" si="51"/>
        <v>0</v>
      </c>
      <c r="J1119" s="16">
        <f t="shared" si="52"/>
        <v>0</v>
      </c>
    </row>
    <row r="1120" spans="4:10" ht="15" customHeight="1" x14ac:dyDescent="0.15">
      <c r="D1120" s="16">
        <f>IF(T1120="",0,IF(科目汇总表!P$5=1,INT(LEFT(T1120,4)),IF(AND(科目汇总表!P$5=2,LEN(T1120)&gt;4),INT(LEFT(T1120,6)),IF(AND(科目汇总表!P$5=3,LEN(T1120)&gt;6),INT(LEFT(T1120,8)),IF(AND(科目汇总表!P$5=4,LEN(T1120)&gt;8),T1120,0)))))</f>
        <v>0</v>
      </c>
      <c r="H1120" s="16">
        <f t="shared" si="53"/>
        <v>0</v>
      </c>
      <c r="I1120" s="16">
        <f t="shared" si="51"/>
        <v>0</v>
      </c>
      <c r="J1120" s="16">
        <f t="shared" si="52"/>
        <v>0</v>
      </c>
    </row>
    <row r="1121" spans="4:10" ht="15" customHeight="1" x14ac:dyDescent="0.15">
      <c r="D1121" s="16">
        <f>IF(T1121="",0,IF(科目汇总表!P$5=1,INT(LEFT(T1121,4)),IF(AND(科目汇总表!P$5=2,LEN(T1121)&gt;4),INT(LEFT(T1121,6)),IF(AND(科目汇总表!P$5=3,LEN(T1121)&gt;6),INT(LEFT(T1121,8)),IF(AND(科目汇总表!P$5=4,LEN(T1121)&gt;8),T1121,0)))))</f>
        <v>0</v>
      </c>
      <c r="H1121" s="16">
        <f t="shared" si="53"/>
        <v>0</v>
      </c>
      <c r="I1121" s="16">
        <f t="shared" si="51"/>
        <v>0</v>
      </c>
      <c r="J1121" s="16">
        <f t="shared" si="52"/>
        <v>0</v>
      </c>
    </row>
    <row r="1122" spans="4:10" ht="15" customHeight="1" x14ac:dyDescent="0.15">
      <c r="D1122" s="16">
        <f>IF(T1122="",0,IF(科目汇总表!P$5=1,INT(LEFT(T1122,4)),IF(AND(科目汇总表!P$5=2,LEN(T1122)&gt;4),INT(LEFT(T1122,6)),IF(AND(科目汇总表!P$5=3,LEN(T1122)&gt;6),INT(LEFT(T1122,8)),IF(AND(科目汇总表!P$5=4,LEN(T1122)&gt;8),T1122,0)))))</f>
        <v>0</v>
      </c>
      <c r="H1122" s="16">
        <f t="shared" si="53"/>
        <v>0</v>
      </c>
      <c r="I1122" s="16">
        <f t="shared" si="51"/>
        <v>0</v>
      </c>
      <c r="J1122" s="16">
        <f t="shared" si="52"/>
        <v>0</v>
      </c>
    </row>
    <row r="1123" spans="4:10" ht="15" customHeight="1" x14ac:dyDescent="0.15">
      <c r="D1123" s="16">
        <f>IF(T1123="",0,IF(科目汇总表!P$5=1,INT(LEFT(T1123,4)),IF(AND(科目汇总表!P$5=2,LEN(T1123)&gt;4),INT(LEFT(T1123,6)),IF(AND(科目汇总表!P$5=3,LEN(T1123)&gt;6),INT(LEFT(T1123,8)),IF(AND(科目汇总表!P$5=4,LEN(T1123)&gt;8),T1123,0)))))</f>
        <v>0</v>
      </c>
      <c r="H1123" s="16">
        <f t="shared" si="53"/>
        <v>0</v>
      </c>
      <c r="I1123" s="16">
        <f t="shared" si="51"/>
        <v>0</v>
      </c>
      <c r="J1123" s="16">
        <f t="shared" si="52"/>
        <v>0</v>
      </c>
    </row>
    <row r="1124" spans="4:10" ht="15" customHeight="1" x14ac:dyDescent="0.15">
      <c r="D1124" s="16">
        <f>IF(T1124="",0,IF(科目汇总表!P$5=1,INT(LEFT(T1124,4)),IF(AND(科目汇总表!P$5=2,LEN(T1124)&gt;4),INT(LEFT(T1124,6)),IF(AND(科目汇总表!P$5=3,LEN(T1124)&gt;6),INT(LEFT(T1124,8)),IF(AND(科目汇总表!P$5=4,LEN(T1124)&gt;8),T1124,0)))))</f>
        <v>0</v>
      </c>
      <c r="H1124" s="16">
        <f t="shared" si="53"/>
        <v>0</v>
      </c>
      <c r="I1124" s="16">
        <f t="shared" ref="I1124:I1187" si="54">IF(LEN(T1124)&lt;6,0,INT(LEFT(T1124,6)))</f>
        <v>0</v>
      </c>
      <c r="J1124" s="16">
        <f t="shared" ref="J1124:J1187" si="55">IF(LEN(T1124)&lt;8,0,INT(LEFT(T1124,8)))</f>
        <v>0</v>
      </c>
    </row>
    <row r="1125" spans="4:10" ht="15" customHeight="1" x14ac:dyDescent="0.15">
      <c r="D1125" s="16">
        <f>IF(T1125="",0,IF(科目汇总表!P$5=1,INT(LEFT(T1125,4)),IF(AND(科目汇总表!P$5=2,LEN(T1125)&gt;4),INT(LEFT(T1125,6)),IF(AND(科目汇总表!P$5=3,LEN(T1125)&gt;6),INT(LEFT(T1125,8)),IF(AND(科目汇总表!P$5=4,LEN(T1125)&gt;8),T1125,0)))))</f>
        <v>0</v>
      </c>
      <c r="H1125" s="16">
        <f t="shared" si="53"/>
        <v>0</v>
      </c>
      <c r="I1125" s="16">
        <f t="shared" si="54"/>
        <v>0</v>
      </c>
      <c r="J1125" s="16">
        <f t="shared" si="55"/>
        <v>0</v>
      </c>
    </row>
    <row r="1126" spans="4:10" ht="15" customHeight="1" x14ac:dyDescent="0.15">
      <c r="D1126" s="16">
        <f>IF(T1126="",0,IF(科目汇总表!P$5=1,INT(LEFT(T1126,4)),IF(AND(科目汇总表!P$5=2,LEN(T1126)&gt;4),INT(LEFT(T1126,6)),IF(AND(科目汇总表!P$5=3,LEN(T1126)&gt;6),INT(LEFT(T1126,8)),IF(AND(科目汇总表!P$5=4,LEN(T1126)&gt;8),T1126,0)))))</f>
        <v>0</v>
      </c>
      <c r="H1126" s="16">
        <f t="shared" si="53"/>
        <v>0</v>
      </c>
      <c r="I1126" s="16">
        <f t="shared" si="54"/>
        <v>0</v>
      </c>
      <c r="J1126" s="16">
        <f t="shared" si="55"/>
        <v>0</v>
      </c>
    </row>
    <row r="1127" spans="4:10" ht="15" customHeight="1" x14ac:dyDescent="0.15">
      <c r="D1127" s="16">
        <f>IF(T1127="",0,IF(科目汇总表!P$5=1,INT(LEFT(T1127,4)),IF(AND(科目汇总表!P$5=2,LEN(T1127)&gt;4),INT(LEFT(T1127,6)),IF(AND(科目汇总表!P$5=3,LEN(T1127)&gt;6),INT(LEFT(T1127,8)),IF(AND(科目汇总表!P$5=4,LEN(T1127)&gt;8),T1127,0)))))</f>
        <v>0</v>
      </c>
      <c r="H1127" s="16">
        <f t="shared" si="53"/>
        <v>0</v>
      </c>
      <c r="I1127" s="16">
        <f t="shared" si="54"/>
        <v>0</v>
      </c>
      <c r="J1127" s="16">
        <f t="shared" si="55"/>
        <v>0</v>
      </c>
    </row>
    <row r="1128" spans="4:10" ht="15" customHeight="1" x14ac:dyDescent="0.15">
      <c r="D1128" s="16">
        <f>IF(T1128="",0,IF(科目汇总表!P$5=1,INT(LEFT(T1128,4)),IF(AND(科目汇总表!P$5=2,LEN(T1128)&gt;4),INT(LEFT(T1128,6)),IF(AND(科目汇总表!P$5=3,LEN(T1128)&gt;6),INT(LEFT(T1128,8)),IF(AND(科目汇总表!P$5=4,LEN(T1128)&gt;8),T1128,0)))))</f>
        <v>0</v>
      </c>
      <c r="H1128" s="16">
        <f t="shared" si="53"/>
        <v>0</v>
      </c>
      <c r="I1128" s="16">
        <f t="shared" si="54"/>
        <v>0</v>
      </c>
      <c r="J1128" s="16">
        <f t="shared" si="55"/>
        <v>0</v>
      </c>
    </row>
    <row r="1129" spans="4:10" ht="15" customHeight="1" x14ac:dyDescent="0.15">
      <c r="D1129" s="16">
        <f>IF(T1129="",0,IF(科目汇总表!P$5=1,INT(LEFT(T1129,4)),IF(AND(科目汇总表!P$5=2,LEN(T1129)&gt;4),INT(LEFT(T1129,6)),IF(AND(科目汇总表!P$5=3,LEN(T1129)&gt;6),INT(LEFT(T1129,8)),IF(AND(科目汇总表!P$5=4,LEN(T1129)&gt;8),T1129,0)))))</f>
        <v>0</v>
      </c>
      <c r="H1129" s="16">
        <f t="shared" si="53"/>
        <v>0</v>
      </c>
      <c r="I1129" s="16">
        <f t="shared" si="54"/>
        <v>0</v>
      </c>
      <c r="J1129" s="16">
        <f t="shared" si="55"/>
        <v>0</v>
      </c>
    </row>
    <row r="1130" spans="4:10" ht="15" customHeight="1" x14ac:dyDescent="0.15">
      <c r="D1130" s="16">
        <f>IF(T1130="",0,IF(科目汇总表!P$5=1,INT(LEFT(T1130,4)),IF(AND(科目汇总表!P$5=2,LEN(T1130)&gt;4),INT(LEFT(T1130,6)),IF(AND(科目汇总表!P$5=3,LEN(T1130)&gt;6),INT(LEFT(T1130,8)),IF(AND(科目汇总表!P$5=4,LEN(T1130)&gt;8),T1130,0)))))</f>
        <v>0</v>
      </c>
      <c r="H1130" s="16">
        <f t="shared" si="53"/>
        <v>0</v>
      </c>
      <c r="I1130" s="16">
        <f t="shared" si="54"/>
        <v>0</v>
      </c>
      <c r="J1130" s="16">
        <f t="shared" si="55"/>
        <v>0</v>
      </c>
    </row>
    <row r="1131" spans="4:10" ht="15" customHeight="1" x14ac:dyDescent="0.15">
      <c r="D1131" s="16">
        <f>IF(T1131="",0,IF(科目汇总表!P$5=1,INT(LEFT(T1131,4)),IF(AND(科目汇总表!P$5=2,LEN(T1131)&gt;4),INT(LEFT(T1131,6)),IF(AND(科目汇总表!P$5=3,LEN(T1131)&gt;6),INT(LEFT(T1131,8)),IF(AND(科目汇总表!P$5=4,LEN(T1131)&gt;8),T1131,0)))))</f>
        <v>0</v>
      </c>
      <c r="H1131" s="16">
        <f t="shared" si="53"/>
        <v>0</v>
      </c>
      <c r="I1131" s="16">
        <f t="shared" si="54"/>
        <v>0</v>
      </c>
      <c r="J1131" s="16">
        <f t="shared" si="55"/>
        <v>0</v>
      </c>
    </row>
    <row r="1132" spans="4:10" ht="15" customHeight="1" x14ac:dyDescent="0.15">
      <c r="D1132" s="16">
        <f>IF(T1132="",0,IF(科目汇总表!P$5=1,INT(LEFT(T1132,4)),IF(AND(科目汇总表!P$5=2,LEN(T1132)&gt;4),INT(LEFT(T1132,6)),IF(AND(科目汇总表!P$5=3,LEN(T1132)&gt;6),INT(LEFT(T1132,8)),IF(AND(科目汇总表!P$5=4,LEN(T1132)&gt;8),T1132,0)))))</f>
        <v>0</v>
      </c>
      <c r="H1132" s="16">
        <f t="shared" si="53"/>
        <v>0</v>
      </c>
      <c r="I1132" s="16">
        <f t="shared" si="54"/>
        <v>0</v>
      </c>
      <c r="J1132" s="16">
        <f t="shared" si="55"/>
        <v>0</v>
      </c>
    </row>
    <row r="1133" spans="4:10" ht="15" customHeight="1" x14ac:dyDescent="0.15">
      <c r="D1133" s="16">
        <f>IF(T1133="",0,IF(科目汇总表!P$5=1,INT(LEFT(T1133,4)),IF(AND(科目汇总表!P$5=2,LEN(T1133)&gt;4),INT(LEFT(T1133,6)),IF(AND(科目汇总表!P$5=3,LEN(T1133)&gt;6),INT(LEFT(T1133,8)),IF(AND(科目汇总表!P$5=4,LEN(T1133)&gt;8),T1133,0)))))</f>
        <v>0</v>
      </c>
      <c r="H1133" s="16">
        <f t="shared" si="53"/>
        <v>0</v>
      </c>
      <c r="I1133" s="16">
        <f t="shared" si="54"/>
        <v>0</v>
      </c>
      <c r="J1133" s="16">
        <f t="shared" si="55"/>
        <v>0</v>
      </c>
    </row>
    <row r="1134" spans="4:10" ht="15" customHeight="1" x14ac:dyDescent="0.15">
      <c r="D1134" s="16">
        <f>IF(T1134="",0,IF(科目汇总表!P$5=1,INT(LEFT(T1134,4)),IF(AND(科目汇总表!P$5=2,LEN(T1134)&gt;4),INT(LEFT(T1134,6)),IF(AND(科目汇总表!P$5=3,LEN(T1134)&gt;6),INT(LEFT(T1134,8)),IF(AND(科目汇总表!P$5=4,LEN(T1134)&gt;8),T1134,0)))))</f>
        <v>0</v>
      </c>
      <c r="H1134" s="16">
        <f t="shared" si="53"/>
        <v>0</v>
      </c>
      <c r="I1134" s="16">
        <f t="shared" si="54"/>
        <v>0</v>
      </c>
      <c r="J1134" s="16">
        <f t="shared" si="55"/>
        <v>0</v>
      </c>
    </row>
    <row r="1135" spans="4:10" ht="15" customHeight="1" x14ac:dyDescent="0.15">
      <c r="D1135" s="16">
        <f>IF(T1135="",0,IF(科目汇总表!P$5=1,INT(LEFT(T1135,4)),IF(AND(科目汇总表!P$5=2,LEN(T1135)&gt;4),INT(LEFT(T1135,6)),IF(AND(科目汇总表!P$5=3,LEN(T1135)&gt;6),INT(LEFT(T1135,8)),IF(AND(科目汇总表!P$5=4,LEN(T1135)&gt;8),T1135,0)))))</f>
        <v>0</v>
      </c>
      <c r="H1135" s="16">
        <f t="shared" si="53"/>
        <v>0</v>
      </c>
      <c r="I1135" s="16">
        <f t="shared" si="54"/>
        <v>0</v>
      </c>
      <c r="J1135" s="16">
        <f t="shared" si="55"/>
        <v>0</v>
      </c>
    </row>
    <row r="1136" spans="4:10" ht="15" customHeight="1" x14ac:dyDescent="0.15">
      <c r="D1136" s="16">
        <f>IF(T1136="",0,IF(科目汇总表!P$5=1,INT(LEFT(T1136,4)),IF(AND(科目汇总表!P$5=2,LEN(T1136)&gt;4),INT(LEFT(T1136,6)),IF(AND(科目汇总表!P$5=3,LEN(T1136)&gt;6),INT(LEFT(T1136,8)),IF(AND(科目汇总表!P$5=4,LEN(T1136)&gt;8),T1136,0)))))</f>
        <v>0</v>
      </c>
      <c r="H1136" s="16">
        <f t="shared" si="53"/>
        <v>0</v>
      </c>
      <c r="I1136" s="16">
        <f t="shared" si="54"/>
        <v>0</v>
      </c>
      <c r="J1136" s="16">
        <f t="shared" si="55"/>
        <v>0</v>
      </c>
    </row>
    <row r="1137" spans="4:10" ht="15" customHeight="1" x14ac:dyDescent="0.15">
      <c r="D1137" s="16">
        <f>IF(T1137="",0,IF(科目汇总表!P$5=1,INT(LEFT(T1137,4)),IF(AND(科目汇总表!P$5=2,LEN(T1137)&gt;4),INT(LEFT(T1137,6)),IF(AND(科目汇总表!P$5=3,LEN(T1137)&gt;6),INT(LEFT(T1137,8)),IF(AND(科目汇总表!P$5=4,LEN(T1137)&gt;8),T1137,0)))))</f>
        <v>0</v>
      </c>
      <c r="H1137" s="16">
        <f t="shared" si="53"/>
        <v>0</v>
      </c>
      <c r="I1137" s="16">
        <f t="shared" si="54"/>
        <v>0</v>
      </c>
      <c r="J1137" s="16">
        <f t="shared" si="55"/>
        <v>0</v>
      </c>
    </row>
    <row r="1138" spans="4:10" ht="15" customHeight="1" x14ac:dyDescent="0.15">
      <c r="D1138" s="16">
        <f>IF(T1138="",0,IF(科目汇总表!P$5=1,INT(LEFT(T1138,4)),IF(AND(科目汇总表!P$5=2,LEN(T1138)&gt;4),INT(LEFT(T1138,6)),IF(AND(科目汇总表!P$5=3,LEN(T1138)&gt;6),INT(LEFT(T1138,8)),IF(AND(科目汇总表!P$5=4,LEN(T1138)&gt;8),T1138,0)))))</f>
        <v>0</v>
      </c>
      <c r="H1138" s="16">
        <f t="shared" si="53"/>
        <v>0</v>
      </c>
      <c r="I1138" s="16">
        <f t="shared" si="54"/>
        <v>0</v>
      </c>
      <c r="J1138" s="16">
        <f t="shared" si="55"/>
        <v>0</v>
      </c>
    </row>
    <row r="1139" spans="4:10" ht="15" customHeight="1" x14ac:dyDescent="0.15">
      <c r="D1139" s="16">
        <f>IF(T1139="",0,IF(科目汇总表!P$5=1,INT(LEFT(T1139,4)),IF(AND(科目汇总表!P$5=2,LEN(T1139)&gt;4),INT(LEFT(T1139,6)),IF(AND(科目汇总表!P$5=3,LEN(T1139)&gt;6),INT(LEFT(T1139,8)),IF(AND(科目汇总表!P$5=4,LEN(T1139)&gt;8),T1139,0)))))</f>
        <v>0</v>
      </c>
      <c r="H1139" s="16">
        <f t="shared" si="53"/>
        <v>0</v>
      </c>
      <c r="I1139" s="16">
        <f t="shared" si="54"/>
        <v>0</v>
      </c>
      <c r="J1139" s="16">
        <f t="shared" si="55"/>
        <v>0</v>
      </c>
    </row>
    <row r="1140" spans="4:10" ht="15" customHeight="1" x14ac:dyDescent="0.15">
      <c r="D1140" s="16">
        <f>IF(T1140="",0,IF(科目汇总表!P$5=1,INT(LEFT(T1140,4)),IF(AND(科目汇总表!P$5=2,LEN(T1140)&gt;4),INT(LEFT(T1140,6)),IF(AND(科目汇总表!P$5=3,LEN(T1140)&gt;6),INT(LEFT(T1140,8)),IF(AND(科目汇总表!P$5=4,LEN(T1140)&gt;8),T1140,0)))))</f>
        <v>0</v>
      </c>
      <c r="H1140" s="16">
        <f t="shared" si="53"/>
        <v>0</v>
      </c>
      <c r="I1140" s="16">
        <f t="shared" si="54"/>
        <v>0</v>
      </c>
      <c r="J1140" s="16">
        <f t="shared" si="55"/>
        <v>0</v>
      </c>
    </row>
    <row r="1141" spans="4:10" ht="15" customHeight="1" x14ac:dyDescent="0.15">
      <c r="D1141" s="16">
        <f>IF(T1141="",0,IF(科目汇总表!P$5=1,INT(LEFT(T1141,4)),IF(AND(科目汇总表!P$5=2,LEN(T1141)&gt;4),INT(LEFT(T1141,6)),IF(AND(科目汇总表!P$5=3,LEN(T1141)&gt;6),INT(LEFT(T1141,8)),IF(AND(科目汇总表!P$5=4,LEN(T1141)&gt;8),T1141,0)))))</f>
        <v>0</v>
      </c>
      <c r="H1141" s="16">
        <f t="shared" si="53"/>
        <v>0</v>
      </c>
      <c r="I1141" s="16">
        <f t="shared" si="54"/>
        <v>0</v>
      </c>
      <c r="J1141" s="16">
        <f t="shared" si="55"/>
        <v>0</v>
      </c>
    </row>
    <row r="1142" spans="4:10" ht="15" customHeight="1" x14ac:dyDescent="0.15">
      <c r="D1142" s="16">
        <f>IF(T1142="",0,IF(科目汇总表!P$5=1,INT(LEFT(T1142,4)),IF(AND(科目汇总表!P$5=2,LEN(T1142)&gt;4),INT(LEFT(T1142,6)),IF(AND(科目汇总表!P$5=3,LEN(T1142)&gt;6),INT(LEFT(T1142,8)),IF(AND(科目汇总表!P$5=4,LEN(T1142)&gt;8),T1142,0)))))</f>
        <v>0</v>
      </c>
      <c r="H1142" s="16">
        <f t="shared" si="53"/>
        <v>0</v>
      </c>
      <c r="I1142" s="16">
        <f t="shared" si="54"/>
        <v>0</v>
      </c>
      <c r="J1142" s="16">
        <f t="shared" si="55"/>
        <v>0</v>
      </c>
    </row>
    <row r="1143" spans="4:10" ht="15" customHeight="1" x14ac:dyDescent="0.15">
      <c r="D1143" s="16">
        <f>IF(T1143="",0,IF(科目汇总表!P$5=1,INT(LEFT(T1143,4)),IF(AND(科目汇总表!P$5=2,LEN(T1143)&gt;4),INT(LEFT(T1143,6)),IF(AND(科目汇总表!P$5=3,LEN(T1143)&gt;6),INT(LEFT(T1143,8)),IF(AND(科目汇总表!P$5=4,LEN(T1143)&gt;8),T1143,0)))))</f>
        <v>0</v>
      </c>
      <c r="H1143" s="16">
        <f t="shared" si="53"/>
        <v>0</v>
      </c>
      <c r="I1143" s="16">
        <f t="shared" si="54"/>
        <v>0</v>
      </c>
      <c r="J1143" s="16">
        <f t="shared" si="55"/>
        <v>0</v>
      </c>
    </row>
    <row r="1144" spans="4:10" ht="15" customHeight="1" x14ac:dyDescent="0.15">
      <c r="D1144" s="16">
        <f>IF(T1144="",0,IF(科目汇总表!P$5=1,INT(LEFT(T1144,4)),IF(AND(科目汇总表!P$5=2,LEN(T1144)&gt;4),INT(LEFT(T1144,6)),IF(AND(科目汇总表!P$5=3,LEN(T1144)&gt;6),INT(LEFT(T1144,8)),IF(AND(科目汇总表!P$5=4,LEN(T1144)&gt;8),T1144,0)))))</f>
        <v>0</v>
      </c>
      <c r="H1144" s="16">
        <f t="shared" si="53"/>
        <v>0</v>
      </c>
      <c r="I1144" s="16">
        <f t="shared" si="54"/>
        <v>0</v>
      </c>
      <c r="J1144" s="16">
        <f t="shared" si="55"/>
        <v>0</v>
      </c>
    </row>
    <row r="1145" spans="4:10" ht="15" customHeight="1" x14ac:dyDescent="0.15">
      <c r="D1145" s="16">
        <f>IF(T1145="",0,IF(科目汇总表!P$5=1,INT(LEFT(T1145,4)),IF(AND(科目汇总表!P$5=2,LEN(T1145)&gt;4),INT(LEFT(T1145,6)),IF(AND(科目汇总表!P$5=3,LEN(T1145)&gt;6),INT(LEFT(T1145,8)),IF(AND(科目汇总表!P$5=4,LEN(T1145)&gt;8),T1145,0)))))</f>
        <v>0</v>
      </c>
      <c r="H1145" s="16">
        <f t="shared" si="53"/>
        <v>0</v>
      </c>
      <c r="I1145" s="16">
        <f t="shared" si="54"/>
        <v>0</v>
      </c>
      <c r="J1145" s="16">
        <f t="shared" si="55"/>
        <v>0</v>
      </c>
    </row>
    <row r="1146" spans="4:10" ht="15" customHeight="1" x14ac:dyDescent="0.15">
      <c r="D1146" s="16">
        <f>IF(T1146="",0,IF(科目汇总表!P$5=1,INT(LEFT(T1146,4)),IF(AND(科目汇总表!P$5=2,LEN(T1146)&gt;4),INT(LEFT(T1146,6)),IF(AND(科目汇总表!P$5=3,LEN(T1146)&gt;6),INT(LEFT(T1146,8)),IF(AND(科目汇总表!P$5=4,LEN(T1146)&gt;8),T1146,0)))))</f>
        <v>0</v>
      </c>
      <c r="H1146" s="16">
        <f t="shared" si="53"/>
        <v>0</v>
      </c>
      <c r="I1146" s="16">
        <f t="shared" si="54"/>
        <v>0</v>
      </c>
      <c r="J1146" s="16">
        <f t="shared" si="55"/>
        <v>0</v>
      </c>
    </row>
    <row r="1147" spans="4:10" ht="15" customHeight="1" x14ac:dyDescent="0.15">
      <c r="D1147" s="16">
        <f>IF(T1147="",0,IF(科目汇总表!P$5=1,INT(LEFT(T1147,4)),IF(AND(科目汇总表!P$5=2,LEN(T1147)&gt;4),INT(LEFT(T1147,6)),IF(AND(科目汇总表!P$5=3,LEN(T1147)&gt;6),INT(LEFT(T1147,8)),IF(AND(科目汇总表!P$5=4,LEN(T1147)&gt;8),T1147,0)))))</f>
        <v>0</v>
      </c>
      <c r="H1147" s="16">
        <f t="shared" si="53"/>
        <v>0</v>
      </c>
      <c r="I1147" s="16">
        <f t="shared" si="54"/>
        <v>0</v>
      </c>
      <c r="J1147" s="16">
        <f t="shared" si="55"/>
        <v>0</v>
      </c>
    </row>
    <row r="1148" spans="4:10" ht="15" customHeight="1" x14ac:dyDescent="0.15">
      <c r="D1148" s="16">
        <f>IF(T1148="",0,IF(科目汇总表!P$5=1,INT(LEFT(T1148,4)),IF(AND(科目汇总表!P$5=2,LEN(T1148)&gt;4),INT(LEFT(T1148,6)),IF(AND(科目汇总表!P$5=3,LEN(T1148)&gt;6),INT(LEFT(T1148,8)),IF(AND(科目汇总表!P$5=4,LEN(T1148)&gt;8),T1148,0)))))</f>
        <v>0</v>
      </c>
      <c r="H1148" s="16">
        <f t="shared" si="53"/>
        <v>0</v>
      </c>
      <c r="I1148" s="16">
        <f t="shared" si="54"/>
        <v>0</v>
      </c>
      <c r="J1148" s="16">
        <f t="shared" si="55"/>
        <v>0</v>
      </c>
    </row>
    <row r="1149" spans="4:10" ht="15" customHeight="1" x14ac:dyDescent="0.15">
      <c r="D1149" s="16">
        <f>IF(T1149="",0,IF(科目汇总表!P$5=1,INT(LEFT(T1149,4)),IF(AND(科目汇总表!P$5=2,LEN(T1149)&gt;4),INT(LEFT(T1149,6)),IF(AND(科目汇总表!P$5=3,LEN(T1149)&gt;6),INT(LEFT(T1149,8)),IF(AND(科目汇总表!P$5=4,LEN(T1149)&gt;8),T1149,0)))))</f>
        <v>0</v>
      </c>
      <c r="H1149" s="16">
        <f t="shared" si="53"/>
        <v>0</v>
      </c>
      <c r="I1149" s="16">
        <f t="shared" si="54"/>
        <v>0</v>
      </c>
      <c r="J1149" s="16">
        <f t="shared" si="55"/>
        <v>0</v>
      </c>
    </row>
    <row r="1150" spans="4:10" ht="15" customHeight="1" x14ac:dyDescent="0.15">
      <c r="D1150" s="16">
        <f>IF(T1150="",0,IF(科目汇总表!P$5=1,INT(LEFT(T1150,4)),IF(AND(科目汇总表!P$5=2,LEN(T1150)&gt;4),INT(LEFT(T1150,6)),IF(AND(科目汇总表!P$5=3,LEN(T1150)&gt;6),INT(LEFT(T1150,8)),IF(AND(科目汇总表!P$5=4,LEN(T1150)&gt;8),T1150,0)))))</f>
        <v>0</v>
      </c>
      <c r="H1150" s="16">
        <f t="shared" si="53"/>
        <v>0</v>
      </c>
      <c r="I1150" s="16">
        <f t="shared" si="54"/>
        <v>0</v>
      </c>
      <c r="J1150" s="16">
        <f t="shared" si="55"/>
        <v>0</v>
      </c>
    </row>
    <row r="1151" spans="4:10" ht="15" customHeight="1" x14ac:dyDescent="0.15">
      <c r="D1151" s="16">
        <f>IF(T1151="",0,IF(科目汇总表!P$5=1,INT(LEFT(T1151,4)),IF(AND(科目汇总表!P$5=2,LEN(T1151)&gt;4),INT(LEFT(T1151,6)),IF(AND(科目汇总表!P$5=3,LEN(T1151)&gt;6),INT(LEFT(T1151,8)),IF(AND(科目汇总表!P$5=4,LEN(T1151)&gt;8),T1151,0)))))</f>
        <v>0</v>
      </c>
      <c r="H1151" s="16">
        <f t="shared" si="53"/>
        <v>0</v>
      </c>
      <c r="I1151" s="16">
        <f t="shared" si="54"/>
        <v>0</v>
      </c>
      <c r="J1151" s="16">
        <f t="shared" si="55"/>
        <v>0</v>
      </c>
    </row>
    <row r="1152" spans="4:10" ht="15" customHeight="1" x14ac:dyDescent="0.15">
      <c r="D1152" s="16">
        <f>IF(T1152="",0,IF(科目汇总表!P$5=1,INT(LEFT(T1152,4)),IF(AND(科目汇总表!P$5=2,LEN(T1152)&gt;4),INT(LEFT(T1152,6)),IF(AND(科目汇总表!P$5=3,LEN(T1152)&gt;6),INT(LEFT(T1152,8)),IF(AND(科目汇总表!P$5=4,LEN(T1152)&gt;8),T1152,0)))))</f>
        <v>0</v>
      </c>
      <c r="H1152" s="16">
        <f t="shared" si="53"/>
        <v>0</v>
      </c>
      <c r="I1152" s="16">
        <f t="shared" si="54"/>
        <v>0</v>
      </c>
      <c r="J1152" s="16">
        <f t="shared" si="55"/>
        <v>0</v>
      </c>
    </row>
    <row r="1153" spans="4:10" ht="15" customHeight="1" x14ac:dyDescent="0.15">
      <c r="D1153" s="16">
        <f>IF(T1153="",0,IF(科目汇总表!P$5=1,INT(LEFT(T1153,4)),IF(AND(科目汇总表!P$5=2,LEN(T1153)&gt;4),INT(LEFT(T1153,6)),IF(AND(科目汇总表!P$5=3,LEN(T1153)&gt;6),INT(LEFT(T1153,8)),IF(AND(科目汇总表!P$5=4,LEN(T1153)&gt;8),T1153,0)))))</f>
        <v>0</v>
      </c>
      <c r="H1153" s="16">
        <f t="shared" si="53"/>
        <v>0</v>
      </c>
      <c r="I1153" s="16">
        <f t="shared" si="54"/>
        <v>0</v>
      </c>
      <c r="J1153" s="16">
        <f t="shared" si="55"/>
        <v>0</v>
      </c>
    </row>
    <row r="1154" spans="4:10" ht="15" customHeight="1" x14ac:dyDescent="0.15">
      <c r="D1154" s="16">
        <f>IF(T1154="",0,IF(科目汇总表!P$5=1,INT(LEFT(T1154,4)),IF(AND(科目汇总表!P$5=2,LEN(T1154)&gt;4),INT(LEFT(T1154,6)),IF(AND(科目汇总表!P$5=3,LEN(T1154)&gt;6),INT(LEFT(T1154,8)),IF(AND(科目汇总表!P$5=4,LEN(T1154)&gt;8),T1154,0)))))</f>
        <v>0</v>
      </c>
      <c r="H1154" s="16">
        <f t="shared" si="53"/>
        <v>0</v>
      </c>
      <c r="I1154" s="16">
        <f t="shared" si="54"/>
        <v>0</v>
      </c>
      <c r="J1154" s="16">
        <f t="shared" si="55"/>
        <v>0</v>
      </c>
    </row>
    <row r="1155" spans="4:10" ht="15" customHeight="1" x14ac:dyDescent="0.15">
      <c r="D1155" s="16">
        <f>IF(T1155="",0,IF(科目汇总表!P$5=1,INT(LEFT(T1155,4)),IF(AND(科目汇总表!P$5=2,LEN(T1155)&gt;4),INT(LEFT(T1155,6)),IF(AND(科目汇总表!P$5=3,LEN(T1155)&gt;6),INT(LEFT(T1155,8)),IF(AND(科目汇总表!P$5=4,LEN(T1155)&gt;8),T1155,0)))))</f>
        <v>0</v>
      </c>
      <c r="H1155" s="16">
        <f t="shared" si="53"/>
        <v>0</v>
      </c>
      <c r="I1155" s="16">
        <f t="shared" si="54"/>
        <v>0</v>
      </c>
      <c r="J1155" s="16">
        <f t="shared" si="55"/>
        <v>0</v>
      </c>
    </row>
    <row r="1156" spans="4:10" ht="15" customHeight="1" x14ac:dyDescent="0.15">
      <c r="D1156" s="16">
        <f>IF(T1156="",0,IF(科目汇总表!P$5=1,INT(LEFT(T1156,4)),IF(AND(科目汇总表!P$5=2,LEN(T1156)&gt;4),INT(LEFT(T1156,6)),IF(AND(科目汇总表!P$5=3,LEN(T1156)&gt;6),INT(LEFT(T1156,8)),IF(AND(科目汇总表!P$5=4,LEN(T1156)&gt;8),T1156,0)))))</f>
        <v>0</v>
      </c>
      <c r="H1156" s="16">
        <f t="shared" si="53"/>
        <v>0</v>
      </c>
      <c r="I1156" s="16">
        <f t="shared" si="54"/>
        <v>0</v>
      </c>
      <c r="J1156" s="16">
        <f t="shared" si="55"/>
        <v>0</v>
      </c>
    </row>
    <row r="1157" spans="4:10" ht="15" customHeight="1" x14ac:dyDescent="0.15">
      <c r="D1157" s="16">
        <f>IF(T1157="",0,IF(科目汇总表!P$5=1,INT(LEFT(T1157,4)),IF(AND(科目汇总表!P$5=2,LEN(T1157)&gt;4),INT(LEFT(T1157,6)),IF(AND(科目汇总表!P$5=3,LEN(T1157)&gt;6),INT(LEFT(T1157,8)),IF(AND(科目汇总表!P$5=4,LEN(T1157)&gt;8),T1157,0)))))</f>
        <v>0</v>
      </c>
      <c r="H1157" s="16">
        <f t="shared" ref="H1157:H1220" si="56">IF(T1157=0,0,INT(LEFT(T1157,4)))</f>
        <v>0</v>
      </c>
      <c r="I1157" s="16">
        <f t="shared" si="54"/>
        <v>0</v>
      </c>
      <c r="J1157" s="16">
        <f t="shared" si="55"/>
        <v>0</v>
      </c>
    </row>
    <row r="1158" spans="4:10" ht="15" customHeight="1" x14ac:dyDescent="0.15">
      <c r="D1158" s="16">
        <f>IF(T1158="",0,IF(科目汇总表!P$5=1,INT(LEFT(T1158,4)),IF(AND(科目汇总表!P$5=2,LEN(T1158)&gt;4),INT(LEFT(T1158,6)),IF(AND(科目汇总表!P$5=3,LEN(T1158)&gt;6),INT(LEFT(T1158,8)),IF(AND(科目汇总表!P$5=4,LEN(T1158)&gt;8),T1158,0)))))</f>
        <v>0</v>
      </c>
      <c r="H1158" s="16">
        <f t="shared" si="56"/>
        <v>0</v>
      </c>
      <c r="I1158" s="16">
        <f t="shared" si="54"/>
        <v>0</v>
      </c>
      <c r="J1158" s="16">
        <f t="shared" si="55"/>
        <v>0</v>
      </c>
    </row>
    <row r="1159" spans="4:10" ht="15" customHeight="1" x14ac:dyDescent="0.15">
      <c r="D1159" s="16">
        <f>IF(T1159="",0,IF(科目汇总表!P$5=1,INT(LEFT(T1159,4)),IF(AND(科目汇总表!P$5=2,LEN(T1159)&gt;4),INT(LEFT(T1159,6)),IF(AND(科目汇总表!P$5=3,LEN(T1159)&gt;6),INT(LEFT(T1159,8)),IF(AND(科目汇总表!P$5=4,LEN(T1159)&gt;8),T1159,0)))))</f>
        <v>0</v>
      </c>
      <c r="H1159" s="16">
        <f t="shared" si="56"/>
        <v>0</v>
      </c>
      <c r="I1159" s="16">
        <f t="shared" si="54"/>
        <v>0</v>
      </c>
      <c r="J1159" s="16">
        <f t="shared" si="55"/>
        <v>0</v>
      </c>
    </row>
    <row r="1160" spans="4:10" ht="15" customHeight="1" x14ac:dyDescent="0.15">
      <c r="D1160" s="16">
        <f>IF(T1160="",0,IF(科目汇总表!P$5=1,INT(LEFT(T1160,4)),IF(AND(科目汇总表!P$5=2,LEN(T1160)&gt;4),INT(LEFT(T1160,6)),IF(AND(科目汇总表!P$5=3,LEN(T1160)&gt;6),INT(LEFT(T1160,8)),IF(AND(科目汇总表!P$5=4,LEN(T1160)&gt;8),T1160,0)))))</f>
        <v>0</v>
      </c>
      <c r="H1160" s="16">
        <f t="shared" si="56"/>
        <v>0</v>
      </c>
      <c r="I1160" s="16">
        <f t="shared" si="54"/>
        <v>0</v>
      </c>
      <c r="J1160" s="16">
        <f t="shared" si="55"/>
        <v>0</v>
      </c>
    </row>
    <row r="1161" spans="4:10" ht="15" customHeight="1" x14ac:dyDescent="0.15">
      <c r="D1161" s="16">
        <f>IF(T1161="",0,IF(科目汇总表!P$5=1,INT(LEFT(T1161,4)),IF(AND(科目汇总表!P$5=2,LEN(T1161)&gt;4),INT(LEFT(T1161,6)),IF(AND(科目汇总表!P$5=3,LEN(T1161)&gt;6),INT(LEFT(T1161,8)),IF(AND(科目汇总表!P$5=4,LEN(T1161)&gt;8),T1161,0)))))</f>
        <v>0</v>
      </c>
      <c r="H1161" s="16">
        <f t="shared" si="56"/>
        <v>0</v>
      </c>
      <c r="I1161" s="16">
        <f t="shared" si="54"/>
        <v>0</v>
      </c>
      <c r="J1161" s="16">
        <f t="shared" si="55"/>
        <v>0</v>
      </c>
    </row>
    <row r="1162" spans="4:10" ht="15" customHeight="1" x14ac:dyDescent="0.15">
      <c r="D1162" s="16">
        <f>IF(T1162="",0,IF(科目汇总表!P$5=1,INT(LEFT(T1162,4)),IF(AND(科目汇总表!P$5=2,LEN(T1162)&gt;4),INT(LEFT(T1162,6)),IF(AND(科目汇总表!P$5=3,LEN(T1162)&gt;6),INT(LEFT(T1162,8)),IF(AND(科目汇总表!P$5=4,LEN(T1162)&gt;8),T1162,0)))))</f>
        <v>0</v>
      </c>
      <c r="H1162" s="16">
        <f t="shared" si="56"/>
        <v>0</v>
      </c>
      <c r="I1162" s="16">
        <f t="shared" si="54"/>
        <v>0</v>
      </c>
      <c r="J1162" s="16">
        <f t="shared" si="55"/>
        <v>0</v>
      </c>
    </row>
    <row r="1163" spans="4:10" ht="15" customHeight="1" x14ac:dyDescent="0.15">
      <c r="D1163" s="16">
        <f>IF(T1163="",0,IF(科目汇总表!P$5=1,INT(LEFT(T1163,4)),IF(AND(科目汇总表!P$5=2,LEN(T1163)&gt;4),INT(LEFT(T1163,6)),IF(AND(科目汇总表!P$5=3,LEN(T1163)&gt;6),INT(LEFT(T1163,8)),IF(AND(科目汇总表!P$5=4,LEN(T1163)&gt;8),T1163,0)))))</f>
        <v>0</v>
      </c>
      <c r="H1163" s="16">
        <f t="shared" si="56"/>
        <v>0</v>
      </c>
      <c r="I1163" s="16">
        <f t="shared" si="54"/>
        <v>0</v>
      </c>
      <c r="J1163" s="16">
        <f t="shared" si="55"/>
        <v>0</v>
      </c>
    </row>
    <row r="1164" spans="4:10" ht="15" customHeight="1" x14ac:dyDescent="0.15">
      <c r="D1164" s="16">
        <f>IF(T1164="",0,IF(科目汇总表!P$5=1,INT(LEFT(T1164,4)),IF(AND(科目汇总表!P$5=2,LEN(T1164)&gt;4),INT(LEFT(T1164,6)),IF(AND(科目汇总表!P$5=3,LEN(T1164)&gt;6),INT(LEFT(T1164,8)),IF(AND(科目汇总表!P$5=4,LEN(T1164)&gt;8),T1164,0)))))</f>
        <v>0</v>
      </c>
      <c r="H1164" s="16">
        <f t="shared" si="56"/>
        <v>0</v>
      </c>
      <c r="I1164" s="16">
        <f t="shared" si="54"/>
        <v>0</v>
      </c>
      <c r="J1164" s="16">
        <f t="shared" si="55"/>
        <v>0</v>
      </c>
    </row>
    <row r="1165" spans="4:10" ht="15" customHeight="1" x14ac:dyDescent="0.15">
      <c r="D1165" s="16">
        <f>IF(T1165="",0,IF(科目汇总表!P$5=1,INT(LEFT(T1165,4)),IF(AND(科目汇总表!P$5=2,LEN(T1165)&gt;4),INT(LEFT(T1165,6)),IF(AND(科目汇总表!P$5=3,LEN(T1165)&gt;6),INT(LEFT(T1165,8)),IF(AND(科目汇总表!P$5=4,LEN(T1165)&gt;8),T1165,0)))))</f>
        <v>0</v>
      </c>
      <c r="H1165" s="16">
        <f t="shared" si="56"/>
        <v>0</v>
      </c>
      <c r="I1165" s="16">
        <f t="shared" si="54"/>
        <v>0</v>
      </c>
      <c r="J1165" s="16">
        <f t="shared" si="55"/>
        <v>0</v>
      </c>
    </row>
    <row r="1166" spans="4:10" ht="15" customHeight="1" x14ac:dyDescent="0.15">
      <c r="D1166" s="16">
        <f>IF(T1166="",0,IF(科目汇总表!P$5=1,INT(LEFT(T1166,4)),IF(AND(科目汇总表!P$5=2,LEN(T1166)&gt;4),INT(LEFT(T1166,6)),IF(AND(科目汇总表!P$5=3,LEN(T1166)&gt;6),INT(LEFT(T1166,8)),IF(AND(科目汇总表!P$5=4,LEN(T1166)&gt;8),T1166,0)))))</f>
        <v>0</v>
      </c>
      <c r="H1166" s="16">
        <f t="shared" si="56"/>
        <v>0</v>
      </c>
      <c r="I1166" s="16">
        <f t="shared" si="54"/>
        <v>0</v>
      </c>
      <c r="J1166" s="16">
        <f t="shared" si="55"/>
        <v>0</v>
      </c>
    </row>
    <row r="1167" spans="4:10" ht="15" customHeight="1" x14ac:dyDescent="0.15">
      <c r="D1167" s="16">
        <f>IF(T1167="",0,IF(科目汇总表!P$5=1,INT(LEFT(T1167,4)),IF(AND(科目汇总表!P$5=2,LEN(T1167)&gt;4),INT(LEFT(T1167,6)),IF(AND(科目汇总表!P$5=3,LEN(T1167)&gt;6),INT(LEFT(T1167,8)),IF(AND(科目汇总表!P$5=4,LEN(T1167)&gt;8),T1167,0)))))</f>
        <v>0</v>
      </c>
      <c r="H1167" s="16">
        <f t="shared" si="56"/>
        <v>0</v>
      </c>
      <c r="I1167" s="16">
        <f t="shared" si="54"/>
        <v>0</v>
      </c>
      <c r="J1167" s="16">
        <f t="shared" si="55"/>
        <v>0</v>
      </c>
    </row>
    <row r="1168" spans="4:10" ht="15" customHeight="1" x14ac:dyDescent="0.15">
      <c r="D1168" s="16">
        <f>IF(T1168="",0,IF(科目汇总表!P$5=1,INT(LEFT(T1168,4)),IF(AND(科目汇总表!P$5=2,LEN(T1168)&gt;4),INT(LEFT(T1168,6)),IF(AND(科目汇总表!P$5=3,LEN(T1168)&gt;6),INT(LEFT(T1168,8)),IF(AND(科目汇总表!P$5=4,LEN(T1168)&gt;8),T1168,0)))))</f>
        <v>0</v>
      </c>
      <c r="H1168" s="16">
        <f t="shared" si="56"/>
        <v>0</v>
      </c>
      <c r="I1168" s="16">
        <f t="shared" si="54"/>
        <v>0</v>
      </c>
      <c r="J1168" s="16">
        <f t="shared" si="55"/>
        <v>0</v>
      </c>
    </row>
    <row r="1169" spans="4:10" ht="15" customHeight="1" x14ac:dyDescent="0.15">
      <c r="D1169" s="16">
        <f>IF(T1169="",0,IF(科目汇总表!P$5=1,INT(LEFT(T1169,4)),IF(AND(科目汇总表!P$5=2,LEN(T1169)&gt;4),INT(LEFT(T1169,6)),IF(AND(科目汇总表!P$5=3,LEN(T1169)&gt;6),INT(LEFT(T1169,8)),IF(AND(科目汇总表!P$5=4,LEN(T1169)&gt;8),T1169,0)))))</f>
        <v>0</v>
      </c>
      <c r="H1169" s="16">
        <f t="shared" si="56"/>
        <v>0</v>
      </c>
      <c r="I1169" s="16">
        <f t="shared" si="54"/>
        <v>0</v>
      </c>
      <c r="J1169" s="16">
        <f t="shared" si="55"/>
        <v>0</v>
      </c>
    </row>
    <row r="1170" spans="4:10" ht="15" customHeight="1" x14ac:dyDescent="0.15">
      <c r="D1170" s="16">
        <f>IF(T1170="",0,IF(科目汇总表!P$5=1,INT(LEFT(T1170,4)),IF(AND(科目汇总表!P$5=2,LEN(T1170)&gt;4),INT(LEFT(T1170,6)),IF(AND(科目汇总表!P$5=3,LEN(T1170)&gt;6),INT(LEFT(T1170,8)),IF(AND(科目汇总表!P$5=4,LEN(T1170)&gt;8),T1170,0)))))</f>
        <v>0</v>
      </c>
      <c r="H1170" s="16">
        <f t="shared" si="56"/>
        <v>0</v>
      </c>
      <c r="I1170" s="16">
        <f t="shared" si="54"/>
        <v>0</v>
      </c>
      <c r="J1170" s="16">
        <f t="shared" si="55"/>
        <v>0</v>
      </c>
    </row>
    <row r="1171" spans="4:10" ht="15" customHeight="1" x14ac:dyDescent="0.15">
      <c r="D1171" s="16">
        <f>IF(T1171="",0,IF(科目汇总表!P$5=1,INT(LEFT(T1171,4)),IF(AND(科目汇总表!P$5=2,LEN(T1171)&gt;4),INT(LEFT(T1171,6)),IF(AND(科目汇总表!P$5=3,LEN(T1171)&gt;6),INT(LEFT(T1171,8)),IF(AND(科目汇总表!P$5=4,LEN(T1171)&gt;8),T1171,0)))))</f>
        <v>0</v>
      </c>
      <c r="H1171" s="16">
        <f t="shared" si="56"/>
        <v>0</v>
      </c>
      <c r="I1171" s="16">
        <f t="shared" si="54"/>
        <v>0</v>
      </c>
      <c r="J1171" s="16">
        <f t="shared" si="55"/>
        <v>0</v>
      </c>
    </row>
    <row r="1172" spans="4:10" ht="15" customHeight="1" x14ac:dyDescent="0.15">
      <c r="D1172" s="16">
        <f>IF(T1172="",0,IF(科目汇总表!P$5=1,INT(LEFT(T1172,4)),IF(AND(科目汇总表!P$5=2,LEN(T1172)&gt;4),INT(LEFT(T1172,6)),IF(AND(科目汇总表!P$5=3,LEN(T1172)&gt;6),INT(LEFT(T1172,8)),IF(AND(科目汇总表!P$5=4,LEN(T1172)&gt;8),T1172,0)))))</f>
        <v>0</v>
      </c>
      <c r="H1172" s="16">
        <f t="shared" si="56"/>
        <v>0</v>
      </c>
      <c r="I1172" s="16">
        <f t="shared" si="54"/>
        <v>0</v>
      </c>
      <c r="J1172" s="16">
        <f t="shared" si="55"/>
        <v>0</v>
      </c>
    </row>
    <row r="1173" spans="4:10" ht="15" customHeight="1" x14ac:dyDescent="0.15">
      <c r="D1173" s="16">
        <f>IF(T1173="",0,IF(科目汇总表!P$5=1,INT(LEFT(T1173,4)),IF(AND(科目汇总表!P$5=2,LEN(T1173)&gt;4),INT(LEFT(T1173,6)),IF(AND(科目汇总表!P$5=3,LEN(T1173)&gt;6),INT(LEFT(T1173,8)),IF(AND(科目汇总表!P$5=4,LEN(T1173)&gt;8),T1173,0)))))</f>
        <v>0</v>
      </c>
      <c r="H1173" s="16">
        <f t="shared" si="56"/>
        <v>0</v>
      </c>
      <c r="I1173" s="16">
        <f t="shared" si="54"/>
        <v>0</v>
      </c>
      <c r="J1173" s="16">
        <f t="shared" si="55"/>
        <v>0</v>
      </c>
    </row>
    <row r="1174" spans="4:10" ht="15" customHeight="1" x14ac:dyDescent="0.15">
      <c r="D1174" s="16">
        <f>IF(T1174="",0,IF(科目汇总表!P$5=1,INT(LEFT(T1174,4)),IF(AND(科目汇总表!P$5=2,LEN(T1174)&gt;4),INT(LEFT(T1174,6)),IF(AND(科目汇总表!P$5=3,LEN(T1174)&gt;6),INT(LEFT(T1174,8)),IF(AND(科目汇总表!P$5=4,LEN(T1174)&gt;8),T1174,0)))))</f>
        <v>0</v>
      </c>
      <c r="H1174" s="16">
        <f t="shared" si="56"/>
        <v>0</v>
      </c>
      <c r="I1174" s="16">
        <f t="shared" si="54"/>
        <v>0</v>
      </c>
      <c r="J1174" s="16">
        <f t="shared" si="55"/>
        <v>0</v>
      </c>
    </row>
    <row r="1175" spans="4:10" ht="15" customHeight="1" x14ac:dyDescent="0.15">
      <c r="D1175" s="16">
        <f>IF(T1175="",0,IF(科目汇总表!P$5=1,INT(LEFT(T1175,4)),IF(AND(科目汇总表!P$5=2,LEN(T1175)&gt;4),INT(LEFT(T1175,6)),IF(AND(科目汇总表!P$5=3,LEN(T1175)&gt;6),INT(LEFT(T1175,8)),IF(AND(科目汇总表!P$5=4,LEN(T1175)&gt;8),T1175,0)))))</f>
        <v>0</v>
      </c>
      <c r="H1175" s="16">
        <f t="shared" si="56"/>
        <v>0</v>
      </c>
      <c r="I1175" s="16">
        <f t="shared" si="54"/>
        <v>0</v>
      </c>
      <c r="J1175" s="16">
        <f t="shared" si="55"/>
        <v>0</v>
      </c>
    </row>
    <row r="1176" spans="4:10" ht="15" customHeight="1" x14ac:dyDescent="0.15">
      <c r="D1176" s="16">
        <f>IF(T1176="",0,IF(科目汇总表!P$5=1,INT(LEFT(T1176,4)),IF(AND(科目汇总表!P$5=2,LEN(T1176)&gt;4),INT(LEFT(T1176,6)),IF(AND(科目汇总表!P$5=3,LEN(T1176)&gt;6),INT(LEFT(T1176,8)),IF(AND(科目汇总表!P$5=4,LEN(T1176)&gt;8),T1176,0)))))</f>
        <v>0</v>
      </c>
      <c r="H1176" s="16">
        <f t="shared" si="56"/>
        <v>0</v>
      </c>
      <c r="I1176" s="16">
        <f t="shared" si="54"/>
        <v>0</v>
      </c>
      <c r="J1176" s="16">
        <f t="shared" si="55"/>
        <v>0</v>
      </c>
    </row>
    <row r="1177" spans="4:10" ht="15" customHeight="1" x14ac:dyDescent="0.15">
      <c r="D1177" s="16">
        <f>IF(T1177="",0,IF(科目汇总表!P$5=1,INT(LEFT(T1177,4)),IF(AND(科目汇总表!P$5=2,LEN(T1177)&gt;4),INT(LEFT(T1177,6)),IF(AND(科目汇总表!P$5=3,LEN(T1177)&gt;6),INT(LEFT(T1177,8)),IF(AND(科目汇总表!P$5=4,LEN(T1177)&gt;8),T1177,0)))))</f>
        <v>0</v>
      </c>
      <c r="H1177" s="16">
        <f t="shared" si="56"/>
        <v>0</v>
      </c>
      <c r="I1177" s="16">
        <f t="shared" si="54"/>
        <v>0</v>
      </c>
      <c r="J1177" s="16">
        <f t="shared" si="55"/>
        <v>0</v>
      </c>
    </row>
    <row r="1178" spans="4:10" ht="15" customHeight="1" x14ac:dyDescent="0.15">
      <c r="D1178" s="16">
        <f>IF(T1178="",0,IF(科目汇总表!P$5=1,INT(LEFT(T1178,4)),IF(AND(科目汇总表!P$5=2,LEN(T1178)&gt;4),INT(LEFT(T1178,6)),IF(AND(科目汇总表!P$5=3,LEN(T1178)&gt;6),INT(LEFT(T1178,8)),IF(AND(科目汇总表!P$5=4,LEN(T1178)&gt;8),T1178,0)))))</f>
        <v>0</v>
      </c>
      <c r="H1178" s="16">
        <f t="shared" si="56"/>
        <v>0</v>
      </c>
      <c r="I1178" s="16">
        <f t="shared" si="54"/>
        <v>0</v>
      </c>
      <c r="J1178" s="16">
        <f t="shared" si="55"/>
        <v>0</v>
      </c>
    </row>
    <row r="1179" spans="4:10" ht="15" customHeight="1" x14ac:dyDescent="0.15">
      <c r="D1179" s="16">
        <f>IF(T1179="",0,IF(科目汇总表!P$5=1,INT(LEFT(T1179,4)),IF(AND(科目汇总表!P$5=2,LEN(T1179)&gt;4),INT(LEFT(T1179,6)),IF(AND(科目汇总表!P$5=3,LEN(T1179)&gt;6),INT(LEFT(T1179,8)),IF(AND(科目汇总表!P$5=4,LEN(T1179)&gt;8),T1179,0)))))</f>
        <v>0</v>
      </c>
      <c r="H1179" s="16">
        <f t="shared" si="56"/>
        <v>0</v>
      </c>
      <c r="I1179" s="16">
        <f t="shared" si="54"/>
        <v>0</v>
      </c>
      <c r="J1179" s="16">
        <f t="shared" si="55"/>
        <v>0</v>
      </c>
    </row>
    <row r="1180" spans="4:10" ht="15" customHeight="1" x14ac:dyDescent="0.15">
      <c r="D1180" s="16">
        <f>IF(T1180="",0,IF(科目汇总表!P$5=1,INT(LEFT(T1180,4)),IF(AND(科目汇总表!P$5=2,LEN(T1180)&gt;4),INT(LEFT(T1180,6)),IF(AND(科目汇总表!P$5=3,LEN(T1180)&gt;6),INT(LEFT(T1180,8)),IF(AND(科目汇总表!P$5=4,LEN(T1180)&gt;8),T1180,0)))))</f>
        <v>0</v>
      </c>
      <c r="H1180" s="16">
        <f t="shared" si="56"/>
        <v>0</v>
      </c>
      <c r="I1180" s="16">
        <f t="shared" si="54"/>
        <v>0</v>
      </c>
      <c r="J1180" s="16">
        <f t="shared" si="55"/>
        <v>0</v>
      </c>
    </row>
    <row r="1181" spans="4:10" ht="15" customHeight="1" x14ac:dyDescent="0.15">
      <c r="D1181" s="16">
        <f>IF(T1181="",0,IF(科目汇总表!P$5=1,INT(LEFT(T1181,4)),IF(AND(科目汇总表!P$5=2,LEN(T1181)&gt;4),INT(LEFT(T1181,6)),IF(AND(科目汇总表!P$5=3,LEN(T1181)&gt;6),INT(LEFT(T1181,8)),IF(AND(科目汇总表!P$5=4,LEN(T1181)&gt;8),T1181,0)))))</f>
        <v>0</v>
      </c>
      <c r="H1181" s="16">
        <f t="shared" si="56"/>
        <v>0</v>
      </c>
      <c r="I1181" s="16">
        <f t="shared" si="54"/>
        <v>0</v>
      </c>
      <c r="J1181" s="16">
        <f t="shared" si="55"/>
        <v>0</v>
      </c>
    </row>
    <row r="1182" spans="4:10" ht="15" customHeight="1" x14ac:dyDescent="0.15">
      <c r="D1182" s="16">
        <f>IF(T1182="",0,IF(科目汇总表!P$5=1,INT(LEFT(T1182,4)),IF(AND(科目汇总表!P$5=2,LEN(T1182)&gt;4),INT(LEFT(T1182,6)),IF(AND(科目汇总表!P$5=3,LEN(T1182)&gt;6),INT(LEFT(T1182,8)),IF(AND(科目汇总表!P$5=4,LEN(T1182)&gt;8),T1182,0)))))</f>
        <v>0</v>
      </c>
      <c r="H1182" s="16">
        <f t="shared" si="56"/>
        <v>0</v>
      </c>
      <c r="I1182" s="16">
        <f t="shared" si="54"/>
        <v>0</v>
      </c>
      <c r="J1182" s="16">
        <f t="shared" si="55"/>
        <v>0</v>
      </c>
    </row>
    <row r="1183" spans="4:10" ht="15" customHeight="1" x14ac:dyDescent="0.15">
      <c r="D1183" s="16">
        <f>IF(T1183="",0,IF(科目汇总表!P$5=1,INT(LEFT(T1183,4)),IF(AND(科目汇总表!P$5=2,LEN(T1183)&gt;4),INT(LEFT(T1183,6)),IF(AND(科目汇总表!P$5=3,LEN(T1183)&gt;6),INT(LEFT(T1183,8)),IF(AND(科目汇总表!P$5=4,LEN(T1183)&gt;8),T1183,0)))))</f>
        <v>0</v>
      </c>
      <c r="H1183" s="16">
        <f t="shared" si="56"/>
        <v>0</v>
      </c>
      <c r="I1183" s="16">
        <f t="shared" si="54"/>
        <v>0</v>
      </c>
      <c r="J1183" s="16">
        <f t="shared" si="55"/>
        <v>0</v>
      </c>
    </row>
    <row r="1184" spans="4:10" ht="15" customHeight="1" x14ac:dyDescent="0.15">
      <c r="D1184" s="16">
        <f>IF(T1184="",0,IF(科目汇总表!P$5=1,INT(LEFT(T1184,4)),IF(AND(科目汇总表!P$5=2,LEN(T1184)&gt;4),INT(LEFT(T1184,6)),IF(AND(科目汇总表!P$5=3,LEN(T1184)&gt;6),INT(LEFT(T1184,8)),IF(AND(科目汇总表!P$5=4,LEN(T1184)&gt;8),T1184,0)))))</f>
        <v>0</v>
      </c>
      <c r="H1184" s="16">
        <f t="shared" si="56"/>
        <v>0</v>
      </c>
      <c r="I1184" s="16">
        <f t="shared" si="54"/>
        <v>0</v>
      </c>
      <c r="J1184" s="16">
        <f t="shared" si="55"/>
        <v>0</v>
      </c>
    </row>
    <row r="1185" spans="4:10" ht="15" customHeight="1" x14ac:dyDescent="0.15">
      <c r="D1185" s="16">
        <f>IF(T1185="",0,IF(科目汇总表!P$5=1,INT(LEFT(T1185,4)),IF(AND(科目汇总表!P$5=2,LEN(T1185)&gt;4),INT(LEFT(T1185,6)),IF(AND(科目汇总表!P$5=3,LEN(T1185)&gt;6),INT(LEFT(T1185,8)),IF(AND(科目汇总表!P$5=4,LEN(T1185)&gt;8),T1185,0)))))</f>
        <v>0</v>
      </c>
      <c r="H1185" s="16">
        <f t="shared" si="56"/>
        <v>0</v>
      </c>
      <c r="I1185" s="16">
        <f t="shared" si="54"/>
        <v>0</v>
      </c>
      <c r="J1185" s="16">
        <f t="shared" si="55"/>
        <v>0</v>
      </c>
    </row>
    <row r="1186" spans="4:10" ht="15" customHeight="1" x14ac:dyDescent="0.15">
      <c r="D1186" s="16">
        <f>IF(T1186="",0,IF(科目汇总表!P$5=1,INT(LEFT(T1186,4)),IF(AND(科目汇总表!P$5=2,LEN(T1186)&gt;4),INT(LEFT(T1186,6)),IF(AND(科目汇总表!P$5=3,LEN(T1186)&gt;6),INT(LEFT(T1186,8)),IF(AND(科目汇总表!P$5=4,LEN(T1186)&gt;8),T1186,0)))))</f>
        <v>0</v>
      </c>
      <c r="H1186" s="16">
        <f t="shared" si="56"/>
        <v>0</v>
      </c>
      <c r="I1186" s="16">
        <f t="shared" si="54"/>
        <v>0</v>
      </c>
      <c r="J1186" s="16">
        <f t="shared" si="55"/>
        <v>0</v>
      </c>
    </row>
    <row r="1187" spans="4:10" ht="15" customHeight="1" x14ac:dyDescent="0.15">
      <c r="D1187" s="16">
        <f>IF(T1187="",0,IF(科目汇总表!P$5=1,INT(LEFT(T1187,4)),IF(AND(科目汇总表!P$5=2,LEN(T1187)&gt;4),INT(LEFT(T1187,6)),IF(AND(科目汇总表!P$5=3,LEN(T1187)&gt;6),INT(LEFT(T1187,8)),IF(AND(科目汇总表!P$5=4,LEN(T1187)&gt;8),T1187,0)))))</f>
        <v>0</v>
      </c>
      <c r="H1187" s="16">
        <f t="shared" si="56"/>
        <v>0</v>
      </c>
      <c r="I1187" s="16">
        <f t="shared" si="54"/>
        <v>0</v>
      </c>
      <c r="J1187" s="16">
        <f t="shared" si="55"/>
        <v>0</v>
      </c>
    </row>
    <row r="1188" spans="4:10" ht="15" customHeight="1" x14ac:dyDescent="0.15">
      <c r="D1188" s="16">
        <f>IF(T1188="",0,IF(科目汇总表!P$5=1,INT(LEFT(T1188,4)),IF(AND(科目汇总表!P$5=2,LEN(T1188)&gt;4),INT(LEFT(T1188,6)),IF(AND(科目汇总表!P$5=3,LEN(T1188)&gt;6),INT(LEFT(T1188,8)),IF(AND(科目汇总表!P$5=4,LEN(T1188)&gt;8),T1188,0)))))</f>
        <v>0</v>
      </c>
      <c r="H1188" s="16">
        <f t="shared" si="56"/>
        <v>0</v>
      </c>
      <c r="I1188" s="16">
        <f t="shared" ref="I1188:I1251" si="57">IF(LEN(T1188)&lt;6,0,INT(LEFT(T1188,6)))</f>
        <v>0</v>
      </c>
      <c r="J1188" s="16">
        <f t="shared" ref="J1188:J1251" si="58">IF(LEN(T1188)&lt;8,0,INT(LEFT(T1188,8)))</f>
        <v>0</v>
      </c>
    </row>
    <row r="1189" spans="4:10" ht="15" customHeight="1" x14ac:dyDescent="0.15">
      <c r="D1189" s="16">
        <f>IF(T1189="",0,IF(科目汇总表!P$5=1,INT(LEFT(T1189,4)),IF(AND(科目汇总表!P$5=2,LEN(T1189)&gt;4),INT(LEFT(T1189,6)),IF(AND(科目汇总表!P$5=3,LEN(T1189)&gt;6),INT(LEFT(T1189,8)),IF(AND(科目汇总表!P$5=4,LEN(T1189)&gt;8),T1189,0)))))</f>
        <v>0</v>
      </c>
      <c r="H1189" s="16">
        <f t="shared" si="56"/>
        <v>0</v>
      </c>
      <c r="I1189" s="16">
        <f t="shared" si="57"/>
        <v>0</v>
      </c>
      <c r="J1189" s="16">
        <f t="shared" si="58"/>
        <v>0</v>
      </c>
    </row>
    <row r="1190" spans="4:10" ht="15" customHeight="1" x14ac:dyDescent="0.15">
      <c r="D1190" s="16">
        <f>IF(T1190="",0,IF(科目汇总表!P$5=1,INT(LEFT(T1190,4)),IF(AND(科目汇总表!P$5=2,LEN(T1190)&gt;4),INT(LEFT(T1190,6)),IF(AND(科目汇总表!P$5=3,LEN(T1190)&gt;6),INT(LEFT(T1190,8)),IF(AND(科目汇总表!P$5=4,LEN(T1190)&gt;8),T1190,0)))))</f>
        <v>0</v>
      </c>
      <c r="H1190" s="16">
        <f t="shared" si="56"/>
        <v>0</v>
      </c>
      <c r="I1190" s="16">
        <f t="shared" si="57"/>
        <v>0</v>
      </c>
      <c r="J1190" s="16">
        <f t="shared" si="58"/>
        <v>0</v>
      </c>
    </row>
    <row r="1191" spans="4:10" ht="15" customHeight="1" x14ac:dyDescent="0.15">
      <c r="D1191" s="16">
        <f>IF(T1191="",0,IF(科目汇总表!P$5=1,INT(LEFT(T1191,4)),IF(AND(科目汇总表!P$5=2,LEN(T1191)&gt;4),INT(LEFT(T1191,6)),IF(AND(科目汇总表!P$5=3,LEN(T1191)&gt;6),INT(LEFT(T1191,8)),IF(AND(科目汇总表!P$5=4,LEN(T1191)&gt;8),T1191,0)))))</f>
        <v>0</v>
      </c>
      <c r="H1191" s="16">
        <f t="shared" si="56"/>
        <v>0</v>
      </c>
      <c r="I1191" s="16">
        <f t="shared" si="57"/>
        <v>0</v>
      </c>
      <c r="J1191" s="16">
        <f t="shared" si="58"/>
        <v>0</v>
      </c>
    </row>
    <row r="1192" spans="4:10" ht="15" customHeight="1" x14ac:dyDescent="0.15">
      <c r="D1192" s="16">
        <f>IF(T1192="",0,IF(科目汇总表!P$5=1,INT(LEFT(T1192,4)),IF(AND(科目汇总表!P$5=2,LEN(T1192)&gt;4),INT(LEFT(T1192,6)),IF(AND(科目汇总表!P$5=3,LEN(T1192)&gt;6),INT(LEFT(T1192,8)),IF(AND(科目汇总表!P$5=4,LEN(T1192)&gt;8),T1192,0)))))</f>
        <v>0</v>
      </c>
      <c r="H1192" s="16">
        <f t="shared" si="56"/>
        <v>0</v>
      </c>
      <c r="I1192" s="16">
        <f t="shared" si="57"/>
        <v>0</v>
      </c>
      <c r="J1192" s="16">
        <f t="shared" si="58"/>
        <v>0</v>
      </c>
    </row>
    <row r="1193" spans="4:10" ht="15" customHeight="1" x14ac:dyDescent="0.15">
      <c r="D1193" s="16">
        <f>IF(T1193="",0,IF(科目汇总表!P$5=1,INT(LEFT(T1193,4)),IF(AND(科目汇总表!P$5=2,LEN(T1193)&gt;4),INT(LEFT(T1193,6)),IF(AND(科目汇总表!P$5=3,LEN(T1193)&gt;6),INT(LEFT(T1193,8)),IF(AND(科目汇总表!P$5=4,LEN(T1193)&gt;8),T1193,0)))))</f>
        <v>0</v>
      </c>
      <c r="H1193" s="16">
        <f t="shared" si="56"/>
        <v>0</v>
      </c>
      <c r="I1193" s="16">
        <f t="shared" si="57"/>
        <v>0</v>
      </c>
      <c r="J1193" s="16">
        <f t="shared" si="58"/>
        <v>0</v>
      </c>
    </row>
    <row r="1194" spans="4:10" ht="15" customHeight="1" x14ac:dyDescent="0.15">
      <c r="D1194" s="16">
        <f>IF(T1194="",0,IF(科目汇总表!P$5=1,INT(LEFT(T1194,4)),IF(AND(科目汇总表!P$5=2,LEN(T1194)&gt;4),INT(LEFT(T1194,6)),IF(AND(科目汇总表!P$5=3,LEN(T1194)&gt;6),INT(LEFT(T1194,8)),IF(AND(科目汇总表!P$5=4,LEN(T1194)&gt;8),T1194,0)))))</f>
        <v>0</v>
      </c>
      <c r="H1194" s="16">
        <f t="shared" si="56"/>
        <v>0</v>
      </c>
      <c r="I1194" s="16">
        <f t="shared" si="57"/>
        <v>0</v>
      </c>
      <c r="J1194" s="16">
        <f t="shared" si="58"/>
        <v>0</v>
      </c>
    </row>
    <row r="1195" spans="4:10" ht="15" customHeight="1" x14ac:dyDescent="0.15">
      <c r="D1195" s="16">
        <f>IF(T1195="",0,IF(科目汇总表!P$5=1,INT(LEFT(T1195,4)),IF(AND(科目汇总表!P$5=2,LEN(T1195)&gt;4),INT(LEFT(T1195,6)),IF(AND(科目汇总表!P$5=3,LEN(T1195)&gt;6),INT(LEFT(T1195,8)),IF(AND(科目汇总表!P$5=4,LEN(T1195)&gt;8),T1195,0)))))</f>
        <v>0</v>
      </c>
      <c r="H1195" s="16">
        <f t="shared" si="56"/>
        <v>0</v>
      </c>
      <c r="I1195" s="16">
        <f t="shared" si="57"/>
        <v>0</v>
      </c>
      <c r="J1195" s="16">
        <f t="shared" si="58"/>
        <v>0</v>
      </c>
    </row>
    <row r="1196" spans="4:10" ht="15" customHeight="1" x14ac:dyDescent="0.15">
      <c r="D1196" s="16">
        <f>IF(T1196="",0,IF(科目汇总表!P$5=1,INT(LEFT(T1196,4)),IF(AND(科目汇总表!P$5=2,LEN(T1196)&gt;4),INT(LEFT(T1196,6)),IF(AND(科目汇总表!P$5=3,LEN(T1196)&gt;6),INT(LEFT(T1196,8)),IF(AND(科目汇总表!P$5=4,LEN(T1196)&gt;8),T1196,0)))))</f>
        <v>0</v>
      </c>
      <c r="H1196" s="16">
        <f t="shared" si="56"/>
        <v>0</v>
      </c>
      <c r="I1196" s="16">
        <f t="shared" si="57"/>
        <v>0</v>
      </c>
      <c r="J1196" s="16">
        <f t="shared" si="58"/>
        <v>0</v>
      </c>
    </row>
    <row r="1197" spans="4:10" ht="15" customHeight="1" x14ac:dyDescent="0.15">
      <c r="D1197" s="16">
        <f>IF(T1197="",0,IF(科目汇总表!P$5=1,INT(LEFT(T1197,4)),IF(AND(科目汇总表!P$5=2,LEN(T1197)&gt;4),INT(LEFT(T1197,6)),IF(AND(科目汇总表!P$5=3,LEN(T1197)&gt;6),INT(LEFT(T1197,8)),IF(AND(科目汇总表!P$5=4,LEN(T1197)&gt;8),T1197,0)))))</f>
        <v>0</v>
      </c>
      <c r="H1197" s="16">
        <f t="shared" si="56"/>
        <v>0</v>
      </c>
      <c r="I1197" s="16">
        <f t="shared" si="57"/>
        <v>0</v>
      </c>
      <c r="J1197" s="16">
        <f t="shared" si="58"/>
        <v>0</v>
      </c>
    </row>
    <row r="1198" spans="4:10" ht="15" customHeight="1" x14ac:dyDescent="0.15">
      <c r="D1198" s="16">
        <f>IF(T1198="",0,IF(科目汇总表!P$5=1,INT(LEFT(T1198,4)),IF(AND(科目汇总表!P$5=2,LEN(T1198)&gt;4),INT(LEFT(T1198,6)),IF(AND(科目汇总表!P$5=3,LEN(T1198)&gt;6),INT(LEFT(T1198,8)),IF(AND(科目汇总表!P$5=4,LEN(T1198)&gt;8),T1198,0)))))</f>
        <v>0</v>
      </c>
      <c r="H1198" s="16">
        <f t="shared" si="56"/>
        <v>0</v>
      </c>
      <c r="I1198" s="16">
        <f t="shared" si="57"/>
        <v>0</v>
      </c>
      <c r="J1198" s="16">
        <f t="shared" si="58"/>
        <v>0</v>
      </c>
    </row>
    <row r="1199" spans="4:10" ht="15" customHeight="1" x14ac:dyDescent="0.15">
      <c r="D1199" s="16">
        <f>IF(T1199="",0,IF(科目汇总表!P$5=1,INT(LEFT(T1199,4)),IF(AND(科目汇总表!P$5=2,LEN(T1199)&gt;4),INT(LEFT(T1199,6)),IF(AND(科目汇总表!P$5=3,LEN(T1199)&gt;6),INT(LEFT(T1199,8)),IF(AND(科目汇总表!P$5=4,LEN(T1199)&gt;8),T1199,0)))))</f>
        <v>0</v>
      </c>
      <c r="H1199" s="16">
        <f t="shared" si="56"/>
        <v>0</v>
      </c>
      <c r="I1199" s="16">
        <f t="shared" si="57"/>
        <v>0</v>
      </c>
      <c r="J1199" s="16">
        <f t="shared" si="58"/>
        <v>0</v>
      </c>
    </row>
    <row r="1200" spans="4:10" ht="15" customHeight="1" x14ac:dyDescent="0.15">
      <c r="D1200" s="16">
        <f>IF(T1200="",0,IF(科目汇总表!P$5=1,INT(LEFT(T1200,4)),IF(AND(科目汇总表!P$5=2,LEN(T1200)&gt;4),INT(LEFT(T1200,6)),IF(AND(科目汇总表!P$5=3,LEN(T1200)&gt;6),INT(LEFT(T1200,8)),IF(AND(科目汇总表!P$5=4,LEN(T1200)&gt;8),T1200,0)))))</f>
        <v>0</v>
      </c>
      <c r="H1200" s="16">
        <f t="shared" si="56"/>
        <v>0</v>
      </c>
      <c r="I1200" s="16">
        <f t="shared" si="57"/>
        <v>0</v>
      </c>
      <c r="J1200" s="16">
        <f t="shared" si="58"/>
        <v>0</v>
      </c>
    </row>
    <row r="1201" spans="4:10" ht="15" customHeight="1" x14ac:dyDescent="0.15">
      <c r="D1201" s="16">
        <f>IF(T1201="",0,IF(科目汇总表!P$5=1,INT(LEFT(T1201,4)),IF(AND(科目汇总表!P$5=2,LEN(T1201)&gt;4),INT(LEFT(T1201,6)),IF(AND(科目汇总表!P$5=3,LEN(T1201)&gt;6),INT(LEFT(T1201,8)),IF(AND(科目汇总表!P$5=4,LEN(T1201)&gt;8),T1201,0)))))</f>
        <v>0</v>
      </c>
      <c r="H1201" s="16">
        <f t="shared" si="56"/>
        <v>0</v>
      </c>
      <c r="I1201" s="16">
        <f t="shared" si="57"/>
        <v>0</v>
      </c>
      <c r="J1201" s="16">
        <f t="shared" si="58"/>
        <v>0</v>
      </c>
    </row>
    <row r="1202" spans="4:10" ht="15" customHeight="1" x14ac:dyDescent="0.15">
      <c r="D1202" s="16">
        <f>IF(T1202="",0,IF(科目汇总表!P$5=1,INT(LEFT(T1202,4)),IF(AND(科目汇总表!P$5=2,LEN(T1202)&gt;4),INT(LEFT(T1202,6)),IF(AND(科目汇总表!P$5=3,LEN(T1202)&gt;6),INT(LEFT(T1202,8)),IF(AND(科目汇总表!P$5=4,LEN(T1202)&gt;8),T1202,0)))))</f>
        <v>0</v>
      </c>
      <c r="H1202" s="16">
        <f t="shared" si="56"/>
        <v>0</v>
      </c>
      <c r="I1202" s="16">
        <f t="shared" si="57"/>
        <v>0</v>
      </c>
      <c r="J1202" s="16">
        <f t="shared" si="58"/>
        <v>0</v>
      </c>
    </row>
    <row r="1203" spans="4:10" ht="15" customHeight="1" x14ac:dyDescent="0.15">
      <c r="D1203" s="16">
        <f>IF(T1203="",0,IF(科目汇总表!P$5=1,INT(LEFT(T1203,4)),IF(AND(科目汇总表!P$5=2,LEN(T1203)&gt;4),INT(LEFT(T1203,6)),IF(AND(科目汇总表!P$5=3,LEN(T1203)&gt;6),INT(LEFT(T1203,8)),IF(AND(科目汇总表!P$5=4,LEN(T1203)&gt;8),T1203,0)))))</f>
        <v>0</v>
      </c>
      <c r="H1203" s="16">
        <f t="shared" si="56"/>
        <v>0</v>
      </c>
      <c r="I1203" s="16">
        <f t="shared" si="57"/>
        <v>0</v>
      </c>
      <c r="J1203" s="16">
        <f t="shared" si="58"/>
        <v>0</v>
      </c>
    </row>
    <row r="1204" spans="4:10" ht="15" customHeight="1" x14ac:dyDescent="0.15">
      <c r="D1204" s="16">
        <f>IF(T1204="",0,IF(科目汇总表!P$5=1,INT(LEFT(T1204,4)),IF(AND(科目汇总表!P$5=2,LEN(T1204)&gt;4),INT(LEFT(T1204,6)),IF(AND(科目汇总表!P$5=3,LEN(T1204)&gt;6),INT(LEFT(T1204,8)),IF(AND(科目汇总表!P$5=4,LEN(T1204)&gt;8),T1204,0)))))</f>
        <v>0</v>
      </c>
      <c r="H1204" s="16">
        <f t="shared" si="56"/>
        <v>0</v>
      </c>
      <c r="I1204" s="16">
        <f t="shared" si="57"/>
        <v>0</v>
      </c>
      <c r="J1204" s="16">
        <f t="shared" si="58"/>
        <v>0</v>
      </c>
    </row>
    <row r="1205" spans="4:10" ht="15" customHeight="1" x14ac:dyDescent="0.15">
      <c r="D1205" s="16">
        <f>IF(T1205="",0,IF(科目汇总表!P$5=1,INT(LEFT(T1205,4)),IF(AND(科目汇总表!P$5=2,LEN(T1205)&gt;4),INT(LEFT(T1205,6)),IF(AND(科目汇总表!P$5=3,LEN(T1205)&gt;6),INT(LEFT(T1205,8)),IF(AND(科目汇总表!P$5=4,LEN(T1205)&gt;8),T1205,0)))))</f>
        <v>0</v>
      </c>
      <c r="H1205" s="16">
        <f t="shared" si="56"/>
        <v>0</v>
      </c>
      <c r="I1205" s="16">
        <f t="shared" si="57"/>
        <v>0</v>
      </c>
      <c r="J1205" s="16">
        <f t="shared" si="58"/>
        <v>0</v>
      </c>
    </row>
    <row r="1206" spans="4:10" ht="15" customHeight="1" x14ac:dyDescent="0.15">
      <c r="D1206" s="16">
        <f>IF(T1206="",0,IF(科目汇总表!P$5=1,INT(LEFT(T1206,4)),IF(AND(科目汇总表!P$5=2,LEN(T1206)&gt;4),INT(LEFT(T1206,6)),IF(AND(科目汇总表!P$5=3,LEN(T1206)&gt;6),INT(LEFT(T1206,8)),IF(AND(科目汇总表!P$5=4,LEN(T1206)&gt;8),T1206,0)))))</f>
        <v>0</v>
      </c>
      <c r="H1206" s="16">
        <f t="shared" si="56"/>
        <v>0</v>
      </c>
      <c r="I1206" s="16">
        <f t="shared" si="57"/>
        <v>0</v>
      </c>
      <c r="J1206" s="16">
        <f t="shared" si="58"/>
        <v>0</v>
      </c>
    </row>
    <row r="1207" spans="4:10" ht="15" customHeight="1" x14ac:dyDescent="0.15">
      <c r="D1207" s="16">
        <f>IF(T1207="",0,IF(科目汇总表!P$5=1,INT(LEFT(T1207,4)),IF(AND(科目汇总表!P$5=2,LEN(T1207)&gt;4),INT(LEFT(T1207,6)),IF(AND(科目汇总表!P$5=3,LEN(T1207)&gt;6),INT(LEFT(T1207,8)),IF(AND(科目汇总表!P$5=4,LEN(T1207)&gt;8),T1207,0)))))</f>
        <v>0</v>
      </c>
      <c r="H1207" s="16">
        <f t="shared" si="56"/>
        <v>0</v>
      </c>
      <c r="I1207" s="16">
        <f t="shared" si="57"/>
        <v>0</v>
      </c>
      <c r="J1207" s="16">
        <f t="shared" si="58"/>
        <v>0</v>
      </c>
    </row>
    <row r="1208" spans="4:10" ht="15" customHeight="1" x14ac:dyDescent="0.15">
      <c r="D1208" s="16">
        <f>IF(T1208="",0,IF(科目汇总表!P$5=1,INT(LEFT(T1208,4)),IF(AND(科目汇总表!P$5=2,LEN(T1208)&gt;4),INT(LEFT(T1208,6)),IF(AND(科目汇总表!P$5=3,LEN(T1208)&gt;6),INT(LEFT(T1208,8)),IF(AND(科目汇总表!P$5=4,LEN(T1208)&gt;8),T1208,0)))))</f>
        <v>0</v>
      </c>
      <c r="H1208" s="16">
        <f t="shared" si="56"/>
        <v>0</v>
      </c>
      <c r="I1208" s="16">
        <f t="shared" si="57"/>
        <v>0</v>
      </c>
      <c r="J1208" s="16">
        <f t="shared" si="58"/>
        <v>0</v>
      </c>
    </row>
    <row r="1209" spans="4:10" ht="15" customHeight="1" x14ac:dyDescent="0.15">
      <c r="D1209" s="16">
        <f>IF(T1209="",0,IF(科目汇总表!P$5=1,INT(LEFT(T1209,4)),IF(AND(科目汇总表!P$5=2,LEN(T1209)&gt;4),INT(LEFT(T1209,6)),IF(AND(科目汇总表!P$5=3,LEN(T1209)&gt;6),INT(LEFT(T1209,8)),IF(AND(科目汇总表!P$5=4,LEN(T1209)&gt;8),T1209,0)))))</f>
        <v>0</v>
      </c>
      <c r="H1209" s="16">
        <f t="shared" si="56"/>
        <v>0</v>
      </c>
      <c r="I1209" s="16">
        <f t="shared" si="57"/>
        <v>0</v>
      </c>
      <c r="J1209" s="16">
        <f t="shared" si="58"/>
        <v>0</v>
      </c>
    </row>
    <row r="1210" spans="4:10" ht="15" customHeight="1" x14ac:dyDescent="0.15">
      <c r="D1210" s="16">
        <f>IF(T1210="",0,IF(科目汇总表!P$5=1,INT(LEFT(T1210,4)),IF(AND(科目汇总表!P$5=2,LEN(T1210)&gt;4),INT(LEFT(T1210,6)),IF(AND(科目汇总表!P$5=3,LEN(T1210)&gt;6),INT(LEFT(T1210,8)),IF(AND(科目汇总表!P$5=4,LEN(T1210)&gt;8),T1210,0)))))</f>
        <v>0</v>
      </c>
      <c r="H1210" s="16">
        <f t="shared" si="56"/>
        <v>0</v>
      </c>
      <c r="I1210" s="16">
        <f t="shared" si="57"/>
        <v>0</v>
      </c>
      <c r="J1210" s="16">
        <f t="shared" si="58"/>
        <v>0</v>
      </c>
    </row>
    <row r="1211" spans="4:10" ht="15" customHeight="1" x14ac:dyDescent="0.15">
      <c r="D1211" s="16">
        <f>IF(T1211="",0,IF(科目汇总表!P$5=1,INT(LEFT(T1211,4)),IF(AND(科目汇总表!P$5=2,LEN(T1211)&gt;4),INT(LEFT(T1211,6)),IF(AND(科目汇总表!P$5=3,LEN(T1211)&gt;6),INT(LEFT(T1211,8)),IF(AND(科目汇总表!P$5=4,LEN(T1211)&gt;8),T1211,0)))))</f>
        <v>0</v>
      </c>
      <c r="H1211" s="16">
        <f t="shared" si="56"/>
        <v>0</v>
      </c>
      <c r="I1211" s="16">
        <f t="shared" si="57"/>
        <v>0</v>
      </c>
      <c r="J1211" s="16">
        <f t="shared" si="58"/>
        <v>0</v>
      </c>
    </row>
    <row r="1212" spans="4:10" ht="15" customHeight="1" x14ac:dyDescent="0.15">
      <c r="D1212" s="16">
        <f>IF(T1212="",0,IF(科目汇总表!P$5=1,INT(LEFT(T1212,4)),IF(AND(科目汇总表!P$5=2,LEN(T1212)&gt;4),INT(LEFT(T1212,6)),IF(AND(科目汇总表!P$5=3,LEN(T1212)&gt;6),INT(LEFT(T1212,8)),IF(AND(科目汇总表!P$5=4,LEN(T1212)&gt;8),T1212,0)))))</f>
        <v>0</v>
      </c>
      <c r="H1212" s="16">
        <f t="shared" si="56"/>
        <v>0</v>
      </c>
      <c r="I1212" s="16">
        <f t="shared" si="57"/>
        <v>0</v>
      </c>
      <c r="J1212" s="16">
        <f t="shared" si="58"/>
        <v>0</v>
      </c>
    </row>
    <row r="1213" spans="4:10" ht="15" customHeight="1" x14ac:dyDescent="0.15">
      <c r="D1213" s="16">
        <f>IF(T1213="",0,IF(科目汇总表!P$5=1,INT(LEFT(T1213,4)),IF(AND(科目汇总表!P$5=2,LEN(T1213)&gt;4),INT(LEFT(T1213,6)),IF(AND(科目汇总表!P$5=3,LEN(T1213)&gt;6),INT(LEFT(T1213,8)),IF(AND(科目汇总表!P$5=4,LEN(T1213)&gt;8),T1213,0)))))</f>
        <v>0</v>
      </c>
      <c r="H1213" s="16">
        <f t="shared" si="56"/>
        <v>0</v>
      </c>
      <c r="I1213" s="16">
        <f t="shared" si="57"/>
        <v>0</v>
      </c>
      <c r="J1213" s="16">
        <f t="shared" si="58"/>
        <v>0</v>
      </c>
    </row>
    <row r="1214" spans="4:10" ht="15" customHeight="1" x14ac:dyDescent="0.15">
      <c r="D1214" s="16">
        <f>IF(T1214="",0,IF(科目汇总表!P$5=1,INT(LEFT(T1214,4)),IF(AND(科目汇总表!P$5=2,LEN(T1214)&gt;4),INT(LEFT(T1214,6)),IF(AND(科目汇总表!P$5=3,LEN(T1214)&gt;6),INT(LEFT(T1214,8)),IF(AND(科目汇总表!P$5=4,LEN(T1214)&gt;8),T1214,0)))))</f>
        <v>0</v>
      </c>
      <c r="H1214" s="16">
        <f t="shared" si="56"/>
        <v>0</v>
      </c>
      <c r="I1214" s="16">
        <f t="shared" si="57"/>
        <v>0</v>
      </c>
      <c r="J1214" s="16">
        <f t="shared" si="58"/>
        <v>0</v>
      </c>
    </row>
    <row r="1215" spans="4:10" ht="15" customHeight="1" x14ac:dyDescent="0.15">
      <c r="D1215" s="16">
        <f>IF(T1215="",0,IF(科目汇总表!P$5=1,INT(LEFT(T1215,4)),IF(AND(科目汇总表!P$5=2,LEN(T1215)&gt;4),INT(LEFT(T1215,6)),IF(AND(科目汇总表!P$5=3,LEN(T1215)&gt;6),INT(LEFT(T1215,8)),IF(AND(科目汇总表!P$5=4,LEN(T1215)&gt;8),T1215,0)))))</f>
        <v>0</v>
      </c>
      <c r="H1215" s="16">
        <f t="shared" si="56"/>
        <v>0</v>
      </c>
      <c r="I1215" s="16">
        <f t="shared" si="57"/>
        <v>0</v>
      </c>
      <c r="J1215" s="16">
        <f t="shared" si="58"/>
        <v>0</v>
      </c>
    </row>
    <row r="1216" spans="4:10" ht="15" customHeight="1" x14ac:dyDescent="0.15">
      <c r="D1216" s="16">
        <f>IF(T1216="",0,IF(科目汇总表!P$5=1,INT(LEFT(T1216,4)),IF(AND(科目汇总表!P$5=2,LEN(T1216)&gt;4),INT(LEFT(T1216,6)),IF(AND(科目汇总表!P$5=3,LEN(T1216)&gt;6),INT(LEFT(T1216,8)),IF(AND(科目汇总表!P$5=4,LEN(T1216)&gt;8),T1216,0)))))</f>
        <v>0</v>
      </c>
      <c r="H1216" s="16">
        <f t="shared" si="56"/>
        <v>0</v>
      </c>
      <c r="I1216" s="16">
        <f t="shared" si="57"/>
        <v>0</v>
      </c>
      <c r="J1216" s="16">
        <f t="shared" si="58"/>
        <v>0</v>
      </c>
    </row>
    <row r="1217" spans="4:10" ht="15" customHeight="1" x14ac:dyDescent="0.15">
      <c r="D1217" s="16">
        <f>IF(T1217="",0,IF(科目汇总表!P$5=1,INT(LEFT(T1217,4)),IF(AND(科目汇总表!P$5=2,LEN(T1217)&gt;4),INT(LEFT(T1217,6)),IF(AND(科目汇总表!P$5=3,LEN(T1217)&gt;6),INT(LEFT(T1217,8)),IF(AND(科目汇总表!P$5=4,LEN(T1217)&gt;8),T1217,0)))))</f>
        <v>0</v>
      </c>
      <c r="H1217" s="16">
        <f t="shared" si="56"/>
        <v>0</v>
      </c>
      <c r="I1217" s="16">
        <f t="shared" si="57"/>
        <v>0</v>
      </c>
      <c r="J1217" s="16">
        <f t="shared" si="58"/>
        <v>0</v>
      </c>
    </row>
    <row r="1218" spans="4:10" ht="15" customHeight="1" x14ac:dyDescent="0.15">
      <c r="D1218" s="16">
        <f>IF(T1218="",0,IF(科目汇总表!P$5=1,INT(LEFT(T1218,4)),IF(AND(科目汇总表!P$5=2,LEN(T1218)&gt;4),INT(LEFT(T1218,6)),IF(AND(科目汇总表!P$5=3,LEN(T1218)&gt;6),INT(LEFT(T1218,8)),IF(AND(科目汇总表!P$5=4,LEN(T1218)&gt;8),T1218,0)))))</f>
        <v>0</v>
      </c>
      <c r="H1218" s="16">
        <f t="shared" si="56"/>
        <v>0</v>
      </c>
      <c r="I1218" s="16">
        <f t="shared" si="57"/>
        <v>0</v>
      </c>
      <c r="J1218" s="16">
        <f t="shared" si="58"/>
        <v>0</v>
      </c>
    </row>
    <row r="1219" spans="4:10" ht="15" customHeight="1" x14ac:dyDescent="0.15">
      <c r="D1219" s="16">
        <f>IF(T1219="",0,IF(科目汇总表!P$5=1,INT(LEFT(T1219,4)),IF(AND(科目汇总表!P$5=2,LEN(T1219)&gt;4),INT(LEFT(T1219,6)),IF(AND(科目汇总表!P$5=3,LEN(T1219)&gt;6),INT(LEFT(T1219,8)),IF(AND(科目汇总表!P$5=4,LEN(T1219)&gt;8),T1219,0)))))</f>
        <v>0</v>
      </c>
      <c r="H1219" s="16">
        <f t="shared" si="56"/>
        <v>0</v>
      </c>
      <c r="I1219" s="16">
        <f t="shared" si="57"/>
        <v>0</v>
      </c>
      <c r="J1219" s="16">
        <f t="shared" si="58"/>
        <v>0</v>
      </c>
    </row>
    <row r="1220" spans="4:10" ht="15" customHeight="1" x14ac:dyDescent="0.15">
      <c r="D1220" s="16">
        <f>IF(T1220="",0,IF(科目汇总表!P$5=1,INT(LEFT(T1220,4)),IF(AND(科目汇总表!P$5=2,LEN(T1220)&gt;4),INT(LEFT(T1220,6)),IF(AND(科目汇总表!P$5=3,LEN(T1220)&gt;6),INT(LEFT(T1220,8)),IF(AND(科目汇总表!P$5=4,LEN(T1220)&gt;8),T1220,0)))))</f>
        <v>0</v>
      </c>
      <c r="H1220" s="16">
        <f t="shared" si="56"/>
        <v>0</v>
      </c>
      <c r="I1220" s="16">
        <f t="shared" si="57"/>
        <v>0</v>
      </c>
      <c r="J1220" s="16">
        <f t="shared" si="58"/>
        <v>0</v>
      </c>
    </row>
    <row r="1221" spans="4:10" ht="15" customHeight="1" x14ac:dyDescent="0.15">
      <c r="D1221" s="16">
        <f>IF(T1221="",0,IF(科目汇总表!P$5=1,INT(LEFT(T1221,4)),IF(AND(科目汇总表!P$5=2,LEN(T1221)&gt;4),INT(LEFT(T1221,6)),IF(AND(科目汇总表!P$5=3,LEN(T1221)&gt;6),INT(LEFT(T1221,8)),IF(AND(科目汇总表!P$5=4,LEN(T1221)&gt;8),T1221,0)))))</f>
        <v>0</v>
      </c>
      <c r="H1221" s="16">
        <f t="shared" ref="H1221:H1284" si="59">IF(T1221=0,0,INT(LEFT(T1221,4)))</f>
        <v>0</v>
      </c>
      <c r="I1221" s="16">
        <f t="shared" si="57"/>
        <v>0</v>
      </c>
      <c r="J1221" s="16">
        <f t="shared" si="58"/>
        <v>0</v>
      </c>
    </row>
    <row r="1222" spans="4:10" ht="15" customHeight="1" x14ac:dyDescent="0.15">
      <c r="D1222" s="16">
        <f>IF(T1222="",0,IF(科目汇总表!P$5=1,INT(LEFT(T1222,4)),IF(AND(科目汇总表!P$5=2,LEN(T1222)&gt;4),INT(LEFT(T1222,6)),IF(AND(科目汇总表!P$5=3,LEN(T1222)&gt;6),INT(LEFT(T1222,8)),IF(AND(科目汇总表!P$5=4,LEN(T1222)&gt;8),T1222,0)))))</f>
        <v>0</v>
      </c>
      <c r="H1222" s="16">
        <f t="shared" si="59"/>
        <v>0</v>
      </c>
      <c r="I1222" s="16">
        <f t="shared" si="57"/>
        <v>0</v>
      </c>
      <c r="J1222" s="16">
        <f t="shared" si="58"/>
        <v>0</v>
      </c>
    </row>
    <row r="1223" spans="4:10" ht="15" customHeight="1" x14ac:dyDescent="0.15">
      <c r="D1223" s="16">
        <f>IF(T1223="",0,IF(科目汇总表!P$5=1,INT(LEFT(T1223,4)),IF(AND(科目汇总表!P$5=2,LEN(T1223)&gt;4),INT(LEFT(T1223,6)),IF(AND(科目汇总表!P$5=3,LEN(T1223)&gt;6),INT(LEFT(T1223,8)),IF(AND(科目汇总表!P$5=4,LEN(T1223)&gt;8),T1223,0)))))</f>
        <v>0</v>
      </c>
      <c r="H1223" s="16">
        <f t="shared" si="59"/>
        <v>0</v>
      </c>
      <c r="I1223" s="16">
        <f t="shared" si="57"/>
        <v>0</v>
      </c>
      <c r="J1223" s="16">
        <f t="shared" si="58"/>
        <v>0</v>
      </c>
    </row>
    <row r="1224" spans="4:10" ht="15" customHeight="1" x14ac:dyDescent="0.15">
      <c r="D1224" s="16">
        <f>IF(T1224="",0,IF(科目汇总表!P$5=1,INT(LEFT(T1224,4)),IF(AND(科目汇总表!P$5=2,LEN(T1224)&gt;4),INT(LEFT(T1224,6)),IF(AND(科目汇总表!P$5=3,LEN(T1224)&gt;6),INT(LEFT(T1224,8)),IF(AND(科目汇总表!P$5=4,LEN(T1224)&gt;8),T1224,0)))))</f>
        <v>0</v>
      </c>
      <c r="H1224" s="16">
        <f t="shared" si="59"/>
        <v>0</v>
      </c>
      <c r="I1224" s="16">
        <f t="shared" si="57"/>
        <v>0</v>
      </c>
      <c r="J1224" s="16">
        <f t="shared" si="58"/>
        <v>0</v>
      </c>
    </row>
    <row r="1225" spans="4:10" ht="15" customHeight="1" x14ac:dyDescent="0.15">
      <c r="D1225" s="16">
        <f>IF(T1225="",0,IF(科目汇总表!P$5=1,INT(LEFT(T1225,4)),IF(AND(科目汇总表!P$5=2,LEN(T1225)&gt;4),INT(LEFT(T1225,6)),IF(AND(科目汇总表!P$5=3,LEN(T1225)&gt;6),INT(LEFT(T1225,8)),IF(AND(科目汇总表!P$5=4,LEN(T1225)&gt;8),T1225,0)))))</f>
        <v>0</v>
      </c>
      <c r="H1225" s="16">
        <f t="shared" si="59"/>
        <v>0</v>
      </c>
      <c r="I1225" s="16">
        <f t="shared" si="57"/>
        <v>0</v>
      </c>
      <c r="J1225" s="16">
        <f t="shared" si="58"/>
        <v>0</v>
      </c>
    </row>
    <row r="1226" spans="4:10" ht="15" customHeight="1" x14ac:dyDescent="0.15">
      <c r="D1226" s="16">
        <f>IF(T1226="",0,IF(科目汇总表!P$5=1,INT(LEFT(T1226,4)),IF(AND(科目汇总表!P$5=2,LEN(T1226)&gt;4),INT(LEFT(T1226,6)),IF(AND(科目汇总表!P$5=3,LEN(T1226)&gt;6),INT(LEFT(T1226,8)),IF(AND(科目汇总表!P$5=4,LEN(T1226)&gt;8),T1226,0)))))</f>
        <v>0</v>
      </c>
      <c r="H1226" s="16">
        <f t="shared" si="59"/>
        <v>0</v>
      </c>
      <c r="I1226" s="16">
        <f t="shared" si="57"/>
        <v>0</v>
      </c>
      <c r="J1226" s="16">
        <f t="shared" si="58"/>
        <v>0</v>
      </c>
    </row>
    <row r="1227" spans="4:10" ht="15" customHeight="1" x14ac:dyDescent="0.15">
      <c r="D1227" s="16">
        <f>IF(T1227="",0,IF(科目汇总表!P$5=1,INT(LEFT(T1227,4)),IF(AND(科目汇总表!P$5=2,LEN(T1227)&gt;4),INT(LEFT(T1227,6)),IF(AND(科目汇总表!P$5=3,LEN(T1227)&gt;6),INT(LEFT(T1227,8)),IF(AND(科目汇总表!P$5=4,LEN(T1227)&gt;8),T1227,0)))))</f>
        <v>0</v>
      </c>
      <c r="H1227" s="16">
        <f t="shared" si="59"/>
        <v>0</v>
      </c>
      <c r="I1227" s="16">
        <f t="shared" si="57"/>
        <v>0</v>
      </c>
      <c r="J1227" s="16">
        <f t="shared" si="58"/>
        <v>0</v>
      </c>
    </row>
    <row r="1228" spans="4:10" ht="15" customHeight="1" x14ac:dyDescent="0.15">
      <c r="D1228" s="16">
        <f>IF(T1228="",0,IF(科目汇总表!P$5=1,INT(LEFT(T1228,4)),IF(AND(科目汇总表!P$5=2,LEN(T1228)&gt;4),INT(LEFT(T1228,6)),IF(AND(科目汇总表!P$5=3,LEN(T1228)&gt;6),INT(LEFT(T1228,8)),IF(AND(科目汇总表!P$5=4,LEN(T1228)&gt;8),T1228,0)))))</f>
        <v>0</v>
      </c>
      <c r="H1228" s="16">
        <f t="shared" si="59"/>
        <v>0</v>
      </c>
      <c r="I1228" s="16">
        <f t="shared" si="57"/>
        <v>0</v>
      </c>
      <c r="J1228" s="16">
        <f t="shared" si="58"/>
        <v>0</v>
      </c>
    </row>
    <row r="1229" spans="4:10" ht="15" customHeight="1" x14ac:dyDescent="0.15">
      <c r="D1229" s="16">
        <f>IF(T1229="",0,IF(科目汇总表!P$5=1,INT(LEFT(T1229,4)),IF(AND(科目汇总表!P$5=2,LEN(T1229)&gt;4),INT(LEFT(T1229,6)),IF(AND(科目汇总表!P$5=3,LEN(T1229)&gt;6),INT(LEFT(T1229,8)),IF(AND(科目汇总表!P$5=4,LEN(T1229)&gt;8),T1229,0)))))</f>
        <v>0</v>
      </c>
      <c r="H1229" s="16">
        <f t="shared" si="59"/>
        <v>0</v>
      </c>
      <c r="I1229" s="16">
        <f t="shared" si="57"/>
        <v>0</v>
      </c>
      <c r="J1229" s="16">
        <f t="shared" si="58"/>
        <v>0</v>
      </c>
    </row>
    <row r="1230" spans="4:10" ht="15" customHeight="1" x14ac:dyDescent="0.15">
      <c r="D1230" s="16">
        <f>IF(T1230="",0,IF(科目汇总表!P$5=1,INT(LEFT(T1230,4)),IF(AND(科目汇总表!P$5=2,LEN(T1230)&gt;4),INT(LEFT(T1230,6)),IF(AND(科目汇总表!P$5=3,LEN(T1230)&gt;6),INT(LEFT(T1230,8)),IF(AND(科目汇总表!P$5=4,LEN(T1230)&gt;8),T1230,0)))))</f>
        <v>0</v>
      </c>
      <c r="H1230" s="16">
        <f t="shared" si="59"/>
        <v>0</v>
      </c>
      <c r="I1230" s="16">
        <f t="shared" si="57"/>
        <v>0</v>
      </c>
      <c r="J1230" s="16">
        <f t="shared" si="58"/>
        <v>0</v>
      </c>
    </row>
    <row r="1231" spans="4:10" ht="15" customHeight="1" x14ac:dyDescent="0.15">
      <c r="D1231" s="16">
        <f>IF(T1231="",0,IF(科目汇总表!P$5=1,INT(LEFT(T1231,4)),IF(AND(科目汇总表!P$5=2,LEN(T1231)&gt;4),INT(LEFT(T1231,6)),IF(AND(科目汇总表!P$5=3,LEN(T1231)&gt;6),INT(LEFT(T1231,8)),IF(AND(科目汇总表!P$5=4,LEN(T1231)&gt;8),T1231,0)))))</f>
        <v>0</v>
      </c>
      <c r="H1231" s="16">
        <f t="shared" si="59"/>
        <v>0</v>
      </c>
      <c r="I1231" s="16">
        <f t="shared" si="57"/>
        <v>0</v>
      </c>
      <c r="J1231" s="16">
        <f t="shared" si="58"/>
        <v>0</v>
      </c>
    </row>
    <row r="1232" spans="4:10" ht="15" customHeight="1" x14ac:dyDescent="0.15">
      <c r="D1232" s="16">
        <f>IF(T1232="",0,IF(科目汇总表!P$5=1,INT(LEFT(T1232,4)),IF(AND(科目汇总表!P$5=2,LEN(T1232)&gt;4),INT(LEFT(T1232,6)),IF(AND(科目汇总表!P$5=3,LEN(T1232)&gt;6),INT(LEFT(T1232,8)),IF(AND(科目汇总表!P$5=4,LEN(T1232)&gt;8),T1232,0)))))</f>
        <v>0</v>
      </c>
      <c r="H1232" s="16">
        <f t="shared" si="59"/>
        <v>0</v>
      </c>
      <c r="I1232" s="16">
        <f t="shared" si="57"/>
        <v>0</v>
      </c>
      <c r="J1232" s="16">
        <f t="shared" si="58"/>
        <v>0</v>
      </c>
    </row>
    <row r="1233" spans="4:10" ht="15" customHeight="1" x14ac:dyDescent="0.15">
      <c r="D1233" s="16">
        <f>IF(T1233="",0,IF(科目汇总表!P$5=1,INT(LEFT(T1233,4)),IF(AND(科目汇总表!P$5=2,LEN(T1233)&gt;4),INT(LEFT(T1233,6)),IF(AND(科目汇总表!P$5=3,LEN(T1233)&gt;6),INT(LEFT(T1233,8)),IF(AND(科目汇总表!P$5=4,LEN(T1233)&gt;8),T1233,0)))))</f>
        <v>0</v>
      </c>
      <c r="H1233" s="16">
        <f t="shared" si="59"/>
        <v>0</v>
      </c>
      <c r="I1233" s="16">
        <f t="shared" si="57"/>
        <v>0</v>
      </c>
      <c r="J1233" s="16">
        <f t="shared" si="58"/>
        <v>0</v>
      </c>
    </row>
    <row r="1234" spans="4:10" ht="15" customHeight="1" x14ac:dyDescent="0.15">
      <c r="D1234" s="16">
        <f>IF(T1234="",0,IF(科目汇总表!P$5=1,INT(LEFT(T1234,4)),IF(AND(科目汇总表!P$5=2,LEN(T1234)&gt;4),INT(LEFT(T1234,6)),IF(AND(科目汇总表!P$5=3,LEN(T1234)&gt;6),INT(LEFT(T1234,8)),IF(AND(科目汇总表!P$5=4,LEN(T1234)&gt;8),T1234,0)))))</f>
        <v>0</v>
      </c>
      <c r="H1234" s="16">
        <f t="shared" si="59"/>
        <v>0</v>
      </c>
      <c r="I1234" s="16">
        <f t="shared" si="57"/>
        <v>0</v>
      </c>
      <c r="J1234" s="16">
        <f t="shared" si="58"/>
        <v>0</v>
      </c>
    </row>
    <row r="1235" spans="4:10" ht="15" customHeight="1" x14ac:dyDescent="0.15">
      <c r="D1235" s="16">
        <f>IF(T1235="",0,IF(科目汇总表!P$5=1,INT(LEFT(T1235,4)),IF(AND(科目汇总表!P$5=2,LEN(T1235)&gt;4),INT(LEFT(T1235,6)),IF(AND(科目汇总表!P$5=3,LEN(T1235)&gt;6),INT(LEFT(T1235,8)),IF(AND(科目汇总表!P$5=4,LEN(T1235)&gt;8),T1235,0)))))</f>
        <v>0</v>
      </c>
      <c r="H1235" s="16">
        <f t="shared" si="59"/>
        <v>0</v>
      </c>
      <c r="I1235" s="16">
        <f t="shared" si="57"/>
        <v>0</v>
      </c>
      <c r="J1235" s="16">
        <f t="shared" si="58"/>
        <v>0</v>
      </c>
    </row>
    <row r="1236" spans="4:10" ht="15" customHeight="1" x14ac:dyDescent="0.15">
      <c r="D1236" s="16">
        <f>IF(T1236="",0,IF(科目汇总表!P$5=1,INT(LEFT(T1236,4)),IF(AND(科目汇总表!P$5=2,LEN(T1236)&gt;4),INT(LEFT(T1236,6)),IF(AND(科目汇总表!P$5=3,LEN(T1236)&gt;6),INT(LEFT(T1236,8)),IF(AND(科目汇总表!P$5=4,LEN(T1236)&gt;8),T1236,0)))))</f>
        <v>0</v>
      </c>
      <c r="H1236" s="16">
        <f t="shared" si="59"/>
        <v>0</v>
      </c>
      <c r="I1236" s="16">
        <f t="shared" si="57"/>
        <v>0</v>
      </c>
      <c r="J1236" s="16">
        <f t="shared" si="58"/>
        <v>0</v>
      </c>
    </row>
    <row r="1237" spans="4:10" ht="15" customHeight="1" x14ac:dyDescent="0.15">
      <c r="D1237" s="16">
        <f>IF(T1237="",0,IF(科目汇总表!P$5=1,INT(LEFT(T1237,4)),IF(AND(科目汇总表!P$5=2,LEN(T1237)&gt;4),INT(LEFT(T1237,6)),IF(AND(科目汇总表!P$5=3,LEN(T1237)&gt;6),INT(LEFT(T1237,8)),IF(AND(科目汇总表!P$5=4,LEN(T1237)&gt;8),T1237,0)))))</f>
        <v>0</v>
      </c>
      <c r="H1237" s="16">
        <f t="shared" si="59"/>
        <v>0</v>
      </c>
      <c r="I1237" s="16">
        <f t="shared" si="57"/>
        <v>0</v>
      </c>
      <c r="J1237" s="16">
        <f t="shared" si="58"/>
        <v>0</v>
      </c>
    </row>
    <row r="1238" spans="4:10" ht="15" customHeight="1" x14ac:dyDescent="0.15">
      <c r="D1238" s="16">
        <f>IF(T1238="",0,IF(科目汇总表!P$5=1,INT(LEFT(T1238,4)),IF(AND(科目汇总表!P$5=2,LEN(T1238)&gt;4),INT(LEFT(T1238,6)),IF(AND(科目汇总表!P$5=3,LEN(T1238)&gt;6),INT(LEFT(T1238,8)),IF(AND(科目汇总表!P$5=4,LEN(T1238)&gt;8),T1238,0)))))</f>
        <v>0</v>
      </c>
      <c r="H1238" s="16">
        <f t="shared" si="59"/>
        <v>0</v>
      </c>
      <c r="I1238" s="16">
        <f t="shared" si="57"/>
        <v>0</v>
      </c>
      <c r="J1238" s="16">
        <f t="shared" si="58"/>
        <v>0</v>
      </c>
    </row>
    <row r="1239" spans="4:10" ht="15" customHeight="1" x14ac:dyDescent="0.15">
      <c r="D1239" s="16">
        <f>IF(T1239="",0,IF(科目汇总表!P$5=1,INT(LEFT(T1239,4)),IF(AND(科目汇总表!P$5=2,LEN(T1239)&gt;4),INT(LEFT(T1239,6)),IF(AND(科目汇总表!P$5=3,LEN(T1239)&gt;6),INT(LEFT(T1239,8)),IF(AND(科目汇总表!P$5=4,LEN(T1239)&gt;8),T1239,0)))))</f>
        <v>0</v>
      </c>
      <c r="H1239" s="16">
        <f t="shared" si="59"/>
        <v>0</v>
      </c>
      <c r="I1239" s="16">
        <f t="shared" si="57"/>
        <v>0</v>
      </c>
      <c r="J1239" s="16">
        <f t="shared" si="58"/>
        <v>0</v>
      </c>
    </row>
    <row r="1240" spans="4:10" ht="15" customHeight="1" x14ac:dyDescent="0.15">
      <c r="D1240" s="16">
        <f>IF(T1240="",0,IF(科目汇总表!P$5=1,INT(LEFT(T1240,4)),IF(AND(科目汇总表!P$5=2,LEN(T1240)&gt;4),INT(LEFT(T1240,6)),IF(AND(科目汇总表!P$5=3,LEN(T1240)&gt;6),INT(LEFT(T1240,8)),IF(AND(科目汇总表!P$5=4,LEN(T1240)&gt;8),T1240,0)))))</f>
        <v>0</v>
      </c>
      <c r="H1240" s="16">
        <f t="shared" si="59"/>
        <v>0</v>
      </c>
      <c r="I1240" s="16">
        <f t="shared" si="57"/>
        <v>0</v>
      </c>
      <c r="J1240" s="16">
        <f t="shared" si="58"/>
        <v>0</v>
      </c>
    </row>
    <row r="1241" spans="4:10" ht="15" customHeight="1" x14ac:dyDescent="0.15">
      <c r="D1241" s="16">
        <f>IF(T1241="",0,IF(科目汇总表!P$5=1,INT(LEFT(T1241,4)),IF(AND(科目汇总表!P$5=2,LEN(T1241)&gt;4),INT(LEFT(T1241,6)),IF(AND(科目汇总表!P$5=3,LEN(T1241)&gt;6),INT(LEFT(T1241,8)),IF(AND(科目汇总表!P$5=4,LEN(T1241)&gt;8),T1241,0)))))</f>
        <v>0</v>
      </c>
      <c r="H1241" s="16">
        <f t="shared" si="59"/>
        <v>0</v>
      </c>
      <c r="I1241" s="16">
        <f t="shared" si="57"/>
        <v>0</v>
      </c>
      <c r="J1241" s="16">
        <f t="shared" si="58"/>
        <v>0</v>
      </c>
    </row>
    <row r="1242" spans="4:10" ht="15" customHeight="1" x14ac:dyDescent="0.15">
      <c r="D1242" s="16">
        <f>IF(T1242="",0,IF(科目汇总表!P$5=1,INT(LEFT(T1242,4)),IF(AND(科目汇总表!P$5=2,LEN(T1242)&gt;4),INT(LEFT(T1242,6)),IF(AND(科目汇总表!P$5=3,LEN(T1242)&gt;6),INT(LEFT(T1242,8)),IF(AND(科目汇总表!P$5=4,LEN(T1242)&gt;8),T1242,0)))))</f>
        <v>0</v>
      </c>
      <c r="H1242" s="16">
        <f t="shared" si="59"/>
        <v>0</v>
      </c>
      <c r="I1242" s="16">
        <f t="shared" si="57"/>
        <v>0</v>
      </c>
      <c r="J1242" s="16">
        <f t="shared" si="58"/>
        <v>0</v>
      </c>
    </row>
    <row r="1243" spans="4:10" ht="15" customHeight="1" x14ac:dyDescent="0.15">
      <c r="D1243" s="16">
        <f>IF(T1243="",0,IF(科目汇总表!P$5=1,INT(LEFT(T1243,4)),IF(AND(科目汇总表!P$5=2,LEN(T1243)&gt;4),INT(LEFT(T1243,6)),IF(AND(科目汇总表!P$5=3,LEN(T1243)&gt;6),INT(LEFT(T1243,8)),IF(AND(科目汇总表!P$5=4,LEN(T1243)&gt;8),T1243,0)))))</f>
        <v>0</v>
      </c>
      <c r="H1243" s="16">
        <f t="shared" si="59"/>
        <v>0</v>
      </c>
      <c r="I1243" s="16">
        <f t="shared" si="57"/>
        <v>0</v>
      </c>
      <c r="J1243" s="16">
        <f t="shared" si="58"/>
        <v>0</v>
      </c>
    </row>
    <row r="1244" spans="4:10" ht="15" customHeight="1" x14ac:dyDescent="0.15">
      <c r="D1244" s="16">
        <f>IF(T1244="",0,IF(科目汇总表!P$5=1,INT(LEFT(T1244,4)),IF(AND(科目汇总表!P$5=2,LEN(T1244)&gt;4),INT(LEFT(T1244,6)),IF(AND(科目汇总表!P$5=3,LEN(T1244)&gt;6),INT(LEFT(T1244,8)),IF(AND(科目汇总表!P$5=4,LEN(T1244)&gt;8),T1244,0)))))</f>
        <v>0</v>
      </c>
      <c r="H1244" s="16">
        <f t="shared" si="59"/>
        <v>0</v>
      </c>
      <c r="I1244" s="16">
        <f t="shared" si="57"/>
        <v>0</v>
      </c>
      <c r="J1244" s="16">
        <f t="shared" si="58"/>
        <v>0</v>
      </c>
    </row>
    <row r="1245" spans="4:10" ht="15" customHeight="1" x14ac:dyDescent="0.15">
      <c r="D1245" s="16">
        <f>IF(T1245="",0,IF(科目汇总表!P$5=1,INT(LEFT(T1245,4)),IF(AND(科目汇总表!P$5=2,LEN(T1245)&gt;4),INT(LEFT(T1245,6)),IF(AND(科目汇总表!P$5=3,LEN(T1245)&gt;6),INT(LEFT(T1245,8)),IF(AND(科目汇总表!P$5=4,LEN(T1245)&gt;8),T1245,0)))))</f>
        <v>0</v>
      </c>
      <c r="H1245" s="16">
        <f t="shared" si="59"/>
        <v>0</v>
      </c>
      <c r="I1245" s="16">
        <f t="shared" si="57"/>
        <v>0</v>
      </c>
      <c r="J1245" s="16">
        <f t="shared" si="58"/>
        <v>0</v>
      </c>
    </row>
    <row r="1246" spans="4:10" ht="15" customHeight="1" x14ac:dyDescent="0.15">
      <c r="D1246" s="16">
        <f>IF(T1246="",0,IF(科目汇总表!P$5=1,INT(LEFT(T1246,4)),IF(AND(科目汇总表!P$5=2,LEN(T1246)&gt;4),INT(LEFT(T1246,6)),IF(AND(科目汇总表!P$5=3,LEN(T1246)&gt;6),INT(LEFT(T1246,8)),IF(AND(科目汇总表!P$5=4,LEN(T1246)&gt;8),T1246,0)))))</f>
        <v>0</v>
      </c>
      <c r="H1246" s="16">
        <f t="shared" si="59"/>
        <v>0</v>
      </c>
      <c r="I1246" s="16">
        <f t="shared" si="57"/>
        <v>0</v>
      </c>
      <c r="J1246" s="16">
        <f t="shared" si="58"/>
        <v>0</v>
      </c>
    </row>
    <row r="1247" spans="4:10" ht="15" customHeight="1" x14ac:dyDescent="0.15">
      <c r="D1247" s="16">
        <f>IF(T1247="",0,IF(科目汇总表!P$5=1,INT(LEFT(T1247,4)),IF(AND(科目汇总表!P$5=2,LEN(T1247)&gt;4),INT(LEFT(T1247,6)),IF(AND(科目汇总表!P$5=3,LEN(T1247)&gt;6),INT(LEFT(T1247,8)),IF(AND(科目汇总表!P$5=4,LEN(T1247)&gt;8),T1247,0)))))</f>
        <v>0</v>
      </c>
      <c r="H1247" s="16">
        <f t="shared" si="59"/>
        <v>0</v>
      </c>
      <c r="I1247" s="16">
        <f t="shared" si="57"/>
        <v>0</v>
      </c>
      <c r="J1247" s="16">
        <f t="shared" si="58"/>
        <v>0</v>
      </c>
    </row>
    <row r="1248" spans="4:10" ht="15" customHeight="1" x14ac:dyDescent="0.15">
      <c r="D1248" s="16">
        <f>IF(T1248="",0,IF(科目汇总表!P$5=1,INT(LEFT(T1248,4)),IF(AND(科目汇总表!P$5=2,LEN(T1248)&gt;4),INT(LEFT(T1248,6)),IF(AND(科目汇总表!P$5=3,LEN(T1248)&gt;6),INT(LEFT(T1248,8)),IF(AND(科目汇总表!P$5=4,LEN(T1248)&gt;8),T1248,0)))))</f>
        <v>0</v>
      </c>
      <c r="H1248" s="16">
        <f t="shared" si="59"/>
        <v>0</v>
      </c>
      <c r="I1248" s="16">
        <f t="shared" si="57"/>
        <v>0</v>
      </c>
      <c r="J1248" s="16">
        <f t="shared" si="58"/>
        <v>0</v>
      </c>
    </row>
    <row r="1249" spans="4:10" ht="15" customHeight="1" x14ac:dyDescent="0.15">
      <c r="D1249" s="16">
        <f>IF(T1249="",0,IF(科目汇总表!P$5=1,INT(LEFT(T1249,4)),IF(AND(科目汇总表!P$5=2,LEN(T1249)&gt;4),INT(LEFT(T1249,6)),IF(AND(科目汇总表!P$5=3,LEN(T1249)&gt;6),INT(LEFT(T1249,8)),IF(AND(科目汇总表!P$5=4,LEN(T1249)&gt;8),T1249,0)))))</f>
        <v>0</v>
      </c>
      <c r="H1249" s="16">
        <f t="shared" si="59"/>
        <v>0</v>
      </c>
      <c r="I1249" s="16">
        <f t="shared" si="57"/>
        <v>0</v>
      </c>
      <c r="J1249" s="16">
        <f t="shared" si="58"/>
        <v>0</v>
      </c>
    </row>
    <row r="1250" spans="4:10" ht="15" customHeight="1" x14ac:dyDescent="0.15">
      <c r="D1250" s="16">
        <f>IF(T1250="",0,IF(科目汇总表!P$5=1,INT(LEFT(T1250,4)),IF(AND(科目汇总表!P$5=2,LEN(T1250)&gt;4),INT(LEFT(T1250,6)),IF(AND(科目汇总表!P$5=3,LEN(T1250)&gt;6),INT(LEFT(T1250,8)),IF(AND(科目汇总表!P$5=4,LEN(T1250)&gt;8),T1250,0)))))</f>
        <v>0</v>
      </c>
      <c r="H1250" s="16">
        <f t="shared" si="59"/>
        <v>0</v>
      </c>
      <c r="I1250" s="16">
        <f t="shared" si="57"/>
        <v>0</v>
      </c>
      <c r="J1250" s="16">
        <f t="shared" si="58"/>
        <v>0</v>
      </c>
    </row>
    <row r="1251" spans="4:10" ht="15" customHeight="1" x14ac:dyDescent="0.15">
      <c r="D1251" s="16">
        <f>IF(T1251="",0,IF(科目汇总表!P$5=1,INT(LEFT(T1251,4)),IF(AND(科目汇总表!P$5=2,LEN(T1251)&gt;4),INT(LEFT(T1251,6)),IF(AND(科目汇总表!P$5=3,LEN(T1251)&gt;6),INT(LEFT(T1251,8)),IF(AND(科目汇总表!P$5=4,LEN(T1251)&gt;8),T1251,0)))))</f>
        <v>0</v>
      </c>
      <c r="H1251" s="16">
        <f t="shared" si="59"/>
        <v>0</v>
      </c>
      <c r="I1251" s="16">
        <f t="shared" si="57"/>
        <v>0</v>
      </c>
      <c r="J1251" s="16">
        <f t="shared" si="58"/>
        <v>0</v>
      </c>
    </row>
    <row r="1252" spans="4:10" ht="15" customHeight="1" x14ac:dyDescent="0.15">
      <c r="D1252" s="16">
        <f>IF(T1252="",0,IF(科目汇总表!P$5=1,INT(LEFT(T1252,4)),IF(AND(科目汇总表!P$5=2,LEN(T1252)&gt;4),INT(LEFT(T1252,6)),IF(AND(科目汇总表!P$5=3,LEN(T1252)&gt;6),INT(LEFT(T1252,8)),IF(AND(科目汇总表!P$5=4,LEN(T1252)&gt;8),T1252,0)))))</f>
        <v>0</v>
      </c>
      <c r="H1252" s="16">
        <f t="shared" si="59"/>
        <v>0</v>
      </c>
      <c r="I1252" s="16">
        <f t="shared" ref="I1252:I1315" si="60">IF(LEN(T1252)&lt;6,0,INT(LEFT(T1252,6)))</f>
        <v>0</v>
      </c>
      <c r="J1252" s="16">
        <f t="shared" ref="J1252:J1315" si="61">IF(LEN(T1252)&lt;8,0,INT(LEFT(T1252,8)))</f>
        <v>0</v>
      </c>
    </row>
    <row r="1253" spans="4:10" ht="15" customHeight="1" x14ac:dyDescent="0.15">
      <c r="D1253" s="16">
        <f>IF(T1253="",0,IF(科目汇总表!P$5=1,INT(LEFT(T1253,4)),IF(AND(科目汇总表!P$5=2,LEN(T1253)&gt;4),INT(LEFT(T1253,6)),IF(AND(科目汇总表!P$5=3,LEN(T1253)&gt;6),INT(LEFT(T1253,8)),IF(AND(科目汇总表!P$5=4,LEN(T1253)&gt;8),T1253,0)))))</f>
        <v>0</v>
      </c>
      <c r="H1253" s="16">
        <f t="shared" si="59"/>
        <v>0</v>
      </c>
      <c r="I1253" s="16">
        <f t="shared" si="60"/>
        <v>0</v>
      </c>
      <c r="J1253" s="16">
        <f t="shared" si="61"/>
        <v>0</v>
      </c>
    </row>
    <row r="1254" spans="4:10" ht="15" customHeight="1" x14ac:dyDescent="0.15">
      <c r="D1254" s="16">
        <f>IF(T1254="",0,IF(科目汇总表!P$5=1,INT(LEFT(T1254,4)),IF(AND(科目汇总表!P$5=2,LEN(T1254)&gt;4),INT(LEFT(T1254,6)),IF(AND(科目汇总表!P$5=3,LEN(T1254)&gt;6),INT(LEFT(T1254,8)),IF(AND(科目汇总表!P$5=4,LEN(T1254)&gt;8),T1254,0)))))</f>
        <v>0</v>
      </c>
      <c r="H1254" s="16">
        <f t="shared" si="59"/>
        <v>0</v>
      </c>
      <c r="I1254" s="16">
        <f t="shared" si="60"/>
        <v>0</v>
      </c>
      <c r="J1254" s="16">
        <f t="shared" si="61"/>
        <v>0</v>
      </c>
    </row>
    <row r="1255" spans="4:10" ht="15" customHeight="1" x14ac:dyDescent="0.15">
      <c r="D1255" s="16">
        <f>IF(T1255="",0,IF(科目汇总表!P$5=1,INT(LEFT(T1255,4)),IF(AND(科目汇总表!P$5=2,LEN(T1255)&gt;4),INT(LEFT(T1255,6)),IF(AND(科目汇总表!P$5=3,LEN(T1255)&gt;6),INT(LEFT(T1255,8)),IF(AND(科目汇总表!P$5=4,LEN(T1255)&gt;8),T1255,0)))))</f>
        <v>0</v>
      </c>
      <c r="H1255" s="16">
        <f t="shared" si="59"/>
        <v>0</v>
      </c>
      <c r="I1255" s="16">
        <f t="shared" si="60"/>
        <v>0</v>
      </c>
      <c r="J1255" s="16">
        <f t="shared" si="61"/>
        <v>0</v>
      </c>
    </row>
    <row r="1256" spans="4:10" ht="15" customHeight="1" x14ac:dyDescent="0.15">
      <c r="D1256" s="16">
        <f>IF(T1256="",0,IF(科目汇总表!P$5=1,INT(LEFT(T1256,4)),IF(AND(科目汇总表!P$5=2,LEN(T1256)&gt;4),INT(LEFT(T1256,6)),IF(AND(科目汇总表!P$5=3,LEN(T1256)&gt;6),INT(LEFT(T1256,8)),IF(AND(科目汇总表!P$5=4,LEN(T1256)&gt;8),T1256,0)))))</f>
        <v>0</v>
      </c>
      <c r="H1256" s="16">
        <f t="shared" si="59"/>
        <v>0</v>
      </c>
      <c r="I1256" s="16">
        <f t="shared" si="60"/>
        <v>0</v>
      </c>
      <c r="J1256" s="16">
        <f t="shared" si="61"/>
        <v>0</v>
      </c>
    </row>
    <row r="1257" spans="4:10" ht="15" customHeight="1" x14ac:dyDescent="0.15">
      <c r="D1257" s="16">
        <f>IF(T1257="",0,IF(科目汇总表!P$5=1,INT(LEFT(T1257,4)),IF(AND(科目汇总表!P$5=2,LEN(T1257)&gt;4),INT(LEFT(T1257,6)),IF(AND(科目汇总表!P$5=3,LEN(T1257)&gt;6),INT(LEFT(T1257,8)),IF(AND(科目汇总表!P$5=4,LEN(T1257)&gt;8),T1257,0)))))</f>
        <v>0</v>
      </c>
      <c r="H1257" s="16">
        <f t="shared" si="59"/>
        <v>0</v>
      </c>
      <c r="I1257" s="16">
        <f t="shared" si="60"/>
        <v>0</v>
      </c>
      <c r="J1257" s="16">
        <f t="shared" si="61"/>
        <v>0</v>
      </c>
    </row>
    <row r="1258" spans="4:10" ht="15" customHeight="1" x14ac:dyDescent="0.15">
      <c r="D1258" s="16">
        <f>IF(T1258="",0,IF(科目汇总表!P$5=1,INT(LEFT(T1258,4)),IF(AND(科目汇总表!P$5=2,LEN(T1258)&gt;4),INT(LEFT(T1258,6)),IF(AND(科目汇总表!P$5=3,LEN(T1258)&gt;6),INT(LEFT(T1258,8)),IF(AND(科目汇总表!P$5=4,LEN(T1258)&gt;8),T1258,0)))))</f>
        <v>0</v>
      </c>
      <c r="H1258" s="16">
        <f t="shared" si="59"/>
        <v>0</v>
      </c>
      <c r="I1258" s="16">
        <f t="shared" si="60"/>
        <v>0</v>
      </c>
      <c r="J1258" s="16">
        <f t="shared" si="61"/>
        <v>0</v>
      </c>
    </row>
    <row r="1259" spans="4:10" ht="15" customHeight="1" x14ac:dyDescent="0.15">
      <c r="D1259" s="16">
        <f>IF(T1259="",0,IF(科目汇总表!P$5=1,INT(LEFT(T1259,4)),IF(AND(科目汇总表!P$5=2,LEN(T1259)&gt;4),INT(LEFT(T1259,6)),IF(AND(科目汇总表!P$5=3,LEN(T1259)&gt;6),INT(LEFT(T1259,8)),IF(AND(科目汇总表!P$5=4,LEN(T1259)&gt;8),T1259,0)))))</f>
        <v>0</v>
      </c>
      <c r="H1259" s="16">
        <f t="shared" si="59"/>
        <v>0</v>
      </c>
      <c r="I1259" s="16">
        <f t="shared" si="60"/>
        <v>0</v>
      </c>
      <c r="J1259" s="16">
        <f t="shared" si="61"/>
        <v>0</v>
      </c>
    </row>
    <row r="1260" spans="4:10" ht="15" customHeight="1" x14ac:dyDescent="0.15">
      <c r="D1260" s="16">
        <f>IF(T1260="",0,IF(科目汇总表!P$5=1,INT(LEFT(T1260,4)),IF(AND(科目汇总表!P$5=2,LEN(T1260)&gt;4),INT(LEFT(T1260,6)),IF(AND(科目汇总表!P$5=3,LEN(T1260)&gt;6),INT(LEFT(T1260,8)),IF(AND(科目汇总表!P$5=4,LEN(T1260)&gt;8),T1260,0)))))</f>
        <v>0</v>
      </c>
      <c r="H1260" s="16">
        <f t="shared" si="59"/>
        <v>0</v>
      </c>
      <c r="I1260" s="16">
        <f t="shared" si="60"/>
        <v>0</v>
      </c>
      <c r="J1260" s="16">
        <f t="shared" si="61"/>
        <v>0</v>
      </c>
    </row>
    <row r="1261" spans="4:10" ht="15" customHeight="1" x14ac:dyDescent="0.15">
      <c r="D1261" s="16">
        <f>IF(T1261="",0,IF(科目汇总表!P$5=1,INT(LEFT(T1261,4)),IF(AND(科目汇总表!P$5=2,LEN(T1261)&gt;4),INT(LEFT(T1261,6)),IF(AND(科目汇总表!P$5=3,LEN(T1261)&gt;6),INT(LEFT(T1261,8)),IF(AND(科目汇总表!P$5=4,LEN(T1261)&gt;8),T1261,0)))))</f>
        <v>0</v>
      </c>
      <c r="H1261" s="16">
        <f t="shared" si="59"/>
        <v>0</v>
      </c>
      <c r="I1261" s="16">
        <f t="shared" si="60"/>
        <v>0</v>
      </c>
      <c r="J1261" s="16">
        <f t="shared" si="61"/>
        <v>0</v>
      </c>
    </row>
    <row r="1262" spans="4:10" ht="15" customHeight="1" x14ac:dyDescent="0.15">
      <c r="D1262" s="16">
        <f>IF(T1262="",0,IF(科目汇总表!P$5=1,INT(LEFT(T1262,4)),IF(AND(科目汇总表!P$5=2,LEN(T1262)&gt;4),INT(LEFT(T1262,6)),IF(AND(科目汇总表!P$5=3,LEN(T1262)&gt;6),INT(LEFT(T1262,8)),IF(AND(科目汇总表!P$5=4,LEN(T1262)&gt;8),T1262,0)))))</f>
        <v>0</v>
      </c>
      <c r="H1262" s="16">
        <f t="shared" si="59"/>
        <v>0</v>
      </c>
      <c r="I1262" s="16">
        <f t="shared" si="60"/>
        <v>0</v>
      </c>
      <c r="J1262" s="16">
        <f t="shared" si="61"/>
        <v>0</v>
      </c>
    </row>
    <row r="1263" spans="4:10" ht="15" customHeight="1" x14ac:dyDescent="0.15">
      <c r="D1263" s="16">
        <f>IF(T1263="",0,IF(科目汇总表!P$5=1,INT(LEFT(T1263,4)),IF(AND(科目汇总表!P$5=2,LEN(T1263)&gt;4),INT(LEFT(T1263,6)),IF(AND(科目汇总表!P$5=3,LEN(T1263)&gt;6),INT(LEFT(T1263,8)),IF(AND(科目汇总表!P$5=4,LEN(T1263)&gt;8),T1263,0)))))</f>
        <v>0</v>
      </c>
      <c r="H1263" s="16">
        <f t="shared" si="59"/>
        <v>0</v>
      </c>
      <c r="I1263" s="16">
        <f t="shared" si="60"/>
        <v>0</v>
      </c>
      <c r="J1263" s="16">
        <f t="shared" si="61"/>
        <v>0</v>
      </c>
    </row>
    <row r="1264" spans="4:10" ht="15" customHeight="1" x14ac:dyDescent="0.15">
      <c r="D1264" s="16">
        <f>IF(T1264="",0,IF(科目汇总表!P$5=1,INT(LEFT(T1264,4)),IF(AND(科目汇总表!P$5=2,LEN(T1264)&gt;4),INT(LEFT(T1264,6)),IF(AND(科目汇总表!P$5=3,LEN(T1264)&gt;6),INT(LEFT(T1264,8)),IF(AND(科目汇总表!P$5=4,LEN(T1264)&gt;8),T1264,0)))))</f>
        <v>0</v>
      </c>
      <c r="H1264" s="16">
        <f t="shared" si="59"/>
        <v>0</v>
      </c>
      <c r="I1264" s="16">
        <f t="shared" si="60"/>
        <v>0</v>
      </c>
      <c r="J1264" s="16">
        <f t="shared" si="61"/>
        <v>0</v>
      </c>
    </row>
    <row r="1265" spans="4:10" ht="15" customHeight="1" x14ac:dyDescent="0.15">
      <c r="D1265" s="16">
        <f>IF(T1265="",0,IF(科目汇总表!P$5=1,INT(LEFT(T1265,4)),IF(AND(科目汇总表!P$5=2,LEN(T1265)&gt;4),INT(LEFT(T1265,6)),IF(AND(科目汇总表!P$5=3,LEN(T1265)&gt;6),INT(LEFT(T1265,8)),IF(AND(科目汇总表!P$5=4,LEN(T1265)&gt;8),T1265,0)))))</f>
        <v>0</v>
      </c>
      <c r="H1265" s="16">
        <f t="shared" si="59"/>
        <v>0</v>
      </c>
      <c r="I1265" s="16">
        <f t="shared" si="60"/>
        <v>0</v>
      </c>
      <c r="J1265" s="16">
        <f t="shared" si="61"/>
        <v>0</v>
      </c>
    </row>
    <row r="1266" spans="4:10" ht="15" customHeight="1" x14ac:dyDescent="0.15">
      <c r="D1266" s="16">
        <f>IF(T1266="",0,IF(科目汇总表!P$5=1,INT(LEFT(T1266,4)),IF(AND(科目汇总表!P$5=2,LEN(T1266)&gt;4),INT(LEFT(T1266,6)),IF(AND(科目汇总表!P$5=3,LEN(T1266)&gt;6),INT(LEFT(T1266,8)),IF(AND(科目汇总表!P$5=4,LEN(T1266)&gt;8),T1266,0)))))</f>
        <v>0</v>
      </c>
      <c r="H1266" s="16">
        <f t="shared" si="59"/>
        <v>0</v>
      </c>
      <c r="I1266" s="16">
        <f t="shared" si="60"/>
        <v>0</v>
      </c>
      <c r="J1266" s="16">
        <f t="shared" si="61"/>
        <v>0</v>
      </c>
    </row>
    <row r="1267" spans="4:10" ht="15" customHeight="1" x14ac:dyDescent="0.15">
      <c r="D1267" s="16">
        <f>IF(T1267="",0,IF(科目汇总表!P$5=1,INT(LEFT(T1267,4)),IF(AND(科目汇总表!P$5=2,LEN(T1267)&gt;4),INT(LEFT(T1267,6)),IF(AND(科目汇总表!P$5=3,LEN(T1267)&gt;6),INT(LEFT(T1267,8)),IF(AND(科目汇总表!P$5=4,LEN(T1267)&gt;8),T1267,0)))))</f>
        <v>0</v>
      </c>
      <c r="H1267" s="16">
        <f t="shared" si="59"/>
        <v>0</v>
      </c>
      <c r="I1267" s="16">
        <f t="shared" si="60"/>
        <v>0</v>
      </c>
      <c r="J1267" s="16">
        <f t="shared" si="61"/>
        <v>0</v>
      </c>
    </row>
    <row r="1268" spans="4:10" ht="15" customHeight="1" x14ac:dyDescent="0.15">
      <c r="D1268" s="16">
        <f>IF(T1268="",0,IF(科目汇总表!P$5=1,INT(LEFT(T1268,4)),IF(AND(科目汇总表!P$5=2,LEN(T1268)&gt;4),INT(LEFT(T1268,6)),IF(AND(科目汇总表!P$5=3,LEN(T1268)&gt;6),INT(LEFT(T1268,8)),IF(AND(科目汇总表!P$5=4,LEN(T1268)&gt;8),T1268,0)))))</f>
        <v>0</v>
      </c>
      <c r="H1268" s="16">
        <f t="shared" si="59"/>
        <v>0</v>
      </c>
      <c r="I1268" s="16">
        <f t="shared" si="60"/>
        <v>0</v>
      </c>
      <c r="J1268" s="16">
        <f t="shared" si="61"/>
        <v>0</v>
      </c>
    </row>
    <row r="1269" spans="4:10" ht="15" customHeight="1" x14ac:dyDescent="0.15">
      <c r="D1269" s="16">
        <f>IF(T1269="",0,IF(科目汇总表!P$5=1,INT(LEFT(T1269,4)),IF(AND(科目汇总表!P$5=2,LEN(T1269)&gt;4),INT(LEFT(T1269,6)),IF(AND(科目汇总表!P$5=3,LEN(T1269)&gt;6),INT(LEFT(T1269,8)),IF(AND(科目汇总表!P$5=4,LEN(T1269)&gt;8),T1269,0)))))</f>
        <v>0</v>
      </c>
      <c r="H1269" s="16">
        <f t="shared" si="59"/>
        <v>0</v>
      </c>
      <c r="I1269" s="16">
        <f t="shared" si="60"/>
        <v>0</v>
      </c>
      <c r="J1269" s="16">
        <f t="shared" si="61"/>
        <v>0</v>
      </c>
    </row>
    <row r="1270" spans="4:10" ht="15" customHeight="1" x14ac:dyDescent="0.15">
      <c r="D1270" s="16">
        <f>IF(T1270="",0,IF(科目汇总表!P$5=1,INT(LEFT(T1270,4)),IF(AND(科目汇总表!P$5=2,LEN(T1270)&gt;4),INT(LEFT(T1270,6)),IF(AND(科目汇总表!P$5=3,LEN(T1270)&gt;6),INT(LEFT(T1270,8)),IF(AND(科目汇总表!P$5=4,LEN(T1270)&gt;8),T1270,0)))))</f>
        <v>0</v>
      </c>
      <c r="H1270" s="16">
        <f t="shared" si="59"/>
        <v>0</v>
      </c>
      <c r="I1270" s="16">
        <f t="shared" si="60"/>
        <v>0</v>
      </c>
      <c r="J1270" s="16">
        <f t="shared" si="61"/>
        <v>0</v>
      </c>
    </row>
    <row r="1271" spans="4:10" ht="15" customHeight="1" x14ac:dyDescent="0.15">
      <c r="D1271" s="16">
        <f>IF(T1271="",0,IF(科目汇总表!P$5=1,INT(LEFT(T1271,4)),IF(AND(科目汇总表!P$5=2,LEN(T1271)&gt;4),INT(LEFT(T1271,6)),IF(AND(科目汇总表!P$5=3,LEN(T1271)&gt;6),INT(LEFT(T1271,8)),IF(AND(科目汇总表!P$5=4,LEN(T1271)&gt;8),T1271,0)))))</f>
        <v>0</v>
      </c>
      <c r="H1271" s="16">
        <f t="shared" si="59"/>
        <v>0</v>
      </c>
      <c r="I1271" s="16">
        <f t="shared" si="60"/>
        <v>0</v>
      </c>
      <c r="J1271" s="16">
        <f t="shared" si="61"/>
        <v>0</v>
      </c>
    </row>
    <row r="1272" spans="4:10" ht="15" customHeight="1" x14ac:dyDescent="0.15">
      <c r="D1272" s="16">
        <f>IF(T1272="",0,IF(科目汇总表!P$5=1,INT(LEFT(T1272,4)),IF(AND(科目汇总表!P$5=2,LEN(T1272)&gt;4),INT(LEFT(T1272,6)),IF(AND(科目汇总表!P$5=3,LEN(T1272)&gt;6),INT(LEFT(T1272,8)),IF(AND(科目汇总表!P$5=4,LEN(T1272)&gt;8),T1272,0)))))</f>
        <v>0</v>
      </c>
      <c r="H1272" s="16">
        <f t="shared" si="59"/>
        <v>0</v>
      </c>
      <c r="I1272" s="16">
        <f t="shared" si="60"/>
        <v>0</v>
      </c>
      <c r="J1272" s="16">
        <f t="shared" si="61"/>
        <v>0</v>
      </c>
    </row>
    <row r="1273" spans="4:10" ht="15" customHeight="1" x14ac:dyDescent="0.15">
      <c r="D1273" s="16">
        <f>IF(T1273="",0,IF(科目汇总表!P$5=1,INT(LEFT(T1273,4)),IF(AND(科目汇总表!P$5=2,LEN(T1273)&gt;4),INT(LEFT(T1273,6)),IF(AND(科目汇总表!P$5=3,LEN(T1273)&gt;6),INT(LEFT(T1273,8)),IF(AND(科目汇总表!P$5=4,LEN(T1273)&gt;8),T1273,0)))))</f>
        <v>0</v>
      </c>
      <c r="H1273" s="16">
        <f t="shared" si="59"/>
        <v>0</v>
      </c>
      <c r="I1273" s="16">
        <f t="shared" si="60"/>
        <v>0</v>
      </c>
      <c r="J1273" s="16">
        <f t="shared" si="61"/>
        <v>0</v>
      </c>
    </row>
    <row r="1274" spans="4:10" ht="15" customHeight="1" x14ac:dyDescent="0.15">
      <c r="D1274" s="16">
        <f>IF(T1274="",0,IF(科目汇总表!P$5=1,INT(LEFT(T1274,4)),IF(AND(科目汇总表!P$5=2,LEN(T1274)&gt;4),INT(LEFT(T1274,6)),IF(AND(科目汇总表!P$5=3,LEN(T1274)&gt;6),INT(LEFT(T1274,8)),IF(AND(科目汇总表!P$5=4,LEN(T1274)&gt;8),T1274,0)))))</f>
        <v>0</v>
      </c>
      <c r="H1274" s="16">
        <f t="shared" si="59"/>
        <v>0</v>
      </c>
      <c r="I1274" s="16">
        <f t="shared" si="60"/>
        <v>0</v>
      </c>
      <c r="J1274" s="16">
        <f t="shared" si="61"/>
        <v>0</v>
      </c>
    </row>
    <row r="1275" spans="4:10" ht="15" customHeight="1" x14ac:dyDescent="0.15">
      <c r="D1275" s="16">
        <f>IF(T1275="",0,IF(科目汇总表!P$5=1,INT(LEFT(T1275,4)),IF(AND(科目汇总表!P$5=2,LEN(T1275)&gt;4),INT(LEFT(T1275,6)),IF(AND(科目汇总表!P$5=3,LEN(T1275)&gt;6),INT(LEFT(T1275,8)),IF(AND(科目汇总表!P$5=4,LEN(T1275)&gt;8),T1275,0)))))</f>
        <v>0</v>
      </c>
      <c r="H1275" s="16">
        <f t="shared" si="59"/>
        <v>0</v>
      </c>
      <c r="I1275" s="16">
        <f t="shared" si="60"/>
        <v>0</v>
      </c>
      <c r="J1275" s="16">
        <f t="shared" si="61"/>
        <v>0</v>
      </c>
    </row>
    <row r="1276" spans="4:10" ht="15" customHeight="1" x14ac:dyDescent="0.15">
      <c r="D1276" s="16">
        <f>IF(T1276="",0,IF(科目汇总表!P$5=1,INT(LEFT(T1276,4)),IF(AND(科目汇总表!P$5=2,LEN(T1276)&gt;4),INT(LEFT(T1276,6)),IF(AND(科目汇总表!P$5=3,LEN(T1276)&gt;6),INT(LEFT(T1276,8)),IF(AND(科目汇总表!P$5=4,LEN(T1276)&gt;8),T1276,0)))))</f>
        <v>0</v>
      </c>
      <c r="H1276" s="16">
        <f t="shared" si="59"/>
        <v>0</v>
      </c>
      <c r="I1276" s="16">
        <f t="shared" si="60"/>
        <v>0</v>
      </c>
      <c r="J1276" s="16">
        <f t="shared" si="61"/>
        <v>0</v>
      </c>
    </row>
    <row r="1277" spans="4:10" ht="15" customHeight="1" x14ac:dyDescent="0.15">
      <c r="D1277" s="16">
        <f>IF(T1277="",0,IF(科目汇总表!P$5=1,INT(LEFT(T1277,4)),IF(AND(科目汇总表!P$5=2,LEN(T1277)&gt;4),INT(LEFT(T1277,6)),IF(AND(科目汇总表!P$5=3,LEN(T1277)&gt;6),INT(LEFT(T1277,8)),IF(AND(科目汇总表!P$5=4,LEN(T1277)&gt;8),T1277,0)))))</f>
        <v>0</v>
      </c>
      <c r="H1277" s="16">
        <f t="shared" si="59"/>
        <v>0</v>
      </c>
      <c r="I1277" s="16">
        <f t="shared" si="60"/>
        <v>0</v>
      </c>
      <c r="J1277" s="16">
        <f t="shared" si="61"/>
        <v>0</v>
      </c>
    </row>
    <row r="1278" spans="4:10" ht="15" customHeight="1" x14ac:dyDescent="0.15">
      <c r="D1278" s="16">
        <f>IF(T1278="",0,IF(科目汇总表!P$5=1,INT(LEFT(T1278,4)),IF(AND(科目汇总表!P$5=2,LEN(T1278)&gt;4),INT(LEFT(T1278,6)),IF(AND(科目汇总表!P$5=3,LEN(T1278)&gt;6),INT(LEFT(T1278,8)),IF(AND(科目汇总表!P$5=4,LEN(T1278)&gt;8),T1278,0)))))</f>
        <v>0</v>
      </c>
      <c r="H1278" s="16">
        <f t="shared" si="59"/>
        <v>0</v>
      </c>
      <c r="I1278" s="16">
        <f t="shared" si="60"/>
        <v>0</v>
      </c>
      <c r="J1278" s="16">
        <f t="shared" si="61"/>
        <v>0</v>
      </c>
    </row>
    <row r="1279" spans="4:10" ht="15" customHeight="1" x14ac:dyDescent="0.15">
      <c r="D1279" s="16">
        <f>IF(T1279="",0,IF(科目汇总表!P$5=1,INT(LEFT(T1279,4)),IF(AND(科目汇总表!P$5=2,LEN(T1279)&gt;4),INT(LEFT(T1279,6)),IF(AND(科目汇总表!P$5=3,LEN(T1279)&gt;6),INT(LEFT(T1279,8)),IF(AND(科目汇总表!P$5=4,LEN(T1279)&gt;8),T1279,0)))))</f>
        <v>0</v>
      </c>
      <c r="H1279" s="16">
        <f t="shared" si="59"/>
        <v>0</v>
      </c>
      <c r="I1279" s="16">
        <f t="shared" si="60"/>
        <v>0</v>
      </c>
      <c r="J1279" s="16">
        <f t="shared" si="61"/>
        <v>0</v>
      </c>
    </row>
    <row r="1280" spans="4:10" ht="15" customHeight="1" x14ac:dyDescent="0.15">
      <c r="D1280" s="16">
        <f>IF(T1280="",0,IF(科目汇总表!P$5=1,INT(LEFT(T1280,4)),IF(AND(科目汇总表!P$5=2,LEN(T1280)&gt;4),INT(LEFT(T1280,6)),IF(AND(科目汇总表!P$5=3,LEN(T1280)&gt;6),INT(LEFT(T1280,8)),IF(AND(科目汇总表!P$5=4,LEN(T1280)&gt;8),T1280,0)))))</f>
        <v>0</v>
      </c>
      <c r="H1280" s="16">
        <f t="shared" si="59"/>
        <v>0</v>
      </c>
      <c r="I1280" s="16">
        <f t="shared" si="60"/>
        <v>0</v>
      </c>
      <c r="J1280" s="16">
        <f t="shared" si="61"/>
        <v>0</v>
      </c>
    </row>
    <row r="1281" spans="4:10" ht="15" customHeight="1" x14ac:dyDescent="0.15">
      <c r="D1281" s="16">
        <f>IF(T1281="",0,IF(科目汇总表!P$5=1,INT(LEFT(T1281,4)),IF(AND(科目汇总表!P$5=2,LEN(T1281)&gt;4),INT(LEFT(T1281,6)),IF(AND(科目汇总表!P$5=3,LEN(T1281)&gt;6),INT(LEFT(T1281,8)),IF(AND(科目汇总表!P$5=4,LEN(T1281)&gt;8),T1281,0)))))</f>
        <v>0</v>
      </c>
      <c r="H1281" s="16">
        <f t="shared" si="59"/>
        <v>0</v>
      </c>
      <c r="I1281" s="16">
        <f t="shared" si="60"/>
        <v>0</v>
      </c>
      <c r="J1281" s="16">
        <f t="shared" si="61"/>
        <v>0</v>
      </c>
    </row>
    <row r="1282" spans="4:10" ht="15" customHeight="1" x14ac:dyDescent="0.15">
      <c r="D1282" s="16">
        <f>IF(T1282="",0,IF(科目汇总表!P$5=1,INT(LEFT(T1282,4)),IF(AND(科目汇总表!P$5=2,LEN(T1282)&gt;4),INT(LEFT(T1282,6)),IF(AND(科目汇总表!P$5=3,LEN(T1282)&gt;6),INT(LEFT(T1282,8)),IF(AND(科目汇总表!P$5=4,LEN(T1282)&gt;8),T1282,0)))))</f>
        <v>0</v>
      </c>
      <c r="H1282" s="16">
        <f t="shared" si="59"/>
        <v>0</v>
      </c>
      <c r="I1282" s="16">
        <f t="shared" si="60"/>
        <v>0</v>
      </c>
      <c r="J1282" s="16">
        <f t="shared" si="61"/>
        <v>0</v>
      </c>
    </row>
    <row r="1283" spans="4:10" ht="15" customHeight="1" x14ac:dyDescent="0.15">
      <c r="D1283" s="16">
        <f>IF(T1283="",0,IF(科目汇总表!P$5=1,INT(LEFT(T1283,4)),IF(AND(科目汇总表!P$5=2,LEN(T1283)&gt;4),INT(LEFT(T1283,6)),IF(AND(科目汇总表!P$5=3,LEN(T1283)&gt;6),INT(LEFT(T1283,8)),IF(AND(科目汇总表!P$5=4,LEN(T1283)&gt;8),T1283,0)))))</f>
        <v>0</v>
      </c>
      <c r="H1283" s="16">
        <f t="shared" si="59"/>
        <v>0</v>
      </c>
      <c r="I1283" s="16">
        <f t="shared" si="60"/>
        <v>0</v>
      </c>
      <c r="J1283" s="16">
        <f t="shared" si="61"/>
        <v>0</v>
      </c>
    </row>
    <row r="1284" spans="4:10" ht="15" customHeight="1" x14ac:dyDescent="0.15">
      <c r="D1284" s="16">
        <f>IF(T1284="",0,IF(科目汇总表!P$5=1,INT(LEFT(T1284,4)),IF(AND(科目汇总表!P$5=2,LEN(T1284)&gt;4),INT(LEFT(T1284,6)),IF(AND(科目汇总表!P$5=3,LEN(T1284)&gt;6),INT(LEFT(T1284,8)),IF(AND(科目汇总表!P$5=4,LEN(T1284)&gt;8),T1284,0)))))</f>
        <v>0</v>
      </c>
      <c r="H1284" s="16">
        <f t="shared" si="59"/>
        <v>0</v>
      </c>
      <c r="I1284" s="16">
        <f t="shared" si="60"/>
        <v>0</v>
      </c>
      <c r="J1284" s="16">
        <f t="shared" si="61"/>
        <v>0</v>
      </c>
    </row>
    <row r="1285" spans="4:10" ht="15" customHeight="1" x14ac:dyDescent="0.15">
      <c r="D1285" s="16">
        <f>IF(T1285="",0,IF(科目汇总表!P$5=1,INT(LEFT(T1285,4)),IF(AND(科目汇总表!P$5=2,LEN(T1285)&gt;4),INT(LEFT(T1285,6)),IF(AND(科目汇总表!P$5=3,LEN(T1285)&gt;6),INT(LEFT(T1285,8)),IF(AND(科目汇总表!P$5=4,LEN(T1285)&gt;8),T1285,0)))))</f>
        <v>0</v>
      </c>
      <c r="H1285" s="16">
        <f t="shared" ref="H1285:H1348" si="62">IF(T1285=0,0,INT(LEFT(T1285,4)))</f>
        <v>0</v>
      </c>
      <c r="I1285" s="16">
        <f t="shared" si="60"/>
        <v>0</v>
      </c>
      <c r="J1285" s="16">
        <f t="shared" si="61"/>
        <v>0</v>
      </c>
    </row>
    <row r="1286" spans="4:10" ht="15" customHeight="1" x14ac:dyDescent="0.15">
      <c r="D1286" s="16">
        <f>IF(T1286="",0,IF(科目汇总表!P$5=1,INT(LEFT(T1286,4)),IF(AND(科目汇总表!P$5=2,LEN(T1286)&gt;4),INT(LEFT(T1286,6)),IF(AND(科目汇总表!P$5=3,LEN(T1286)&gt;6),INT(LEFT(T1286,8)),IF(AND(科目汇总表!P$5=4,LEN(T1286)&gt;8),T1286,0)))))</f>
        <v>0</v>
      </c>
      <c r="H1286" s="16">
        <f t="shared" si="62"/>
        <v>0</v>
      </c>
      <c r="I1286" s="16">
        <f t="shared" si="60"/>
        <v>0</v>
      </c>
      <c r="J1286" s="16">
        <f t="shared" si="61"/>
        <v>0</v>
      </c>
    </row>
    <row r="1287" spans="4:10" ht="15" customHeight="1" x14ac:dyDescent="0.15">
      <c r="D1287" s="16">
        <f>IF(T1287="",0,IF(科目汇总表!P$5=1,INT(LEFT(T1287,4)),IF(AND(科目汇总表!P$5=2,LEN(T1287)&gt;4),INT(LEFT(T1287,6)),IF(AND(科目汇总表!P$5=3,LEN(T1287)&gt;6),INT(LEFT(T1287,8)),IF(AND(科目汇总表!P$5=4,LEN(T1287)&gt;8),T1287,0)))))</f>
        <v>0</v>
      </c>
      <c r="H1287" s="16">
        <f t="shared" si="62"/>
        <v>0</v>
      </c>
      <c r="I1287" s="16">
        <f t="shared" si="60"/>
        <v>0</v>
      </c>
      <c r="J1287" s="16">
        <f t="shared" si="61"/>
        <v>0</v>
      </c>
    </row>
    <row r="1288" spans="4:10" ht="15" customHeight="1" x14ac:dyDescent="0.15">
      <c r="D1288" s="16">
        <f>IF(T1288="",0,IF(科目汇总表!P$5=1,INT(LEFT(T1288,4)),IF(AND(科目汇总表!P$5=2,LEN(T1288)&gt;4),INT(LEFT(T1288,6)),IF(AND(科目汇总表!P$5=3,LEN(T1288)&gt;6),INT(LEFT(T1288,8)),IF(AND(科目汇总表!P$5=4,LEN(T1288)&gt;8),T1288,0)))))</f>
        <v>0</v>
      </c>
      <c r="H1288" s="16">
        <f t="shared" si="62"/>
        <v>0</v>
      </c>
      <c r="I1288" s="16">
        <f t="shared" si="60"/>
        <v>0</v>
      </c>
      <c r="J1288" s="16">
        <f t="shared" si="61"/>
        <v>0</v>
      </c>
    </row>
    <row r="1289" spans="4:10" ht="15" customHeight="1" x14ac:dyDescent="0.15">
      <c r="D1289" s="16">
        <f>IF(T1289="",0,IF(科目汇总表!P$5=1,INT(LEFT(T1289,4)),IF(AND(科目汇总表!P$5=2,LEN(T1289)&gt;4),INT(LEFT(T1289,6)),IF(AND(科目汇总表!P$5=3,LEN(T1289)&gt;6),INT(LEFT(T1289,8)),IF(AND(科目汇总表!P$5=4,LEN(T1289)&gt;8),T1289,0)))))</f>
        <v>0</v>
      </c>
      <c r="H1289" s="16">
        <f t="shared" si="62"/>
        <v>0</v>
      </c>
      <c r="I1289" s="16">
        <f t="shared" si="60"/>
        <v>0</v>
      </c>
      <c r="J1289" s="16">
        <f t="shared" si="61"/>
        <v>0</v>
      </c>
    </row>
    <row r="1290" spans="4:10" ht="15" customHeight="1" x14ac:dyDescent="0.15">
      <c r="D1290" s="16">
        <f>IF(T1290="",0,IF(科目汇总表!P$5=1,INT(LEFT(T1290,4)),IF(AND(科目汇总表!P$5=2,LEN(T1290)&gt;4),INT(LEFT(T1290,6)),IF(AND(科目汇总表!P$5=3,LEN(T1290)&gt;6),INT(LEFT(T1290,8)),IF(AND(科目汇总表!P$5=4,LEN(T1290)&gt;8),T1290,0)))))</f>
        <v>0</v>
      </c>
      <c r="H1290" s="16">
        <f t="shared" si="62"/>
        <v>0</v>
      </c>
      <c r="I1290" s="16">
        <f t="shared" si="60"/>
        <v>0</v>
      </c>
      <c r="J1290" s="16">
        <f t="shared" si="61"/>
        <v>0</v>
      </c>
    </row>
    <row r="1291" spans="4:10" ht="15" customHeight="1" x14ac:dyDescent="0.15">
      <c r="D1291" s="16">
        <f>IF(T1291="",0,IF(科目汇总表!P$5=1,INT(LEFT(T1291,4)),IF(AND(科目汇总表!P$5=2,LEN(T1291)&gt;4),INT(LEFT(T1291,6)),IF(AND(科目汇总表!P$5=3,LEN(T1291)&gt;6),INT(LEFT(T1291,8)),IF(AND(科目汇总表!P$5=4,LEN(T1291)&gt;8),T1291,0)))))</f>
        <v>0</v>
      </c>
      <c r="H1291" s="16">
        <f t="shared" si="62"/>
        <v>0</v>
      </c>
      <c r="I1291" s="16">
        <f t="shared" si="60"/>
        <v>0</v>
      </c>
      <c r="J1291" s="16">
        <f t="shared" si="61"/>
        <v>0</v>
      </c>
    </row>
    <row r="1292" spans="4:10" ht="15" customHeight="1" x14ac:dyDescent="0.15">
      <c r="D1292" s="16">
        <f>IF(T1292="",0,IF(科目汇总表!P$5=1,INT(LEFT(T1292,4)),IF(AND(科目汇总表!P$5=2,LEN(T1292)&gt;4),INT(LEFT(T1292,6)),IF(AND(科目汇总表!P$5=3,LEN(T1292)&gt;6),INT(LEFT(T1292,8)),IF(AND(科目汇总表!P$5=4,LEN(T1292)&gt;8),T1292,0)))))</f>
        <v>0</v>
      </c>
      <c r="H1292" s="16">
        <f t="shared" si="62"/>
        <v>0</v>
      </c>
      <c r="I1292" s="16">
        <f t="shared" si="60"/>
        <v>0</v>
      </c>
      <c r="J1292" s="16">
        <f t="shared" si="61"/>
        <v>0</v>
      </c>
    </row>
    <row r="1293" spans="4:10" ht="15" customHeight="1" x14ac:dyDescent="0.15">
      <c r="D1293" s="16">
        <f>IF(T1293="",0,IF(科目汇总表!P$5=1,INT(LEFT(T1293,4)),IF(AND(科目汇总表!P$5=2,LEN(T1293)&gt;4),INT(LEFT(T1293,6)),IF(AND(科目汇总表!P$5=3,LEN(T1293)&gt;6),INT(LEFT(T1293,8)),IF(AND(科目汇总表!P$5=4,LEN(T1293)&gt;8),T1293,0)))))</f>
        <v>0</v>
      </c>
      <c r="H1293" s="16">
        <f t="shared" si="62"/>
        <v>0</v>
      </c>
      <c r="I1293" s="16">
        <f t="shared" si="60"/>
        <v>0</v>
      </c>
      <c r="J1293" s="16">
        <f t="shared" si="61"/>
        <v>0</v>
      </c>
    </row>
    <row r="1294" spans="4:10" ht="15" customHeight="1" x14ac:dyDescent="0.15">
      <c r="D1294" s="16">
        <f>IF(T1294="",0,IF(科目汇总表!P$5=1,INT(LEFT(T1294,4)),IF(AND(科目汇总表!P$5=2,LEN(T1294)&gt;4),INT(LEFT(T1294,6)),IF(AND(科目汇总表!P$5=3,LEN(T1294)&gt;6),INT(LEFT(T1294,8)),IF(AND(科目汇总表!P$5=4,LEN(T1294)&gt;8),T1294,0)))))</f>
        <v>0</v>
      </c>
      <c r="H1294" s="16">
        <f t="shared" si="62"/>
        <v>0</v>
      </c>
      <c r="I1294" s="16">
        <f t="shared" si="60"/>
        <v>0</v>
      </c>
      <c r="J1294" s="16">
        <f t="shared" si="61"/>
        <v>0</v>
      </c>
    </row>
    <row r="1295" spans="4:10" ht="15" customHeight="1" x14ac:dyDescent="0.15">
      <c r="D1295" s="16">
        <f>IF(T1295="",0,IF(科目汇总表!P$5=1,INT(LEFT(T1295,4)),IF(AND(科目汇总表!P$5=2,LEN(T1295)&gt;4),INT(LEFT(T1295,6)),IF(AND(科目汇总表!P$5=3,LEN(T1295)&gt;6),INT(LEFT(T1295,8)),IF(AND(科目汇总表!P$5=4,LEN(T1295)&gt;8),T1295,0)))))</f>
        <v>0</v>
      </c>
      <c r="H1295" s="16">
        <f t="shared" si="62"/>
        <v>0</v>
      </c>
      <c r="I1295" s="16">
        <f t="shared" si="60"/>
        <v>0</v>
      </c>
      <c r="J1295" s="16">
        <f t="shared" si="61"/>
        <v>0</v>
      </c>
    </row>
    <row r="1296" spans="4:10" ht="15" customHeight="1" x14ac:dyDescent="0.15">
      <c r="D1296" s="16">
        <f>IF(T1296="",0,IF(科目汇总表!P$5=1,INT(LEFT(T1296,4)),IF(AND(科目汇总表!P$5=2,LEN(T1296)&gt;4),INT(LEFT(T1296,6)),IF(AND(科目汇总表!P$5=3,LEN(T1296)&gt;6),INT(LEFT(T1296,8)),IF(AND(科目汇总表!P$5=4,LEN(T1296)&gt;8),T1296,0)))))</f>
        <v>0</v>
      </c>
      <c r="H1296" s="16">
        <f t="shared" si="62"/>
        <v>0</v>
      </c>
      <c r="I1296" s="16">
        <f t="shared" si="60"/>
        <v>0</v>
      </c>
      <c r="J1296" s="16">
        <f t="shared" si="61"/>
        <v>0</v>
      </c>
    </row>
    <row r="1297" spans="4:10" ht="15" customHeight="1" x14ac:dyDescent="0.15">
      <c r="D1297" s="16">
        <f>IF(T1297="",0,IF(科目汇总表!P$5=1,INT(LEFT(T1297,4)),IF(AND(科目汇总表!P$5=2,LEN(T1297)&gt;4),INT(LEFT(T1297,6)),IF(AND(科目汇总表!P$5=3,LEN(T1297)&gt;6),INT(LEFT(T1297,8)),IF(AND(科目汇总表!P$5=4,LEN(T1297)&gt;8),T1297,0)))))</f>
        <v>0</v>
      </c>
      <c r="H1297" s="16">
        <f t="shared" si="62"/>
        <v>0</v>
      </c>
      <c r="I1297" s="16">
        <f t="shared" si="60"/>
        <v>0</v>
      </c>
      <c r="J1297" s="16">
        <f t="shared" si="61"/>
        <v>0</v>
      </c>
    </row>
    <row r="1298" spans="4:10" ht="15" customHeight="1" x14ac:dyDescent="0.15">
      <c r="D1298" s="16">
        <f>IF(T1298="",0,IF(科目汇总表!P$5=1,INT(LEFT(T1298,4)),IF(AND(科目汇总表!P$5=2,LEN(T1298)&gt;4),INT(LEFT(T1298,6)),IF(AND(科目汇总表!P$5=3,LEN(T1298)&gt;6),INT(LEFT(T1298,8)),IF(AND(科目汇总表!P$5=4,LEN(T1298)&gt;8),T1298,0)))))</f>
        <v>0</v>
      </c>
      <c r="H1298" s="16">
        <f t="shared" si="62"/>
        <v>0</v>
      </c>
      <c r="I1298" s="16">
        <f t="shared" si="60"/>
        <v>0</v>
      </c>
      <c r="J1298" s="16">
        <f t="shared" si="61"/>
        <v>0</v>
      </c>
    </row>
    <row r="1299" spans="4:10" ht="15" customHeight="1" x14ac:dyDescent="0.15">
      <c r="D1299" s="16">
        <f>IF(T1299="",0,IF(科目汇总表!P$5=1,INT(LEFT(T1299,4)),IF(AND(科目汇总表!P$5=2,LEN(T1299)&gt;4),INT(LEFT(T1299,6)),IF(AND(科目汇总表!P$5=3,LEN(T1299)&gt;6),INT(LEFT(T1299,8)),IF(AND(科目汇总表!P$5=4,LEN(T1299)&gt;8),T1299,0)))))</f>
        <v>0</v>
      </c>
      <c r="H1299" s="16">
        <f t="shared" si="62"/>
        <v>0</v>
      </c>
      <c r="I1299" s="16">
        <f t="shared" si="60"/>
        <v>0</v>
      </c>
      <c r="J1299" s="16">
        <f t="shared" si="61"/>
        <v>0</v>
      </c>
    </row>
    <row r="1300" spans="4:10" ht="15" customHeight="1" x14ac:dyDescent="0.15">
      <c r="D1300" s="16">
        <f>IF(T1300="",0,IF(科目汇总表!P$5=1,INT(LEFT(T1300,4)),IF(AND(科目汇总表!P$5=2,LEN(T1300)&gt;4),INT(LEFT(T1300,6)),IF(AND(科目汇总表!P$5=3,LEN(T1300)&gt;6),INT(LEFT(T1300,8)),IF(AND(科目汇总表!P$5=4,LEN(T1300)&gt;8),T1300,0)))))</f>
        <v>0</v>
      </c>
      <c r="H1300" s="16">
        <f t="shared" si="62"/>
        <v>0</v>
      </c>
      <c r="I1300" s="16">
        <f t="shared" si="60"/>
        <v>0</v>
      </c>
      <c r="J1300" s="16">
        <f t="shared" si="61"/>
        <v>0</v>
      </c>
    </row>
    <row r="1301" spans="4:10" ht="15" customHeight="1" x14ac:dyDescent="0.15">
      <c r="D1301" s="16">
        <f>IF(T1301="",0,IF(科目汇总表!P$5=1,INT(LEFT(T1301,4)),IF(AND(科目汇总表!P$5=2,LEN(T1301)&gt;4),INT(LEFT(T1301,6)),IF(AND(科目汇总表!P$5=3,LEN(T1301)&gt;6),INT(LEFT(T1301,8)),IF(AND(科目汇总表!P$5=4,LEN(T1301)&gt;8),T1301,0)))))</f>
        <v>0</v>
      </c>
      <c r="H1301" s="16">
        <f t="shared" si="62"/>
        <v>0</v>
      </c>
      <c r="I1301" s="16">
        <f t="shared" si="60"/>
        <v>0</v>
      </c>
      <c r="J1301" s="16">
        <f t="shared" si="61"/>
        <v>0</v>
      </c>
    </row>
    <row r="1302" spans="4:10" ht="15" customHeight="1" x14ac:dyDescent="0.15">
      <c r="D1302" s="16">
        <f>IF(T1302="",0,IF(科目汇总表!P$5=1,INT(LEFT(T1302,4)),IF(AND(科目汇总表!P$5=2,LEN(T1302)&gt;4),INT(LEFT(T1302,6)),IF(AND(科目汇总表!P$5=3,LEN(T1302)&gt;6),INT(LEFT(T1302,8)),IF(AND(科目汇总表!P$5=4,LEN(T1302)&gt;8),T1302,0)))))</f>
        <v>0</v>
      </c>
      <c r="H1302" s="16">
        <f t="shared" si="62"/>
        <v>0</v>
      </c>
      <c r="I1302" s="16">
        <f t="shared" si="60"/>
        <v>0</v>
      </c>
      <c r="J1302" s="16">
        <f t="shared" si="61"/>
        <v>0</v>
      </c>
    </row>
    <row r="1303" spans="4:10" ht="15" customHeight="1" x14ac:dyDescent="0.15">
      <c r="D1303" s="16">
        <f>IF(T1303="",0,IF(科目汇总表!P$5=1,INT(LEFT(T1303,4)),IF(AND(科目汇总表!P$5=2,LEN(T1303)&gt;4),INT(LEFT(T1303,6)),IF(AND(科目汇总表!P$5=3,LEN(T1303)&gt;6),INT(LEFT(T1303,8)),IF(AND(科目汇总表!P$5=4,LEN(T1303)&gt;8),T1303,0)))))</f>
        <v>0</v>
      </c>
      <c r="H1303" s="16">
        <f t="shared" si="62"/>
        <v>0</v>
      </c>
      <c r="I1303" s="16">
        <f t="shared" si="60"/>
        <v>0</v>
      </c>
      <c r="J1303" s="16">
        <f t="shared" si="61"/>
        <v>0</v>
      </c>
    </row>
    <row r="1304" spans="4:10" ht="15" customHeight="1" x14ac:dyDescent="0.15">
      <c r="D1304" s="16">
        <f>IF(T1304="",0,IF(科目汇总表!P$5=1,INT(LEFT(T1304,4)),IF(AND(科目汇总表!P$5=2,LEN(T1304)&gt;4),INT(LEFT(T1304,6)),IF(AND(科目汇总表!P$5=3,LEN(T1304)&gt;6),INT(LEFT(T1304,8)),IF(AND(科目汇总表!P$5=4,LEN(T1304)&gt;8),T1304,0)))))</f>
        <v>0</v>
      </c>
      <c r="H1304" s="16">
        <f t="shared" si="62"/>
        <v>0</v>
      </c>
      <c r="I1304" s="16">
        <f t="shared" si="60"/>
        <v>0</v>
      </c>
      <c r="J1304" s="16">
        <f t="shared" si="61"/>
        <v>0</v>
      </c>
    </row>
    <row r="1305" spans="4:10" ht="15" customHeight="1" x14ac:dyDescent="0.15">
      <c r="D1305" s="16">
        <f>IF(T1305="",0,IF(科目汇总表!P$5=1,INT(LEFT(T1305,4)),IF(AND(科目汇总表!P$5=2,LEN(T1305)&gt;4),INT(LEFT(T1305,6)),IF(AND(科目汇总表!P$5=3,LEN(T1305)&gt;6),INT(LEFT(T1305,8)),IF(AND(科目汇总表!P$5=4,LEN(T1305)&gt;8),T1305,0)))))</f>
        <v>0</v>
      </c>
      <c r="H1305" s="16">
        <f t="shared" si="62"/>
        <v>0</v>
      </c>
      <c r="I1305" s="16">
        <f t="shared" si="60"/>
        <v>0</v>
      </c>
      <c r="J1305" s="16">
        <f t="shared" si="61"/>
        <v>0</v>
      </c>
    </row>
    <row r="1306" spans="4:10" ht="15" customHeight="1" x14ac:dyDescent="0.15">
      <c r="D1306" s="16">
        <f>IF(T1306="",0,IF(科目汇总表!P$5=1,INT(LEFT(T1306,4)),IF(AND(科目汇总表!P$5=2,LEN(T1306)&gt;4),INT(LEFT(T1306,6)),IF(AND(科目汇总表!P$5=3,LEN(T1306)&gt;6),INT(LEFT(T1306,8)),IF(AND(科目汇总表!P$5=4,LEN(T1306)&gt;8),T1306,0)))))</f>
        <v>0</v>
      </c>
      <c r="H1306" s="16">
        <f t="shared" si="62"/>
        <v>0</v>
      </c>
      <c r="I1306" s="16">
        <f t="shared" si="60"/>
        <v>0</v>
      </c>
      <c r="J1306" s="16">
        <f t="shared" si="61"/>
        <v>0</v>
      </c>
    </row>
    <row r="1307" spans="4:10" ht="15" customHeight="1" x14ac:dyDescent="0.15">
      <c r="D1307" s="16">
        <f>IF(T1307="",0,IF(科目汇总表!P$5=1,INT(LEFT(T1307,4)),IF(AND(科目汇总表!P$5=2,LEN(T1307)&gt;4),INT(LEFT(T1307,6)),IF(AND(科目汇总表!P$5=3,LEN(T1307)&gt;6),INT(LEFT(T1307,8)),IF(AND(科目汇总表!P$5=4,LEN(T1307)&gt;8),T1307,0)))))</f>
        <v>0</v>
      </c>
      <c r="H1307" s="16">
        <f t="shared" si="62"/>
        <v>0</v>
      </c>
      <c r="I1307" s="16">
        <f t="shared" si="60"/>
        <v>0</v>
      </c>
      <c r="J1307" s="16">
        <f t="shared" si="61"/>
        <v>0</v>
      </c>
    </row>
    <row r="1308" spans="4:10" ht="15" customHeight="1" x14ac:dyDescent="0.15">
      <c r="D1308" s="16">
        <f>IF(T1308="",0,IF(科目汇总表!P$5=1,INT(LEFT(T1308,4)),IF(AND(科目汇总表!P$5=2,LEN(T1308)&gt;4),INT(LEFT(T1308,6)),IF(AND(科目汇总表!P$5=3,LEN(T1308)&gt;6),INT(LEFT(T1308,8)),IF(AND(科目汇总表!P$5=4,LEN(T1308)&gt;8),T1308,0)))))</f>
        <v>0</v>
      </c>
      <c r="H1308" s="16">
        <f t="shared" si="62"/>
        <v>0</v>
      </c>
      <c r="I1308" s="16">
        <f t="shared" si="60"/>
        <v>0</v>
      </c>
      <c r="J1308" s="16">
        <f t="shared" si="61"/>
        <v>0</v>
      </c>
    </row>
    <row r="1309" spans="4:10" ht="15" customHeight="1" x14ac:dyDescent="0.15">
      <c r="D1309" s="16">
        <f>IF(T1309="",0,IF(科目汇总表!P$5=1,INT(LEFT(T1309,4)),IF(AND(科目汇总表!P$5=2,LEN(T1309)&gt;4),INT(LEFT(T1309,6)),IF(AND(科目汇总表!P$5=3,LEN(T1309)&gt;6),INT(LEFT(T1309,8)),IF(AND(科目汇总表!P$5=4,LEN(T1309)&gt;8),T1309,0)))))</f>
        <v>0</v>
      </c>
      <c r="H1309" s="16">
        <f t="shared" si="62"/>
        <v>0</v>
      </c>
      <c r="I1309" s="16">
        <f t="shared" si="60"/>
        <v>0</v>
      </c>
      <c r="J1309" s="16">
        <f t="shared" si="61"/>
        <v>0</v>
      </c>
    </row>
    <row r="1310" spans="4:10" ht="15" customHeight="1" x14ac:dyDescent="0.15">
      <c r="D1310" s="16">
        <f>IF(T1310="",0,IF(科目汇总表!P$5=1,INT(LEFT(T1310,4)),IF(AND(科目汇总表!P$5=2,LEN(T1310)&gt;4),INT(LEFT(T1310,6)),IF(AND(科目汇总表!P$5=3,LEN(T1310)&gt;6),INT(LEFT(T1310,8)),IF(AND(科目汇总表!P$5=4,LEN(T1310)&gt;8),T1310,0)))))</f>
        <v>0</v>
      </c>
      <c r="H1310" s="16">
        <f t="shared" si="62"/>
        <v>0</v>
      </c>
      <c r="I1310" s="16">
        <f t="shared" si="60"/>
        <v>0</v>
      </c>
      <c r="J1310" s="16">
        <f t="shared" si="61"/>
        <v>0</v>
      </c>
    </row>
    <row r="1311" spans="4:10" ht="15" customHeight="1" x14ac:dyDescent="0.15">
      <c r="D1311" s="16">
        <f>IF(T1311="",0,IF(科目汇总表!P$5=1,INT(LEFT(T1311,4)),IF(AND(科目汇总表!P$5=2,LEN(T1311)&gt;4),INT(LEFT(T1311,6)),IF(AND(科目汇总表!P$5=3,LEN(T1311)&gt;6),INT(LEFT(T1311,8)),IF(AND(科目汇总表!P$5=4,LEN(T1311)&gt;8),T1311,0)))))</f>
        <v>0</v>
      </c>
      <c r="H1311" s="16">
        <f t="shared" si="62"/>
        <v>0</v>
      </c>
      <c r="I1311" s="16">
        <f t="shared" si="60"/>
        <v>0</v>
      </c>
      <c r="J1311" s="16">
        <f t="shared" si="61"/>
        <v>0</v>
      </c>
    </row>
    <row r="1312" spans="4:10" ht="15" customHeight="1" x14ac:dyDescent="0.15">
      <c r="D1312" s="16">
        <f>IF(T1312="",0,IF(科目汇总表!P$5=1,INT(LEFT(T1312,4)),IF(AND(科目汇总表!P$5=2,LEN(T1312)&gt;4),INT(LEFT(T1312,6)),IF(AND(科目汇总表!P$5=3,LEN(T1312)&gt;6),INT(LEFT(T1312,8)),IF(AND(科目汇总表!P$5=4,LEN(T1312)&gt;8),T1312,0)))))</f>
        <v>0</v>
      </c>
      <c r="H1312" s="16">
        <f t="shared" si="62"/>
        <v>0</v>
      </c>
      <c r="I1312" s="16">
        <f t="shared" si="60"/>
        <v>0</v>
      </c>
      <c r="J1312" s="16">
        <f t="shared" si="61"/>
        <v>0</v>
      </c>
    </row>
    <row r="1313" spans="4:10" ht="15" customHeight="1" x14ac:dyDescent="0.15">
      <c r="D1313" s="16">
        <f>IF(T1313="",0,IF(科目汇总表!P$5=1,INT(LEFT(T1313,4)),IF(AND(科目汇总表!P$5=2,LEN(T1313)&gt;4),INT(LEFT(T1313,6)),IF(AND(科目汇总表!P$5=3,LEN(T1313)&gt;6),INT(LEFT(T1313,8)),IF(AND(科目汇总表!P$5=4,LEN(T1313)&gt;8),T1313,0)))))</f>
        <v>0</v>
      </c>
      <c r="H1313" s="16">
        <f t="shared" si="62"/>
        <v>0</v>
      </c>
      <c r="I1313" s="16">
        <f t="shared" si="60"/>
        <v>0</v>
      </c>
      <c r="J1313" s="16">
        <f t="shared" si="61"/>
        <v>0</v>
      </c>
    </row>
    <row r="1314" spans="4:10" ht="15" customHeight="1" x14ac:dyDescent="0.15">
      <c r="D1314" s="16">
        <f>IF(T1314="",0,IF(科目汇总表!P$5=1,INT(LEFT(T1314,4)),IF(AND(科目汇总表!P$5=2,LEN(T1314)&gt;4),INT(LEFT(T1314,6)),IF(AND(科目汇总表!P$5=3,LEN(T1314)&gt;6),INT(LEFT(T1314,8)),IF(AND(科目汇总表!P$5=4,LEN(T1314)&gt;8),T1314,0)))))</f>
        <v>0</v>
      </c>
      <c r="H1314" s="16">
        <f t="shared" si="62"/>
        <v>0</v>
      </c>
      <c r="I1314" s="16">
        <f t="shared" si="60"/>
        <v>0</v>
      </c>
      <c r="J1314" s="16">
        <f t="shared" si="61"/>
        <v>0</v>
      </c>
    </row>
    <row r="1315" spans="4:10" ht="15" customHeight="1" x14ac:dyDescent="0.15">
      <c r="D1315" s="16">
        <f>IF(T1315="",0,IF(科目汇总表!P$5=1,INT(LEFT(T1315,4)),IF(AND(科目汇总表!P$5=2,LEN(T1315)&gt;4),INT(LEFT(T1315,6)),IF(AND(科目汇总表!P$5=3,LEN(T1315)&gt;6),INT(LEFT(T1315,8)),IF(AND(科目汇总表!P$5=4,LEN(T1315)&gt;8),T1315,0)))))</f>
        <v>0</v>
      </c>
      <c r="H1315" s="16">
        <f t="shared" si="62"/>
        <v>0</v>
      </c>
      <c r="I1315" s="16">
        <f t="shared" si="60"/>
        <v>0</v>
      </c>
      <c r="J1315" s="16">
        <f t="shared" si="61"/>
        <v>0</v>
      </c>
    </row>
    <row r="1316" spans="4:10" ht="15" customHeight="1" x14ac:dyDescent="0.15">
      <c r="D1316" s="16">
        <f>IF(T1316="",0,IF(科目汇总表!P$5=1,INT(LEFT(T1316,4)),IF(AND(科目汇总表!P$5=2,LEN(T1316)&gt;4),INT(LEFT(T1316,6)),IF(AND(科目汇总表!P$5=3,LEN(T1316)&gt;6),INT(LEFT(T1316,8)),IF(AND(科目汇总表!P$5=4,LEN(T1316)&gt;8),T1316,0)))))</f>
        <v>0</v>
      </c>
      <c r="H1316" s="16">
        <f t="shared" si="62"/>
        <v>0</v>
      </c>
      <c r="I1316" s="16">
        <f t="shared" ref="I1316:I1379" si="63">IF(LEN(T1316)&lt;6,0,INT(LEFT(T1316,6)))</f>
        <v>0</v>
      </c>
      <c r="J1316" s="16">
        <f t="shared" ref="J1316:J1379" si="64">IF(LEN(T1316)&lt;8,0,INT(LEFT(T1316,8)))</f>
        <v>0</v>
      </c>
    </row>
    <row r="1317" spans="4:10" ht="15" customHeight="1" x14ac:dyDescent="0.15">
      <c r="D1317" s="16">
        <f>IF(T1317="",0,IF(科目汇总表!P$5=1,INT(LEFT(T1317,4)),IF(AND(科目汇总表!P$5=2,LEN(T1317)&gt;4),INT(LEFT(T1317,6)),IF(AND(科目汇总表!P$5=3,LEN(T1317)&gt;6),INT(LEFT(T1317,8)),IF(AND(科目汇总表!P$5=4,LEN(T1317)&gt;8),T1317,0)))))</f>
        <v>0</v>
      </c>
      <c r="H1317" s="16">
        <f t="shared" si="62"/>
        <v>0</v>
      </c>
      <c r="I1317" s="16">
        <f t="shared" si="63"/>
        <v>0</v>
      </c>
      <c r="J1317" s="16">
        <f t="shared" si="64"/>
        <v>0</v>
      </c>
    </row>
    <row r="1318" spans="4:10" ht="15" customHeight="1" x14ac:dyDescent="0.15">
      <c r="D1318" s="16">
        <f>IF(T1318="",0,IF(科目汇总表!P$5=1,INT(LEFT(T1318,4)),IF(AND(科目汇总表!P$5=2,LEN(T1318)&gt;4),INT(LEFT(T1318,6)),IF(AND(科目汇总表!P$5=3,LEN(T1318)&gt;6),INT(LEFT(T1318,8)),IF(AND(科目汇总表!P$5=4,LEN(T1318)&gt;8),T1318,0)))))</f>
        <v>0</v>
      </c>
      <c r="H1318" s="16">
        <f t="shared" si="62"/>
        <v>0</v>
      </c>
      <c r="I1318" s="16">
        <f t="shared" si="63"/>
        <v>0</v>
      </c>
      <c r="J1318" s="16">
        <f t="shared" si="64"/>
        <v>0</v>
      </c>
    </row>
    <row r="1319" spans="4:10" ht="15" customHeight="1" x14ac:dyDescent="0.15">
      <c r="D1319" s="16">
        <f>IF(T1319="",0,IF(科目汇总表!P$5=1,INT(LEFT(T1319,4)),IF(AND(科目汇总表!P$5=2,LEN(T1319)&gt;4),INT(LEFT(T1319,6)),IF(AND(科目汇总表!P$5=3,LEN(T1319)&gt;6),INT(LEFT(T1319,8)),IF(AND(科目汇总表!P$5=4,LEN(T1319)&gt;8),T1319,0)))))</f>
        <v>0</v>
      </c>
      <c r="H1319" s="16">
        <f t="shared" si="62"/>
        <v>0</v>
      </c>
      <c r="I1319" s="16">
        <f t="shared" si="63"/>
        <v>0</v>
      </c>
      <c r="J1319" s="16">
        <f t="shared" si="64"/>
        <v>0</v>
      </c>
    </row>
    <row r="1320" spans="4:10" ht="15" customHeight="1" x14ac:dyDescent="0.15">
      <c r="D1320" s="16">
        <f>IF(T1320="",0,IF(科目汇总表!P$5=1,INT(LEFT(T1320,4)),IF(AND(科目汇总表!P$5=2,LEN(T1320)&gt;4),INT(LEFT(T1320,6)),IF(AND(科目汇总表!P$5=3,LEN(T1320)&gt;6),INT(LEFT(T1320,8)),IF(AND(科目汇总表!P$5=4,LEN(T1320)&gt;8),T1320,0)))))</f>
        <v>0</v>
      </c>
      <c r="H1320" s="16">
        <f t="shared" si="62"/>
        <v>0</v>
      </c>
      <c r="I1320" s="16">
        <f t="shared" si="63"/>
        <v>0</v>
      </c>
      <c r="J1320" s="16">
        <f t="shared" si="64"/>
        <v>0</v>
      </c>
    </row>
    <row r="1321" spans="4:10" ht="15" customHeight="1" x14ac:dyDescent="0.15">
      <c r="D1321" s="16">
        <f>IF(T1321="",0,IF(科目汇总表!P$5=1,INT(LEFT(T1321,4)),IF(AND(科目汇总表!P$5=2,LEN(T1321)&gt;4),INT(LEFT(T1321,6)),IF(AND(科目汇总表!P$5=3,LEN(T1321)&gt;6),INT(LEFT(T1321,8)),IF(AND(科目汇总表!P$5=4,LEN(T1321)&gt;8),T1321,0)))))</f>
        <v>0</v>
      </c>
      <c r="H1321" s="16">
        <f t="shared" si="62"/>
        <v>0</v>
      </c>
      <c r="I1321" s="16">
        <f t="shared" si="63"/>
        <v>0</v>
      </c>
      <c r="J1321" s="16">
        <f t="shared" si="64"/>
        <v>0</v>
      </c>
    </row>
    <row r="1322" spans="4:10" ht="15" customHeight="1" x14ac:dyDescent="0.15">
      <c r="D1322" s="16">
        <f>IF(T1322="",0,IF(科目汇总表!P$5=1,INT(LEFT(T1322,4)),IF(AND(科目汇总表!P$5=2,LEN(T1322)&gt;4),INT(LEFT(T1322,6)),IF(AND(科目汇总表!P$5=3,LEN(T1322)&gt;6),INT(LEFT(T1322,8)),IF(AND(科目汇总表!P$5=4,LEN(T1322)&gt;8),T1322,0)))))</f>
        <v>0</v>
      </c>
      <c r="H1322" s="16">
        <f t="shared" si="62"/>
        <v>0</v>
      </c>
      <c r="I1322" s="16">
        <f t="shared" si="63"/>
        <v>0</v>
      </c>
      <c r="J1322" s="16">
        <f t="shared" si="64"/>
        <v>0</v>
      </c>
    </row>
    <row r="1323" spans="4:10" ht="15" customHeight="1" x14ac:dyDescent="0.15">
      <c r="D1323" s="16">
        <f>IF(T1323="",0,IF(科目汇总表!P$5=1,INT(LEFT(T1323,4)),IF(AND(科目汇总表!P$5=2,LEN(T1323)&gt;4),INT(LEFT(T1323,6)),IF(AND(科目汇总表!P$5=3,LEN(T1323)&gt;6),INT(LEFT(T1323,8)),IF(AND(科目汇总表!P$5=4,LEN(T1323)&gt;8),T1323,0)))))</f>
        <v>0</v>
      </c>
      <c r="H1323" s="16">
        <f t="shared" si="62"/>
        <v>0</v>
      </c>
      <c r="I1323" s="16">
        <f t="shared" si="63"/>
        <v>0</v>
      </c>
      <c r="J1323" s="16">
        <f t="shared" si="64"/>
        <v>0</v>
      </c>
    </row>
    <row r="1324" spans="4:10" ht="15" customHeight="1" x14ac:dyDescent="0.15">
      <c r="D1324" s="16">
        <f>IF(T1324="",0,IF(科目汇总表!P$5=1,INT(LEFT(T1324,4)),IF(AND(科目汇总表!P$5=2,LEN(T1324)&gt;4),INT(LEFT(T1324,6)),IF(AND(科目汇总表!P$5=3,LEN(T1324)&gt;6),INT(LEFT(T1324,8)),IF(AND(科目汇总表!P$5=4,LEN(T1324)&gt;8),T1324,0)))))</f>
        <v>0</v>
      </c>
      <c r="H1324" s="16">
        <f t="shared" si="62"/>
        <v>0</v>
      </c>
      <c r="I1324" s="16">
        <f t="shared" si="63"/>
        <v>0</v>
      </c>
      <c r="J1324" s="16">
        <f t="shared" si="64"/>
        <v>0</v>
      </c>
    </row>
    <row r="1325" spans="4:10" ht="15" customHeight="1" x14ac:dyDescent="0.15">
      <c r="D1325" s="16">
        <f>IF(T1325="",0,IF(科目汇总表!P$5=1,INT(LEFT(T1325,4)),IF(AND(科目汇总表!P$5=2,LEN(T1325)&gt;4),INT(LEFT(T1325,6)),IF(AND(科目汇总表!P$5=3,LEN(T1325)&gt;6),INT(LEFT(T1325,8)),IF(AND(科目汇总表!P$5=4,LEN(T1325)&gt;8),T1325,0)))))</f>
        <v>0</v>
      </c>
      <c r="H1325" s="16">
        <f t="shared" si="62"/>
        <v>0</v>
      </c>
      <c r="I1325" s="16">
        <f t="shared" si="63"/>
        <v>0</v>
      </c>
      <c r="J1325" s="16">
        <f t="shared" si="64"/>
        <v>0</v>
      </c>
    </row>
    <row r="1326" spans="4:10" ht="15" customHeight="1" x14ac:dyDescent="0.15">
      <c r="D1326" s="16">
        <f>IF(T1326="",0,IF(科目汇总表!P$5=1,INT(LEFT(T1326,4)),IF(AND(科目汇总表!P$5=2,LEN(T1326)&gt;4),INT(LEFT(T1326,6)),IF(AND(科目汇总表!P$5=3,LEN(T1326)&gt;6),INT(LEFT(T1326,8)),IF(AND(科目汇总表!P$5=4,LEN(T1326)&gt;8),T1326,0)))))</f>
        <v>0</v>
      </c>
      <c r="H1326" s="16">
        <f t="shared" si="62"/>
        <v>0</v>
      </c>
      <c r="I1326" s="16">
        <f t="shared" si="63"/>
        <v>0</v>
      </c>
      <c r="J1326" s="16">
        <f t="shared" si="64"/>
        <v>0</v>
      </c>
    </row>
    <row r="1327" spans="4:10" ht="15" customHeight="1" x14ac:dyDescent="0.15">
      <c r="D1327" s="16">
        <f>IF(T1327="",0,IF(科目汇总表!P$5=1,INT(LEFT(T1327,4)),IF(AND(科目汇总表!P$5=2,LEN(T1327)&gt;4),INT(LEFT(T1327,6)),IF(AND(科目汇总表!P$5=3,LEN(T1327)&gt;6),INT(LEFT(T1327,8)),IF(AND(科目汇总表!P$5=4,LEN(T1327)&gt;8),T1327,0)))))</f>
        <v>0</v>
      </c>
      <c r="H1327" s="16">
        <f t="shared" si="62"/>
        <v>0</v>
      </c>
      <c r="I1327" s="16">
        <f t="shared" si="63"/>
        <v>0</v>
      </c>
      <c r="J1327" s="16">
        <f t="shared" si="64"/>
        <v>0</v>
      </c>
    </row>
    <row r="1328" spans="4:10" ht="15" customHeight="1" x14ac:dyDescent="0.15">
      <c r="D1328" s="16">
        <f>IF(T1328="",0,IF(科目汇总表!P$5=1,INT(LEFT(T1328,4)),IF(AND(科目汇总表!P$5=2,LEN(T1328)&gt;4),INT(LEFT(T1328,6)),IF(AND(科目汇总表!P$5=3,LEN(T1328)&gt;6),INT(LEFT(T1328,8)),IF(AND(科目汇总表!P$5=4,LEN(T1328)&gt;8),T1328,0)))))</f>
        <v>0</v>
      </c>
      <c r="H1328" s="16">
        <f t="shared" si="62"/>
        <v>0</v>
      </c>
      <c r="I1328" s="16">
        <f t="shared" si="63"/>
        <v>0</v>
      </c>
      <c r="J1328" s="16">
        <f t="shared" si="64"/>
        <v>0</v>
      </c>
    </row>
    <row r="1329" spans="4:10" ht="15" customHeight="1" x14ac:dyDescent="0.15">
      <c r="D1329" s="16">
        <f>IF(T1329="",0,IF(科目汇总表!P$5=1,INT(LEFT(T1329,4)),IF(AND(科目汇总表!P$5=2,LEN(T1329)&gt;4),INT(LEFT(T1329,6)),IF(AND(科目汇总表!P$5=3,LEN(T1329)&gt;6),INT(LEFT(T1329,8)),IF(AND(科目汇总表!P$5=4,LEN(T1329)&gt;8),T1329,0)))))</f>
        <v>0</v>
      </c>
      <c r="H1329" s="16">
        <f t="shared" si="62"/>
        <v>0</v>
      </c>
      <c r="I1329" s="16">
        <f t="shared" si="63"/>
        <v>0</v>
      </c>
      <c r="J1329" s="16">
        <f t="shared" si="64"/>
        <v>0</v>
      </c>
    </row>
    <row r="1330" spans="4:10" ht="15" customHeight="1" x14ac:dyDescent="0.15">
      <c r="D1330" s="16">
        <f>IF(T1330="",0,IF(科目汇总表!P$5=1,INT(LEFT(T1330,4)),IF(AND(科目汇总表!P$5=2,LEN(T1330)&gt;4),INT(LEFT(T1330,6)),IF(AND(科目汇总表!P$5=3,LEN(T1330)&gt;6),INT(LEFT(T1330,8)),IF(AND(科目汇总表!P$5=4,LEN(T1330)&gt;8),T1330,0)))))</f>
        <v>0</v>
      </c>
      <c r="H1330" s="16">
        <f t="shared" si="62"/>
        <v>0</v>
      </c>
      <c r="I1330" s="16">
        <f t="shared" si="63"/>
        <v>0</v>
      </c>
      <c r="J1330" s="16">
        <f t="shared" si="64"/>
        <v>0</v>
      </c>
    </row>
    <row r="1331" spans="4:10" ht="15" customHeight="1" x14ac:dyDescent="0.15">
      <c r="D1331" s="16">
        <f>IF(T1331="",0,IF(科目汇总表!P$5=1,INT(LEFT(T1331,4)),IF(AND(科目汇总表!P$5=2,LEN(T1331)&gt;4),INT(LEFT(T1331,6)),IF(AND(科目汇总表!P$5=3,LEN(T1331)&gt;6),INT(LEFT(T1331,8)),IF(AND(科目汇总表!P$5=4,LEN(T1331)&gt;8),T1331,0)))))</f>
        <v>0</v>
      </c>
      <c r="H1331" s="16">
        <f t="shared" si="62"/>
        <v>0</v>
      </c>
      <c r="I1331" s="16">
        <f t="shared" si="63"/>
        <v>0</v>
      </c>
      <c r="J1331" s="16">
        <f t="shared" si="64"/>
        <v>0</v>
      </c>
    </row>
    <row r="1332" spans="4:10" ht="15" customHeight="1" x14ac:dyDescent="0.15">
      <c r="D1332" s="16">
        <f>IF(T1332="",0,IF(科目汇总表!P$5=1,INT(LEFT(T1332,4)),IF(AND(科目汇总表!P$5=2,LEN(T1332)&gt;4),INT(LEFT(T1332,6)),IF(AND(科目汇总表!P$5=3,LEN(T1332)&gt;6),INT(LEFT(T1332,8)),IF(AND(科目汇总表!P$5=4,LEN(T1332)&gt;8),T1332,0)))))</f>
        <v>0</v>
      </c>
      <c r="H1332" s="16">
        <f t="shared" si="62"/>
        <v>0</v>
      </c>
      <c r="I1332" s="16">
        <f t="shared" si="63"/>
        <v>0</v>
      </c>
      <c r="J1332" s="16">
        <f t="shared" si="64"/>
        <v>0</v>
      </c>
    </row>
    <row r="1333" spans="4:10" ht="15" customHeight="1" x14ac:dyDescent="0.15">
      <c r="D1333" s="16">
        <f>IF(T1333="",0,IF(科目汇总表!P$5=1,INT(LEFT(T1333,4)),IF(AND(科目汇总表!P$5=2,LEN(T1333)&gt;4),INT(LEFT(T1333,6)),IF(AND(科目汇总表!P$5=3,LEN(T1333)&gt;6),INT(LEFT(T1333,8)),IF(AND(科目汇总表!P$5=4,LEN(T1333)&gt;8),T1333,0)))))</f>
        <v>0</v>
      </c>
      <c r="H1333" s="16">
        <f t="shared" si="62"/>
        <v>0</v>
      </c>
      <c r="I1333" s="16">
        <f t="shared" si="63"/>
        <v>0</v>
      </c>
      <c r="J1333" s="16">
        <f t="shared" si="64"/>
        <v>0</v>
      </c>
    </row>
    <row r="1334" spans="4:10" ht="15" customHeight="1" x14ac:dyDescent="0.15">
      <c r="D1334" s="16">
        <f>IF(T1334="",0,IF(科目汇总表!P$5=1,INT(LEFT(T1334,4)),IF(AND(科目汇总表!P$5=2,LEN(T1334)&gt;4),INT(LEFT(T1334,6)),IF(AND(科目汇总表!P$5=3,LEN(T1334)&gt;6),INT(LEFT(T1334,8)),IF(AND(科目汇总表!P$5=4,LEN(T1334)&gt;8),T1334,0)))))</f>
        <v>0</v>
      </c>
      <c r="H1334" s="16">
        <f t="shared" si="62"/>
        <v>0</v>
      </c>
      <c r="I1334" s="16">
        <f t="shared" si="63"/>
        <v>0</v>
      </c>
      <c r="J1334" s="16">
        <f t="shared" si="64"/>
        <v>0</v>
      </c>
    </row>
    <row r="1335" spans="4:10" ht="15" customHeight="1" x14ac:dyDescent="0.15">
      <c r="D1335" s="16">
        <f>IF(T1335="",0,IF(科目汇总表!P$5=1,INT(LEFT(T1335,4)),IF(AND(科目汇总表!P$5=2,LEN(T1335)&gt;4),INT(LEFT(T1335,6)),IF(AND(科目汇总表!P$5=3,LEN(T1335)&gt;6),INT(LEFT(T1335,8)),IF(AND(科目汇总表!P$5=4,LEN(T1335)&gt;8),T1335,0)))))</f>
        <v>0</v>
      </c>
      <c r="H1335" s="16">
        <f t="shared" si="62"/>
        <v>0</v>
      </c>
      <c r="I1335" s="16">
        <f t="shared" si="63"/>
        <v>0</v>
      </c>
      <c r="J1335" s="16">
        <f t="shared" si="64"/>
        <v>0</v>
      </c>
    </row>
    <row r="1336" spans="4:10" ht="15" customHeight="1" x14ac:dyDescent="0.15">
      <c r="D1336" s="16">
        <f>IF(T1336="",0,IF(科目汇总表!P$5=1,INT(LEFT(T1336,4)),IF(AND(科目汇总表!P$5=2,LEN(T1336)&gt;4),INT(LEFT(T1336,6)),IF(AND(科目汇总表!P$5=3,LEN(T1336)&gt;6),INT(LEFT(T1336,8)),IF(AND(科目汇总表!P$5=4,LEN(T1336)&gt;8),T1336,0)))))</f>
        <v>0</v>
      </c>
      <c r="H1336" s="16">
        <f t="shared" si="62"/>
        <v>0</v>
      </c>
      <c r="I1336" s="16">
        <f t="shared" si="63"/>
        <v>0</v>
      </c>
      <c r="J1336" s="16">
        <f t="shared" si="64"/>
        <v>0</v>
      </c>
    </row>
    <row r="1337" spans="4:10" ht="15" customHeight="1" x14ac:dyDescent="0.15">
      <c r="D1337" s="16">
        <f>IF(T1337="",0,IF(科目汇总表!P$5=1,INT(LEFT(T1337,4)),IF(AND(科目汇总表!P$5=2,LEN(T1337)&gt;4),INT(LEFT(T1337,6)),IF(AND(科目汇总表!P$5=3,LEN(T1337)&gt;6),INT(LEFT(T1337,8)),IF(AND(科目汇总表!P$5=4,LEN(T1337)&gt;8),T1337,0)))))</f>
        <v>0</v>
      </c>
      <c r="H1337" s="16">
        <f t="shared" si="62"/>
        <v>0</v>
      </c>
      <c r="I1337" s="16">
        <f t="shared" si="63"/>
        <v>0</v>
      </c>
      <c r="J1337" s="16">
        <f t="shared" si="64"/>
        <v>0</v>
      </c>
    </row>
    <row r="1338" spans="4:10" ht="15" customHeight="1" x14ac:dyDescent="0.15">
      <c r="D1338" s="16">
        <f>IF(T1338="",0,IF(科目汇总表!P$5=1,INT(LEFT(T1338,4)),IF(AND(科目汇总表!P$5=2,LEN(T1338)&gt;4),INT(LEFT(T1338,6)),IF(AND(科目汇总表!P$5=3,LEN(T1338)&gt;6),INT(LEFT(T1338,8)),IF(AND(科目汇总表!P$5=4,LEN(T1338)&gt;8),T1338,0)))))</f>
        <v>0</v>
      </c>
      <c r="H1338" s="16">
        <f t="shared" si="62"/>
        <v>0</v>
      </c>
      <c r="I1338" s="16">
        <f t="shared" si="63"/>
        <v>0</v>
      </c>
      <c r="J1338" s="16">
        <f t="shared" si="64"/>
        <v>0</v>
      </c>
    </row>
    <row r="1339" spans="4:10" ht="15" customHeight="1" x14ac:dyDescent="0.15">
      <c r="D1339" s="16">
        <f>IF(T1339="",0,IF(科目汇总表!P$5=1,INT(LEFT(T1339,4)),IF(AND(科目汇总表!P$5=2,LEN(T1339)&gt;4),INT(LEFT(T1339,6)),IF(AND(科目汇总表!P$5=3,LEN(T1339)&gt;6),INT(LEFT(T1339,8)),IF(AND(科目汇总表!P$5=4,LEN(T1339)&gt;8),T1339,0)))))</f>
        <v>0</v>
      </c>
      <c r="H1339" s="16">
        <f t="shared" si="62"/>
        <v>0</v>
      </c>
      <c r="I1339" s="16">
        <f t="shared" si="63"/>
        <v>0</v>
      </c>
      <c r="J1339" s="16">
        <f t="shared" si="64"/>
        <v>0</v>
      </c>
    </row>
    <row r="1340" spans="4:10" ht="15" customHeight="1" x14ac:dyDescent="0.15">
      <c r="D1340" s="16">
        <f>IF(T1340="",0,IF(科目汇总表!P$5=1,INT(LEFT(T1340,4)),IF(AND(科目汇总表!P$5=2,LEN(T1340)&gt;4),INT(LEFT(T1340,6)),IF(AND(科目汇总表!P$5=3,LEN(T1340)&gt;6),INT(LEFT(T1340,8)),IF(AND(科目汇总表!P$5=4,LEN(T1340)&gt;8),T1340,0)))))</f>
        <v>0</v>
      </c>
      <c r="H1340" s="16">
        <f t="shared" si="62"/>
        <v>0</v>
      </c>
      <c r="I1340" s="16">
        <f t="shared" si="63"/>
        <v>0</v>
      </c>
      <c r="J1340" s="16">
        <f t="shared" si="64"/>
        <v>0</v>
      </c>
    </row>
    <row r="1341" spans="4:10" ht="15" customHeight="1" x14ac:dyDescent="0.15">
      <c r="D1341" s="16">
        <f>IF(T1341="",0,IF(科目汇总表!P$5=1,INT(LEFT(T1341,4)),IF(AND(科目汇总表!P$5=2,LEN(T1341)&gt;4),INT(LEFT(T1341,6)),IF(AND(科目汇总表!P$5=3,LEN(T1341)&gt;6),INT(LEFT(T1341,8)),IF(AND(科目汇总表!P$5=4,LEN(T1341)&gt;8),T1341,0)))))</f>
        <v>0</v>
      </c>
      <c r="H1341" s="16">
        <f t="shared" si="62"/>
        <v>0</v>
      </c>
      <c r="I1341" s="16">
        <f t="shared" si="63"/>
        <v>0</v>
      </c>
      <c r="J1341" s="16">
        <f t="shared" si="64"/>
        <v>0</v>
      </c>
    </row>
    <row r="1342" spans="4:10" ht="15" customHeight="1" x14ac:dyDescent="0.15">
      <c r="D1342" s="16">
        <f>IF(T1342="",0,IF(科目汇总表!P$5=1,INT(LEFT(T1342,4)),IF(AND(科目汇总表!P$5=2,LEN(T1342)&gt;4),INT(LEFT(T1342,6)),IF(AND(科目汇总表!P$5=3,LEN(T1342)&gt;6),INT(LEFT(T1342,8)),IF(AND(科目汇总表!P$5=4,LEN(T1342)&gt;8),T1342,0)))))</f>
        <v>0</v>
      </c>
      <c r="H1342" s="16">
        <f t="shared" si="62"/>
        <v>0</v>
      </c>
      <c r="I1342" s="16">
        <f t="shared" si="63"/>
        <v>0</v>
      </c>
      <c r="J1342" s="16">
        <f t="shared" si="64"/>
        <v>0</v>
      </c>
    </row>
    <row r="1343" spans="4:10" ht="15" customHeight="1" x14ac:dyDescent="0.15">
      <c r="D1343" s="16">
        <f>IF(T1343="",0,IF(科目汇总表!P$5=1,INT(LEFT(T1343,4)),IF(AND(科目汇总表!P$5=2,LEN(T1343)&gt;4),INT(LEFT(T1343,6)),IF(AND(科目汇总表!P$5=3,LEN(T1343)&gt;6),INT(LEFT(T1343,8)),IF(AND(科目汇总表!P$5=4,LEN(T1343)&gt;8),T1343,0)))))</f>
        <v>0</v>
      </c>
      <c r="H1343" s="16">
        <f t="shared" si="62"/>
        <v>0</v>
      </c>
      <c r="I1343" s="16">
        <f t="shared" si="63"/>
        <v>0</v>
      </c>
      <c r="J1343" s="16">
        <f t="shared" si="64"/>
        <v>0</v>
      </c>
    </row>
    <row r="1344" spans="4:10" ht="15" customHeight="1" x14ac:dyDescent="0.15">
      <c r="D1344" s="16">
        <f>IF(T1344="",0,IF(科目汇总表!P$5=1,INT(LEFT(T1344,4)),IF(AND(科目汇总表!P$5=2,LEN(T1344)&gt;4),INT(LEFT(T1344,6)),IF(AND(科目汇总表!P$5=3,LEN(T1344)&gt;6),INT(LEFT(T1344,8)),IF(AND(科目汇总表!P$5=4,LEN(T1344)&gt;8),T1344,0)))))</f>
        <v>0</v>
      </c>
      <c r="H1344" s="16">
        <f t="shared" si="62"/>
        <v>0</v>
      </c>
      <c r="I1344" s="16">
        <f t="shared" si="63"/>
        <v>0</v>
      </c>
      <c r="J1344" s="16">
        <f t="shared" si="64"/>
        <v>0</v>
      </c>
    </row>
    <row r="1345" spans="4:10" ht="15" customHeight="1" x14ac:dyDescent="0.15">
      <c r="D1345" s="16">
        <f>IF(T1345="",0,IF(科目汇总表!P$5=1,INT(LEFT(T1345,4)),IF(AND(科目汇总表!P$5=2,LEN(T1345)&gt;4),INT(LEFT(T1345,6)),IF(AND(科目汇总表!P$5=3,LEN(T1345)&gt;6),INT(LEFT(T1345,8)),IF(AND(科目汇总表!P$5=4,LEN(T1345)&gt;8),T1345,0)))))</f>
        <v>0</v>
      </c>
      <c r="H1345" s="16">
        <f t="shared" si="62"/>
        <v>0</v>
      </c>
      <c r="I1345" s="16">
        <f t="shared" si="63"/>
        <v>0</v>
      </c>
      <c r="J1345" s="16">
        <f t="shared" si="64"/>
        <v>0</v>
      </c>
    </row>
    <row r="1346" spans="4:10" ht="15" customHeight="1" x14ac:dyDescent="0.15">
      <c r="D1346" s="16">
        <f>IF(T1346="",0,IF(科目汇总表!P$5=1,INT(LEFT(T1346,4)),IF(AND(科目汇总表!P$5=2,LEN(T1346)&gt;4),INT(LEFT(T1346,6)),IF(AND(科目汇总表!P$5=3,LEN(T1346)&gt;6),INT(LEFT(T1346,8)),IF(AND(科目汇总表!P$5=4,LEN(T1346)&gt;8),T1346,0)))))</f>
        <v>0</v>
      </c>
      <c r="H1346" s="16">
        <f t="shared" si="62"/>
        <v>0</v>
      </c>
      <c r="I1346" s="16">
        <f t="shared" si="63"/>
        <v>0</v>
      </c>
      <c r="J1346" s="16">
        <f t="shared" si="64"/>
        <v>0</v>
      </c>
    </row>
    <row r="1347" spans="4:10" ht="15" customHeight="1" x14ac:dyDescent="0.15">
      <c r="D1347" s="16">
        <f>IF(T1347="",0,IF(科目汇总表!P$5=1,INT(LEFT(T1347,4)),IF(AND(科目汇总表!P$5=2,LEN(T1347)&gt;4),INT(LEFT(T1347,6)),IF(AND(科目汇总表!P$5=3,LEN(T1347)&gt;6),INT(LEFT(T1347,8)),IF(AND(科目汇总表!P$5=4,LEN(T1347)&gt;8),T1347,0)))))</f>
        <v>0</v>
      </c>
      <c r="H1347" s="16">
        <f t="shared" si="62"/>
        <v>0</v>
      </c>
      <c r="I1347" s="16">
        <f t="shared" si="63"/>
        <v>0</v>
      </c>
      <c r="J1347" s="16">
        <f t="shared" si="64"/>
        <v>0</v>
      </c>
    </row>
    <row r="1348" spans="4:10" ht="15" customHeight="1" x14ac:dyDescent="0.15">
      <c r="D1348" s="16">
        <f>IF(T1348="",0,IF(科目汇总表!P$5=1,INT(LEFT(T1348,4)),IF(AND(科目汇总表!P$5=2,LEN(T1348)&gt;4),INT(LEFT(T1348,6)),IF(AND(科目汇总表!P$5=3,LEN(T1348)&gt;6),INT(LEFT(T1348,8)),IF(AND(科目汇总表!P$5=4,LEN(T1348)&gt;8),T1348,0)))))</f>
        <v>0</v>
      </c>
      <c r="H1348" s="16">
        <f t="shared" si="62"/>
        <v>0</v>
      </c>
      <c r="I1348" s="16">
        <f t="shared" si="63"/>
        <v>0</v>
      </c>
      <c r="J1348" s="16">
        <f t="shared" si="64"/>
        <v>0</v>
      </c>
    </row>
    <row r="1349" spans="4:10" ht="15" customHeight="1" x14ac:dyDescent="0.15">
      <c r="D1349" s="16">
        <f>IF(T1349="",0,IF(科目汇总表!P$5=1,INT(LEFT(T1349,4)),IF(AND(科目汇总表!P$5=2,LEN(T1349)&gt;4),INT(LEFT(T1349,6)),IF(AND(科目汇总表!P$5=3,LEN(T1349)&gt;6),INT(LEFT(T1349,8)),IF(AND(科目汇总表!P$5=4,LEN(T1349)&gt;8),T1349,0)))))</f>
        <v>0</v>
      </c>
      <c r="H1349" s="16">
        <f t="shared" ref="H1349:H1412" si="65">IF(T1349=0,0,INT(LEFT(T1349,4)))</f>
        <v>0</v>
      </c>
      <c r="I1349" s="16">
        <f t="shared" si="63"/>
        <v>0</v>
      </c>
      <c r="J1349" s="16">
        <f t="shared" si="64"/>
        <v>0</v>
      </c>
    </row>
    <row r="1350" spans="4:10" ht="15" customHeight="1" x14ac:dyDescent="0.15">
      <c r="D1350" s="16">
        <f>IF(T1350="",0,IF(科目汇总表!P$5=1,INT(LEFT(T1350,4)),IF(AND(科目汇总表!P$5=2,LEN(T1350)&gt;4),INT(LEFT(T1350,6)),IF(AND(科目汇总表!P$5=3,LEN(T1350)&gt;6),INT(LEFT(T1350,8)),IF(AND(科目汇总表!P$5=4,LEN(T1350)&gt;8),T1350,0)))))</f>
        <v>0</v>
      </c>
      <c r="H1350" s="16">
        <f t="shared" si="65"/>
        <v>0</v>
      </c>
      <c r="I1350" s="16">
        <f t="shared" si="63"/>
        <v>0</v>
      </c>
      <c r="J1350" s="16">
        <f t="shared" si="64"/>
        <v>0</v>
      </c>
    </row>
    <row r="1351" spans="4:10" ht="15" customHeight="1" x14ac:dyDescent="0.15">
      <c r="D1351" s="16">
        <f>IF(T1351="",0,IF(科目汇总表!P$5=1,INT(LEFT(T1351,4)),IF(AND(科目汇总表!P$5=2,LEN(T1351)&gt;4),INT(LEFT(T1351,6)),IF(AND(科目汇总表!P$5=3,LEN(T1351)&gt;6),INT(LEFT(T1351,8)),IF(AND(科目汇总表!P$5=4,LEN(T1351)&gt;8),T1351,0)))))</f>
        <v>0</v>
      </c>
      <c r="H1351" s="16">
        <f t="shared" si="65"/>
        <v>0</v>
      </c>
      <c r="I1351" s="16">
        <f t="shared" si="63"/>
        <v>0</v>
      </c>
      <c r="J1351" s="16">
        <f t="shared" si="64"/>
        <v>0</v>
      </c>
    </row>
    <row r="1352" spans="4:10" ht="15" customHeight="1" x14ac:dyDescent="0.15">
      <c r="D1352" s="16">
        <f>IF(T1352="",0,IF(科目汇总表!P$5=1,INT(LEFT(T1352,4)),IF(AND(科目汇总表!P$5=2,LEN(T1352)&gt;4),INT(LEFT(T1352,6)),IF(AND(科目汇总表!P$5=3,LEN(T1352)&gt;6),INT(LEFT(T1352,8)),IF(AND(科目汇总表!P$5=4,LEN(T1352)&gt;8),T1352,0)))))</f>
        <v>0</v>
      </c>
      <c r="H1352" s="16">
        <f t="shared" si="65"/>
        <v>0</v>
      </c>
      <c r="I1352" s="16">
        <f t="shared" si="63"/>
        <v>0</v>
      </c>
      <c r="J1352" s="16">
        <f t="shared" si="64"/>
        <v>0</v>
      </c>
    </row>
    <row r="1353" spans="4:10" ht="15" customHeight="1" x14ac:dyDescent="0.15">
      <c r="D1353" s="16">
        <f>IF(T1353="",0,IF(科目汇总表!P$5=1,INT(LEFT(T1353,4)),IF(AND(科目汇总表!P$5=2,LEN(T1353)&gt;4),INT(LEFT(T1353,6)),IF(AND(科目汇总表!P$5=3,LEN(T1353)&gt;6),INT(LEFT(T1353,8)),IF(AND(科目汇总表!P$5=4,LEN(T1353)&gt;8),T1353,0)))))</f>
        <v>0</v>
      </c>
      <c r="H1353" s="16">
        <f t="shared" si="65"/>
        <v>0</v>
      </c>
      <c r="I1353" s="16">
        <f t="shared" si="63"/>
        <v>0</v>
      </c>
      <c r="J1353" s="16">
        <f t="shared" si="64"/>
        <v>0</v>
      </c>
    </row>
    <row r="1354" spans="4:10" ht="15" customHeight="1" x14ac:dyDescent="0.15">
      <c r="D1354" s="16">
        <f>IF(T1354="",0,IF(科目汇总表!P$5=1,INT(LEFT(T1354,4)),IF(AND(科目汇总表!P$5=2,LEN(T1354)&gt;4),INT(LEFT(T1354,6)),IF(AND(科目汇总表!P$5=3,LEN(T1354)&gt;6),INT(LEFT(T1354,8)),IF(AND(科目汇总表!P$5=4,LEN(T1354)&gt;8),T1354,0)))))</f>
        <v>0</v>
      </c>
      <c r="H1354" s="16">
        <f t="shared" si="65"/>
        <v>0</v>
      </c>
      <c r="I1354" s="16">
        <f t="shared" si="63"/>
        <v>0</v>
      </c>
      <c r="J1354" s="16">
        <f t="shared" si="64"/>
        <v>0</v>
      </c>
    </row>
    <row r="1355" spans="4:10" ht="15" customHeight="1" x14ac:dyDescent="0.15">
      <c r="D1355" s="16">
        <f>IF(T1355="",0,IF(科目汇总表!P$5=1,INT(LEFT(T1355,4)),IF(AND(科目汇总表!P$5=2,LEN(T1355)&gt;4),INT(LEFT(T1355,6)),IF(AND(科目汇总表!P$5=3,LEN(T1355)&gt;6),INT(LEFT(T1355,8)),IF(AND(科目汇总表!P$5=4,LEN(T1355)&gt;8),T1355,0)))))</f>
        <v>0</v>
      </c>
      <c r="H1355" s="16">
        <f t="shared" si="65"/>
        <v>0</v>
      </c>
      <c r="I1355" s="16">
        <f t="shared" si="63"/>
        <v>0</v>
      </c>
      <c r="J1355" s="16">
        <f t="shared" si="64"/>
        <v>0</v>
      </c>
    </row>
    <row r="1356" spans="4:10" ht="15" customHeight="1" x14ac:dyDescent="0.15">
      <c r="D1356" s="16">
        <f>IF(T1356="",0,IF(科目汇总表!P$5=1,INT(LEFT(T1356,4)),IF(AND(科目汇总表!P$5=2,LEN(T1356)&gt;4),INT(LEFT(T1356,6)),IF(AND(科目汇总表!P$5=3,LEN(T1356)&gt;6),INT(LEFT(T1356,8)),IF(AND(科目汇总表!P$5=4,LEN(T1356)&gt;8),T1356,0)))))</f>
        <v>0</v>
      </c>
      <c r="H1356" s="16">
        <f t="shared" si="65"/>
        <v>0</v>
      </c>
      <c r="I1356" s="16">
        <f t="shared" si="63"/>
        <v>0</v>
      </c>
      <c r="J1356" s="16">
        <f t="shared" si="64"/>
        <v>0</v>
      </c>
    </row>
    <row r="1357" spans="4:10" ht="15" customHeight="1" x14ac:dyDescent="0.15">
      <c r="D1357" s="16">
        <f>IF(T1357="",0,IF(科目汇总表!P$5=1,INT(LEFT(T1357,4)),IF(AND(科目汇总表!P$5=2,LEN(T1357)&gt;4),INT(LEFT(T1357,6)),IF(AND(科目汇总表!P$5=3,LEN(T1357)&gt;6),INT(LEFT(T1357,8)),IF(AND(科目汇总表!P$5=4,LEN(T1357)&gt;8),T1357,0)))))</f>
        <v>0</v>
      </c>
      <c r="H1357" s="16">
        <f t="shared" si="65"/>
        <v>0</v>
      </c>
      <c r="I1357" s="16">
        <f t="shared" si="63"/>
        <v>0</v>
      </c>
      <c r="J1357" s="16">
        <f t="shared" si="64"/>
        <v>0</v>
      </c>
    </row>
    <row r="1358" spans="4:10" ht="15" customHeight="1" x14ac:dyDescent="0.15">
      <c r="D1358" s="16">
        <f>IF(T1358="",0,IF(科目汇总表!P$5=1,INT(LEFT(T1358,4)),IF(AND(科目汇总表!P$5=2,LEN(T1358)&gt;4),INT(LEFT(T1358,6)),IF(AND(科目汇总表!P$5=3,LEN(T1358)&gt;6),INT(LEFT(T1358,8)),IF(AND(科目汇总表!P$5=4,LEN(T1358)&gt;8),T1358,0)))))</f>
        <v>0</v>
      </c>
      <c r="H1358" s="16">
        <f t="shared" si="65"/>
        <v>0</v>
      </c>
      <c r="I1358" s="16">
        <f t="shared" si="63"/>
        <v>0</v>
      </c>
      <c r="J1358" s="16">
        <f t="shared" si="64"/>
        <v>0</v>
      </c>
    </row>
    <row r="1359" spans="4:10" ht="15" customHeight="1" x14ac:dyDescent="0.15">
      <c r="D1359" s="16">
        <f>IF(T1359="",0,IF(科目汇总表!P$5=1,INT(LEFT(T1359,4)),IF(AND(科目汇总表!P$5=2,LEN(T1359)&gt;4),INT(LEFT(T1359,6)),IF(AND(科目汇总表!P$5=3,LEN(T1359)&gt;6),INT(LEFT(T1359,8)),IF(AND(科目汇总表!P$5=4,LEN(T1359)&gt;8),T1359,0)))))</f>
        <v>0</v>
      </c>
      <c r="H1359" s="16">
        <f t="shared" si="65"/>
        <v>0</v>
      </c>
      <c r="I1359" s="16">
        <f t="shared" si="63"/>
        <v>0</v>
      </c>
      <c r="J1359" s="16">
        <f t="shared" si="64"/>
        <v>0</v>
      </c>
    </row>
    <row r="1360" spans="4:10" ht="15" customHeight="1" x14ac:dyDescent="0.15">
      <c r="D1360" s="16">
        <f>IF(T1360="",0,IF(科目汇总表!P$5=1,INT(LEFT(T1360,4)),IF(AND(科目汇总表!P$5=2,LEN(T1360)&gt;4),INT(LEFT(T1360,6)),IF(AND(科目汇总表!P$5=3,LEN(T1360)&gt;6),INT(LEFT(T1360,8)),IF(AND(科目汇总表!P$5=4,LEN(T1360)&gt;8),T1360,0)))))</f>
        <v>0</v>
      </c>
      <c r="H1360" s="16">
        <f t="shared" si="65"/>
        <v>0</v>
      </c>
      <c r="I1360" s="16">
        <f t="shared" si="63"/>
        <v>0</v>
      </c>
      <c r="J1360" s="16">
        <f t="shared" si="64"/>
        <v>0</v>
      </c>
    </row>
    <row r="1361" spans="4:10" ht="15" customHeight="1" x14ac:dyDescent="0.15">
      <c r="D1361" s="16">
        <f>IF(T1361="",0,IF(科目汇总表!P$5=1,INT(LEFT(T1361,4)),IF(AND(科目汇总表!P$5=2,LEN(T1361)&gt;4),INT(LEFT(T1361,6)),IF(AND(科目汇总表!P$5=3,LEN(T1361)&gt;6),INT(LEFT(T1361,8)),IF(AND(科目汇总表!P$5=4,LEN(T1361)&gt;8),T1361,0)))))</f>
        <v>0</v>
      </c>
      <c r="H1361" s="16">
        <f t="shared" si="65"/>
        <v>0</v>
      </c>
      <c r="I1361" s="16">
        <f t="shared" si="63"/>
        <v>0</v>
      </c>
      <c r="J1361" s="16">
        <f t="shared" si="64"/>
        <v>0</v>
      </c>
    </row>
    <row r="1362" spans="4:10" ht="15" customHeight="1" x14ac:dyDescent="0.15">
      <c r="D1362" s="16">
        <f>IF(T1362="",0,IF(科目汇总表!P$5=1,INT(LEFT(T1362,4)),IF(AND(科目汇总表!P$5=2,LEN(T1362)&gt;4),INT(LEFT(T1362,6)),IF(AND(科目汇总表!P$5=3,LEN(T1362)&gt;6),INT(LEFT(T1362,8)),IF(AND(科目汇总表!P$5=4,LEN(T1362)&gt;8),T1362,0)))))</f>
        <v>0</v>
      </c>
      <c r="H1362" s="16">
        <f t="shared" si="65"/>
        <v>0</v>
      </c>
      <c r="I1362" s="16">
        <f t="shared" si="63"/>
        <v>0</v>
      </c>
      <c r="J1362" s="16">
        <f t="shared" si="64"/>
        <v>0</v>
      </c>
    </row>
    <row r="1363" spans="4:10" ht="15" customHeight="1" x14ac:dyDescent="0.15">
      <c r="D1363" s="16">
        <f>IF(T1363="",0,IF(科目汇总表!P$5=1,INT(LEFT(T1363,4)),IF(AND(科目汇总表!P$5=2,LEN(T1363)&gt;4),INT(LEFT(T1363,6)),IF(AND(科目汇总表!P$5=3,LEN(T1363)&gt;6),INT(LEFT(T1363,8)),IF(AND(科目汇总表!P$5=4,LEN(T1363)&gt;8),T1363,0)))))</f>
        <v>0</v>
      </c>
      <c r="H1363" s="16">
        <f t="shared" si="65"/>
        <v>0</v>
      </c>
      <c r="I1363" s="16">
        <f t="shared" si="63"/>
        <v>0</v>
      </c>
      <c r="J1363" s="16">
        <f t="shared" si="64"/>
        <v>0</v>
      </c>
    </row>
    <row r="1364" spans="4:10" ht="15" customHeight="1" x14ac:dyDescent="0.15">
      <c r="D1364" s="16">
        <f>IF(T1364="",0,IF(科目汇总表!P$5=1,INT(LEFT(T1364,4)),IF(AND(科目汇总表!P$5=2,LEN(T1364)&gt;4),INT(LEFT(T1364,6)),IF(AND(科目汇总表!P$5=3,LEN(T1364)&gt;6),INT(LEFT(T1364,8)),IF(AND(科目汇总表!P$5=4,LEN(T1364)&gt;8),T1364,0)))))</f>
        <v>0</v>
      </c>
      <c r="H1364" s="16">
        <f t="shared" si="65"/>
        <v>0</v>
      </c>
      <c r="I1364" s="16">
        <f t="shared" si="63"/>
        <v>0</v>
      </c>
      <c r="J1364" s="16">
        <f t="shared" si="64"/>
        <v>0</v>
      </c>
    </row>
    <row r="1365" spans="4:10" ht="15" customHeight="1" x14ac:dyDescent="0.15">
      <c r="D1365" s="16">
        <f>IF(T1365="",0,IF(科目汇总表!P$5=1,INT(LEFT(T1365,4)),IF(AND(科目汇总表!P$5=2,LEN(T1365)&gt;4),INT(LEFT(T1365,6)),IF(AND(科目汇总表!P$5=3,LEN(T1365)&gt;6),INT(LEFT(T1365,8)),IF(AND(科目汇总表!P$5=4,LEN(T1365)&gt;8),T1365,0)))))</f>
        <v>0</v>
      </c>
      <c r="H1365" s="16">
        <f t="shared" si="65"/>
        <v>0</v>
      </c>
      <c r="I1365" s="16">
        <f t="shared" si="63"/>
        <v>0</v>
      </c>
      <c r="J1365" s="16">
        <f t="shared" si="64"/>
        <v>0</v>
      </c>
    </row>
    <row r="1366" spans="4:10" ht="15" customHeight="1" x14ac:dyDescent="0.15">
      <c r="D1366" s="16">
        <f>IF(T1366="",0,IF(科目汇总表!P$5=1,INT(LEFT(T1366,4)),IF(AND(科目汇总表!P$5=2,LEN(T1366)&gt;4),INT(LEFT(T1366,6)),IF(AND(科目汇总表!P$5=3,LEN(T1366)&gt;6),INT(LEFT(T1366,8)),IF(AND(科目汇总表!P$5=4,LEN(T1366)&gt;8),T1366,0)))))</f>
        <v>0</v>
      </c>
      <c r="H1366" s="16">
        <f t="shared" si="65"/>
        <v>0</v>
      </c>
      <c r="I1366" s="16">
        <f t="shared" si="63"/>
        <v>0</v>
      </c>
      <c r="J1366" s="16">
        <f t="shared" si="64"/>
        <v>0</v>
      </c>
    </row>
    <row r="1367" spans="4:10" ht="15" customHeight="1" x14ac:dyDescent="0.15">
      <c r="D1367" s="16">
        <f>IF(T1367="",0,IF(科目汇总表!P$5=1,INT(LEFT(T1367,4)),IF(AND(科目汇总表!P$5=2,LEN(T1367)&gt;4),INT(LEFT(T1367,6)),IF(AND(科目汇总表!P$5=3,LEN(T1367)&gt;6),INT(LEFT(T1367,8)),IF(AND(科目汇总表!P$5=4,LEN(T1367)&gt;8),T1367,0)))))</f>
        <v>0</v>
      </c>
      <c r="H1367" s="16">
        <f t="shared" si="65"/>
        <v>0</v>
      </c>
      <c r="I1367" s="16">
        <f t="shared" si="63"/>
        <v>0</v>
      </c>
      <c r="J1367" s="16">
        <f t="shared" si="64"/>
        <v>0</v>
      </c>
    </row>
    <row r="1368" spans="4:10" ht="15" customHeight="1" x14ac:dyDescent="0.15">
      <c r="D1368" s="16">
        <f>IF(T1368="",0,IF(科目汇总表!P$5=1,INT(LEFT(T1368,4)),IF(AND(科目汇总表!P$5=2,LEN(T1368)&gt;4),INT(LEFT(T1368,6)),IF(AND(科目汇总表!P$5=3,LEN(T1368)&gt;6),INT(LEFT(T1368,8)),IF(AND(科目汇总表!P$5=4,LEN(T1368)&gt;8),T1368,0)))))</f>
        <v>0</v>
      </c>
      <c r="H1368" s="16">
        <f t="shared" si="65"/>
        <v>0</v>
      </c>
      <c r="I1368" s="16">
        <f t="shared" si="63"/>
        <v>0</v>
      </c>
      <c r="J1368" s="16">
        <f t="shared" si="64"/>
        <v>0</v>
      </c>
    </row>
    <row r="1369" spans="4:10" ht="15" customHeight="1" x14ac:dyDescent="0.15">
      <c r="D1369" s="16">
        <f>IF(T1369="",0,IF(科目汇总表!P$5=1,INT(LEFT(T1369,4)),IF(AND(科目汇总表!P$5=2,LEN(T1369)&gt;4),INT(LEFT(T1369,6)),IF(AND(科目汇总表!P$5=3,LEN(T1369)&gt;6),INT(LEFT(T1369,8)),IF(AND(科目汇总表!P$5=4,LEN(T1369)&gt;8),T1369,0)))))</f>
        <v>0</v>
      </c>
      <c r="H1369" s="16">
        <f t="shared" si="65"/>
        <v>0</v>
      </c>
      <c r="I1369" s="16">
        <f t="shared" si="63"/>
        <v>0</v>
      </c>
      <c r="J1369" s="16">
        <f t="shared" si="64"/>
        <v>0</v>
      </c>
    </row>
    <row r="1370" spans="4:10" ht="15" customHeight="1" x14ac:dyDescent="0.15">
      <c r="D1370" s="16">
        <f>IF(T1370="",0,IF(科目汇总表!P$5=1,INT(LEFT(T1370,4)),IF(AND(科目汇总表!P$5=2,LEN(T1370)&gt;4),INT(LEFT(T1370,6)),IF(AND(科目汇总表!P$5=3,LEN(T1370)&gt;6),INT(LEFT(T1370,8)),IF(AND(科目汇总表!P$5=4,LEN(T1370)&gt;8),T1370,0)))))</f>
        <v>0</v>
      </c>
      <c r="H1370" s="16">
        <f t="shared" si="65"/>
        <v>0</v>
      </c>
      <c r="I1370" s="16">
        <f t="shared" si="63"/>
        <v>0</v>
      </c>
      <c r="J1370" s="16">
        <f t="shared" si="64"/>
        <v>0</v>
      </c>
    </row>
    <row r="1371" spans="4:10" ht="15" customHeight="1" x14ac:dyDescent="0.15">
      <c r="D1371" s="16">
        <f>IF(T1371="",0,IF(科目汇总表!P$5=1,INT(LEFT(T1371,4)),IF(AND(科目汇总表!P$5=2,LEN(T1371)&gt;4),INT(LEFT(T1371,6)),IF(AND(科目汇总表!P$5=3,LEN(T1371)&gt;6),INT(LEFT(T1371,8)),IF(AND(科目汇总表!P$5=4,LEN(T1371)&gt;8),T1371,0)))))</f>
        <v>0</v>
      </c>
      <c r="H1371" s="16">
        <f t="shared" si="65"/>
        <v>0</v>
      </c>
      <c r="I1371" s="16">
        <f t="shared" si="63"/>
        <v>0</v>
      </c>
      <c r="J1371" s="16">
        <f t="shared" si="64"/>
        <v>0</v>
      </c>
    </row>
    <row r="1372" spans="4:10" ht="15" customHeight="1" x14ac:dyDescent="0.15">
      <c r="D1372" s="16">
        <f>IF(T1372="",0,IF(科目汇总表!P$5=1,INT(LEFT(T1372,4)),IF(AND(科目汇总表!P$5=2,LEN(T1372)&gt;4),INT(LEFT(T1372,6)),IF(AND(科目汇总表!P$5=3,LEN(T1372)&gt;6),INT(LEFT(T1372,8)),IF(AND(科目汇总表!P$5=4,LEN(T1372)&gt;8),T1372,0)))))</f>
        <v>0</v>
      </c>
      <c r="H1372" s="16">
        <f t="shared" si="65"/>
        <v>0</v>
      </c>
      <c r="I1372" s="16">
        <f t="shared" si="63"/>
        <v>0</v>
      </c>
      <c r="J1372" s="16">
        <f t="shared" si="64"/>
        <v>0</v>
      </c>
    </row>
    <row r="1373" spans="4:10" ht="15" customHeight="1" x14ac:dyDescent="0.15">
      <c r="D1373" s="16">
        <f>IF(T1373="",0,IF(科目汇总表!P$5=1,INT(LEFT(T1373,4)),IF(AND(科目汇总表!P$5=2,LEN(T1373)&gt;4),INT(LEFT(T1373,6)),IF(AND(科目汇总表!P$5=3,LEN(T1373)&gt;6),INT(LEFT(T1373,8)),IF(AND(科目汇总表!P$5=4,LEN(T1373)&gt;8),T1373,0)))))</f>
        <v>0</v>
      </c>
      <c r="H1373" s="16">
        <f t="shared" si="65"/>
        <v>0</v>
      </c>
      <c r="I1373" s="16">
        <f t="shared" si="63"/>
        <v>0</v>
      </c>
      <c r="J1373" s="16">
        <f t="shared" si="64"/>
        <v>0</v>
      </c>
    </row>
    <row r="1374" spans="4:10" ht="15" customHeight="1" x14ac:dyDescent="0.15">
      <c r="D1374" s="16">
        <f>IF(T1374="",0,IF(科目汇总表!P$5=1,INT(LEFT(T1374,4)),IF(AND(科目汇总表!P$5=2,LEN(T1374)&gt;4),INT(LEFT(T1374,6)),IF(AND(科目汇总表!P$5=3,LEN(T1374)&gt;6),INT(LEFT(T1374,8)),IF(AND(科目汇总表!P$5=4,LEN(T1374)&gt;8),T1374,0)))))</f>
        <v>0</v>
      </c>
      <c r="H1374" s="16">
        <f t="shared" si="65"/>
        <v>0</v>
      </c>
      <c r="I1374" s="16">
        <f t="shared" si="63"/>
        <v>0</v>
      </c>
      <c r="J1374" s="16">
        <f t="shared" si="64"/>
        <v>0</v>
      </c>
    </row>
    <row r="1375" spans="4:10" ht="15" customHeight="1" x14ac:dyDescent="0.15">
      <c r="D1375" s="16">
        <f>IF(T1375="",0,IF(科目汇总表!P$5=1,INT(LEFT(T1375,4)),IF(AND(科目汇总表!P$5=2,LEN(T1375)&gt;4),INT(LEFT(T1375,6)),IF(AND(科目汇总表!P$5=3,LEN(T1375)&gt;6),INT(LEFT(T1375,8)),IF(AND(科目汇总表!P$5=4,LEN(T1375)&gt;8),T1375,0)))))</f>
        <v>0</v>
      </c>
      <c r="H1375" s="16">
        <f t="shared" si="65"/>
        <v>0</v>
      </c>
      <c r="I1375" s="16">
        <f t="shared" si="63"/>
        <v>0</v>
      </c>
      <c r="J1375" s="16">
        <f t="shared" si="64"/>
        <v>0</v>
      </c>
    </row>
    <row r="1376" spans="4:10" ht="15" customHeight="1" x14ac:dyDescent="0.15">
      <c r="D1376" s="16">
        <f>IF(T1376="",0,IF(科目汇总表!P$5=1,INT(LEFT(T1376,4)),IF(AND(科目汇总表!P$5=2,LEN(T1376)&gt;4),INT(LEFT(T1376,6)),IF(AND(科目汇总表!P$5=3,LEN(T1376)&gt;6),INT(LEFT(T1376,8)),IF(AND(科目汇总表!P$5=4,LEN(T1376)&gt;8),T1376,0)))))</f>
        <v>0</v>
      </c>
      <c r="H1376" s="16">
        <f t="shared" si="65"/>
        <v>0</v>
      </c>
      <c r="I1376" s="16">
        <f t="shared" si="63"/>
        <v>0</v>
      </c>
      <c r="J1376" s="16">
        <f t="shared" si="64"/>
        <v>0</v>
      </c>
    </row>
    <row r="1377" spans="4:10" ht="15" customHeight="1" x14ac:dyDescent="0.15">
      <c r="D1377" s="16">
        <f>IF(T1377="",0,IF(科目汇总表!P$5=1,INT(LEFT(T1377,4)),IF(AND(科目汇总表!P$5=2,LEN(T1377)&gt;4),INT(LEFT(T1377,6)),IF(AND(科目汇总表!P$5=3,LEN(T1377)&gt;6),INT(LEFT(T1377,8)),IF(AND(科目汇总表!P$5=4,LEN(T1377)&gt;8),T1377,0)))))</f>
        <v>0</v>
      </c>
      <c r="H1377" s="16">
        <f t="shared" si="65"/>
        <v>0</v>
      </c>
      <c r="I1377" s="16">
        <f t="shared" si="63"/>
        <v>0</v>
      </c>
      <c r="J1377" s="16">
        <f t="shared" si="64"/>
        <v>0</v>
      </c>
    </row>
    <row r="1378" spans="4:10" ht="15" customHeight="1" x14ac:dyDescent="0.15">
      <c r="D1378" s="16">
        <f>IF(T1378="",0,IF(科目汇总表!P$5=1,INT(LEFT(T1378,4)),IF(AND(科目汇总表!P$5=2,LEN(T1378)&gt;4),INT(LEFT(T1378,6)),IF(AND(科目汇总表!P$5=3,LEN(T1378)&gt;6),INT(LEFT(T1378,8)),IF(AND(科目汇总表!P$5=4,LEN(T1378)&gt;8),T1378,0)))))</f>
        <v>0</v>
      </c>
      <c r="H1378" s="16">
        <f t="shared" si="65"/>
        <v>0</v>
      </c>
      <c r="I1378" s="16">
        <f t="shared" si="63"/>
        <v>0</v>
      </c>
      <c r="J1378" s="16">
        <f t="shared" si="64"/>
        <v>0</v>
      </c>
    </row>
    <row r="1379" spans="4:10" ht="15" customHeight="1" x14ac:dyDescent="0.15">
      <c r="D1379" s="16">
        <f>IF(T1379="",0,IF(科目汇总表!P$5=1,INT(LEFT(T1379,4)),IF(AND(科目汇总表!P$5=2,LEN(T1379)&gt;4),INT(LEFT(T1379,6)),IF(AND(科目汇总表!P$5=3,LEN(T1379)&gt;6),INT(LEFT(T1379,8)),IF(AND(科目汇总表!P$5=4,LEN(T1379)&gt;8),T1379,0)))))</f>
        <v>0</v>
      </c>
      <c r="H1379" s="16">
        <f t="shared" si="65"/>
        <v>0</v>
      </c>
      <c r="I1379" s="16">
        <f t="shared" si="63"/>
        <v>0</v>
      </c>
      <c r="J1379" s="16">
        <f t="shared" si="64"/>
        <v>0</v>
      </c>
    </row>
    <row r="1380" spans="4:10" ht="15" customHeight="1" x14ac:dyDescent="0.15">
      <c r="D1380" s="16">
        <f>IF(T1380="",0,IF(科目汇总表!P$5=1,INT(LEFT(T1380,4)),IF(AND(科目汇总表!P$5=2,LEN(T1380)&gt;4),INT(LEFT(T1380,6)),IF(AND(科目汇总表!P$5=3,LEN(T1380)&gt;6),INT(LEFT(T1380,8)),IF(AND(科目汇总表!P$5=4,LEN(T1380)&gt;8),T1380,0)))))</f>
        <v>0</v>
      </c>
      <c r="H1380" s="16">
        <f t="shared" si="65"/>
        <v>0</v>
      </c>
      <c r="I1380" s="16">
        <f t="shared" ref="I1380:I1443" si="66">IF(LEN(T1380)&lt;6,0,INT(LEFT(T1380,6)))</f>
        <v>0</v>
      </c>
      <c r="J1380" s="16">
        <f t="shared" ref="J1380:J1443" si="67">IF(LEN(T1380)&lt;8,0,INT(LEFT(T1380,8)))</f>
        <v>0</v>
      </c>
    </row>
    <row r="1381" spans="4:10" ht="15" customHeight="1" x14ac:dyDescent="0.15">
      <c r="D1381" s="16">
        <f>IF(T1381="",0,IF(科目汇总表!P$5=1,INT(LEFT(T1381,4)),IF(AND(科目汇总表!P$5=2,LEN(T1381)&gt;4),INT(LEFT(T1381,6)),IF(AND(科目汇总表!P$5=3,LEN(T1381)&gt;6),INT(LEFT(T1381,8)),IF(AND(科目汇总表!P$5=4,LEN(T1381)&gt;8),T1381,0)))))</f>
        <v>0</v>
      </c>
      <c r="H1381" s="16">
        <f t="shared" si="65"/>
        <v>0</v>
      </c>
      <c r="I1381" s="16">
        <f t="shared" si="66"/>
        <v>0</v>
      </c>
      <c r="J1381" s="16">
        <f t="shared" si="67"/>
        <v>0</v>
      </c>
    </row>
    <row r="1382" spans="4:10" ht="15" customHeight="1" x14ac:dyDescent="0.15">
      <c r="D1382" s="16">
        <f>IF(T1382="",0,IF(科目汇总表!P$5=1,INT(LEFT(T1382,4)),IF(AND(科目汇总表!P$5=2,LEN(T1382)&gt;4),INT(LEFT(T1382,6)),IF(AND(科目汇总表!P$5=3,LEN(T1382)&gt;6),INT(LEFT(T1382,8)),IF(AND(科目汇总表!P$5=4,LEN(T1382)&gt;8),T1382,0)))))</f>
        <v>0</v>
      </c>
      <c r="H1382" s="16">
        <f t="shared" si="65"/>
        <v>0</v>
      </c>
      <c r="I1382" s="16">
        <f t="shared" si="66"/>
        <v>0</v>
      </c>
      <c r="J1382" s="16">
        <f t="shared" si="67"/>
        <v>0</v>
      </c>
    </row>
    <row r="1383" spans="4:10" ht="15" customHeight="1" x14ac:dyDescent="0.15">
      <c r="D1383" s="16">
        <f>IF(T1383="",0,IF(科目汇总表!P$5=1,INT(LEFT(T1383,4)),IF(AND(科目汇总表!P$5=2,LEN(T1383)&gt;4),INT(LEFT(T1383,6)),IF(AND(科目汇总表!P$5=3,LEN(T1383)&gt;6),INT(LEFT(T1383,8)),IF(AND(科目汇总表!P$5=4,LEN(T1383)&gt;8),T1383,0)))))</f>
        <v>0</v>
      </c>
      <c r="H1383" s="16">
        <f t="shared" si="65"/>
        <v>0</v>
      </c>
      <c r="I1383" s="16">
        <f t="shared" si="66"/>
        <v>0</v>
      </c>
      <c r="J1383" s="16">
        <f t="shared" si="67"/>
        <v>0</v>
      </c>
    </row>
    <row r="1384" spans="4:10" ht="15" customHeight="1" x14ac:dyDescent="0.15">
      <c r="D1384" s="16">
        <f>IF(T1384="",0,IF(科目汇总表!P$5=1,INT(LEFT(T1384,4)),IF(AND(科目汇总表!P$5=2,LEN(T1384)&gt;4),INT(LEFT(T1384,6)),IF(AND(科目汇总表!P$5=3,LEN(T1384)&gt;6),INT(LEFT(T1384,8)),IF(AND(科目汇总表!P$5=4,LEN(T1384)&gt;8),T1384,0)))))</f>
        <v>0</v>
      </c>
      <c r="H1384" s="16">
        <f t="shared" si="65"/>
        <v>0</v>
      </c>
      <c r="I1384" s="16">
        <f t="shared" si="66"/>
        <v>0</v>
      </c>
      <c r="J1384" s="16">
        <f t="shared" si="67"/>
        <v>0</v>
      </c>
    </row>
    <row r="1385" spans="4:10" ht="15" customHeight="1" x14ac:dyDescent="0.15">
      <c r="D1385" s="16">
        <f>IF(T1385="",0,IF(科目汇总表!P$5=1,INT(LEFT(T1385,4)),IF(AND(科目汇总表!P$5=2,LEN(T1385)&gt;4),INT(LEFT(T1385,6)),IF(AND(科目汇总表!P$5=3,LEN(T1385)&gt;6),INT(LEFT(T1385,8)),IF(AND(科目汇总表!P$5=4,LEN(T1385)&gt;8),T1385,0)))))</f>
        <v>0</v>
      </c>
      <c r="H1385" s="16">
        <f t="shared" si="65"/>
        <v>0</v>
      </c>
      <c r="I1385" s="16">
        <f t="shared" si="66"/>
        <v>0</v>
      </c>
      <c r="J1385" s="16">
        <f t="shared" si="67"/>
        <v>0</v>
      </c>
    </row>
    <row r="1386" spans="4:10" ht="15" customHeight="1" x14ac:dyDescent="0.15">
      <c r="D1386" s="16">
        <f>IF(T1386="",0,IF(科目汇总表!P$5=1,INT(LEFT(T1386,4)),IF(AND(科目汇总表!P$5=2,LEN(T1386)&gt;4),INT(LEFT(T1386,6)),IF(AND(科目汇总表!P$5=3,LEN(T1386)&gt;6),INT(LEFT(T1386,8)),IF(AND(科目汇总表!P$5=4,LEN(T1386)&gt;8),T1386,0)))))</f>
        <v>0</v>
      </c>
      <c r="H1386" s="16">
        <f t="shared" si="65"/>
        <v>0</v>
      </c>
      <c r="I1386" s="16">
        <f t="shared" si="66"/>
        <v>0</v>
      </c>
      <c r="J1386" s="16">
        <f t="shared" si="67"/>
        <v>0</v>
      </c>
    </row>
    <row r="1387" spans="4:10" ht="15" customHeight="1" x14ac:dyDescent="0.15">
      <c r="D1387" s="16">
        <f>IF(T1387="",0,IF(科目汇总表!P$5=1,INT(LEFT(T1387,4)),IF(AND(科目汇总表!P$5=2,LEN(T1387)&gt;4),INT(LEFT(T1387,6)),IF(AND(科目汇总表!P$5=3,LEN(T1387)&gt;6),INT(LEFT(T1387,8)),IF(AND(科目汇总表!P$5=4,LEN(T1387)&gt;8),T1387,0)))))</f>
        <v>0</v>
      </c>
      <c r="H1387" s="16">
        <f t="shared" si="65"/>
        <v>0</v>
      </c>
      <c r="I1387" s="16">
        <f t="shared" si="66"/>
        <v>0</v>
      </c>
      <c r="J1387" s="16">
        <f t="shared" si="67"/>
        <v>0</v>
      </c>
    </row>
    <row r="1388" spans="4:10" ht="15" customHeight="1" x14ac:dyDescent="0.15">
      <c r="D1388" s="16">
        <f>IF(T1388="",0,IF(科目汇总表!P$5=1,INT(LEFT(T1388,4)),IF(AND(科目汇总表!P$5=2,LEN(T1388)&gt;4),INT(LEFT(T1388,6)),IF(AND(科目汇总表!P$5=3,LEN(T1388)&gt;6),INT(LEFT(T1388,8)),IF(AND(科目汇总表!P$5=4,LEN(T1388)&gt;8),T1388,0)))))</f>
        <v>0</v>
      </c>
      <c r="H1388" s="16">
        <f t="shared" si="65"/>
        <v>0</v>
      </c>
      <c r="I1388" s="16">
        <f t="shared" si="66"/>
        <v>0</v>
      </c>
      <c r="J1388" s="16">
        <f t="shared" si="67"/>
        <v>0</v>
      </c>
    </row>
    <row r="1389" spans="4:10" ht="15" customHeight="1" x14ac:dyDescent="0.15">
      <c r="D1389" s="16">
        <f>IF(T1389="",0,IF(科目汇总表!P$5=1,INT(LEFT(T1389,4)),IF(AND(科目汇总表!P$5=2,LEN(T1389)&gt;4),INT(LEFT(T1389,6)),IF(AND(科目汇总表!P$5=3,LEN(T1389)&gt;6),INT(LEFT(T1389,8)),IF(AND(科目汇总表!P$5=4,LEN(T1389)&gt;8),T1389,0)))))</f>
        <v>0</v>
      </c>
      <c r="H1389" s="16">
        <f t="shared" si="65"/>
        <v>0</v>
      </c>
      <c r="I1389" s="16">
        <f t="shared" si="66"/>
        <v>0</v>
      </c>
      <c r="J1389" s="16">
        <f t="shared" si="67"/>
        <v>0</v>
      </c>
    </row>
    <row r="1390" spans="4:10" ht="15" customHeight="1" x14ac:dyDescent="0.15">
      <c r="D1390" s="16">
        <f>IF(T1390="",0,IF(科目汇总表!P$5=1,INT(LEFT(T1390,4)),IF(AND(科目汇总表!P$5=2,LEN(T1390)&gt;4),INT(LEFT(T1390,6)),IF(AND(科目汇总表!P$5=3,LEN(T1390)&gt;6),INT(LEFT(T1390,8)),IF(AND(科目汇总表!P$5=4,LEN(T1390)&gt;8),T1390,0)))))</f>
        <v>0</v>
      </c>
      <c r="H1390" s="16">
        <f t="shared" si="65"/>
        <v>0</v>
      </c>
      <c r="I1390" s="16">
        <f t="shared" si="66"/>
        <v>0</v>
      </c>
      <c r="J1390" s="16">
        <f t="shared" si="67"/>
        <v>0</v>
      </c>
    </row>
    <row r="1391" spans="4:10" ht="15" customHeight="1" x14ac:dyDescent="0.15">
      <c r="D1391" s="16">
        <f>IF(T1391="",0,IF(科目汇总表!P$5=1,INT(LEFT(T1391,4)),IF(AND(科目汇总表!P$5=2,LEN(T1391)&gt;4),INT(LEFT(T1391,6)),IF(AND(科目汇总表!P$5=3,LEN(T1391)&gt;6),INT(LEFT(T1391,8)),IF(AND(科目汇总表!P$5=4,LEN(T1391)&gt;8),T1391,0)))))</f>
        <v>0</v>
      </c>
      <c r="H1391" s="16">
        <f t="shared" si="65"/>
        <v>0</v>
      </c>
      <c r="I1391" s="16">
        <f t="shared" si="66"/>
        <v>0</v>
      </c>
      <c r="J1391" s="16">
        <f t="shared" si="67"/>
        <v>0</v>
      </c>
    </row>
    <row r="1392" spans="4:10" ht="15" customHeight="1" x14ac:dyDescent="0.15">
      <c r="D1392" s="16">
        <f>IF(T1392="",0,IF(科目汇总表!P$5=1,INT(LEFT(T1392,4)),IF(AND(科目汇总表!P$5=2,LEN(T1392)&gt;4),INT(LEFT(T1392,6)),IF(AND(科目汇总表!P$5=3,LEN(T1392)&gt;6),INT(LEFT(T1392,8)),IF(AND(科目汇总表!P$5=4,LEN(T1392)&gt;8),T1392,0)))))</f>
        <v>0</v>
      </c>
      <c r="H1392" s="16">
        <f t="shared" si="65"/>
        <v>0</v>
      </c>
      <c r="I1392" s="16">
        <f t="shared" si="66"/>
        <v>0</v>
      </c>
      <c r="J1392" s="16">
        <f t="shared" si="67"/>
        <v>0</v>
      </c>
    </row>
    <row r="1393" spans="4:10" ht="15" customHeight="1" x14ac:dyDescent="0.15">
      <c r="D1393" s="16">
        <f>IF(T1393="",0,IF(科目汇总表!P$5=1,INT(LEFT(T1393,4)),IF(AND(科目汇总表!P$5=2,LEN(T1393)&gt;4),INT(LEFT(T1393,6)),IF(AND(科目汇总表!P$5=3,LEN(T1393)&gt;6),INT(LEFT(T1393,8)),IF(AND(科目汇总表!P$5=4,LEN(T1393)&gt;8),T1393,0)))))</f>
        <v>0</v>
      </c>
      <c r="H1393" s="16">
        <f t="shared" si="65"/>
        <v>0</v>
      </c>
      <c r="I1393" s="16">
        <f t="shared" si="66"/>
        <v>0</v>
      </c>
      <c r="J1393" s="16">
        <f t="shared" si="67"/>
        <v>0</v>
      </c>
    </row>
    <row r="1394" spans="4:10" ht="15" customHeight="1" x14ac:dyDescent="0.15">
      <c r="D1394" s="16">
        <f>IF(T1394="",0,IF(科目汇总表!P$5=1,INT(LEFT(T1394,4)),IF(AND(科目汇总表!P$5=2,LEN(T1394)&gt;4),INT(LEFT(T1394,6)),IF(AND(科目汇总表!P$5=3,LEN(T1394)&gt;6),INT(LEFT(T1394,8)),IF(AND(科目汇总表!P$5=4,LEN(T1394)&gt;8),T1394,0)))))</f>
        <v>0</v>
      </c>
      <c r="H1394" s="16">
        <f t="shared" si="65"/>
        <v>0</v>
      </c>
      <c r="I1394" s="16">
        <f t="shared" si="66"/>
        <v>0</v>
      </c>
      <c r="J1394" s="16">
        <f t="shared" si="67"/>
        <v>0</v>
      </c>
    </row>
    <row r="1395" spans="4:10" ht="15" customHeight="1" x14ac:dyDescent="0.15">
      <c r="D1395" s="16">
        <f>IF(T1395="",0,IF(科目汇总表!P$5=1,INT(LEFT(T1395,4)),IF(AND(科目汇总表!P$5=2,LEN(T1395)&gt;4),INT(LEFT(T1395,6)),IF(AND(科目汇总表!P$5=3,LEN(T1395)&gt;6),INT(LEFT(T1395,8)),IF(AND(科目汇总表!P$5=4,LEN(T1395)&gt;8),T1395,0)))))</f>
        <v>0</v>
      </c>
      <c r="H1395" s="16">
        <f t="shared" si="65"/>
        <v>0</v>
      </c>
      <c r="I1395" s="16">
        <f t="shared" si="66"/>
        <v>0</v>
      </c>
      <c r="J1395" s="16">
        <f t="shared" si="67"/>
        <v>0</v>
      </c>
    </row>
    <row r="1396" spans="4:10" ht="15" customHeight="1" x14ac:dyDescent="0.15">
      <c r="D1396" s="16">
        <f>IF(T1396="",0,IF(科目汇总表!P$5=1,INT(LEFT(T1396,4)),IF(AND(科目汇总表!P$5=2,LEN(T1396)&gt;4),INT(LEFT(T1396,6)),IF(AND(科目汇总表!P$5=3,LEN(T1396)&gt;6),INT(LEFT(T1396,8)),IF(AND(科目汇总表!P$5=4,LEN(T1396)&gt;8),T1396,0)))))</f>
        <v>0</v>
      </c>
      <c r="H1396" s="16">
        <f t="shared" si="65"/>
        <v>0</v>
      </c>
      <c r="I1396" s="16">
        <f t="shared" si="66"/>
        <v>0</v>
      </c>
      <c r="J1396" s="16">
        <f t="shared" si="67"/>
        <v>0</v>
      </c>
    </row>
    <row r="1397" spans="4:10" ht="15" customHeight="1" x14ac:dyDescent="0.15">
      <c r="D1397" s="16">
        <f>IF(T1397="",0,IF(科目汇总表!P$5=1,INT(LEFT(T1397,4)),IF(AND(科目汇总表!P$5=2,LEN(T1397)&gt;4),INT(LEFT(T1397,6)),IF(AND(科目汇总表!P$5=3,LEN(T1397)&gt;6),INT(LEFT(T1397,8)),IF(AND(科目汇总表!P$5=4,LEN(T1397)&gt;8),T1397,0)))))</f>
        <v>0</v>
      </c>
      <c r="H1397" s="16">
        <f t="shared" si="65"/>
        <v>0</v>
      </c>
      <c r="I1397" s="16">
        <f t="shared" si="66"/>
        <v>0</v>
      </c>
      <c r="J1397" s="16">
        <f t="shared" si="67"/>
        <v>0</v>
      </c>
    </row>
    <row r="1398" spans="4:10" ht="15" customHeight="1" x14ac:dyDescent="0.15">
      <c r="D1398" s="16">
        <f>IF(T1398="",0,IF(科目汇总表!P$5=1,INT(LEFT(T1398,4)),IF(AND(科目汇总表!P$5=2,LEN(T1398)&gt;4),INT(LEFT(T1398,6)),IF(AND(科目汇总表!P$5=3,LEN(T1398)&gt;6),INT(LEFT(T1398,8)),IF(AND(科目汇总表!P$5=4,LEN(T1398)&gt;8),T1398,0)))))</f>
        <v>0</v>
      </c>
      <c r="H1398" s="16">
        <f t="shared" si="65"/>
        <v>0</v>
      </c>
      <c r="I1398" s="16">
        <f t="shared" si="66"/>
        <v>0</v>
      </c>
      <c r="J1398" s="16">
        <f t="shared" si="67"/>
        <v>0</v>
      </c>
    </row>
    <row r="1399" spans="4:10" ht="15" customHeight="1" x14ac:dyDescent="0.15">
      <c r="D1399" s="16">
        <f>IF(T1399="",0,IF(科目汇总表!P$5=1,INT(LEFT(T1399,4)),IF(AND(科目汇总表!P$5=2,LEN(T1399)&gt;4),INT(LEFT(T1399,6)),IF(AND(科目汇总表!P$5=3,LEN(T1399)&gt;6),INT(LEFT(T1399,8)),IF(AND(科目汇总表!P$5=4,LEN(T1399)&gt;8),T1399,0)))))</f>
        <v>0</v>
      </c>
      <c r="H1399" s="16">
        <f t="shared" si="65"/>
        <v>0</v>
      </c>
      <c r="I1399" s="16">
        <f t="shared" si="66"/>
        <v>0</v>
      </c>
      <c r="J1399" s="16">
        <f t="shared" si="67"/>
        <v>0</v>
      </c>
    </row>
    <row r="1400" spans="4:10" ht="15" customHeight="1" x14ac:dyDescent="0.15">
      <c r="D1400" s="16">
        <f>IF(T1400="",0,IF(科目汇总表!P$5=1,INT(LEFT(T1400,4)),IF(AND(科目汇总表!P$5=2,LEN(T1400)&gt;4),INT(LEFT(T1400,6)),IF(AND(科目汇总表!P$5=3,LEN(T1400)&gt;6),INT(LEFT(T1400,8)),IF(AND(科目汇总表!P$5=4,LEN(T1400)&gt;8),T1400,0)))))</f>
        <v>0</v>
      </c>
      <c r="H1400" s="16">
        <f t="shared" si="65"/>
        <v>0</v>
      </c>
      <c r="I1400" s="16">
        <f t="shared" si="66"/>
        <v>0</v>
      </c>
      <c r="J1400" s="16">
        <f t="shared" si="67"/>
        <v>0</v>
      </c>
    </row>
    <row r="1401" spans="4:10" ht="15" customHeight="1" x14ac:dyDescent="0.15">
      <c r="D1401" s="16">
        <f>IF(T1401="",0,IF(科目汇总表!P$5=1,INT(LEFT(T1401,4)),IF(AND(科目汇总表!P$5=2,LEN(T1401)&gt;4),INT(LEFT(T1401,6)),IF(AND(科目汇总表!P$5=3,LEN(T1401)&gt;6),INT(LEFT(T1401,8)),IF(AND(科目汇总表!P$5=4,LEN(T1401)&gt;8),T1401,0)))))</f>
        <v>0</v>
      </c>
      <c r="H1401" s="16">
        <f t="shared" si="65"/>
        <v>0</v>
      </c>
      <c r="I1401" s="16">
        <f t="shared" si="66"/>
        <v>0</v>
      </c>
      <c r="J1401" s="16">
        <f t="shared" si="67"/>
        <v>0</v>
      </c>
    </row>
    <row r="1402" spans="4:10" ht="15" customHeight="1" x14ac:dyDescent="0.15">
      <c r="D1402" s="16">
        <f>IF(T1402="",0,IF(科目汇总表!P$5=1,INT(LEFT(T1402,4)),IF(AND(科目汇总表!P$5=2,LEN(T1402)&gt;4),INT(LEFT(T1402,6)),IF(AND(科目汇总表!P$5=3,LEN(T1402)&gt;6),INT(LEFT(T1402,8)),IF(AND(科目汇总表!P$5=4,LEN(T1402)&gt;8),T1402,0)))))</f>
        <v>0</v>
      </c>
      <c r="H1402" s="16">
        <f t="shared" si="65"/>
        <v>0</v>
      </c>
      <c r="I1402" s="16">
        <f t="shared" si="66"/>
        <v>0</v>
      </c>
      <c r="J1402" s="16">
        <f t="shared" si="67"/>
        <v>0</v>
      </c>
    </row>
    <row r="1403" spans="4:10" ht="15" customHeight="1" x14ac:dyDescent="0.15">
      <c r="D1403" s="16">
        <f>IF(T1403="",0,IF(科目汇总表!P$5=1,INT(LEFT(T1403,4)),IF(AND(科目汇总表!P$5=2,LEN(T1403)&gt;4),INT(LEFT(T1403,6)),IF(AND(科目汇总表!P$5=3,LEN(T1403)&gt;6),INT(LEFT(T1403,8)),IF(AND(科目汇总表!P$5=4,LEN(T1403)&gt;8),T1403,0)))))</f>
        <v>0</v>
      </c>
      <c r="H1403" s="16">
        <f t="shared" si="65"/>
        <v>0</v>
      </c>
      <c r="I1403" s="16">
        <f t="shared" si="66"/>
        <v>0</v>
      </c>
      <c r="J1403" s="16">
        <f t="shared" si="67"/>
        <v>0</v>
      </c>
    </row>
    <row r="1404" spans="4:10" ht="15" customHeight="1" x14ac:dyDescent="0.15">
      <c r="D1404" s="16">
        <f>IF(T1404="",0,IF(科目汇总表!P$5=1,INT(LEFT(T1404,4)),IF(AND(科目汇总表!P$5=2,LEN(T1404)&gt;4),INT(LEFT(T1404,6)),IF(AND(科目汇总表!P$5=3,LEN(T1404)&gt;6),INT(LEFT(T1404,8)),IF(AND(科目汇总表!P$5=4,LEN(T1404)&gt;8),T1404,0)))))</f>
        <v>0</v>
      </c>
      <c r="H1404" s="16">
        <f t="shared" si="65"/>
        <v>0</v>
      </c>
      <c r="I1404" s="16">
        <f t="shared" si="66"/>
        <v>0</v>
      </c>
      <c r="J1404" s="16">
        <f t="shared" si="67"/>
        <v>0</v>
      </c>
    </row>
    <row r="1405" spans="4:10" ht="15" customHeight="1" x14ac:dyDescent="0.15">
      <c r="D1405" s="16">
        <f>IF(T1405="",0,IF(科目汇总表!P$5=1,INT(LEFT(T1405,4)),IF(AND(科目汇总表!P$5=2,LEN(T1405)&gt;4),INT(LEFT(T1405,6)),IF(AND(科目汇总表!P$5=3,LEN(T1405)&gt;6),INT(LEFT(T1405,8)),IF(AND(科目汇总表!P$5=4,LEN(T1405)&gt;8),T1405,0)))))</f>
        <v>0</v>
      </c>
      <c r="H1405" s="16">
        <f t="shared" si="65"/>
        <v>0</v>
      </c>
      <c r="I1405" s="16">
        <f t="shared" si="66"/>
        <v>0</v>
      </c>
      <c r="J1405" s="16">
        <f t="shared" si="67"/>
        <v>0</v>
      </c>
    </row>
    <row r="1406" spans="4:10" ht="15" customHeight="1" x14ac:dyDescent="0.15">
      <c r="D1406" s="16">
        <f>IF(T1406="",0,IF(科目汇总表!P$5=1,INT(LEFT(T1406,4)),IF(AND(科目汇总表!P$5=2,LEN(T1406)&gt;4),INT(LEFT(T1406,6)),IF(AND(科目汇总表!P$5=3,LEN(T1406)&gt;6),INT(LEFT(T1406,8)),IF(AND(科目汇总表!P$5=4,LEN(T1406)&gt;8),T1406,0)))))</f>
        <v>0</v>
      </c>
      <c r="H1406" s="16">
        <f t="shared" si="65"/>
        <v>0</v>
      </c>
      <c r="I1406" s="16">
        <f t="shared" si="66"/>
        <v>0</v>
      </c>
      <c r="J1406" s="16">
        <f t="shared" si="67"/>
        <v>0</v>
      </c>
    </row>
    <row r="1407" spans="4:10" ht="15" customHeight="1" x14ac:dyDescent="0.15">
      <c r="D1407" s="16">
        <f>IF(T1407="",0,IF(科目汇总表!P$5=1,INT(LEFT(T1407,4)),IF(AND(科目汇总表!P$5=2,LEN(T1407)&gt;4),INT(LEFT(T1407,6)),IF(AND(科目汇总表!P$5=3,LEN(T1407)&gt;6),INT(LEFT(T1407,8)),IF(AND(科目汇总表!P$5=4,LEN(T1407)&gt;8),T1407,0)))))</f>
        <v>0</v>
      </c>
      <c r="H1407" s="16">
        <f t="shared" si="65"/>
        <v>0</v>
      </c>
      <c r="I1407" s="16">
        <f t="shared" si="66"/>
        <v>0</v>
      </c>
      <c r="J1407" s="16">
        <f t="shared" si="67"/>
        <v>0</v>
      </c>
    </row>
    <row r="1408" spans="4:10" ht="15" customHeight="1" x14ac:dyDescent="0.15">
      <c r="D1408" s="16">
        <f>IF(T1408="",0,IF(科目汇总表!P$5=1,INT(LEFT(T1408,4)),IF(AND(科目汇总表!P$5=2,LEN(T1408)&gt;4),INT(LEFT(T1408,6)),IF(AND(科目汇总表!P$5=3,LEN(T1408)&gt;6),INT(LEFT(T1408,8)),IF(AND(科目汇总表!P$5=4,LEN(T1408)&gt;8),T1408,0)))))</f>
        <v>0</v>
      </c>
      <c r="H1408" s="16">
        <f t="shared" si="65"/>
        <v>0</v>
      </c>
      <c r="I1408" s="16">
        <f t="shared" si="66"/>
        <v>0</v>
      </c>
      <c r="J1408" s="16">
        <f t="shared" si="67"/>
        <v>0</v>
      </c>
    </row>
    <row r="1409" spans="4:10" ht="15" customHeight="1" x14ac:dyDescent="0.15">
      <c r="D1409" s="16">
        <f>IF(T1409="",0,IF(科目汇总表!P$5=1,INT(LEFT(T1409,4)),IF(AND(科目汇总表!P$5=2,LEN(T1409)&gt;4),INT(LEFT(T1409,6)),IF(AND(科目汇总表!P$5=3,LEN(T1409)&gt;6),INT(LEFT(T1409,8)),IF(AND(科目汇总表!P$5=4,LEN(T1409)&gt;8),T1409,0)))))</f>
        <v>0</v>
      </c>
      <c r="H1409" s="16">
        <f t="shared" si="65"/>
        <v>0</v>
      </c>
      <c r="I1409" s="16">
        <f t="shared" si="66"/>
        <v>0</v>
      </c>
      <c r="J1409" s="16">
        <f t="shared" si="67"/>
        <v>0</v>
      </c>
    </row>
    <row r="1410" spans="4:10" ht="15" customHeight="1" x14ac:dyDescent="0.15">
      <c r="D1410" s="16">
        <f>IF(T1410="",0,IF(科目汇总表!P$5=1,INT(LEFT(T1410,4)),IF(AND(科目汇总表!P$5=2,LEN(T1410)&gt;4),INT(LEFT(T1410,6)),IF(AND(科目汇总表!P$5=3,LEN(T1410)&gt;6),INT(LEFT(T1410,8)),IF(AND(科目汇总表!P$5=4,LEN(T1410)&gt;8),T1410,0)))))</f>
        <v>0</v>
      </c>
      <c r="H1410" s="16">
        <f t="shared" si="65"/>
        <v>0</v>
      </c>
      <c r="I1410" s="16">
        <f t="shared" si="66"/>
        <v>0</v>
      </c>
      <c r="J1410" s="16">
        <f t="shared" si="67"/>
        <v>0</v>
      </c>
    </row>
    <row r="1411" spans="4:10" ht="15" customHeight="1" x14ac:dyDescent="0.15">
      <c r="D1411" s="16">
        <f>IF(T1411="",0,IF(科目汇总表!P$5=1,INT(LEFT(T1411,4)),IF(AND(科目汇总表!P$5=2,LEN(T1411)&gt;4),INT(LEFT(T1411,6)),IF(AND(科目汇总表!P$5=3,LEN(T1411)&gt;6),INT(LEFT(T1411,8)),IF(AND(科目汇总表!P$5=4,LEN(T1411)&gt;8),T1411,0)))))</f>
        <v>0</v>
      </c>
      <c r="H1411" s="16">
        <f t="shared" si="65"/>
        <v>0</v>
      </c>
      <c r="I1411" s="16">
        <f t="shared" si="66"/>
        <v>0</v>
      </c>
      <c r="J1411" s="16">
        <f t="shared" si="67"/>
        <v>0</v>
      </c>
    </row>
    <row r="1412" spans="4:10" ht="15" customHeight="1" x14ac:dyDescent="0.15">
      <c r="D1412" s="16">
        <f>IF(T1412="",0,IF(科目汇总表!P$5=1,INT(LEFT(T1412,4)),IF(AND(科目汇总表!P$5=2,LEN(T1412)&gt;4),INT(LEFT(T1412,6)),IF(AND(科目汇总表!P$5=3,LEN(T1412)&gt;6),INT(LEFT(T1412,8)),IF(AND(科目汇总表!P$5=4,LEN(T1412)&gt;8),T1412,0)))))</f>
        <v>0</v>
      </c>
      <c r="H1412" s="16">
        <f t="shared" si="65"/>
        <v>0</v>
      </c>
      <c r="I1412" s="16">
        <f t="shared" si="66"/>
        <v>0</v>
      </c>
      <c r="J1412" s="16">
        <f t="shared" si="67"/>
        <v>0</v>
      </c>
    </row>
    <row r="1413" spans="4:10" ht="15" customHeight="1" x14ac:dyDescent="0.15">
      <c r="D1413" s="16">
        <f>IF(T1413="",0,IF(科目汇总表!P$5=1,INT(LEFT(T1413,4)),IF(AND(科目汇总表!P$5=2,LEN(T1413)&gt;4),INT(LEFT(T1413,6)),IF(AND(科目汇总表!P$5=3,LEN(T1413)&gt;6),INT(LEFT(T1413,8)),IF(AND(科目汇总表!P$5=4,LEN(T1413)&gt;8),T1413,0)))))</f>
        <v>0</v>
      </c>
      <c r="H1413" s="16">
        <f t="shared" ref="H1413:H1476" si="68">IF(T1413=0,0,INT(LEFT(T1413,4)))</f>
        <v>0</v>
      </c>
      <c r="I1413" s="16">
        <f t="shared" si="66"/>
        <v>0</v>
      </c>
      <c r="J1413" s="16">
        <f t="shared" si="67"/>
        <v>0</v>
      </c>
    </row>
    <row r="1414" spans="4:10" ht="15" customHeight="1" x14ac:dyDescent="0.15">
      <c r="D1414" s="16">
        <f>IF(T1414="",0,IF(科目汇总表!P$5=1,INT(LEFT(T1414,4)),IF(AND(科目汇总表!P$5=2,LEN(T1414)&gt;4),INT(LEFT(T1414,6)),IF(AND(科目汇总表!P$5=3,LEN(T1414)&gt;6),INT(LEFT(T1414,8)),IF(AND(科目汇总表!P$5=4,LEN(T1414)&gt;8),T1414,0)))))</f>
        <v>0</v>
      </c>
      <c r="H1414" s="16">
        <f t="shared" si="68"/>
        <v>0</v>
      </c>
      <c r="I1414" s="16">
        <f t="shared" si="66"/>
        <v>0</v>
      </c>
      <c r="J1414" s="16">
        <f t="shared" si="67"/>
        <v>0</v>
      </c>
    </row>
    <row r="1415" spans="4:10" ht="15" customHeight="1" x14ac:dyDescent="0.15">
      <c r="D1415" s="16">
        <f>IF(T1415="",0,IF(科目汇总表!P$5=1,INT(LEFT(T1415,4)),IF(AND(科目汇总表!P$5=2,LEN(T1415)&gt;4),INT(LEFT(T1415,6)),IF(AND(科目汇总表!P$5=3,LEN(T1415)&gt;6),INT(LEFT(T1415,8)),IF(AND(科目汇总表!P$5=4,LEN(T1415)&gt;8),T1415,0)))))</f>
        <v>0</v>
      </c>
      <c r="H1415" s="16">
        <f t="shared" si="68"/>
        <v>0</v>
      </c>
      <c r="I1415" s="16">
        <f t="shared" si="66"/>
        <v>0</v>
      </c>
      <c r="J1415" s="16">
        <f t="shared" si="67"/>
        <v>0</v>
      </c>
    </row>
    <row r="1416" spans="4:10" ht="15" customHeight="1" x14ac:dyDescent="0.15">
      <c r="D1416" s="16">
        <f>IF(T1416="",0,IF(科目汇总表!P$5=1,INT(LEFT(T1416,4)),IF(AND(科目汇总表!P$5=2,LEN(T1416)&gt;4),INT(LEFT(T1416,6)),IF(AND(科目汇总表!P$5=3,LEN(T1416)&gt;6),INT(LEFT(T1416,8)),IF(AND(科目汇总表!P$5=4,LEN(T1416)&gt;8),T1416,0)))))</f>
        <v>0</v>
      </c>
      <c r="H1416" s="16">
        <f t="shared" si="68"/>
        <v>0</v>
      </c>
      <c r="I1416" s="16">
        <f t="shared" si="66"/>
        <v>0</v>
      </c>
      <c r="J1416" s="16">
        <f t="shared" si="67"/>
        <v>0</v>
      </c>
    </row>
    <row r="1417" spans="4:10" ht="15" customHeight="1" x14ac:dyDescent="0.15">
      <c r="D1417" s="16">
        <f>IF(T1417="",0,IF(科目汇总表!P$5=1,INT(LEFT(T1417,4)),IF(AND(科目汇总表!P$5=2,LEN(T1417)&gt;4),INT(LEFT(T1417,6)),IF(AND(科目汇总表!P$5=3,LEN(T1417)&gt;6),INT(LEFT(T1417,8)),IF(AND(科目汇总表!P$5=4,LEN(T1417)&gt;8),T1417,0)))))</f>
        <v>0</v>
      </c>
      <c r="H1417" s="16">
        <f t="shared" si="68"/>
        <v>0</v>
      </c>
      <c r="I1417" s="16">
        <f t="shared" si="66"/>
        <v>0</v>
      </c>
      <c r="J1417" s="16">
        <f t="shared" si="67"/>
        <v>0</v>
      </c>
    </row>
    <row r="1418" spans="4:10" ht="15" customHeight="1" x14ac:dyDescent="0.15">
      <c r="D1418" s="16">
        <f>IF(T1418="",0,IF(科目汇总表!P$5=1,INT(LEFT(T1418,4)),IF(AND(科目汇总表!P$5=2,LEN(T1418)&gt;4),INT(LEFT(T1418,6)),IF(AND(科目汇总表!P$5=3,LEN(T1418)&gt;6),INT(LEFT(T1418,8)),IF(AND(科目汇总表!P$5=4,LEN(T1418)&gt;8),T1418,0)))))</f>
        <v>0</v>
      </c>
      <c r="H1418" s="16">
        <f t="shared" si="68"/>
        <v>0</v>
      </c>
      <c r="I1418" s="16">
        <f t="shared" si="66"/>
        <v>0</v>
      </c>
      <c r="J1418" s="16">
        <f t="shared" si="67"/>
        <v>0</v>
      </c>
    </row>
    <row r="1419" spans="4:10" ht="15" customHeight="1" x14ac:dyDescent="0.15">
      <c r="D1419" s="16">
        <f>IF(T1419="",0,IF(科目汇总表!P$5=1,INT(LEFT(T1419,4)),IF(AND(科目汇总表!P$5=2,LEN(T1419)&gt;4),INT(LEFT(T1419,6)),IF(AND(科目汇总表!P$5=3,LEN(T1419)&gt;6),INT(LEFT(T1419,8)),IF(AND(科目汇总表!P$5=4,LEN(T1419)&gt;8),T1419,0)))))</f>
        <v>0</v>
      </c>
      <c r="H1419" s="16">
        <f t="shared" si="68"/>
        <v>0</v>
      </c>
      <c r="I1419" s="16">
        <f t="shared" si="66"/>
        <v>0</v>
      </c>
      <c r="J1419" s="16">
        <f t="shared" si="67"/>
        <v>0</v>
      </c>
    </row>
    <row r="1420" spans="4:10" ht="15" customHeight="1" x14ac:dyDescent="0.15">
      <c r="D1420" s="16">
        <f>IF(T1420="",0,IF(科目汇总表!P$5=1,INT(LEFT(T1420,4)),IF(AND(科目汇总表!P$5=2,LEN(T1420)&gt;4),INT(LEFT(T1420,6)),IF(AND(科目汇总表!P$5=3,LEN(T1420)&gt;6),INT(LEFT(T1420,8)),IF(AND(科目汇总表!P$5=4,LEN(T1420)&gt;8),T1420,0)))))</f>
        <v>0</v>
      </c>
      <c r="H1420" s="16">
        <f t="shared" si="68"/>
        <v>0</v>
      </c>
      <c r="I1420" s="16">
        <f t="shared" si="66"/>
        <v>0</v>
      </c>
      <c r="J1420" s="16">
        <f t="shared" si="67"/>
        <v>0</v>
      </c>
    </row>
    <row r="1421" spans="4:10" ht="15" customHeight="1" x14ac:dyDescent="0.15">
      <c r="D1421" s="16">
        <f>IF(T1421="",0,IF(科目汇总表!P$5=1,INT(LEFT(T1421,4)),IF(AND(科目汇总表!P$5=2,LEN(T1421)&gt;4),INT(LEFT(T1421,6)),IF(AND(科目汇总表!P$5=3,LEN(T1421)&gt;6),INT(LEFT(T1421,8)),IF(AND(科目汇总表!P$5=4,LEN(T1421)&gt;8),T1421,0)))))</f>
        <v>0</v>
      </c>
      <c r="H1421" s="16">
        <f t="shared" si="68"/>
        <v>0</v>
      </c>
      <c r="I1421" s="16">
        <f t="shared" si="66"/>
        <v>0</v>
      </c>
      <c r="J1421" s="16">
        <f t="shared" si="67"/>
        <v>0</v>
      </c>
    </row>
    <row r="1422" spans="4:10" ht="15" customHeight="1" x14ac:dyDescent="0.15">
      <c r="D1422" s="16">
        <f>IF(T1422="",0,IF(科目汇总表!P$5=1,INT(LEFT(T1422,4)),IF(AND(科目汇总表!P$5=2,LEN(T1422)&gt;4),INT(LEFT(T1422,6)),IF(AND(科目汇总表!P$5=3,LEN(T1422)&gt;6),INT(LEFT(T1422,8)),IF(AND(科目汇总表!P$5=4,LEN(T1422)&gt;8),T1422,0)))))</f>
        <v>0</v>
      </c>
      <c r="H1422" s="16">
        <f t="shared" si="68"/>
        <v>0</v>
      </c>
      <c r="I1422" s="16">
        <f t="shared" si="66"/>
        <v>0</v>
      </c>
      <c r="J1422" s="16">
        <f t="shared" si="67"/>
        <v>0</v>
      </c>
    </row>
    <row r="1423" spans="4:10" ht="15" customHeight="1" x14ac:dyDescent="0.15">
      <c r="D1423" s="16">
        <f>IF(T1423="",0,IF(科目汇总表!P$5=1,INT(LEFT(T1423,4)),IF(AND(科目汇总表!P$5=2,LEN(T1423)&gt;4),INT(LEFT(T1423,6)),IF(AND(科目汇总表!P$5=3,LEN(T1423)&gt;6),INT(LEFT(T1423,8)),IF(AND(科目汇总表!P$5=4,LEN(T1423)&gt;8),T1423,0)))))</f>
        <v>0</v>
      </c>
      <c r="H1423" s="16">
        <f t="shared" si="68"/>
        <v>0</v>
      </c>
      <c r="I1423" s="16">
        <f t="shared" si="66"/>
        <v>0</v>
      </c>
      <c r="J1423" s="16">
        <f t="shared" si="67"/>
        <v>0</v>
      </c>
    </row>
    <row r="1424" spans="4:10" ht="15" customHeight="1" x14ac:dyDescent="0.15">
      <c r="D1424" s="16">
        <f>IF(T1424="",0,IF(科目汇总表!P$5=1,INT(LEFT(T1424,4)),IF(AND(科目汇总表!P$5=2,LEN(T1424)&gt;4),INT(LEFT(T1424,6)),IF(AND(科目汇总表!P$5=3,LEN(T1424)&gt;6),INT(LEFT(T1424,8)),IF(AND(科目汇总表!P$5=4,LEN(T1424)&gt;8),T1424,0)))))</f>
        <v>0</v>
      </c>
      <c r="H1424" s="16">
        <f t="shared" si="68"/>
        <v>0</v>
      </c>
      <c r="I1424" s="16">
        <f t="shared" si="66"/>
        <v>0</v>
      </c>
      <c r="J1424" s="16">
        <f t="shared" si="67"/>
        <v>0</v>
      </c>
    </row>
    <row r="1425" spans="4:10" ht="15" customHeight="1" x14ac:dyDescent="0.15">
      <c r="D1425" s="16">
        <f>IF(T1425="",0,IF(科目汇总表!P$5=1,INT(LEFT(T1425,4)),IF(AND(科目汇总表!P$5=2,LEN(T1425)&gt;4),INT(LEFT(T1425,6)),IF(AND(科目汇总表!P$5=3,LEN(T1425)&gt;6),INT(LEFT(T1425,8)),IF(AND(科目汇总表!P$5=4,LEN(T1425)&gt;8),T1425,0)))))</f>
        <v>0</v>
      </c>
      <c r="H1425" s="16">
        <f t="shared" si="68"/>
        <v>0</v>
      </c>
      <c r="I1425" s="16">
        <f t="shared" si="66"/>
        <v>0</v>
      </c>
      <c r="J1425" s="16">
        <f t="shared" si="67"/>
        <v>0</v>
      </c>
    </row>
    <row r="1426" spans="4:10" ht="15" customHeight="1" x14ac:dyDescent="0.15">
      <c r="D1426" s="16">
        <f>IF(T1426="",0,IF(科目汇总表!P$5=1,INT(LEFT(T1426,4)),IF(AND(科目汇总表!P$5=2,LEN(T1426)&gt;4),INT(LEFT(T1426,6)),IF(AND(科目汇总表!P$5=3,LEN(T1426)&gt;6),INT(LEFT(T1426,8)),IF(AND(科目汇总表!P$5=4,LEN(T1426)&gt;8),T1426,0)))))</f>
        <v>0</v>
      </c>
      <c r="H1426" s="16">
        <f t="shared" si="68"/>
        <v>0</v>
      </c>
      <c r="I1426" s="16">
        <f t="shared" si="66"/>
        <v>0</v>
      </c>
      <c r="J1426" s="16">
        <f t="shared" si="67"/>
        <v>0</v>
      </c>
    </row>
    <row r="1427" spans="4:10" ht="15" customHeight="1" x14ac:dyDescent="0.15">
      <c r="D1427" s="16">
        <f>IF(T1427="",0,IF(科目汇总表!P$5=1,INT(LEFT(T1427,4)),IF(AND(科目汇总表!P$5=2,LEN(T1427)&gt;4),INT(LEFT(T1427,6)),IF(AND(科目汇总表!P$5=3,LEN(T1427)&gt;6),INT(LEFT(T1427,8)),IF(AND(科目汇总表!P$5=4,LEN(T1427)&gt;8),T1427,0)))))</f>
        <v>0</v>
      </c>
      <c r="H1427" s="16">
        <f t="shared" si="68"/>
        <v>0</v>
      </c>
      <c r="I1427" s="16">
        <f t="shared" si="66"/>
        <v>0</v>
      </c>
      <c r="J1427" s="16">
        <f t="shared" si="67"/>
        <v>0</v>
      </c>
    </row>
    <row r="1428" spans="4:10" ht="15" customHeight="1" x14ac:dyDescent="0.15">
      <c r="D1428" s="16">
        <f>IF(T1428="",0,IF(科目汇总表!P$5=1,INT(LEFT(T1428,4)),IF(AND(科目汇总表!P$5=2,LEN(T1428)&gt;4),INT(LEFT(T1428,6)),IF(AND(科目汇总表!P$5=3,LEN(T1428)&gt;6),INT(LEFT(T1428,8)),IF(AND(科目汇总表!P$5=4,LEN(T1428)&gt;8),T1428,0)))))</f>
        <v>0</v>
      </c>
      <c r="H1428" s="16">
        <f t="shared" si="68"/>
        <v>0</v>
      </c>
      <c r="I1428" s="16">
        <f t="shared" si="66"/>
        <v>0</v>
      </c>
      <c r="J1428" s="16">
        <f t="shared" si="67"/>
        <v>0</v>
      </c>
    </row>
    <row r="1429" spans="4:10" ht="15" customHeight="1" x14ac:dyDescent="0.15">
      <c r="D1429" s="16">
        <f>IF(T1429="",0,IF(科目汇总表!P$5=1,INT(LEFT(T1429,4)),IF(AND(科目汇总表!P$5=2,LEN(T1429)&gt;4),INT(LEFT(T1429,6)),IF(AND(科目汇总表!P$5=3,LEN(T1429)&gt;6),INT(LEFT(T1429,8)),IF(AND(科目汇总表!P$5=4,LEN(T1429)&gt;8),T1429,0)))))</f>
        <v>0</v>
      </c>
      <c r="H1429" s="16">
        <f t="shared" si="68"/>
        <v>0</v>
      </c>
      <c r="I1429" s="16">
        <f t="shared" si="66"/>
        <v>0</v>
      </c>
      <c r="J1429" s="16">
        <f t="shared" si="67"/>
        <v>0</v>
      </c>
    </row>
    <row r="1430" spans="4:10" ht="15" customHeight="1" x14ac:dyDescent="0.15">
      <c r="D1430" s="16">
        <f>IF(T1430="",0,IF(科目汇总表!P$5=1,INT(LEFT(T1430,4)),IF(AND(科目汇总表!P$5=2,LEN(T1430)&gt;4),INT(LEFT(T1430,6)),IF(AND(科目汇总表!P$5=3,LEN(T1430)&gt;6),INT(LEFT(T1430,8)),IF(AND(科目汇总表!P$5=4,LEN(T1430)&gt;8),T1430,0)))))</f>
        <v>0</v>
      </c>
      <c r="H1430" s="16">
        <f t="shared" si="68"/>
        <v>0</v>
      </c>
      <c r="I1430" s="16">
        <f t="shared" si="66"/>
        <v>0</v>
      </c>
      <c r="J1430" s="16">
        <f t="shared" si="67"/>
        <v>0</v>
      </c>
    </row>
    <row r="1431" spans="4:10" ht="15" customHeight="1" x14ac:dyDescent="0.15">
      <c r="D1431" s="16">
        <f>IF(T1431="",0,IF(科目汇总表!P$5=1,INT(LEFT(T1431,4)),IF(AND(科目汇总表!P$5=2,LEN(T1431)&gt;4),INT(LEFT(T1431,6)),IF(AND(科目汇总表!P$5=3,LEN(T1431)&gt;6),INT(LEFT(T1431,8)),IF(AND(科目汇总表!P$5=4,LEN(T1431)&gt;8),T1431,0)))))</f>
        <v>0</v>
      </c>
      <c r="H1431" s="16">
        <f t="shared" si="68"/>
        <v>0</v>
      </c>
      <c r="I1431" s="16">
        <f t="shared" si="66"/>
        <v>0</v>
      </c>
      <c r="J1431" s="16">
        <f t="shared" si="67"/>
        <v>0</v>
      </c>
    </row>
    <row r="1432" spans="4:10" ht="15" customHeight="1" x14ac:dyDescent="0.15">
      <c r="D1432" s="16">
        <f>IF(T1432="",0,IF(科目汇总表!P$5=1,INT(LEFT(T1432,4)),IF(AND(科目汇总表!P$5=2,LEN(T1432)&gt;4),INT(LEFT(T1432,6)),IF(AND(科目汇总表!P$5=3,LEN(T1432)&gt;6),INT(LEFT(T1432,8)),IF(AND(科目汇总表!P$5=4,LEN(T1432)&gt;8),T1432,0)))))</f>
        <v>0</v>
      </c>
      <c r="H1432" s="16">
        <f t="shared" si="68"/>
        <v>0</v>
      </c>
      <c r="I1432" s="16">
        <f t="shared" si="66"/>
        <v>0</v>
      </c>
      <c r="J1432" s="16">
        <f t="shared" si="67"/>
        <v>0</v>
      </c>
    </row>
    <row r="1433" spans="4:10" ht="15" customHeight="1" x14ac:dyDescent="0.15">
      <c r="D1433" s="16">
        <f>IF(T1433="",0,IF(科目汇总表!P$5=1,INT(LEFT(T1433,4)),IF(AND(科目汇总表!P$5=2,LEN(T1433)&gt;4),INT(LEFT(T1433,6)),IF(AND(科目汇总表!P$5=3,LEN(T1433)&gt;6),INT(LEFT(T1433,8)),IF(AND(科目汇总表!P$5=4,LEN(T1433)&gt;8),T1433,0)))))</f>
        <v>0</v>
      </c>
      <c r="H1433" s="16">
        <f t="shared" si="68"/>
        <v>0</v>
      </c>
      <c r="I1433" s="16">
        <f t="shared" si="66"/>
        <v>0</v>
      </c>
      <c r="J1433" s="16">
        <f t="shared" si="67"/>
        <v>0</v>
      </c>
    </row>
    <row r="1434" spans="4:10" ht="15" customHeight="1" x14ac:dyDescent="0.15">
      <c r="D1434" s="16">
        <f>IF(T1434="",0,IF(科目汇总表!P$5=1,INT(LEFT(T1434,4)),IF(AND(科目汇总表!P$5=2,LEN(T1434)&gt;4),INT(LEFT(T1434,6)),IF(AND(科目汇总表!P$5=3,LEN(T1434)&gt;6),INT(LEFT(T1434,8)),IF(AND(科目汇总表!P$5=4,LEN(T1434)&gt;8),T1434,0)))))</f>
        <v>0</v>
      </c>
      <c r="H1434" s="16">
        <f t="shared" si="68"/>
        <v>0</v>
      </c>
      <c r="I1434" s="16">
        <f t="shared" si="66"/>
        <v>0</v>
      </c>
      <c r="J1434" s="16">
        <f t="shared" si="67"/>
        <v>0</v>
      </c>
    </row>
    <row r="1435" spans="4:10" ht="15" customHeight="1" x14ac:dyDescent="0.15">
      <c r="D1435" s="16">
        <f>IF(T1435="",0,IF(科目汇总表!P$5=1,INT(LEFT(T1435,4)),IF(AND(科目汇总表!P$5=2,LEN(T1435)&gt;4),INT(LEFT(T1435,6)),IF(AND(科目汇总表!P$5=3,LEN(T1435)&gt;6),INT(LEFT(T1435,8)),IF(AND(科目汇总表!P$5=4,LEN(T1435)&gt;8),T1435,0)))))</f>
        <v>0</v>
      </c>
      <c r="H1435" s="16">
        <f t="shared" si="68"/>
        <v>0</v>
      </c>
      <c r="I1435" s="16">
        <f t="shared" si="66"/>
        <v>0</v>
      </c>
      <c r="J1435" s="16">
        <f t="shared" si="67"/>
        <v>0</v>
      </c>
    </row>
    <row r="1436" spans="4:10" ht="15" customHeight="1" x14ac:dyDescent="0.15">
      <c r="D1436" s="16">
        <f>IF(T1436="",0,IF(科目汇总表!P$5=1,INT(LEFT(T1436,4)),IF(AND(科目汇总表!P$5=2,LEN(T1436)&gt;4),INT(LEFT(T1436,6)),IF(AND(科目汇总表!P$5=3,LEN(T1436)&gt;6),INT(LEFT(T1436,8)),IF(AND(科目汇总表!P$5=4,LEN(T1436)&gt;8),T1436,0)))))</f>
        <v>0</v>
      </c>
      <c r="H1436" s="16">
        <f t="shared" si="68"/>
        <v>0</v>
      </c>
      <c r="I1436" s="16">
        <f t="shared" si="66"/>
        <v>0</v>
      </c>
      <c r="J1436" s="16">
        <f t="shared" si="67"/>
        <v>0</v>
      </c>
    </row>
    <row r="1437" spans="4:10" ht="15" customHeight="1" x14ac:dyDescent="0.15">
      <c r="D1437" s="16">
        <f>IF(T1437="",0,IF(科目汇总表!P$5=1,INT(LEFT(T1437,4)),IF(AND(科目汇总表!P$5=2,LEN(T1437)&gt;4),INT(LEFT(T1437,6)),IF(AND(科目汇总表!P$5=3,LEN(T1437)&gt;6),INT(LEFT(T1437,8)),IF(AND(科目汇总表!P$5=4,LEN(T1437)&gt;8),T1437,0)))))</f>
        <v>0</v>
      </c>
      <c r="H1437" s="16">
        <f t="shared" si="68"/>
        <v>0</v>
      </c>
      <c r="I1437" s="16">
        <f t="shared" si="66"/>
        <v>0</v>
      </c>
      <c r="J1437" s="16">
        <f t="shared" si="67"/>
        <v>0</v>
      </c>
    </row>
    <row r="1438" spans="4:10" ht="15" customHeight="1" x14ac:dyDescent="0.15">
      <c r="D1438" s="16">
        <f>IF(T1438="",0,IF(科目汇总表!P$5=1,INT(LEFT(T1438,4)),IF(AND(科目汇总表!P$5=2,LEN(T1438)&gt;4),INT(LEFT(T1438,6)),IF(AND(科目汇总表!P$5=3,LEN(T1438)&gt;6),INT(LEFT(T1438,8)),IF(AND(科目汇总表!P$5=4,LEN(T1438)&gt;8),T1438,0)))))</f>
        <v>0</v>
      </c>
      <c r="H1438" s="16">
        <f t="shared" si="68"/>
        <v>0</v>
      </c>
      <c r="I1438" s="16">
        <f t="shared" si="66"/>
        <v>0</v>
      </c>
      <c r="J1438" s="16">
        <f t="shared" si="67"/>
        <v>0</v>
      </c>
    </row>
    <row r="1439" spans="4:10" ht="15" customHeight="1" x14ac:dyDescent="0.15">
      <c r="D1439" s="16">
        <f>IF(T1439="",0,IF(科目汇总表!P$5=1,INT(LEFT(T1439,4)),IF(AND(科目汇总表!P$5=2,LEN(T1439)&gt;4),INT(LEFT(T1439,6)),IF(AND(科目汇总表!P$5=3,LEN(T1439)&gt;6),INT(LEFT(T1439,8)),IF(AND(科目汇总表!P$5=4,LEN(T1439)&gt;8),T1439,0)))))</f>
        <v>0</v>
      </c>
      <c r="H1439" s="16">
        <f t="shared" si="68"/>
        <v>0</v>
      </c>
      <c r="I1439" s="16">
        <f t="shared" si="66"/>
        <v>0</v>
      </c>
      <c r="J1439" s="16">
        <f t="shared" si="67"/>
        <v>0</v>
      </c>
    </row>
    <row r="1440" spans="4:10" ht="15" customHeight="1" x14ac:dyDescent="0.15">
      <c r="D1440" s="16">
        <f>IF(T1440="",0,IF(科目汇总表!P$5=1,INT(LEFT(T1440,4)),IF(AND(科目汇总表!P$5=2,LEN(T1440)&gt;4),INT(LEFT(T1440,6)),IF(AND(科目汇总表!P$5=3,LEN(T1440)&gt;6),INT(LEFT(T1440,8)),IF(AND(科目汇总表!P$5=4,LEN(T1440)&gt;8),T1440,0)))))</f>
        <v>0</v>
      </c>
      <c r="H1440" s="16">
        <f t="shared" si="68"/>
        <v>0</v>
      </c>
      <c r="I1440" s="16">
        <f t="shared" si="66"/>
        <v>0</v>
      </c>
      <c r="J1440" s="16">
        <f t="shared" si="67"/>
        <v>0</v>
      </c>
    </row>
    <row r="1441" spans="4:10" ht="15" customHeight="1" x14ac:dyDescent="0.15">
      <c r="D1441" s="16">
        <f>IF(T1441="",0,IF(科目汇总表!P$5=1,INT(LEFT(T1441,4)),IF(AND(科目汇总表!P$5=2,LEN(T1441)&gt;4),INT(LEFT(T1441,6)),IF(AND(科目汇总表!P$5=3,LEN(T1441)&gt;6),INT(LEFT(T1441,8)),IF(AND(科目汇总表!P$5=4,LEN(T1441)&gt;8),T1441,0)))))</f>
        <v>0</v>
      </c>
      <c r="H1441" s="16">
        <f t="shared" si="68"/>
        <v>0</v>
      </c>
      <c r="I1441" s="16">
        <f t="shared" si="66"/>
        <v>0</v>
      </c>
      <c r="J1441" s="16">
        <f t="shared" si="67"/>
        <v>0</v>
      </c>
    </row>
    <row r="1442" spans="4:10" ht="15" customHeight="1" x14ac:dyDescent="0.15">
      <c r="D1442" s="16">
        <f>IF(T1442="",0,IF(科目汇总表!P$5=1,INT(LEFT(T1442,4)),IF(AND(科目汇总表!P$5=2,LEN(T1442)&gt;4),INT(LEFT(T1442,6)),IF(AND(科目汇总表!P$5=3,LEN(T1442)&gt;6),INT(LEFT(T1442,8)),IF(AND(科目汇总表!P$5=4,LEN(T1442)&gt;8),T1442,0)))))</f>
        <v>0</v>
      </c>
      <c r="H1442" s="16">
        <f t="shared" si="68"/>
        <v>0</v>
      </c>
      <c r="I1442" s="16">
        <f t="shared" si="66"/>
        <v>0</v>
      </c>
      <c r="J1442" s="16">
        <f t="shared" si="67"/>
        <v>0</v>
      </c>
    </row>
    <row r="1443" spans="4:10" ht="15" customHeight="1" x14ac:dyDescent="0.15">
      <c r="D1443" s="16">
        <f>IF(T1443="",0,IF(科目汇总表!P$5=1,INT(LEFT(T1443,4)),IF(AND(科目汇总表!P$5=2,LEN(T1443)&gt;4),INT(LEFT(T1443,6)),IF(AND(科目汇总表!P$5=3,LEN(T1443)&gt;6),INT(LEFT(T1443,8)),IF(AND(科目汇总表!P$5=4,LEN(T1443)&gt;8),T1443,0)))))</f>
        <v>0</v>
      </c>
      <c r="H1443" s="16">
        <f t="shared" si="68"/>
        <v>0</v>
      </c>
      <c r="I1443" s="16">
        <f t="shared" si="66"/>
        <v>0</v>
      </c>
      <c r="J1443" s="16">
        <f t="shared" si="67"/>
        <v>0</v>
      </c>
    </row>
    <row r="1444" spans="4:10" ht="15" customHeight="1" x14ac:dyDescent="0.15">
      <c r="D1444" s="16">
        <f>IF(T1444="",0,IF(科目汇总表!P$5=1,INT(LEFT(T1444,4)),IF(AND(科目汇总表!P$5=2,LEN(T1444)&gt;4),INT(LEFT(T1444,6)),IF(AND(科目汇总表!P$5=3,LEN(T1444)&gt;6),INT(LEFT(T1444,8)),IF(AND(科目汇总表!P$5=4,LEN(T1444)&gt;8),T1444,0)))))</f>
        <v>0</v>
      </c>
      <c r="H1444" s="16">
        <f t="shared" si="68"/>
        <v>0</v>
      </c>
      <c r="I1444" s="16">
        <f t="shared" ref="I1444:I1507" si="69">IF(LEN(T1444)&lt;6,0,INT(LEFT(T1444,6)))</f>
        <v>0</v>
      </c>
      <c r="J1444" s="16">
        <f t="shared" ref="J1444:J1507" si="70">IF(LEN(T1444)&lt;8,0,INT(LEFT(T1444,8)))</f>
        <v>0</v>
      </c>
    </row>
    <row r="1445" spans="4:10" ht="15" customHeight="1" x14ac:dyDescent="0.15">
      <c r="D1445" s="16">
        <f>IF(T1445="",0,IF(科目汇总表!P$5=1,INT(LEFT(T1445,4)),IF(AND(科目汇总表!P$5=2,LEN(T1445)&gt;4),INT(LEFT(T1445,6)),IF(AND(科目汇总表!P$5=3,LEN(T1445)&gt;6),INT(LEFT(T1445,8)),IF(AND(科目汇总表!P$5=4,LEN(T1445)&gt;8),T1445,0)))))</f>
        <v>0</v>
      </c>
      <c r="H1445" s="16">
        <f t="shared" si="68"/>
        <v>0</v>
      </c>
      <c r="I1445" s="16">
        <f t="shared" si="69"/>
        <v>0</v>
      </c>
      <c r="J1445" s="16">
        <f t="shared" si="70"/>
        <v>0</v>
      </c>
    </row>
    <row r="1446" spans="4:10" ht="15" customHeight="1" x14ac:dyDescent="0.15">
      <c r="D1446" s="16">
        <f>IF(T1446="",0,IF(科目汇总表!P$5=1,INT(LEFT(T1446,4)),IF(AND(科目汇总表!P$5=2,LEN(T1446)&gt;4),INT(LEFT(T1446,6)),IF(AND(科目汇总表!P$5=3,LEN(T1446)&gt;6),INT(LEFT(T1446,8)),IF(AND(科目汇总表!P$5=4,LEN(T1446)&gt;8),T1446,0)))))</f>
        <v>0</v>
      </c>
      <c r="H1446" s="16">
        <f t="shared" si="68"/>
        <v>0</v>
      </c>
      <c r="I1446" s="16">
        <f t="shared" si="69"/>
        <v>0</v>
      </c>
      <c r="J1446" s="16">
        <f t="shared" si="70"/>
        <v>0</v>
      </c>
    </row>
    <row r="1447" spans="4:10" ht="15" customHeight="1" x14ac:dyDescent="0.15">
      <c r="D1447" s="16">
        <f>IF(T1447="",0,IF(科目汇总表!P$5=1,INT(LEFT(T1447,4)),IF(AND(科目汇总表!P$5=2,LEN(T1447)&gt;4),INT(LEFT(T1447,6)),IF(AND(科目汇总表!P$5=3,LEN(T1447)&gt;6),INT(LEFT(T1447,8)),IF(AND(科目汇总表!P$5=4,LEN(T1447)&gt;8),T1447,0)))))</f>
        <v>0</v>
      </c>
      <c r="H1447" s="16">
        <f t="shared" si="68"/>
        <v>0</v>
      </c>
      <c r="I1447" s="16">
        <f t="shared" si="69"/>
        <v>0</v>
      </c>
      <c r="J1447" s="16">
        <f t="shared" si="70"/>
        <v>0</v>
      </c>
    </row>
    <row r="1448" spans="4:10" ht="15" customHeight="1" x14ac:dyDescent="0.15">
      <c r="D1448" s="16">
        <f>IF(T1448="",0,IF(科目汇总表!P$5=1,INT(LEFT(T1448,4)),IF(AND(科目汇总表!P$5=2,LEN(T1448)&gt;4),INT(LEFT(T1448,6)),IF(AND(科目汇总表!P$5=3,LEN(T1448)&gt;6),INT(LEFT(T1448,8)),IF(AND(科目汇总表!P$5=4,LEN(T1448)&gt;8),T1448,0)))))</f>
        <v>0</v>
      </c>
      <c r="H1448" s="16">
        <f t="shared" si="68"/>
        <v>0</v>
      </c>
      <c r="I1448" s="16">
        <f t="shared" si="69"/>
        <v>0</v>
      </c>
      <c r="J1448" s="16">
        <f t="shared" si="70"/>
        <v>0</v>
      </c>
    </row>
    <row r="1449" spans="4:10" ht="15" customHeight="1" x14ac:dyDescent="0.15">
      <c r="D1449" s="16">
        <f>IF(T1449="",0,IF(科目汇总表!P$5=1,INT(LEFT(T1449,4)),IF(AND(科目汇总表!P$5=2,LEN(T1449)&gt;4),INT(LEFT(T1449,6)),IF(AND(科目汇总表!P$5=3,LEN(T1449)&gt;6),INT(LEFT(T1449,8)),IF(AND(科目汇总表!P$5=4,LEN(T1449)&gt;8),T1449,0)))))</f>
        <v>0</v>
      </c>
      <c r="H1449" s="16">
        <f t="shared" si="68"/>
        <v>0</v>
      </c>
      <c r="I1449" s="16">
        <f t="shared" si="69"/>
        <v>0</v>
      </c>
      <c r="J1449" s="16">
        <f t="shared" si="70"/>
        <v>0</v>
      </c>
    </row>
    <row r="1450" spans="4:10" ht="15" customHeight="1" x14ac:dyDescent="0.15">
      <c r="D1450" s="16">
        <f>IF(T1450="",0,IF(科目汇总表!P$5=1,INT(LEFT(T1450,4)),IF(AND(科目汇总表!P$5=2,LEN(T1450)&gt;4),INT(LEFT(T1450,6)),IF(AND(科目汇总表!P$5=3,LEN(T1450)&gt;6),INT(LEFT(T1450,8)),IF(AND(科目汇总表!P$5=4,LEN(T1450)&gt;8),T1450,0)))))</f>
        <v>0</v>
      </c>
      <c r="H1450" s="16">
        <f t="shared" si="68"/>
        <v>0</v>
      </c>
      <c r="I1450" s="16">
        <f t="shared" si="69"/>
        <v>0</v>
      </c>
      <c r="J1450" s="16">
        <f t="shared" si="70"/>
        <v>0</v>
      </c>
    </row>
    <row r="1451" spans="4:10" ht="15" customHeight="1" x14ac:dyDescent="0.15">
      <c r="D1451" s="16">
        <f>IF(T1451="",0,IF(科目汇总表!P$5=1,INT(LEFT(T1451,4)),IF(AND(科目汇总表!P$5=2,LEN(T1451)&gt;4),INT(LEFT(T1451,6)),IF(AND(科目汇总表!P$5=3,LEN(T1451)&gt;6),INT(LEFT(T1451,8)),IF(AND(科目汇总表!P$5=4,LEN(T1451)&gt;8),T1451,0)))))</f>
        <v>0</v>
      </c>
      <c r="H1451" s="16">
        <f t="shared" si="68"/>
        <v>0</v>
      </c>
      <c r="I1451" s="16">
        <f t="shared" si="69"/>
        <v>0</v>
      </c>
      <c r="J1451" s="16">
        <f t="shared" si="70"/>
        <v>0</v>
      </c>
    </row>
    <row r="1452" spans="4:10" ht="15" customHeight="1" x14ac:dyDescent="0.15">
      <c r="D1452" s="16">
        <f>IF(T1452="",0,IF(科目汇总表!P$5=1,INT(LEFT(T1452,4)),IF(AND(科目汇总表!P$5=2,LEN(T1452)&gt;4),INT(LEFT(T1452,6)),IF(AND(科目汇总表!P$5=3,LEN(T1452)&gt;6),INT(LEFT(T1452,8)),IF(AND(科目汇总表!P$5=4,LEN(T1452)&gt;8),T1452,0)))))</f>
        <v>0</v>
      </c>
      <c r="H1452" s="16">
        <f t="shared" si="68"/>
        <v>0</v>
      </c>
      <c r="I1452" s="16">
        <f t="shared" si="69"/>
        <v>0</v>
      </c>
      <c r="J1452" s="16">
        <f t="shared" si="70"/>
        <v>0</v>
      </c>
    </row>
    <row r="1453" spans="4:10" ht="15" customHeight="1" x14ac:dyDescent="0.15">
      <c r="D1453" s="16">
        <f>IF(T1453="",0,IF(科目汇总表!P$5=1,INT(LEFT(T1453,4)),IF(AND(科目汇总表!P$5=2,LEN(T1453)&gt;4),INT(LEFT(T1453,6)),IF(AND(科目汇总表!P$5=3,LEN(T1453)&gt;6),INT(LEFT(T1453,8)),IF(AND(科目汇总表!P$5=4,LEN(T1453)&gt;8),T1453,0)))))</f>
        <v>0</v>
      </c>
      <c r="H1453" s="16">
        <f t="shared" si="68"/>
        <v>0</v>
      </c>
      <c r="I1453" s="16">
        <f t="shared" si="69"/>
        <v>0</v>
      </c>
      <c r="J1453" s="16">
        <f t="shared" si="70"/>
        <v>0</v>
      </c>
    </row>
    <row r="1454" spans="4:10" ht="15" customHeight="1" x14ac:dyDescent="0.15">
      <c r="D1454" s="16">
        <f>IF(T1454="",0,IF(科目汇总表!P$5=1,INT(LEFT(T1454,4)),IF(AND(科目汇总表!P$5=2,LEN(T1454)&gt;4),INT(LEFT(T1454,6)),IF(AND(科目汇总表!P$5=3,LEN(T1454)&gt;6),INT(LEFT(T1454,8)),IF(AND(科目汇总表!P$5=4,LEN(T1454)&gt;8),T1454,0)))))</f>
        <v>0</v>
      </c>
      <c r="H1454" s="16">
        <f t="shared" si="68"/>
        <v>0</v>
      </c>
      <c r="I1454" s="16">
        <f t="shared" si="69"/>
        <v>0</v>
      </c>
      <c r="J1454" s="16">
        <f t="shared" si="70"/>
        <v>0</v>
      </c>
    </row>
    <row r="1455" spans="4:10" ht="15" customHeight="1" x14ac:dyDescent="0.15">
      <c r="D1455" s="16">
        <f>IF(T1455="",0,IF(科目汇总表!P$5=1,INT(LEFT(T1455,4)),IF(AND(科目汇总表!P$5=2,LEN(T1455)&gt;4),INT(LEFT(T1455,6)),IF(AND(科目汇总表!P$5=3,LEN(T1455)&gt;6),INT(LEFT(T1455,8)),IF(AND(科目汇总表!P$5=4,LEN(T1455)&gt;8),T1455,0)))))</f>
        <v>0</v>
      </c>
      <c r="H1455" s="16">
        <f t="shared" si="68"/>
        <v>0</v>
      </c>
      <c r="I1455" s="16">
        <f t="shared" si="69"/>
        <v>0</v>
      </c>
      <c r="J1455" s="16">
        <f t="shared" si="70"/>
        <v>0</v>
      </c>
    </row>
    <row r="1456" spans="4:10" ht="15" customHeight="1" x14ac:dyDescent="0.15">
      <c r="D1456" s="16">
        <f>IF(T1456="",0,IF(科目汇总表!P$5=1,INT(LEFT(T1456,4)),IF(AND(科目汇总表!P$5=2,LEN(T1456)&gt;4),INT(LEFT(T1456,6)),IF(AND(科目汇总表!P$5=3,LEN(T1456)&gt;6),INT(LEFT(T1456,8)),IF(AND(科目汇总表!P$5=4,LEN(T1456)&gt;8),T1456,0)))))</f>
        <v>0</v>
      </c>
      <c r="H1456" s="16">
        <f t="shared" si="68"/>
        <v>0</v>
      </c>
      <c r="I1456" s="16">
        <f t="shared" si="69"/>
        <v>0</v>
      </c>
      <c r="J1456" s="16">
        <f t="shared" si="70"/>
        <v>0</v>
      </c>
    </row>
    <row r="1457" spans="4:10" ht="15" customHeight="1" x14ac:dyDescent="0.15">
      <c r="D1457" s="16">
        <f>IF(T1457="",0,IF(科目汇总表!P$5=1,INT(LEFT(T1457,4)),IF(AND(科目汇总表!P$5=2,LEN(T1457)&gt;4),INT(LEFT(T1457,6)),IF(AND(科目汇总表!P$5=3,LEN(T1457)&gt;6),INT(LEFT(T1457,8)),IF(AND(科目汇总表!P$5=4,LEN(T1457)&gt;8),T1457,0)))))</f>
        <v>0</v>
      </c>
      <c r="H1457" s="16">
        <f t="shared" si="68"/>
        <v>0</v>
      </c>
      <c r="I1457" s="16">
        <f t="shared" si="69"/>
        <v>0</v>
      </c>
      <c r="J1457" s="16">
        <f t="shared" si="70"/>
        <v>0</v>
      </c>
    </row>
    <row r="1458" spans="4:10" ht="15" customHeight="1" x14ac:dyDescent="0.15">
      <c r="D1458" s="16">
        <f>IF(T1458="",0,IF(科目汇总表!P$5=1,INT(LEFT(T1458,4)),IF(AND(科目汇总表!P$5=2,LEN(T1458)&gt;4),INT(LEFT(T1458,6)),IF(AND(科目汇总表!P$5=3,LEN(T1458)&gt;6),INT(LEFT(T1458,8)),IF(AND(科目汇总表!P$5=4,LEN(T1458)&gt;8),T1458,0)))))</f>
        <v>0</v>
      </c>
      <c r="H1458" s="16">
        <f t="shared" si="68"/>
        <v>0</v>
      </c>
      <c r="I1458" s="16">
        <f t="shared" si="69"/>
        <v>0</v>
      </c>
      <c r="J1458" s="16">
        <f t="shared" si="70"/>
        <v>0</v>
      </c>
    </row>
    <row r="1459" spans="4:10" ht="15" customHeight="1" x14ac:dyDescent="0.15">
      <c r="D1459" s="16">
        <f>IF(T1459="",0,IF(科目汇总表!P$5=1,INT(LEFT(T1459,4)),IF(AND(科目汇总表!P$5=2,LEN(T1459)&gt;4),INT(LEFT(T1459,6)),IF(AND(科目汇总表!P$5=3,LEN(T1459)&gt;6),INT(LEFT(T1459,8)),IF(AND(科目汇总表!P$5=4,LEN(T1459)&gt;8),T1459,0)))))</f>
        <v>0</v>
      </c>
      <c r="H1459" s="16">
        <f t="shared" si="68"/>
        <v>0</v>
      </c>
      <c r="I1459" s="16">
        <f t="shared" si="69"/>
        <v>0</v>
      </c>
      <c r="J1459" s="16">
        <f t="shared" si="70"/>
        <v>0</v>
      </c>
    </row>
    <row r="1460" spans="4:10" ht="15" customHeight="1" x14ac:dyDescent="0.15">
      <c r="D1460" s="16">
        <f>IF(T1460="",0,IF(科目汇总表!P$5=1,INT(LEFT(T1460,4)),IF(AND(科目汇总表!P$5=2,LEN(T1460)&gt;4),INT(LEFT(T1460,6)),IF(AND(科目汇总表!P$5=3,LEN(T1460)&gt;6),INT(LEFT(T1460,8)),IF(AND(科目汇总表!P$5=4,LEN(T1460)&gt;8),T1460,0)))))</f>
        <v>0</v>
      </c>
      <c r="H1460" s="16">
        <f t="shared" si="68"/>
        <v>0</v>
      </c>
      <c r="I1460" s="16">
        <f t="shared" si="69"/>
        <v>0</v>
      </c>
      <c r="J1460" s="16">
        <f t="shared" si="70"/>
        <v>0</v>
      </c>
    </row>
    <row r="1461" spans="4:10" ht="15" customHeight="1" x14ac:dyDescent="0.15">
      <c r="D1461" s="16">
        <f>IF(T1461="",0,IF(科目汇总表!P$5=1,INT(LEFT(T1461,4)),IF(AND(科目汇总表!P$5=2,LEN(T1461)&gt;4),INT(LEFT(T1461,6)),IF(AND(科目汇总表!P$5=3,LEN(T1461)&gt;6),INT(LEFT(T1461,8)),IF(AND(科目汇总表!P$5=4,LEN(T1461)&gt;8),T1461,0)))))</f>
        <v>0</v>
      </c>
      <c r="H1461" s="16">
        <f t="shared" si="68"/>
        <v>0</v>
      </c>
      <c r="I1461" s="16">
        <f t="shared" si="69"/>
        <v>0</v>
      </c>
      <c r="J1461" s="16">
        <f t="shared" si="70"/>
        <v>0</v>
      </c>
    </row>
    <row r="1462" spans="4:10" ht="15" customHeight="1" x14ac:dyDescent="0.15">
      <c r="D1462" s="16">
        <f>IF(T1462="",0,IF(科目汇总表!P$5=1,INT(LEFT(T1462,4)),IF(AND(科目汇总表!P$5=2,LEN(T1462)&gt;4),INT(LEFT(T1462,6)),IF(AND(科目汇总表!P$5=3,LEN(T1462)&gt;6),INT(LEFT(T1462,8)),IF(AND(科目汇总表!P$5=4,LEN(T1462)&gt;8),T1462,0)))))</f>
        <v>0</v>
      </c>
      <c r="H1462" s="16">
        <f t="shared" si="68"/>
        <v>0</v>
      </c>
      <c r="I1462" s="16">
        <f t="shared" si="69"/>
        <v>0</v>
      </c>
      <c r="J1462" s="16">
        <f t="shared" si="70"/>
        <v>0</v>
      </c>
    </row>
    <row r="1463" spans="4:10" ht="15" customHeight="1" x14ac:dyDescent="0.15">
      <c r="D1463" s="16">
        <f>IF(T1463="",0,IF(科目汇总表!P$5=1,INT(LEFT(T1463,4)),IF(AND(科目汇总表!P$5=2,LEN(T1463)&gt;4),INT(LEFT(T1463,6)),IF(AND(科目汇总表!P$5=3,LEN(T1463)&gt;6),INT(LEFT(T1463,8)),IF(AND(科目汇总表!P$5=4,LEN(T1463)&gt;8),T1463,0)))))</f>
        <v>0</v>
      </c>
      <c r="H1463" s="16">
        <f t="shared" si="68"/>
        <v>0</v>
      </c>
      <c r="I1463" s="16">
        <f t="shared" si="69"/>
        <v>0</v>
      </c>
      <c r="J1463" s="16">
        <f t="shared" si="70"/>
        <v>0</v>
      </c>
    </row>
    <row r="1464" spans="4:10" ht="15" customHeight="1" x14ac:dyDescent="0.15">
      <c r="D1464" s="16">
        <f>IF(T1464="",0,IF(科目汇总表!P$5=1,INT(LEFT(T1464,4)),IF(AND(科目汇总表!P$5=2,LEN(T1464)&gt;4),INT(LEFT(T1464,6)),IF(AND(科目汇总表!P$5=3,LEN(T1464)&gt;6),INT(LEFT(T1464,8)),IF(AND(科目汇总表!P$5=4,LEN(T1464)&gt;8),T1464,0)))))</f>
        <v>0</v>
      </c>
      <c r="H1464" s="16">
        <f t="shared" si="68"/>
        <v>0</v>
      </c>
      <c r="I1464" s="16">
        <f t="shared" si="69"/>
        <v>0</v>
      </c>
      <c r="J1464" s="16">
        <f t="shared" si="70"/>
        <v>0</v>
      </c>
    </row>
    <row r="1465" spans="4:10" ht="15" customHeight="1" x14ac:dyDescent="0.15">
      <c r="D1465" s="16">
        <f>IF(T1465="",0,IF(科目汇总表!P$5=1,INT(LEFT(T1465,4)),IF(AND(科目汇总表!P$5=2,LEN(T1465)&gt;4),INT(LEFT(T1465,6)),IF(AND(科目汇总表!P$5=3,LEN(T1465)&gt;6),INT(LEFT(T1465,8)),IF(AND(科目汇总表!P$5=4,LEN(T1465)&gt;8),T1465,0)))))</f>
        <v>0</v>
      </c>
      <c r="H1465" s="16">
        <f t="shared" si="68"/>
        <v>0</v>
      </c>
      <c r="I1465" s="16">
        <f t="shared" si="69"/>
        <v>0</v>
      </c>
      <c r="J1465" s="16">
        <f t="shared" si="70"/>
        <v>0</v>
      </c>
    </row>
    <row r="1466" spans="4:10" ht="15" customHeight="1" x14ac:dyDescent="0.15">
      <c r="D1466" s="16">
        <f>IF(T1466="",0,IF(科目汇总表!P$5=1,INT(LEFT(T1466,4)),IF(AND(科目汇总表!P$5=2,LEN(T1466)&gt;4),INT(LEFT(T1466,6)),IF(AND(科目汇总表!P$5=3,LEN(T1466)&gt;6),INT(LEFT(T1466,8)),IF(AND(科目汇总表!P$5=4,LEN(T1466)&gt;8),T1466,0)))))</f>
        <v>0</v>
      </c>
      <c r="H1466" s="16">
        <f t="shared" si="68"/>
        <v>0</v>
      </c>
      <c r="I1466" s="16">
        <f t="shared" si="69"/>
        <v>0</v>
      </c>
      <c r="J1466" s="16">
        <f t="shared" si="70"/>
        <v>0</v>
      </c>
    </row>
    <row r="1467" spans="4:10" ht="15" customHeight="1" x14ac:dyDescent="0.15">
      <c r="D1467" s="16">
        <f>IF(T1467="",0,IF(科目汇总表!P$5=1,INT(LEFT(T1467,4)),IF(AND(科目汇总表!P$5=2,LEN(T1467)&gt;4),INT(LEFT(T1467,6)),IF(AND(科目汇总表!P$5=3,LEN(T1467)&gt;6),INT(LEFT(T1467,8)),IF(AND(科目汇总表!P$5=4,LEN(T1467)&gt;8),T1467,0)))))</f>
        <v>0</v>
      </c>
      <c r="H1467" s="16">
        <f t="shared" si="68"/>
        <v>0</v>
      </c>
      <c r="I1467" s="16">
        <f t="shared" si="69"/>
        <v>0</v>
      </c>
      <c r="J1467" s="16">
        <f t="shared" si="70"/>
        <v>0</v>
      </c>
    </row>
    <row r="1468" spans="4:10" ht="15" customHeight="1" x14ac:dyDescent="0.15">
      <c r="D1468" s="16">
        <f>IF(T1468="",0,IF(科目汇总表!P$5=1,INT(LEFT(T1468,4)),IF(AND(科目汇总表!P$5=2,LEN(T1468)&gt;4),INT(LEFT(T1468,6)),IF(AND(科目汇总表!P$5=3,LEN(T1468)&gt;6),INT(LEFT(T1468,8)),IF(AND(科目汇总表!P$5=4,LEN(T1468)&gt;8),T1468,0)))))</f>
        <v>0</v>
      </c>
      <c r="H1468" s="16">
        <f t="shared" si="68"/>
        <v>0</v>
      </c>
      <c r="I1468" s="16">
        <f t="shared" si="69"/>
        <v>0</v>
      </c>
      <c r="J1468" s="16">
        <f t="shared" si="70"/>
        <v>0</v>
      </c>
    </row>
    <row r="1469" spans="4:10" ht="15" customHeight="1" x14ac:dyDescent="0.15">
      <c r="D1469" s="16">
        <f>IF(T1469="",0,IF(科目汇总表!P$5=1,INT(LEFT(T1469,4)),IF(AND(科目汇总表!P$5=2,LEN(T1469)&gt;4),INT(LEFT(T1469,6)),IF(AND(科目汇总表!P$5=3,LEN(T1469)&gt;6),INT(LEFT(T1469,8)),IF(AND(科目汇总表!P$5=4,LEN(T1469)&gt;8),T1469,0)))))</f>
        <v>0</v>
      </c>
      <c r="H1469" s="16">
        <f t="shared" si="68"/>
        <v>0</v>
      </c>
      <c r="I1469" s="16">
        <f t="shared" si="69"/>
        <v>0</v>
      </c>
      <c r="J1469" s="16">
        <f t="shared" si="70"/>
        <v>0</v>
      </c>
    </row>
    <row r="1470" spans="4:10" ht="15" customHeight="1" x14ac:dyDescent="0.15">
      <c r="D1470" s="16">
        <f>IF(T1470="",0,IF(科目汇总表!P$5=1,INT(LEFT(T1470,4)),IF(AND(科目汇总表!P$5=2,LEN(T1470)&gt;4),INT(LEFT(T1470,6)),IF(AND(科目汇总表!P$5=3,LEN(T1470)&gt;6),INT(LEFT(T1470,8)),IF(AND(科目汇总表!P$5=4,LEN(T1470)&gt;8),T1470,0)))))</f>
        <v>0</v>
      </c>
      <c r="H1470" s="16">
        <f t="shared" si="68"/>
        <v>0</v>
      </c>
      <c r="I1470" s="16">
        <f t="shared" si="69"/>
        <v>0</v>
      </c>
      <c r="J1470" s="16">
        <f t="shared" si="70"/>
        <v>0</v>
      </c>
    </row>
    <row r="1471" spans="4:10" ht="15" customHeight="1" x14ac:dyDescent="0.15">
      <c r="D1471" s="16">
        <f>IF(T1471="",0,IF(科目汇总表!P$5=1,INT(LEFT(T1471,4)),IF(AND(科目汇总表!P$5=2,LEN(T1471)&gt;4),INT(LEFT(T1471,6)),IF(AND(科目汇总表!P$5=3,LEN(T1471)&gt;6),INT(LEFT(T1471,8)),IF(AND(科目汇总表!P$5=4,LEN(T1471)&gt;8),T1471,0)))))</f>
        <v>0</v>
      </c>
      <c r="H1471" s="16">
        <f t="shared" si="68"/>
        <v>0</v>
      </c>
      <c r="I1471" s="16">
        <f t="shared" si="69"/>
        <v>0</v>
      </c>
      <c r="J1471" s="16">
        <f t="shared" si="70"/>
        <v>0</v>
      </c>
    </row>
    <row r="1472" spans="4:10" ht="15" customHeight="1" x14ac:dyDescent="0.15">
      <c r="D1472" s="16">
        <f>IF(T1472="",0,IF(科目汇总表!P$5=1,INT(LEFT(T1472,4)),IF(AND(科目汇总表!P$5=2,LEN(T1472)&gt;4),INT(LEFT(T1472,6)),IF(AND(科目汇总表!P$5=3,LEN(T1472)&gt;6),INT(LEFT(T1472,8)),IF(AND(科目汇总表!P$5=4,LEN(T1472)&gt;8),T1472,0)))))</f>
        <v>0</v>
      </c>
      <c r="H1472" s="16">
        <f t="shared" si="68"/>
        <v>0</v>
      </c>
      <c r="I1472" s="16">
        <f t="shared" si="69"/>
        <v>0</v>
      </c>
      <c r="J1472" s="16">
        <f t="shared" si="70"/>
        <v>0</v>
      </c>
    </row>
    <row r="1473" spans="4:10" ht="15" customHeight="1" x14ac:dyDescent="0.15">
      <c r="D1473" s="16">
        <f>IF(T1473="",0,IF(科目汇总表!P$5=1,INT(LEFT(T1473,4)),IF(AND(科目汇总表!P$5=2,LEN(T1473)&gt;4),INT(LEFT(T1473,6)),IF(AND(科目汇总表!P$5=3,LEN(T1473)&gt;6),INT(LEFT(T1473,8)),IF(AND(科目汇总表!P$5=4,LEN(T1473)&gt;8),T1473,0)))))</f>
        <v>0</v>
      </c>
      <c r="H1473" s="16">
        <f t="shared" si="68"/>
        <v>0</v>
      </c>
      <c r="I1473" s="16">
        <f t="shared" si="69"/>
        <v>0</v>
      </c>
      <c r="J1473" s="16">
        <f t="shared" si="70"/>
        <v>0</v>
      </c>
    </row>
    <row r="1474" spans="4:10" ht="15" customHeight="1" x14ac:dyDescent="0.15">
      <c r="D1474" s="16">
        <f>IF(T1474="",0,IF(科目汇总表!P$5=1,INT(LEFT(T1474,4)),IF(AND(科目汇总表!P$5=2,LEN(T1474)&gt;4),INT(LEFT(T1474,6)),IF(AND(科目汇总表!P$5=3,LEN(T1474)&gt;6),INT(LEFT(T1474,8)),IF(AND(科目汇总表!P$5=4,LEN(T1474)&gt;8),T1474,0)))))</f>
        <v>0</v>
      </c>
      <c r="H1474" s="16">
        <f t="shared" si="68"/>
        <v>0</v>
      </c>
      <c r="I1474" s="16">
        <f t="shared" si="69"/>
        <v>0</v>
      </c>
      <c r="J1474" s="16">
        <f t="shared" si="70"/>
        <v>0</v>
      </c>
    </row>
    <row r="1475" spans="4:10" ht="15" customHeight="1" x14ac:dyDescent="0.15">
      <c r="D1475" s="16">
        <f>IF(T1475="",0,IF(科目汇总表!P$5=1,INT(LEFT(T1475,4)),IF(AND(科目汇总表!P$5=2,LEN(T1475)&gt;4),INT(LEFT(T1475,6)),IF(AND(科目汇总表!P$5=3,LEN(T1475)&gt;6),INT(LEFT(T1475,8)),IF(AND(科目汇总表!P$5=4,LEN(T1475)&gt;8),T1475,0)))))</f>
        <v>0</v>
      </c>
      <c r="H1475" s="16">
        <f t="shared" si="68"/>
        <v>0</v>
      </c>
      <c r="I1475" s="16">
        <f t="shared" si="69"/>
        <v>0</v>
      </c>
      <c r="J1475" s="16">
        <f t="shared" si="70"/>
        <v>0</v>
      </c>
    </row>
    <row r="1476" spans="4:10" ht="15" customHeight="1" x14ac:dyDescent="0.15">
      <c r="D1476" s="16">
        <f>IF(T1476="",0,IF(科目汇总表!P$5=1,INT(LEFT(T1476,4)),IF(AND(科目汇总表!P$5=2,LEN(T1476)&gt;4),INT(LEFT(T1476,6)),IF(AND(科目汇总表!P$5=3,LEN(T1476)&gt;6),INT(LEFT(T1476,8)),IF(AND(科目汇总表!P$5=4,LEN(T1476)&gt;8),T1476,0)))))</f>
        <v>0</v>
      </c>
      <c r="H1476" s="16">
        <f t="shared" si="68"/>
        <v>0</v>
      </c>
      <c r="I1476" s="16">
        <f t="shared" si="69"/>
        <v>0</v>
      </c>
      <c r="J1476" s="16">
        <f t="shared" si="70"/>
        <v>0</v>
      </c>
    </row>
    <row r="1477" spans="4:10" ht="15" customHeight="1" x14ac:dyDescent="0.15">
      <c r="D1477" s="16">
        <f>IF(T1477="",0,IF(科目汇总表!P$5=1,INT(LEFT(T1477,4)),IF(AND(科目汇总表!P$5=2,LEN(T1477)&gt;4),INT(LEFT(T1477,6)),IF(AND(科目汇总表!P$5=3,LEN(T1477)&gt;6),INT(LEFT(T1477,8)),IF(AND(科目汇总表!P$5=4,LEN(T1477)&gt;8),T1477,0)))))</f>
        <v>0</v>
      </c>
      <c r="H1477" s="16">
        <f t="shared" ref="H1477:H1540" si="71">IF(T1477=0,0,INT(LEFT(T1477,4)))</f>
        <v>0</v>
      </c>
      <c r="I1477" s="16">
        <f t="shared" si="69"/>
        <v>0</v>
      </c>
      <c r="J1477" s="16">
        <f t="shared" si="70"/>
        <v>0</v>
      </c>
    </row>
    <row r="1478" spans="4:10" ht="15" customHeight="1" x14ac:dyDescent="0.15">
      <c r="D1478" s="16">
        <f>IF(T1478="",0,IF(科目汇总表!P$5=1,INT(LEFT(T1478,4)),IF(AND(科目汇总表!P$5=2,LEN(T1478)&gt;4),INT(LEFT(T1478,6)),IF(AND(科目汇总表!P$5=3,LEN(T1478)&gt;6),INT(LEFT(T1478,8)),IF(AND(科目汇总表!P$5=4,LEN(T1478)&gt;8),T1478,0)))))</f>
        <v>0</v>
      </c>
      <c r="H1478" s="16">
        <f t="shared" si="71"/>
        <v>0</v>
      </c>
      <c r="I1478" s="16">
        <f t="shared" si="69"/>
        <v>0</v>
      </c>
      <c r="J1478" s="16">
        <f t="shared" si="70"/>
        <v>0</v>
      </c>
    </row>
    <row r="1479" spans="4:10" ht="15" customHeight="1" x14ac:dyDescent="0.15">
      <c r="D1479" s="16">
        <f>IF(T1479="",0,IF(科目汇总表!P$5=1,INT(LEFT(T1479,4)),IF(AND(科目汇总表!P$5=2,LEN(T1479)&gt;4),INT(LEFT(T1479,6)),IF(AND(科目汇总表!P$5=3,LEN(T1479)&gt;6),INT(LEFT(T1479,8)),IF(AND(科目汇总表!P$5=4,LEN(T1479)&gt;8),T1479,0)))))</f>
        <v>0</v>
      </c>
      <c r="H1479" s="16">
        <f t="shared" si="71"/>
        <v>0</v>
      </c>
      <c r="I1479" s="16">
        <f t="shared" si="69"/>
        <v>0</v>
      </c>
      <c r="J1479" s="16">
        <f t="shared" si="70"/>
        <v>0</v>
      </c>
    </row>
    <row r="1480" spans="4:10" ht="15" customHeight="1" x14ac:dyDescent="0.15">
      <c r="D1480" s="16">
        <f>IF(T1480="",0,IF(科目汇总表!P$5=1,INT(LEFT(T1480,4)),IF(AND(科目汇总表!P$5=2,LEN(T1480)&gt;4),INT(LEFT(T1480,6)),IF(AND(科目汇总表!P$5=3,LEN(T1480)&gt;6),INT(LEFT(T1480,8)),IF(AND(科目汇总表!P$5=4,LEN(T1480)&gt;8),T1480,0)))))</f>
        <v>0</v>
      </c>
      <c r="H1480" s="16">
        <f t="shared" si="71"/>
        <v>0</v>
      </c>
      <c r="I1480" s="16">
        <f t="shared" si="69"/>
        <v>0</v>
      </c>
      <c r="J1480" s="16">
        <f t="shared" si="70"/>
        <v>0</v>
      </c>
    </row>
    <row r="1481" spans="4:10" ht="15" customHeight="1" x14ac:dyDescent="0.15">
      <c r="D1481" s="16">
        <f>IF(T1481="",0,IF(科目汇总表!P$5=1,INT(LEFT(T1481,4)),IF(AND(科目汇总表!P$5=2,LEN(T1481)&gt;4),INT(LEFT(T1481,6)),IF(AND(科目汇总表!P$5=3,LEN(T1481)&gt;6),INT(LEFT(T1481,8)),IF(AND(科目汇总表!P$5=4,LEN(T1481)&gt;8),T1481,0)))))</f>
        <v>0</v>
      </c>
      <c r="H1481" s="16">
        <f t="shared" si="71"/>
        <v>0</v>
      </c>
      <c r="I1481" s="16">
        <f t="shared" si="69"/>
        <v>0</v>
      </c>
      <c r="J1481" s="16">
        <f t="shared" si="70"/>
        <v>0</v>
      </c>
    </row>
    <row r="1482" spans="4:10" ht="15" customHeight="1" x14ac:dyDescent="0.15">
      <c r="D1482" s="16">
        <f>IF(T1482="",0,IF(科目汇总表!P$5=1,INT(LEFT(T1482,4)),IF(AND(科目汇总表!P$5=2,LEN(T1482)&gt;4),INT(LEFT(T1482,6)),IF(AND(科目汇总表!P$5=3,LEN(T1482)&gt;6),INT(LEFT(T1482,8)),IF(AND(科目汇总表!P$5=4,LEN(T1482)&gt;8),T1482,0)))))</f>
        <v>0</v>
      </c>
      <c r="H1482" s="16">
        <f t="shared" si="71"/>
        <v>0</v>
      </c>
      <c r="I1482" s="16">
        <f t="shared" si="69"/>
        <v>0</v>
      </c>
      <c r="J1482" s="16">
        <f t="shared" si="70"/>
        <v>0</v>
      </c>
    </row>
    <row r="1483" spans="4:10" ht="15" customHeight="1" x14ac:dyDescent="0.15">
      <c r="D1483" s="16">
        <f>IF(T1483="",0,IF(科目汇总表!P$5=1,INT(LEFT(T1483,4)),IF(AND(科目汇总表!P$5=2,LEN(T1483)&gt;4),INT(LEFT(T1483,6)),IF(AND(科目汇总表!P$5=3,LEN(T1483)&gt;6),INT(LEFT(T1483,8)),IF(AND(科目汇总表!P$5=4,LEN(T1483)&gt;8),T1483,0)))))</f>
        <v>0</v>
      </c>
      <c r="H1483" s="16">
        <f t="shared" si="71"/>
        <v>0</v>
      </c>
      <c r="I1483" s="16">
        <f t="shared" si="69"/>
        <v>0</v>
      </c>
      <c r="J1483" s="16">
        <f t="shared" si="70"/>
        <v>0</v>
      </c>
    </row>
    <row r="1484" spans="4:10" ht="15" customHeight="1" x14ac:dyDescent="0.15">
      <c r="D1484" s="16">
        <f>IF(T1484="",0,IF(科目汇总表!P$5=1,INT(LEFT(T1484,4)),IF(AND(科目汇总表!P$5=2,LEN(T1484)&gt;4),INT(LEFT(T1484,6)),IF(AND(科目汇总表!P$5=3,LEN(T1484)&gt;6),INT(LEFT(T1484,8)),IF(AND(科目汇总表!P$5=4,LEN(T1484)&gt;8),T1484,0)))))</f>
        <v>0</v>
      </c>
      <c r="H1484" s="16">
        <f t="shared" si="71"/>
        <v>0</v>
      </c>
      <c r="I1484" s="16">
        <f t="shared" si="69"/>
        <v>0</v>
      </c>
      <c r="J1484" s="16">
        <f t="shared" si="70"/>
        <v>0</v>
      </c>
    </row>
    <row r="1485" spans="4:10" ht="15" customHeight="1" x14ac:dyDescent="0.15">
      <c r="D1485" s="16">
        <f>IF(T1485="",0,IF(科目汇总表!P$5=1,INT(LEFT(T1485,4)),IF(AND(科目汇总表!P$5=2,LEN(T1485)&gt;4),INT(LEFT(T1485,6)),IF(AND(科目汇总表!P$5=3,LEN(T1485)&gt;6),INT(LEFT(T1485,8)),IF(AND(科目汇总表!P$5=4,LEN(T1485)&gt;8),T1485,0)))))</f>
        <v>0</v>
      </c>
      <c r="H1485" s="16">
        <f t="shared" si="71"/>
        <v>0</v>
      </c>
      <c r="I1485" s="16">
        <f t="shared" si="69"/>
        <v>0</v>
      </c>
      <c r="J1485" s="16">
        <f t="shared" si="70"/>
        <v>0</v>
      </c>
    </row>
    <row r="1486" spans="4:10" ht="15" customHeight="1" x14ac:dyDescent="0.15">
      <c r="D1486" s="16">
        <f>IF(T1486="",0,IF(科目汇总表!P$5=1,INT(LEFT(T1486,4)),IF(AND(科目汇总表!P$5=2,LEN(T1486)&gt;4),INT(LEFT(T1486,6)),IF(AND(科目汇总表!P$5=3,LEN(T1486)&gt;6),INT(LEFT(T1486,8)),IF(AND(科目汇总表!P$5=4,LEN(T1486)&gt;8),T1486,0)))))</f>
        <v>0</v>
      </c>
      <c r="H1486" s="16">
        <f t="shared" si="71"/>
        <v>0</v>
      </c>
      <c r="I1486" s="16">
        <f t="shared" si="69"/>
        <v>0</v>
      </c>
      <c r="J1486" s="16">
        <f t="shared" si="70"/>
        <v>0</v>
      </c>
    </row>
    <row r="1487" spans="4:10" ht="15" customHeight="1" x14ac:dyDescent="0.15">
      <c r="D1487" s="16">
        <f>IF(T1487="",0,IF(科目汇总表!P$5=1,INT(LEFT(T1487,4)),IF(AND(科目汇总表!P$5=2,LEN(T1487)&gt;4),INT(LEFT(T1487,6)),IF(AND(科目汇总表!P$5=3,LEN(T1487)&gt;6),INT(LEFT(T1487,8)),IF(AND(科目汇总表!P$5=4,LEN(T1487)&gt;8),T1487,0)))))</f>
        <v>0</v>
      </c>
      <c r="H1487" s="16">
        <f t="shared" si="71"/>
        <v>0</v>
      </c>
      <c r="I1487" s="16">
        <f t="shared" si="69"/>
        <v>0</v>
      </c>
      <c r="J1487" s="16">
        <f t="shared" si="70"/>
        <v>0</v>
      </c>
    </row>
    <row r="1488" spans="4:10" ht="15" customHeight="1" x14ac:dyDescent="0.15">
      <c r="D1488" s="16">
        <f>IF(T1488="",0,IF(科目汇总表!P$5=1,INT(LEFT(T1488,4)),IF(AND(科目汇总表!P$5=2,LEN(T1488)&gt;4),INT(LEFT(T1488,6)),IF(AND(科目汇总表!P$5=3,LEN(T1488)&gt;6),INT(LEFT(T1488,8)),IF(AND(科目汇总表!P$5=4,LEN(T1488)&gt;8),T1488,0)))))</f>
        <v>0</v>
      </c>
      <c r="H1488" s="16">
        <f t="shared" si="71"/>
        <v>0</v>
      </c>
      <c r="I1488" s="16">
        <f t="shared" si="69"/>
        <v>0</v>
      </c>
      <c r="J1488" s="16">
        <f t="shared" si="70"/>
        <v>0</v>
      </c>
    </row>
    <row r="1489" spans="4:10" ht="15" customHeight="1" x14ac:dyDescent="0.15">
      <c r="D1489" s="16">
        <f>IF(T1489="",0,IF(科目汇总表!P$5=1,INT(LEFT(T1489,4)),IF(AND(科目汇总表!P$5=2,LEN(T1489)&gt;4),INT(LEFT(T1489,6)),IF(AND(科目汇总表!P$5=3,LEN(T1489)&gt;6),INT(LEFT(T1489,8)),IF(AND(科目汇总表!P$5=4,LEN(T1489)&gt;8),T1489,0)))))</f>
        <v>0</v>
      </c>
      <c r="H1489" s="16">
        <f t="shared" si="71"/>
        <v>0</v>
      </c>
      <c r="I1489" s="16">
        <f t="shared" si="69"/>
        <v>0</v>
      </c>
      <c r="J1489" s="16">
        <f t="shared" si="70"/>
        <v>0</v>
      </c>
    </row>
    <row r="1490" spans="4:10" ht="15" customHeight="1" x14ac:dyDescent="0.15">
      <c r="D1490" s="16">
        <f>IF(T1490="",0,IF(科目汇总表!P$5=1,INT(LEFT(T1490,4)),IF(AND(科目汇总表!P$5=2,LEN(T1490)&gt;4),INT(LEFT(T1490,6)),IF(AND(科目汇总表!P$5=3,LEN(T1490)&gt;6),INT(LEFT(T1490,8)),IF(AND(科目汇总表!P$5=4,LEN(T1490)&gt;8),T1490,0)))))</f>
        <v>0</v>
      </c>
      <c r="H1490" s="16">
        <f t="shared" si="71"/>
        <v>0</v>
      </c>
      <c r="I1490" s="16">
        <f t="shared" si="69"/>
        <v>0</v>
      </c>
      <c r="J1490" s="16">
        <f t="shared" si="70"/>
        <v>0</v>
      </c>
    </row>
    <row r="1491" spans="4:10" ht="15" customHeight="1" x14ac:dyDescent="0.15">
      <c r="D1491" s="16">
        <f>IF(T1491="",0,IF(科目汇总表!P$5=1,INT(LEFT(T1491,4)),IF(AND(科目汇总表!P$5=2,LEN(T1491)&gt;4),INT(LEFT(T1491,6)),IF(AND(科目汇总表!P$5=3,LEN(T1491)&gt;6),INT(LEFT(T1491,8)),IF(AND(科目汇总表!P$5=4,LEN(T1491)&gt;8),T1491,0)))))</f>
        <v>0</v>
      </c>
      <c r="H1491" s="16">
        <f t="shared" si="71"/>
        <v>0</v>
      </c>
      <c r="I1491" s="16">
        <f t="shared" si="69"/>
        <v>0</v>
      </c>
      <c r="J1491" s="16">
        <f t="shared" si="70"/>
        <v>0</v>
      </c>
    </row>
    <row r="1492" spans="4:10" ht="15" customHeight="1" x14ac:dyDescent="0.15">
      <c r="D1492" s="16">
        <f>IF(T1492="",0,IF(科目汇总表!P$5=1,INT(LEFT(T1492,4)),IF(AND(科目汇总表!P$5=2,LEN(T1492)&gt;4),INT(LEFT(T1492,6)),IF(AND(科目汇总表!P$5=3,LEN(T1492)&gt;6),INT(LEFT(T1492,8)),IF(AND(科目汇总表!P$5=4,LEN(T1492)&gt;8),T1492,0)))))</f>
        <v>0</v>
      </c>
      <c r="H1492" s="16">
        <f t="shared" si="71"/>
        <v>0</v>
      </c>
      <c r="I1492" s="16">
        <f t="shared" si="69"/>
        <v>0</v>
      </c>
      <c r="J1492" s="16">
        <f t="shared" si="70"/>
        <v>0</v>
      </c>
    </row>
    <row r="1493" spans="4:10" ht="15" customHeight="1" x14ac:dyDescent="0.15">
      <c r="D1493" s="16">
        <f>IF(T1493="",0,IF(科目汇总表!P$5=1,INT(LEFT(T1493,4)),IF(AND(科目汇总表!P$5=2,LEN(T1493)&gt;4),INT(LEFT(T1493,6)),IF(AND(科目汇总表!P$5=3,LEN(T1493)&gt;6),INT(LEFT(T1493,8)),IF(AND(科目汇总表!P$5=4,LEN(T1493)&gt;8),T1493,0)))))</f>
        <v>0</v>
      </c>
      <c r="H1493" s="16">
        <f t="shared" si="71"/>
        <v>0</v>
      </c>
      <c r="I1493" s="16">
        <f t="shared" si="69"/>
        <v>0</v>
      </c>
      <c r="J1493" s="16">
        <f t="shared" si="70"/>
        <v>0</v>
      </c>
    </row>
    <row r="1494" spans="4:10" ht="15" customHeight="1" x14ac:dyDescent="0.15">
      <c r="D1494" s="16">
        <f>IF(T1494="",0,IF(科目汇总表!P$5=1,INT(LEFT(T1494,4)),IF(AND(科目汇总表!P$5=2,LEN(T1494)&gt;4),INT(LEFT(T1494,6)),IF(AND(科目汇总表!P$5=3,LEN(T1494)&gt;6),INT(LEFT(T1494,8)),IF(AND(科目汇总表!P$5=4,LEN(T1494)&gt;8),T1494,0)))))</f>
        <v>0</v>
      </c>
      <c r="H1494" s="16">
        <f t="shared" si="71"/>
        <v>0</v>
      </c>
      <c r="I1494" s="16">
        <f t="shared" si="69"/>
        <v>0</v>
      </c>
      <c r="J1494" s="16">
        <f t="shared" si="70"/>
        <v>0</v>
      </c>
    </row>
    <row r="1495" spans="4:10" ht="15" customHeight="1" x14ac:dyDescent="0.15">
      <c r="D1495" s="16">
        <f>IF(T1495="",0,IF(科目汇总表!P$5=1,INT(LEFT(T1495,4)),IF(AND(科目汇总表!P$5=2,LEN(T1495)&gt;4),INT(LEFT(T1495,6)),IF(AND(科目汇总表!P$5=3,LEN(T1495)&gt;6),INT(LEFT(T1495,8)),IF(AND(科目汇总表!P$5=4,LEN(T1495)&gt;8),T1495,0)))))</f>
        <v>0</v>
      </c>
      <c r="H1495" s="16">
        <f t="shared" si="71"/>
        <v>0</v>
      </c>
      <c r="I1495" s="16">
        <f t="shared" si="69"/>
        <v>0</v>
      </c>
      <c r="J1495" s="16">
        <f t="shared" si="70"/>
        <v>0</v>
      </c>
    </row>
    <row r="1496" spans="4:10" ht="15" customHeight="1" x14ac:dyDescent="0.15">
      <c r="D1496" s="16">
        <f>IF(T1496="",0,IF(科目汇总表!P$5=1,INT(LEFT(T1496,4)),IF(AND(科目汇总表!P$5=2,LEN(T1496)&gt;4),INT(LEFT(T1496,6)),IF(AND(科目汇总表!P$5=3,LEN(T1496)&gt;6),INT(LEFT(T1496,8)),IF(AND(科目汇总表!P$5=4,LEN(T1496)&gt;8),T1496,0)))))</f>
        <v>0</v>
      </c>
      <c r="H1496" s="16">
        <f t="shared" si="71"/>
        <v>0</v>
      </c>
      <c r="I1496" s="16">
        <f t="shared" si="69"/>
        <v>0</v>
      </c>
      <c r="J1496" s="16">
        <f t="shared" si="70"/>
        <v>0</v>
      </c>
    </row>
    <row r="1497" spans="4:10" ht="15" customHeight="1" x14ac:dyDescent="0.15">
      <c r="D1497" s="16">
        <f>IF(T1497="",0,IF(科目汇总表!P$5=1,INT(LEFT(T1497,4)),IF(AND(科目汇总表!P$5=2,LEN(T1497)&gt;4),INT(LEFT(T1497,6)),IF(AND(科目汇总表!P$5=3,LEN(T1497)&gt;6),INT(LEFT(T1497,8)),IF(AND(科目汇总表!P$5=4,LEN(T1497)&gt;8),T1497,0)))))</f>
        <v>0</v>
      </c>
      <c r="H1497" s="16">
        <f t="shared" si="71"/>
        <v>0</v>
      </c>
      <c r="I1497" s="16">
        <f t="shared" si="69"/>
        <v>0</v>
      </c>
      <c r="J1497" s="16">
        <f t="shared" si="70"/>
        <v>0</v>
      </c>
    </row>
    <row r="1498" spans="4:10" ht="15" customHeight="1" x14ac:dyDescent="0.15">
      <c r="D1498" s="16">
        <f>IF(T1498="",0,IF(科目汇总表!P$5=1,INT(LEFT(T1498,4)),IF(AND(科目汇总表!P$5=2,LEN(T1498)&gt;4),INT(LEFT(T1498,6)),IF(AND(科目汇总表!P$5=3,LEN(T1498)&gt;6),INT(LEFT(T1498,8)),IF(AND(科目汇总表!P$5=4,LEN(T1498)&gt;8),T1498,0)))))</f>
        <v>0</v>
      </c>
      <c r="H1498" s="16">
        <f t="shared" si="71"/>
        <v>0</v>
      </c>
      <c r="I1498" s="16">
        <f t="shared" si="69"/>
        <v>0</v>
      </c>
      <c r="J1498" s="16">
        <f t="shared" si="70"/>
        <v>0</v>
      </c>
    </row>
    <row r="1499" spans="4:10" ht="15" customHeight="1" x14ac:dyDescent="0.15">
      <c r="D1499" s="16">
        <f>IF(T1499="",0,IF(科目汇总表!P$5=1,INT(LEFT(T1499,4)),IF(AND(科目汇总表!P$5=2,LEN(T1499)&gt;4),INT(LEFT(T1499,6)),IF(AND(科目汇总表!P$5=3,LEN(T1499)&gt;6),INT(LEFT(T1499,8)),IF(AND(科目汇总表!P$5=4,LEN(T1499)&gt;8),T1499,0)))))</f>
        <v>0</v>
      </c>
      <c r="H1499" s="16">
        <f t="shared" si="71"/>
        <v>0</v>
      </c>
      <c r="I1499" s="16">
        <f t="shared" si="69"/>
        <v>0</v>
      </c>
      <c r="J1499" s="16">
        <f t="shared" si="70"/>
        <v>0</v>
      </c>
    </row>
    <row r="1500" spans="4:10" ht="15" customHeight="1" x14ac:dyDescent="0.15">
      <c r="D1500" s="16">
        <f>IF(T1500="",0,IF(科目汇总表!P$5=1,INT(LEFT(T1500,4)),IF(AND(科目汇总表!P$5=2,LEN(T1500)&gt;4),INT(LEFT(T1500,6)),IF(AND(科目汇总表!P$5=3,LEN(T1500)&gt;6),INT(LEFT(T1500,8)),IF(AND(科目汇总表!P$5=4,LEN(T1500)&gt;8),T1500,0)))))</f>
        <v>0</v>
      </c>
      <c r="H1500" s="16">
        <f t="shared" si="71"/>
        <v>0</v>
      </c>
      <c r="I1500" s="16">
        <f t="shared" si="69"/>
        <v>0</v>
      </c>
      <c r="J1500" s="16">
        <f t="shared" si="70"/>
        <v>0</v>
      </c>
    </row>
    <row r="1501" spans="4:10" ht="15" customHeight="1" x14ac:dyDescent="0.15">
      <c r="D1501" s="16">
        <f>IF(T1501="",0,IF(科目汇总表!P$5=1,INT(LEFT(T1501,4)),IF(AND(科目汇总表!P$5=2,LEN(T1501)&gt;4),INT(LEFT(T1501,6)),IF(AND(科目汇总表!P$5=3,LEN(T1501)&gt;6),INT(LEFT(T1501,8)),IF(AND(科目汇总表!P$5=4,LEN(T1501)&gt;8),T1501,0)))))</f>
        <v>0</v>
      </c>
      <c r="H1501" s="16">
        <f t="shared" si="71"/>
        <v>0</v>
      </c>
      <c r="I1501" s="16">
        <f t="shared" si="69"/>
        <v>0</v>
      </c>
      <c r="J1501" s="16">
        <f t="shared" si="70"/>
        <v>0</v>
      </c>
    </row>
    <row r="1502" spans="4:10" ht="15" customHeight="1" x14ac:dyDescent="0.15">
      <c r="D1502" s="16">
        <f>IF(T1502="",0,IF(科目汇总表!P$5=1,INT(LEFT(T1502,4)),IF(AND(科目汇总表!P$5=2,LEN(T1502)&gt;4),INT(LEFT(T1502,6)),IF(AND(科目汇总表!P$5=3,LEN(T1502)&gt;6),INT(LEFT(T1502,8)),IF(AND(科目汇总表!P$5=4,LEN(T1502)&gt;8),T1502,0)))))</f>
        <v>0</v>
      </c>
      <c r="H1502" s="16">
        <f t="shared" si="71"/>
        <v>0</v>
      </c>
      <c r="I1502" s="16">
        <f t="shared" si="69"/>
        <v>0</v>
      </c>
      <c r="J1502" s="16">
        <f t="shared" si="70"/>
        <v>0</v>
      </c>
    </row>
    <row r="1503" spans="4:10" ht="15" customHeight="1" x14ac:dyDescent="0.15">
      <c r="D1503" s="16">
        <f>IF(T1503="",0,IF(科目汇总表!P$5=1,INT(LEFT(T1503,4)),IF(AND(科目汇总表!P$5=2,LEN(T1503)&gt;4),INT(LEFT(T1503,6)),IF(AND(科目汇总表!P$5=3,LEN(T1503)&gt;6),INT(LEFT(T1503,8)),IF(AND(科目汇总表!P$5=4,LEN(T1503)&gt;8),T1503,0)))))</f>
        <v>0</v>
      </c>
      <c r="H1503" s="16">
        <f t="shared" si="71"/>
        <v>0</v>
      </c>
      <c r="I1503" s="16">
        <f t="shared" si="69"/>
        <v>0</v>
      </c>
      <c r="J1503" s="16">
        <f t="shared" si="70"/>
        <v>0</v>
      </c>
    </row>
    <row r="1504" spans="4:10" ht="15" customHeight="1" x14ac:dyDescent="0.15">
      <c r="D1504" s="16">
        <f>IF(T1504="",0,IF(科目汇总表!P$5=1,INT(LEFT(T1504,4)),IF(AND(科目汇总表!P$5=2,LEN(T1504)&gt;4),INT(LEFT(T1504,6)),IF(AND(科目汇总表!P$5=3,LEN(T1504)&gt;6),INT(LEFT(T1504,8)),IF(AND(科目汇总表!P$5=4,LEN(T1504)&gt;8),T1504,0)))))</f>
        <v>0</v>
      </c>
      <c r="H1504" s="16">
        <f t="shared" si="71"/>
        <v>0</v>
      </c>
      <c r="I1504" s="16">
        <f t="shared" si="69"/>
        <v>0</v>
      </c>
      <c r="J1504" s="16">
        <f t="shared" si="70"/>
        <v>0</v>
      </c>
    </row>
    <row r="1505" spans="4:10" ht="15" customHeight="1" x14ac:dyDescent="0.15">
      <c r="D1505" s="16">
        <f>IF(T1505="",0,IF(科目汇总表!P$5=1,INT(LEFT(T1505,4)),IF(AND(科目汇总表!P$5=2,LEN(T1505)&gt;4),INT(LEFT(T1505,6)),IF(AND(科目汇总表!P$5=3,LEN(T1505)&gt;6),INT(LEFT(T1505,8)),IF(AND(科目汇总表!P$5=4,LEN(T1505)&gt;8),T1505,0)))))</f>
        <v>0</v>
      </c>
      <c r="H1505" s="16">
        <f t="shared" si="71"/>
        <v>0</v>
      </c>
      <c r="I1505" s="16">
        <f t="shared" si="69"/>
        <v>0</v>
      </c>
      <c r="J1505" s="16">
        <f t="shared" si="70"/>
        <v>0</v>
      </c>
    </row>
    <row r="1506" spans="4:10" ht="15" customHeight="1" x14ac:dyDescent="0.15">
      <c r="D1506" s="16">
        <f>IF(T1506="",0,IF(科目汇总表!P$5=1,INT(LEFT(T1506,4)),IF(AND(科目汇总表!P$5=2,LEN(T1506)&gt;4),INT(LEFT(T1506,6)),IF(AND(科目汇总表!P$5=3,LEN(T1506)&gt;6),INT(LEFT(T1506,8)),IF(AND(科目汇总表!P$5=4,LEN(T1506)&gt;8),T1506,0)))))</f>
        <v>0</v>
      </c>
      <c r="H1506" s="16">
        <f t="shared" si="71"/>
        <v>0</v>
      </c>
      <c r="I1506" s="16">
        <f t="shared" si="69"/>
        <v>0</v>
      </c>
      <c r="J1506" s="16">
        <f t="shared" si="70"/>
        <v>0</v>
      </c>
    </row>
    <row r="1507" spans="4:10" ht="15" customHeight="1" x14ac:dyDescent="0.15">
      <c r="D1507" s="16">
        <f>IF(T1507="",0,IF(科目汇总表!P$5=1,INT(LEFT(T1507,4)),IF(AND(科目汇总表!P$5=2,LEN(T1507)&gt;4),INT(LEFT(T1507,6)),IF(AND(科目汇总表!P$5=3,LEN(T1507)&gt;6),INT(LEFT(T1507,8)),IF(AND(科目汇总表!P$5=4,LEN(T1507)&gt;8),T1507,0)))))</f>
        <v>0</v>
      </c>
      <c r="H1507" s="16">
        <f t="shared" si="71"/>
        <v>0</v>
      </c>
      <c r="I1507" s="16">
        <f t="shared" si="69"/>
        <v>0</v>
      </c>
      <c r="J1507" s="16">
        <f t="shared" si="70"/>
        <v>0</v>
      </c>
    </row>
    <row r="1508" spans="4:10" ht="15" customHeight="1" x14ac:dyDescent="0.15">
      <c r="D1508" s="16">
        <f>IF(T1508="",0,IF(科目汇总表!P$5=1,INT(LEFT(T1508,4)),IF(AND(科目汇总表!P$5=2,LEN(T1508)&gt;4),INT(LEFT(T1508,6)),IF(AND(科目汇总表!P$5=3,LEN(T1508)&gt;6),INT(LEFT(T1508,8)),IF(AND(科目汇总表!P$5=4,LEN(T1508)&gt;8),T1508,0)))))</f>
        <v>0</v>
      </c>
      <c r="H1508" s="16">
        <f t="shared" si="71"/>
        <v>0</v>
      </c>
      <c r="I1508" s="16">
        <f t="shared" ref="I1508:I1571" si="72">IF(LEN(T1508)&lt;6,0,INT(LEFT(T1508,6)))</f>
        <v>0</v>
      </c>
      <c r="J1508" s="16">
        <f t="shared" ref="J1508:J1571" si="73">IF(LEN(T1508)&lt;8,0,INT(LEFT(T1508,8)))</f>
        <v>0</v>
      </c>
    </row>
    <row r="1509" spans="4:10" ht="15" customHeight="1" x14ac:dyDescent="0.15">
      <c r="D1509" s="16">
        <f>IF(T1509="",0,IF(科目汇总表!P$5=1,INT(LEFT(T1509,4)),IF(AND(科目汇总表!P$5=2,LEN(T1509)&gt;4),INT(LEFT(T1509,6)),IF(AND(科目汇总表!P$5=3,LEN(T1509)&gt;6),INT(LEFT(T1509,8)),IF(AND(科目汇总表!P$5=4,LEN(T1509)&gt;8),T1509,0)))))</f>
        <v>0</v>
      </c>
      <c r="H1509" s="16">
        <f t="shared" si="71"/>
        <v>0</v>
      </c>
      <c r="I1509" s="16">
        <f t="shared" si="72"/>
        <v>0</v>
      </c>
      <c r="J1509" s="16">
        <f t="shared" si="73"/>
        <v>0</v>
      </c>
    </row>
    <row r="1510" spans="4:10" ht="15" customHeight="1" x14ac:dyDescent="0.15">
      <c r="D1510" s="16">
        <f>IF(T1510="",0,IF(科目汇总表!P$5=1,INT(LEFT(T1510,4)),IF(AND(科目汇总表!P$5=2,LEN(T1510)&gt;4),INT(LEFT(T1510,6)),IF(AND(科目汇总表!P$5=3,LEN(T1510)&gt;6),INT(LEFT(T1510,8)),IF(AND(科目汇总表!P$5=4,LEN(T1510)&gt;8),T1510,0)))))</f>
        <v>0</v>
      </c>
      <c r="H1510" s="16">
        <f t="shared" si="71"/>
        <v>0</v>
      </c>
      <c r="I1510" s="16">
        <f t="shared" si="72"/>
        <v>0</v>
      </c>
      <c r="J1510" s="16">
        <f t="shared" si="73"/>
        <v>0</v>
      </c>
    </row>
    <row r="1511" spans="4:10" ht="15" customHeight="1" x14ac:dyDescent="0.15">
      <c r="D1511" s="16">
        <f>IF(T1511="",0,IF(科目汇总表!P$5=1,INT(LEFT(T1511,4)),IF(AND(科目汇总表!P$5=2,LEN(T1511)&gt;4),INT(LEFT(T1511,6)),IF(AND(科目汇总表!P$5=3,LEN(T1511)&gt;6),INT(LEFT(T1511,8)),IF(AND(科目汇总表!P$5=4,LEN(T1511)&gt;8),T1511,0)))))</f>
        <v>0</v>
      </c>
      <c r="H1511" s="16">
        <f t="shared" si="71"/>
        <v>0</v>
      </c>
      <c r="I1511" s="16">
        <f t="shared" si="72"/>
        <v>0</v>
      </c>
      <c r="J1511" s="16">
        <f t="shared" si="73"/>
        <v>0</v>
      </c>
    </row>
    <row r="1512" spans="4:10" ht="15" customHeight="1" x14ac:dyDescent="0.15">
      <c r="D1512" s="16">
        <f>IF(T1512="",0,IF(科目汇总表!P$5=1,INT(LEFT(T1512,4)),IF(AND(科目汇总表!P$5=2,LEN(T1512)&gt;4),INT(LEFT(T1512,6)),IF(AND(科目汇总表!P$5=3,LEN(T1512)&gt;6),INT(LEFT(T1512,8)),IF(AND(科目汇总表!P$5=4,LEN(T1512)&gt;8),T1512,0)))))</f>
        <v>0</v>
      </c>
      <c r="H1512" s="16">
        <f t="shared" si="71"/>
        <v>0</v>
      </c>
      <c r="I1512" s="16">
        <f t="shared" si="72"/>
        <v>0</v>
      </c>
      <c r="J1512" s="16">
        <f t="shared" si="73"/>
        <v>0</v>
      </c>
    </row>
    <row r="1513" spans="4:10" ht="15" customHeight="1" x14ac:dyDescent="0.15">
      <c r="D1513" s="16">
        <f>IF(T1513="",0,IF(科目汇总表!P$5=1,INT(LEFT(T1513,4)),IF(AND(科目汇总表!P$5=2,LEN(T1513)&gt;4),INT(LEFT(T1513,6)),IF(AND(科目汇总表!P$5=3,LEN(T1513)&gt;6),INT(LEFT(T1513,8)),IF(AND(科目汇总表!P$5=4,LEN(T1513)&gt;8),T1513,0)))))</f>
        <v>0</v>
      </c>
      <c r="H1513" s="16">
        <f t="shared" si="71"/>
        <v>0</v>
      </c>
      <c r="I1513" s="16">
        <f t="shared" si="72"/>
        <v>0</v>
      </c>
      <c r="J1513" s="16">
        <f t="shared" si="73"/>
        <v>0</v>
      </c>
    </row>
    <row r="1514" spans="4:10" ht="15" customHeight="1" x14ac:dyDescent="0.15">
      <c r="D1514" s="16">
        <f>IF(T1514="",0,IF(科目汇总表!P$5=1,INT(LEFT(T1514,4)),IF(AND(科目汇总表!P$5=2,LEN(T1514)&gt;4),INT(LEFT(T1514,6)),IF(AND(科目汇总表!P$5=3,LEN(T1514)&gt;6),INT(LEFT(T1514,8)),IF(AND(科目汇总表!P$5=4,LEN(T1514)&gt;8),T1514,0)))))</f>
        <v>0</v>
      </c>
      <c r="H1514" s="16">
        <f t="shared" si="71"/>
        <v>0</v>
      </c>
      <c r="I1514" s="16">
        <f t="shared" si="72"/>
        <v>0</v>
      </c>
      <c r="J1514" s="16">
        <f t="shared" si="73"/>
        <v>0</v>
      </c>
    </row>
    <row r="1515" spans="4:10" ht="15" customHeight="1" x14ac:dyDescent="0.15">
      <c r="D1515" s="16">
        <f>IF(T1515="",0,IF(科目汇总表!P$5=1,INT(LEFT(T1515,4)),IF(AND(科目汇总表!P$5=2,LEN(T1515)&gt;4),INT(LEFT(T1515,6)),IF(AND(科目汇总表!P$5=3,LEN(T1515)&gt;6),INT(LEFT(T1515,8)),IF(AND(科目汇总表!P$5=4,LEN(T1515)&gt;8),T1515,0)))))</f>
        <v>0</v>
      </c>
      <c r="H1515" s="16">
        <f t="shared" si="71"/>
        <v>0</v>
      </c>
      <c r="I1515" s="16">
        <f t="shared" si="72"/>
        <v>0</v>
      </c>
      <c r="J1515" s="16">
        <f t="shared" si="73"/>
        <v>0</v>
      </c>
    </row>
    <row r="1516" spans="4:10" ht="15" customHeight="1" x14ac:dyDescent="0.15">
      <c r="D1516" s="16">
        <f>IF(T1516="",0,IF(科目汇总表!P$5=1,INT(LEFT(T1516,4)),IF(AND(科目汇总表!P$5=2,LEN(T1516)&gt;4),INT(LEFT(T1516,6)),IF(AND(科目汇总表!P$5=3,LEN(T1516)&gt;6),INT(LEFT(T1516,8)),IF(AND(科目汇总表!P$5=4,LEN(T1516)&gt;8),T1516,0)))))</f>
        <v>0</v>
      </c>
      <c r="H1516" s="16">
        <f t="shared" si="71"/>
        <v>0</v>
      </c>
      <c r="I1516" s="16">
        <f t="shared" si="72"/>
        <v>0</v>
      </c>
      <c r="J1516" s="16">
        <f t="shared" si="73"/>
        <v>0</v>
      </c>
    </row>
    <row r="1517" spans="4:10" ht="15" customHeight="1" x14ac:dyDescent="0.15">
      <c r="D1517" s="16">
        <f>IF(T1517="",0,IF(科目汇总表!P$5=1,INT(LEFT(T1517,4)),IF(AND(科目汇总表!P$5=2,LEN(T1517)&gt;4),INT(LEFT(T1517,6)),IF(AND(科目汇总表!P$5=3,LEN(T1517)&gt;6),INT(LEFT(T1517,8)),IF(AND(科目汇总表!P$5=4,LEN(T1517)&gt;8),T1517,0)))))</f>
        <v>0</v>
      </c>
      <c r="H1517" s="16">
        <f t="shared" si="71"/>
        <v>0</v>
      </c>
      <c r="I1517" s="16">
        <f t="shared" si="72"/>
        <v>0</v>
      </c>
      <c r="J1517" s="16">
        <f t="shared" si="73"/>
        <v>0</v>
      </c>
    </row>
    <row r="1518" spans="4:10" ht="15" customHeight="1" x14ac:dyDescent="0.15">
      <c r="D1518" s="16">
        <f>IF(T1518="",0,IF(科目汇总表!P$5=1,INT(LEFT(T1518,4)),IF(AND(科目汇总表!P$5=2,LEN(T1518)&gt;4),INT(LEFT(T1518,6)),IF(AND(科目汇总表!P$5=3,LEN(T1518)&gt;6),INT(LEFT(T1518,8)),IF(AND(科目汇总表!P$5=4,LEN(T1518)&gt;8),T1518,0)))))</f>
        <v>0</v>
      </c>
      <c r="H1518" s="16">
        <f t="shared" si="71"/>
        <v>0</v>
      </c>
      <c r="I1518" s="16">
        <f t="shared" si="72"/>
        <v>0</v>
      </c>
      <c r="J1518" s="16">
        <f t="shared" si="73"/>
        <v>0</v>
      </c>
    </row>
    <row r="1519" spans="4:10" ht="15" customHeight="1" x14ac:dyDescent="0.15">
      <c r="D1519" s="16">
        <f>IF(T1519="",0,IF(科目汇总表!P$5=1,INT(LEFT(T1519,4)),IF(AND(科目汇总表!P$5=2,LEN(T1519)&gt;4),INT(LEFT(T1519,6)),IF(AND(科目汇总表!P$5=3,LEN(T1519)&gt;6),INT(LEFT(T1519,8)),IF(AND(科目汇总表!P$5=4,LEN(T1519)&gt;8),T1519,0)))))</f>
        <v>0</v>
      </c>
      <c r="H1519" s="16">
        <f t="shared" si="71"/>
        <v>0</v>
      </c>
      <c r="I1519" s="16">
        <f t="shared" si="72"/>
        <v>0</v>
      </c>
      <c r="J1519" s="16">
        <f t="shared" si="73"/>
        <v>0</v>
      </c>
    </row>
    <row r="1520" spans="4:10" ht="15" customHeight="1" x14ac:dyDescent="0.15">
      <c r="D1520" s="16">
        <f>IF(T1520="",0,IF(科目汇总表!P$5=1,INT(LEFT(T1520,4)),IF(AND(科目汇总表!P$5=2,LEN(T1520)&gt;4),INT(LEFT(T1520,6)),IF(AND(科目汇总表!P$5=3,LEN(T1520)&gt;6),INT(LEFT(T1520,8)),IF(AND(科目汇总表!P$5=4,LEN(T1520)&gt;8),T1520,0)))))</f>
        <v>0</v>
      </c>
      <c r="H1520" s="16">
        <f t="shared" si="71"/>
        <v>0</v>
      </c>
      <c r="I1520" s="16">
        <f t="shared" si="72"/>
        <v>0</v>
      </c>
      <c r="J1520" s="16">
        <f t="shared" si="73"/>
        <v>0</v>
      </c>
    </row>
    <row r="1521" spans="4:10" ht="15" customHeight="1" x14ac:dyDescent="0.15">
      <c r="D1521" s="16">
        <f>IF(T1521="",0,IF(科目汇总表!P$5=1,INT(LEFT(T1521,4)),IF(AND(科目汇总表!P$5=2,LEN(T1521)&gt;4),INT(LEFT(T1521,6)),IF(AND(科目汇总表!P$5=3,LEN(T1521)&gt;6),INT(LEFT(T1521,8)),IF(AND(科目汇总表!P$5=4,LEN(T1521)&gt;8),T1521,0)))))</f>
        <v>0</v>
      </c>
      <c r="H1521" s="16">
        <f t="shared" si="71"/>
        <v>0</v>
      </c>
      <c r="I1521" s="16">
        <f t="shared" si="72"/>
        <v>0</v>
      </c>
      <c r="J1521" s="16">
        <f t="shared" si="73"/>
        <v>0</v>
      </c>
    </row>
    <row r="1522" spans="4:10" ht="15" customHeight="1" x14ac:dyDescent="0.15">
      <c r="D1522" s="16">
        <f>IF(T1522="",0,IF(科目汇总表!P$5=1,INT(LEFT(T1522,4)),IF(AND(科目汇总表!P$5=2,LEN(T1522)&gt;4),INT(LEFT(T1522,6)),IF(AND(科目汇总表!P$5=3,LEN(T1522)&gt;6),INT(LEFT(T1522,8)),IF(AND(科目汇总表!P$5=4,LEN(T1522)&gt;8),T1522,0)))))</f>
        <v>0</v>
      </c>
      <c r="H1522" s="16">
        <f t="shared" si="71"/>
        <v>0</v>
      </c>
      <c r="I1522" s="16">
        <f t="shared" si="72"/>
        <v>0</v>
      </c>
      <c r="J1522" s="16">
        <f t="shared" si="73"/>
        <v>0</v>
      </c>
    </row>
    <row r="1523" spans="4:10" ht="15" customHeight="1" x14ac:dyDescent="0.15">
      <c r="D1523" s="16">
        <f>IF(T1523="",0,IF(科目汇总表!P$5=1,INT(LEFT(T1523,4)),IF(AND(科目汇总表!P$5=2,LEN(T1523)&gt;4),INT(LEFT(T1523,6)),IF(AND(科目汇总表!P$5=3,LEN(T1523)&gt;6),INT(LEFT(T1523,8)),IF(AND(科目汇总表!P$5=4,LEN(T1523)&gt;8),T1523,0)))))</f>
        <v>0</v>
      </c>
      <c r="H1523" s="16">
        <f t="shared" si="71"/>
        <v>0</v>
      </c>
      <c r="I1523" s="16">
        <f t="shared" si="72"/>
        <v>0</v>
      </c>
      <c r="J1523" s="16">
        <f t="shared" si="73"/>
        <v>0</v>
      </c>
    </row>
    <row r="1524" spans="4:10" ht="15" customHeight="1" x14ac:dyDescent="0.15">
      <c r="D1524" s="16">
        <f>IF(T1524="",0,IF(科目汇总表!P$5=1,INT(LEFT(T1524,4)),IF(AND(科目汇总表!P$5=2,LEN(T1524)&gt;4),INT(LEFT(T1524,6)),IF(AND(科目汇总表!P$5=3,LEN(T1524)&gt;6),INT(LEFT(T1524,8)),IF(AND(科目汇总表!P$5=4,LEN(T1524)&gt;8),T1524,0)))))</f>
        <v>0</v>
      </c>
      <c r="H1524" s="16">
        <f t="shared" si="71"/>
        <v>0</v>
      </c>
      <c r="I1524" s="16">
        <f t="shared" si="72"/>
        <v>0</v>
      </c>
      <c r="J1524" s="16">
        <f t="shared" si="73"/>
        <v>0</v>
      </c>
    </row>
    <row r="1525" spans="4:10" ht="15" customHeight="1" x14ac:dyDescent="0.15">
      <c r="D1525" s="16">
        <f>IF(T1525="",0,IF(科目汇总表!P$5=1,INT(LEFT(T1525,4)),IF(AND(科目汇总表!P$5=2,LEN(T1525)&gt;4),INT(LEFT(T1525,6)),IF(AND(科目汇总表!P$5=3,LEN(T1525)&gt;6),INT(LEFT(T1525,8)),IF(AND(科目汇总表!P$5=4,LEN(T1525)&gt;8),T1525,0)))))</f>
        <v>0</v>
      </c>
      <c r="H1525" s="16">
        <f t="shared" si="71"/>
        <v>0</v>
      </c>
      <c r="I1525" s="16">
        <f t="shared" si="72"/>
        <v>0</v>
      </c>
      <c r="J1525" s="16">
        <f t="shared" si="73"/>
        <v>0</v>
      </c>
    </row>
    <row r="1526" spans="4:10" ht="15" customHeight="1" x14ac:dyDescent="0.15">
      <c r="D1526" s="16">
        <f>IF(T1526="",0,IF(科目汇总表!P$5=1,INT(LEFT(T1526,4)),IF(AND(科目汇总表!P$5=2,LEN(T1526)&gt;4),INT(LEFT(T1526,6)),IF(AND(科目汇总表!P$5=3,LEN(T1526)&gt;6),INT(LEFT(T1526,8)),IF(AND(科目汇总表!P$5=4,LEN(T1526)&gt;8),T1526,0)))))</f>
        <v>0</v>
      </c>
      <c r="H1526" s="16">
        <f t="shared" si="71"/>
        <v>0</v>
      </c>
      <c r="I1526" s="16">
        <f t="shared" si="72"/>
        <v>0</v>
      </c>
      <c r="J1526" s="16">
        <f t="shared" si="73"/>
        <v>0</v>
      </c>
    </row>
    <row r="1527" spans="4:10" ht="15" customHeight="1" x14ac:dyDescent="0.15">
      <c r="D1527" s="16">
        <f>IF(T1527="",0,IF(科目汇总表!P$5=1,INT(LEFT(T1527,4)),IF(AND(科目汇总表!P$5=2,LEN(T1527)&gt;4),INT(LEFT(T1527,6)),IF(AND(科目汇总表!P$5=3,LEN(T1527)&gt;6),INT(LEFT(T1527,8)),IF(AND(科目汇总表!P$5=4,LEN(T1527)&gt;8),T1527,0)))))</f>
        <v>0</v>
      </c>
      <c r="H1527" s="16">
        <f t="shared" si="71"/>
        <v>0</v>
      </c>
      <c r="I1527" s="16">
        <f t="shared" si="72"/>
        <v>0</v>
      </c>
      <c r="J1527" s="16">
        <f t="shared" si="73"/>
        <v>0</v>
      </c>
    </row>
    <row r="1528" spans="4:10" ht="15" customHeight="1" x14ac:dyDescent="0.15">
      <c r="D1528" s="16">
        <f>IF(T1528="",0,IF(科目汇总表!P$5=1,INT(LEFT(T1528,4)),IF(AND(科目汇总表!P$5=2,LEN(T1528)&gt;4),INT(LEFT(T1528,6)),IF(AND(科目汇总表!P$5=3,LEN(T1528)&gt;6),INT(LEFT(T1528,8)),IF(AND(科目汇总表!P$5=4,LEN(T1528)&gt;8),T1528,0)))))</f>
        <v>0</v>
      </c>
      <c r="H1528" s="16">
        <f t="shared" si="71"/>
        <v>0</v>
      </c>
      <c r="I1528" s="16">
        <f t="shared" si="72"/>
        <v>0</v>
      </c>
      <c r="J1528" s="16">
        <f t="shared" si="73"/>
        <v>0</v>
      </c>
    </row>
    <row r="1529" spans="4:10" ht="15" customHeight="1" x14ac:dyDescent="0.15">
      <c r="D1529" s="16">
        <f>IF(T1529="",0,IF(科目汇总表!P$5=1,INT(LEFT(T1529,4)),IF(AND(科目汇总表!P$5=2,LEN(T1529)&gt;4),INT(LEFT(T1529,6)),IF(AND(科目汇总表!P$5=3,LEN(T1529)&gt;6),INT(LEFT(T1529,8)),IF(AND(科目汇总表!P$5=4,LEN(T1529)&gt;8),T1529,0)))))</f>
        <v>0</v>
      </c>
      <c r="H1529" s="16">
        <f t="shared" si="71"/>
        <v>0</v>
      </c>
      <c r="I1529" s="16">
        <f t="shared" si="72"/>
        <v>0</v>
      </c>
      <c r="J1529" s="16">
        <f t="shared" si="73"/>
        <v>0</v>
      </c>
    </row>
    <row r="1530" spans="4:10" ht="15" customHeight="1" x14ac:dyDescent="0.15">
      <c r="D1530" s="16">
        <f>IF(T1530="",0,IF(科目汇总表!P$5=1,INT(LEFT(T1530,4)),IF(AND(科目汇总表!P$5=2,LEN(T1530)&gt;4),INT(LEFT(T1530,6)),IF(AND(科目汇总表!P$5=3,LEN(T1530)&gt;6),INT(LEFT(T1530,8)),IF(AND(科目汇总表!P$5=4,LEN(T1530)&gt;8),T1530,0)))))</f>
        <v>0</v>
      </c>
      <c r="H1530" s="16">
        <f t="shared" si="71"/>
        <v>0</v>
      </c>
      <c r="I1530" s="16">
        <f t="shared" si="72"/>
        <v>0</v>
      </c>
      <c r="J1530" s="16">
        <f t="shared" si="73"/>
        <v>0</v>
      </c>
    </row>
    <row r="1531" spans="4:10" ht="15" customHeight="1" x14ac:dyDescent="0.15">
      <c r="D1531" s="16">
        <f>IF(T1531="",0,IF(科目汇总表!P$5=1,INT(LEFT(T1531,4)),IF(AND(科目汇总表!P$5=2,LEN(T1531)&gt;4),INT(LEFT(T1531,6)),IF(AND(科目汇总表!P$5=3,LEN(T1531)&gt;6),INT(LEFT(T1531,8)),IF(AND(科目汇总表!P$5=4,LEN(T1531)&gt;8),T1531,0)))))</f>
        <v>0</v>
      </c>
      <c r="H1531" s="16">
        <f t="shared" si="71"/>
        <v>0</v>
      </c>
      <c r="I1531" s="16">
        <f t="shared" si="72"/>
        <v>0</v>
      </c>
      <c r="J1531" s="16">
        <f t="shared" si="73"/>
        <v>0</v>
      </c>
    </row>
    <row r="1532" spans="4:10" ht="15" customHeight="1" x14ac:dyDescent="0.15">
      <c r="D1532" s="16">
        <f>IF(T1532="",0,IF(科目汇总表!P$5=1,INT(LEFT(T1532,4)),IF(AND(科目汇总表!P$5=2,LEN(T1532)&gt;4),INT(LEFT(T1532,6)),IF(AND(科目汇总表!P$5=3,LEN(T1532)&gt;6),INT(LEFT(T1532,8)),IF(AND(科目汇总表!P$5=4,LEN(T1532)&gt;8),T1532,0)))))</f>
        <v>0</v>
      </c>
      <c r="H1532" s="16">
        <f t="shared" si="71"/>
        <v>0</v>
      </c>
      <c r="I1532" s="16">
        <f t="shared" si="72"/>
        <v>0</v>
      </c>
      <c r="J1532" s="16">
        <f t="shared" si="73"/>
        <v>0</v>
      </c>
    </row>
    <row r="1533" spans="4:10" ht="15" customHeight="1" x14ac:dyDescent="0.15">
      <c r="D1533" s="16">
        <f>IF(T1533="",0,IF(科目汇总表!P$5=1,INT(LEFT(T1533,4)),IF(AND(科目汇总表!P$5=2,LEN(T1533)&gt;4),INT(LEFT(T1533,6)),IF(AND(科目汇总表!P$5=3,LEN(T1533)&gt;6),INT(LEFT(T1533,8)),IF(AND(科目汇总表!P$5=4,LEN(T1533)&gt;8),T1533,0)))))</f>
        <v>0</v>
      </c>
      <c r="H1533" s="16">
        <f t="shared" si="71"/>
        <v>0</v>
      </c>
      <c r="I1533" s="16">
        <f t="shared" si="72"/>
        <v>0</v>
      </c>
      <c r="J1533" s="16">
        <f t="shared" si="73"/>
        <v>0</v>
      </c>
    </row>
    <row r="1534" spans="4:10" ht="15" customHeight="1" x14ac:dyDescent="0.15">
      <c r="D1534" s="16">
        <f>IF(T1534="",0,IF(科目汇总表!P$5=1,INT(LEFT(T1534,4)),IF(AND(科目汇总表!P$5=2,LEN(T1534)&gt;4),INT(LEFT(T1534,6)),IF(AND(科目汇总表!P$5=3,LEN(T1534)&gt;6),INT(LEFT(T1534,8)),IF(AND(科目汇总表!P$5=4,LEN(T1534)&gt;8),T1534,0)))))</f>
        <v>0</v>
      </c>
      <c r="H1534" s="16">
        <f t="shared" si="71"/>
        <v>0</v>
      </c>
      <c r="I1534" s="16">
        <f t="shared" si="72"/>
        <v>0</v>
      </c>
      <c r="J1534" s="16">
        <f t="shared" si="73"/>
        <v>0</v>
      </c>
    </row>
    <row r="1535" spans="4:10" ht="15" customHeight="1" x14ac:dyDescent="0.15">
      <c r="D1535" s="16">
        <f>IF(T1535="",0,IF(科目汇总表!P$5=1,INT(LEFT(T1535,4)),IF(AND(科目汇总表!P$5=2,LEN(T1535)&gt;4),INT(LEFT(T1535,6)),IF(AND(科目汇总表!P$5=3,LEN(T1535)&gt;6),INT(LEFT(T1535,8)),IF(AND(科目汇总表!P$5=4,LEN(T1535)&gt;8),T1535,0)))))</f>
        <v>0</v>
      </c>
      <c r="H1535" s="16">
        <f t="shared" si="71"/>
        <v>0</v>
      </c>
      <c r="I1535" s="16">
        <f t="shared" si="72"/>
        <v>0</v>
      </c>
      <c r="J1535" s="16">
        <f t="shared" si="73"/>
        <v>0</v>
      </c>
    </row>
    <row r="1536" spans="4:10" ht="15" customHeight="1" x14ac:dyDescent="0.15">
      <c r="D1536" s="16">
        <f>IF(T1536="",0,IF(科目汇总表!P$5=1,INT(LEFT(T1536,4)),IF(AND(科目汇总表!P$5=2,LEN(T1536)&gt;4),INT(LEFT(T1536,6)),IF(AND(科目汇总表!P$5=3,LEN(T1536)&gt;6),INT(LEFT(T1536,8)),IF(AND(科目汇总表!P$5=4,LEN(T1536)&gt;8),T1536,0)))))</f>
        <v>0</v>
      </c>
      <c r="H1536" s="16">
        <f t="shared" si="71"/>
        <v>0</v>
      </c>
      <c r="I1536" s="16">
        <f t="shared" si="72"/>
        <v>0</v>
      </c>
      <c r="J1536" s="16">
        <f t="shared" si="73"/>
        <v>0</v>
      </c>
    </row>
    <row r="1537" spans="4:10" ht="15" customHeight="1" x14ac:dyDescent="0.15">
      <c r="D1537" s="16">
        <f>IF(T1537="",0,IF(科目汇总表!P$5=1,INT(LEFT(T1537,4)),IF(AND(科目汇总表!P$5=2,LEN(T1537)&gt;4),INT(LEFT(T1537,6)),IF(AND(科目汇总表!P$5=3,LEN(T1537)&gt;6),INT(LEFT(T1537,8)),IF(AND(科目汇总表!P$5=4,LEN(T1537)&gt;8),T1537,0)))))</f>
        <v>0</v>
      </c>
      <c r="H1537" s="16">
        <f t="shared" si="71"/>
        <v>0</v>
      </c>
      <c r="I1537" s="16">
        <f t="shared" si="72"/>
        <v>0</v>
      </c>
      <c r="J1537" s="16">
        <f t="shared" si="73"/>
        <v>0</v>
      </c>
    </row>
    <row r="1538" spans="4:10" ht="15" customHeight="1" x14ac:dyDescent="0.15">
      <c r="D1538" s="16">
        <f>IF(T1538="",0,IF(科目汇总表!P$5=1,INT(LEFT(T1538,4)),IF(AND(科目汇总表!P$5=2,LEN(T1538)&gt;4),INT(LEFT(T1538,6)),IF(AND(科目汇总表!P$5=3,LEN(T1538)&gt;6),INT(LEFT(T1538,8)),IF(AND(科目汇总表!P$5=4,LEN(T1538)&gt;8),T1538,0)))))</f>
        <v>0</v>
      </c>
      <c r="H1538" s="16">
        <f t="shared" si="71"/>
        <v>0</v>
      </c>
      <c r="I1538" s="16">
        <f t="shared" si="72"/>
        <v>0</v>
      </c>
      <c r="J1538" s="16">
        <f t="shared" si="73"/>
        <v>0</v>
      </c>
    </row>
    <row r="1539" spans="4:10" ht="15" customHeight="1" x14ac:dyDescent="0.15">
      <c r="D1539" s="16">
        <f>IF(T1539="",0,IF(科目汇总表!P$5=1,INT(LEFT(T1539,4)),IF(AND(科目汇总表!P$5=2,LEN(T1539)&gt;4),INT(LEFT(T1539,6)),IF(AND(科目汇总表!P$5=3,LEN(T1539)&gt;6),INT(LEFT(T1539,8)),IF(AND(科目汇总表!P$5=4,LEN(T1539)&gt;8),T1539,0)))))</f>
        <v>0</v>
      </c>
      <c r="H1539" s="16">
        <f t="shared" si="71"/>
        <v>0</v>
      </c>
      <c r="I1539" s="16">
        <f t="shared" si="72"/>
        <v>0</v>
      </c>
      <c r="J1539" s="16">
        <f t="shared" si="73"/>
        <v>0</v>
      </c>
    </row>
    <row r="1540" spans="4:10" ht="15" customHeight="1" x14ac:dyDescent="0.15">
      <c r="D1540" s="16">
        <f>IF(T1540="",0,IF(科目汇总表!P$5=1,INT(LEFT(T1540,4)),IF(AND(科目汇总表!P$5=2,LEN(T1540)&gt;4),INT(LEFT(T1540,6)),IF(AND(科目汇总表!P$5=3,LEN(T1540)&gt;6),INT(LEFT(T1540,8)),IF(AND(科目汇总表!P$5=4,LEN(T1540)&gt;8),T1540,0)))))</f>
        <v>0</v>
      </c>
      <c r="H1540" s="16">
        <f t="shared" si="71"/>
        <v>0</v>
      </c>
      <c r="I1540" s="16">
        <f t="shared" si="72"/>
        <v>0</v>
      </c>
      <c r="J1540" s="16">
        <f t="shared" si="73"/>
        <v>0</v>
      </c>
    </row>
    <row r="1541" spans="4:10" ht="15" customHeight="1" x14ac:dyDescent="0.15">
      <c r="D1541" s="16">
        <f>IF(T1541="",0,IF(科目汇总表!P$5=1,INT(LEFT(T1541,4)),IF(AND(科目汇总表!P$5=2,LEN(T1541)&gt;4),INT(LEFT(T1541,6)),IF(AND(科目汇总表!P$5=3,LEN(T1541)&gt;6),INT(LEFT(T1541,8)),IF(AND(科目汇总表!P$5=4,LEN(T1541)&gt;8),T1541,0)))))</f>
        <v>0</v>
      </c>
      <c r="H1541" s="16">
        <f t="shared" ref="H1541:H1604" si="74">IF(T1541=0,0,INT(LEFT(T1541,4)))</f>
        <v>0</v>
      </c>
      <c r="I1541" s="16">
        <f t="shared" si="72"/>
        <v>0</v>
      </c>
      <c r="J1541" s="16">
        <f t="shared" si="73"/>
        <v>0</v>
      </c>
    </row>
    <row r="1542" spans="4:10" ht="15" customHeight="1" x14ac:dyDescent="0.15">
      <c r="D1542" s="16">
        <f>IF(T1542="",0,IF(科目汇总表!P$5=1,INT(LEFT(T1542,4)),IF(AND(科目汇总表!P$5=2,LEN(T1542)&gt;4),INT(LEFT(T1542,6)),IF(AND(科目汇总表!P$5=3,LEN(T1542)&gt;6),INT(LEFT(T1542,8)),IF(AND(科目汇总表!P$5=4,LEN(T1542)&gt;8),T1542,0)))))</f>
        <v>0</v>
      </c>
      <c r="H1542" s="16">
        <f t="shared" si="74"/>
        <v>0</v>
      </c>
      <c r="I1542" s="16">
        <f t="shared" si="72"/>
        <v>0</v>
      </c>
      <c r="J1542" s="16">
        <f t="shared" si="73"/>
        <v>0</v>
      </c>
    </row>
    <row r="1543" spans="4:10" ht="15" customHeight="1" x14ac:dyDescent="0.15">
      <c r="D1543" s="16">
        <f>IF(T1543="",0,IF(科目汇总表!P$5=1,INT(LEFT(T1543,4)),IF(AND(科目汇总表!P$5=2,LEN(T1543)&gt;4),INT(LEFT(T1543,6)),IF(AND(科目汇总表!P$5=3,LEN(T1543)&gt;6),INT(LEFT(T1543,8)),IF(AND(科目汇总表!P$5=4,LEN(T1543)&gt;8),T1543,0)))))</f>
        <v>0</v>
      </c>
      <c r="H1543" s="16">
        <f t="shared" si="74"/>
        <v>0</v>
      </c>
      <c r="I1543" s="16">
        <f t="shared" si="72"/>
        <v>0</v>
      </c>
      <c r="J1543" s="16">
        <f t="shared" si="73"/>
        <v>0</v>
      </c>
    </row>
    <row r="1544" spans="4:10" ht="15" customHeight="1" x14ac:dyDescent="0.15">
      <c r="D1544" s="16">
        <f>IF(T1544="",0,IF(科目汇总表!P$5=1,INT(LEFT(T1544,4)),IF(AND(科目汇总表!P$5=2,LEN(T1544)&gt;4),INT(LEFT(T1544,6)),IF(AND(科目汇总表!P$5=3,LEN(T1544)&gt;6),INT(LEFT(T1544,8)),IF(AND(科目汇总表!P$5=4,LEN(T1544)&gt;8),T1544,0)))))</f>
        <v>0</v>
      </c>
      <c r="H1544" s="16">
        <f t="shared" si="74"/>
        <v>0</v>
      </c>
      <c r="I1544" s="16">
        <f t="shared" si="72"/>
        <v>0</v>
      </c>
      <c r="J1544" s="16">
        <f t="shared" si="73"/>
        <v>0</v>
      </c>
    </row>
    <row r="1545" spans="4:10" ht="15" customHeight="1" x14ac:dyDescent="0.15">
      <c r="D1545" s="16">
        <f>IF(T1545="",0,IF(科目汇总表!P$5=1,INT(LEFT(T1545,4)),IF(AND(科目汇总表!P$5=2,LEN(T1545)&gt;4),INT(LEFT(T1545,6)),IF(AND(科目汇总表!P$5=3,LEN(T1545)&gt;6),INT(LEFT(T1545,8)),IF(AND(科目汇总表!P$5=4,LEN(T1545)&gt;8),T1545,0)))))</f>
        <v>0</v>
      </c>
      <c r="H1545" s="16">
        <f t="shared" si="74"/>
        <v>0</v>
      </c>
      <c r="I1545" s="16">
        <f t="shared" si="72"/>
        <v>0</v>
      </c>
      <c r="J1545" s="16">
        <f t="shared" si="73"/>
        <v>0</v>
      </c>
    </row>
    <row r="1546" spans="4:10" ht="15" customHeight="1" x14ac:dyDescent="0.15">
      <c r="D1546" s="16">
        <f>IF(T1546="",0,IF(科目汇总表!P$5=1,INT(LEFT(T1546,4)),IF(AND(科目汇总表!P$5=2,LEN(T1546)&gt;4),INT(LEFT(T1546,6)),IF(AND(科目汇总表!P$5=3,LEN(T1546)&gt;6),INT(LEFT(T1546,8)),IF(AND(科目汇总表!P$5=4,LEN(T1546)&gt;8),T1546,0)))))</f>
        <v>0</v>
      </c>
      <c r="H1546" s="16">
        <f t="shared" si="74"/>
        <v>0</v>
      </c>
      <c r="I1546" s="16">
        <f t="shared" si="72"/>
        <v>0</v>
      </c>
      <c r="J1546" s="16">
        <f t="shared" si="73"/>
        <v>0</v>
      </c>
    </row>
    <row r="1547" spans="4:10" ht="15" customHeight="1" x14ac:dyDescent="0.15">
      <c r="D1547" s="16">
        <f>IF(T1547="",0,IF(科目汇总表!P$5=1,INT(LEFT(T1547,4)),IF(AND(科目汇总表!P$5=2,LEN(T1547)&gt;4),INT(LEFT(T1547,6)),IF(AND(科目汇总表!P$5=3,LEN(T1547)&gt;6),INT(LEFT(T1547,8)),IF(AND(科目汇总表!P$5=4,LEN(T1547)&gt;8),T1547,0)))))</f>
        <v>0</v>
      </c>
      <c r="H1547" s="16">
        <f t="shared" si="74"/>
        <v>0</v>
      </c>
      <c r="I1547" s="16">
        <f t="shared" si="72"/>
        <v>0</v>
      </c>
      <c r="J1547" s="16">
        <f t="shared" si="73"/>
        <v>0</v>
      </c>
    </row>
    <row r="1548" spans="4:10" ht="15" customHeight="1" x14ac:dyDescent="0.15">
      <c r="D1548" s="16">
        <f>IF(T1548="",0,IF(科目汇总表!P$5=1,INT(LEFT(T1548,4)),IF(AND(科目汇总表!P$5=2,LEN(T1548)&gt;4),INT(LEFT(T1548,6)),IF(AND(科目汇总表!P$5=3,LEN(T1548)&gt;6),INT(LEFT(T1548,8)),IF(AND(科目汇总表!P$5=4,LEN(T1548)&gt;8),T1548,0)))))</f>
        <v>0</v>
      </c>
      <c r="H1548" s="16">
        <f t="shared" si="74"/>
        <v>0</v>
      </c>
      <c r="I1548" s="16">
        <f t="shared" si="72"/>
        <v>0</v>
      </c>
      <c r="J1548" s="16">
        <f t="shared" si="73"/>
        <v>0</v>
      </c>
    </row>
    <row r="1549" spans="4:10" ht="15" customHeight="1" x14ac:dyDescent="0.15">
      <c r="D1549" s="16">
        <f>IF(T1549="",0,IF(科目汇总表!P$5=1,INT(LEFT(T1549,4)),IF(AND(科目汇总表!P$5=2,LEN(T1549)&gt;4),INT(LEFT(T1549,6)),IF(AND(科目汇总表!P$5=3,LEN(T1549)&gt;6),INT(LEFT(T1549,8)),IF(AND(科目汇总表!P$5=4,LEN(T1549)&gt;8),T1549,0)))))</f>
        <v>0</v>
      </c>
      <c r="H1549" s="16">
        <f t="shared" si="74"/>
        <v>0</v>
      </c>
      <c r="I1549" s="16">
        <f t="shared" si="72"/>
        <v>0</v>
      </c>
      <c r="J1549" s="16">
        <f t="shared" si="73"/>
        <v>0</v>
      </c>
    </row>
    <row r="1550" spans="4:10" ht="15" customHeight="1" x14ac:dyDescent="0.15">
      <c r="D1550" s="16">
        <f>IF(T1550="",0,IF(科目汇总表!P$5=1,INT(LEFT(T1550,4)),IF(AND(科目汇总表!P$5=2,LEN(T1550)&gt;4),INT(LEFT(T1550,6)),IF(AND(科目汇总表!P$5=3,LEN(T1550)&gt;6),INT(LEFT(T1550,8)),IF(AND(科目汇总表!P$5=4,LEN(T1550)&gt;8),T1550,0)))))</f>
        <v>0</v>
      </c>
      <c r="H1550" s="16">
        <f t="shared" si="74"/>
        <v>0</v>
      </c>
      <c r="I1550" s="16">
        <f t="shared" si="72"/>
        <v>0</v>
      </c>
      <c r="J1550" s="16">
        <f t="shared" si="73"/>
        <v>0</v>
      </c>
    </row>
    <row r="1551" spans="4:10" ht="15" customHeight="1" x14ac:dyDescent="0.15">
      <c r="D1551" s="16">
        <f>IF(T1551="",0,IF(科目汇总表!P$5=1,INT(LEFT(T1551,4)),IF(AND(科目汇总表!P$5=2,LEN(T1551)&gt;4),INT(LEFT(T1551,6)),IF(AND(科目汇总表!P$5=3,LEN(T1551)&gt;6),INT(LEFT(T1551,8)),IF(AND(科目汇总表!P$5=4,LEN(T1551)&gt;8),T1551,0)))))</f>
        <v>0</v>
      </c>
      <c r="H1551" s="16">
        <f t="shared" si="74"/>
        <v>0</v>
      </c>
      <c r="I1551" s="16">
        <f t="shared" si="72"/>
        <v>0</v>
      </c>
      <c r="J1551" s="16">
        <f t="shared" si="73"/>
        <v>0</v>
      </c>
    </row>
    <row r="1552" spans="4:10" ht="15" customHeight="1" x14ac:dyDescent="0.15">
      <c r="D1552" s="16">
        <f>IF(T1552="",0,IF(科目汇总表!P$5=1,INT(LEFT(T1552,4)),IF(AND(科目汇总表!P$5=2,LEN(T1552)&gt;4),INT(LEFT(T1552,6)),IF(AND(科目汇总表!P$5=3,LEN(T1552)&gt;6),INT(LEFT(T1552,8)),IF(AND(科目汇总表!P$5=4,LEN(T1552)&gt;8),T1552,0)))))</f>
        <v>0</v>
      </c>
      <c r="H1552" s="16">
        <f t="shared" si="74"/>
        <v>0</v>
      </c>
      <c r="I1552" s="16">
        <f t="shared" si="72"/>
        <v>0</v>
      </c>
      <c r="J1552" s="16">
        <f t="shared" si="73"/>
        <v>0</v>
      </c>
    </row>
    <row r="1553" spans="4:10" ht="15" customHeight="1" x14ac:dyDescent="0.15">
      <c r="D1553" s="16">
        <f>IF(T1553="",0,IF(科目汇总表!P$5=1,INT(LEFT(T1553,4)),IF(AND(科目汇总表!P$5=2,LEN(T1553)&gt;4),INT(LEFT(T1553,6)),IF(AND(科目汇总表!P$5=3,LEN(T1553)&gt;6),INT(LEFT(T1553,8)),IF(AND(科目汇总表!P$5=4,LEN(T1553)&gt;8),T1553,0)))))</f>
        <v>0</v>
      </c>
      <c r="H1553" s="16">
        <f t="shared" si="74"/>
        <v>0</v>
      </c>
      <c r="I1553" s="16">
        <f t="shared" si="72"/>
        <v>0</v>
      </c>
      <c r="J1553" s="16">
        <f t="shared" si="73"/>
        <v>0</v>
      </c>
    </row>
    <row r="1554" spans="4:10" ht="15" customHeight="1" x14ac:dyDescent="0.15">
      <c r="D1554" s="16">
        <f>IF(T1554="",0,IF(科目汇总表!P$5=1,INT(LEFT(T1554,4)),IF(AND(科目汇总表!P$5=2,LEN(T1554)&gt;4),INT(LEFT(T1554,6)),IF(AND(科目汇总表!P$5=3,LEN(T1554)&gt;6),INT(LEFT(T1554,8)),IF(AND(科目汇总表!P$5=4,LEN(T1554)&gt;8),T1554,0)))))</f>
        <v>0</v>
      </c>
      <c r="H1554" s="16">
        <f t="shared" si="74"/>
        <v>0</v>
      </c>
      <c r="I1554" s="16">
        <f t="shared" si="72"/>
        <v>0</v>
      </c>
      <c r="J1554" s="16">
        <f t="shared" si="73"/>
        <v>0</v>
      </c>
    </row>
    <row r="1555" spans="4:10" ht="15" customHeight="1" x14ac:dyDescent="0.15">
      <c r="D1555" s="16">
        <f>IF(T1555="",0,IF(科目汇总表!P$5=1,INT(LEFT(T1555,4)),IF(AND(科目汇总表!P$5=2,LEN(T1555)&gt;4),INT(LEFT(T1555,6)),IF(AND(科目汇总表!P$5=3,LEN(T1555)&gt;6),INT(LEFT(T1555,8)),IF(AND(科目汇总表!P$5=4,LEN(T1555)&gt;8),T1555,0)))))</f>
        <v>0</v>
      </c>
      <c r="H1555" s="16">
        <f t="shared" si="74"/>
        <v>0</v>
      </c>
      <c r="I1555" s="16">
        <f t="shared" si="72"/>
        <v>0</v>
      </c>
      <c r="J1555" s="16">
        <f t="shared" si="73"/>
        <v>0</v>
      </c>
    </row>
    <row r="1556" spans="4:10" ht="15" customHeight="1" x14ac:dyDescent="0.15">
      <c r="D1556" s="16">
        <f>IF(T1556="",0,IF(科目汇总表!P$5=1,INT(LEFT(T1556,4)),IF(AND(科目汇总表!P$5=2,LEN(T1556)&gt;4),INT(LEFT(T1556,6)),IF(AND(科目汇总表!P$5=3,LEN(T1556)&gt;6),INT(LEFT(T1556,8)),IF(AND(科目汇总表!P$5=4,LEN(T1556)&gt;8),T1556,0)))))</f>
        <v>0</v>
      </c>
      <c r="H1556" s="16">
        <f t="shared" si="74"/>
        <v>0</v>
      </c>
      <c r="I1556" s="16">
        <f t="shared" si="72"/>
        <v>0</v>
      </c>
      <c r="J1556" s="16">
        <f t="shared" si="73"/>
        <v>0</v>
      </c>
    </row>
    <row r="1557" spans="4:10" ht="15" customHeight="1" x14ac:dyDescent="0.15">
      <c r="D1557" s="16">
        <f>IF(T1557="",0,IF(科目汇总表!P$5=1,INT(LEFT(T1557,4)),IF(AND(科目汇总表!P$5=2,LEN(T1557)&gt;4),INT(LEFT(T1557,6)),IF(AND(科目汇总表!P$5=3,LEN(T1557)&gt;6),INT(LEFT(T1557,8)),IF(AND(科目汇总表!P$5=4,LEN(T1557)&gt;8),T1557,0)))))</f>
        <v>0</v>
      </c>
      <c r="H1557" s="16">
        <f t="shared" si="74"/>
        <v>0</v>
      </c>
      <c r="I1557" s="16">
        <f t="shared" si="72"/>
        <v>0</v>
      </c>
      <c r="J1557" s="16">
        <f t="shared" si="73"/>
        <v>0</v>
      </c>
    </row>
    <row r="1558" spans="4:10" ht="15" customHeight="1" x14ac:dyDescent="0.15">
      <c r="D1558" s="16">
        <f>IF(T1558="",0,IF(科目汇总表!P$5=1,INT(LEFT(T1558,4)),IF(AND(科目汇总表!P$5=2,LEN(T1558)&gt;4),INT(LEFT(T1558,6)),IF(AND(科目汇总表!P$5=3,LEN(T1558)&gt;6),INT(LEFT(T1558,8)),IF(AND(科目汇总表!P$5=4,LEN(T1558)&gt;8),T1558,0)))))</f>
        <v>0</v>
      </c>
      <c r="H1558" s="16">
        <f t="shared" si="74"/>
        <v>0</v>
      </c>
      <c r="I1558" s="16">
        <f t="shared" si="72"/>
        <v>0</v>
      </c>
      <c r="J1558" s="16">
        <f t="shared" si="73"/>
        <v>0</v>
      </c>
    </row>
    <row r="1559" spans="4:10" ht="15" customHeight="1" x14ac:dyDescent="0.15">
      <c r="D1559" s="16">
        <f>IF(T1559="",0,IF(科目汇总表!P$5=1,INT(LEFT(T1559,4)),IF(AND(科目汇总表!P$5=2,LEN(T1559)&gt;4),INT(LEFT(T1559,6)),IF(AND(科目汇总表!P$5=3,LEN(T1559)&gt;6),INT(LEFT(T1559,8)),IF(AND(科目汇总表!P$5=4,LEN(T1559)&gt;8),T1559,0)))))</f>
        <v>0</v>
      </c>
      <c r="H1559" s="16">
        <f t="shared" si="74"/>
        <v>0</v>
      </c>
      <c r="I1559" s="16">
        <f t="shared" si="72"/>
        <v>0</v>
      </c>
      <c r="J1559" s="16">
        <f t="shared" si="73"/>
        <v>0</v>
      </c>
    </row>
    <row r="1560" spans="4:10" ht="15" customHeight="1" x14ac:dyDescent="0.15">
      <c r="D1560" s="16">
        <f>IF(T1560="",0,IF(科目汇总表!P$5=1,INT(LEFT(T1560,4)),IF(AND(科目汇总表!P$5=2,LEN(T1560)&gt;4),INT(LEFT(T1560,6)),IF(AND(科目汇总表!P$5=3,LEN(T1560)&gt;6),INT(LEFT(T1560,8)),IF(AND(科目汇总表!P$5=4,LEN(T1560)&gt;8),T1560,0)))))</f>
        <v>0</v>
      </c>
      <c r="H1560" s="16">
        <f t="shared" si="74"/>
        <v>0</v>
      </c>
      <c r="I1560" s="16">
        <f t="shared" si="72"/>
        <v>0</v>
      </c>
      <c r="J1560" s="16">
        <f t="shared" si="73"/>
        <v>0</v>
      </c>
    </row>
    <row r="1561" spans="4:10" ht="15" customHeight="1" x14ac:dyDescent="0.15">
      <c r="D1561" s="16">
        <f>IF(T1561="",0,IF(科目汇总表!P$5=1,INT(LEFT(T1561,4)),IF(AND(科目汇总表!P$5=2,LEN(T1561)&gt;4),INT(LEFT(T1561,6)),IF(AND(科目汇总表!P$5=3,LEN(T1561)&gt;6),INT(LEFT(T1561,8)),IF(AND(科目汇总表!P$5=4,LEN(T1561)&gt;8),T1561,0)))))</f>
        <v>0</v>
      </c>
      <c r="H1561" s="16">
        <f t="shared" si="74"/>
        <v>0</v>
      </c>
      <c r="I1561" s="16">
        <f t="shared" si="72"/>
        <v>0</v>
      </c>
      <c r="J1561" s="16">
        <f t="shared" si="73"/>
        <v>0</v>
      </c>
    </row>
    <row r="1562" spans="4:10" ht="15" customHeight="1" x14ac:dyDescent="0.15">
      <c r="D1562" s="16">
        <f>IF(T1562="",0,IF(科目汇总表!P$5=1,INT(LEFT(T1562,4)),IF(AND(科目汇总表!P$5=2,LEN(T1562)&gt;4),INT(LEFT(T1562,6)),IF(AND(科目汇总表!P$5=3,LEN(T1562)&gt;6),INT(LEFT(T1562,8)),IF(AND(科目汇总表!P$5=4,LEN(T1562)&gt;8),T1562,0)))))</f>
        <v>0</v>
      </c>
      <c r="H1562" s="16">
        <f t="shared" si="74"/>
        <v>0</v>
      </c>
      <c r="I1562" s="16">
        <f t="shared" si="72"/>
        <v>0</v>
      </c>
      <c r="J1562" s="16">
        <f t="shared" si="73"/>
        <v>0</v>
      </c>
    </row>
    <row r="1563" spans="4:10" ht="15" customHeight="1" x14ac:dyDescent="0.15">
      <c r="D1563" s="16">
        <f>IF(T1563="",0,IF(科目汇总表!P$5=1,INT(LEFT(T1563,4)),IF(AND(科目汇总表!P$5=2,LEN(T1563)&gt;4),INT(LEFT(T1563,6)),IF(AND(科目汇总表!P$5=3,LEN(T1563)&gt;6),INT(LEFT(T1563,8)),IF(AND(科目汇总表!P$5=4,LEN(T1563)&gt;8),T1563,0)))))</f>
        <v>0</v>
      </c>
      <c r="H1563" s="16">
        <f t="shared" si="74"/>
        <v>0</v>
      </c>
      <c r="I1563" s="16">
        <f t="shared" si="72"/>
        <v>0</v>
      </c>
      <c r="J1563" s="16">
        <f t="shared" si="73"/>
        <v>0</v>
      </c>
    </row>
    <row r="1564" spans="4:10" ht="15" customHeight="1" x14ac:dyDescent="0.15">
      <c r="D1564" s="16">
        <f>IF(T1564="",0,IF(科目汇总表!P$5=1,INT(LEFT(T1564,4)),IF(AND(科目汇总表!P$5=2,LEN(T1564)&gt;4),INT(LEFT(T1564,6)),IF(AND(科目汇总表!P$5=3,LEN(T1564)&gt;6),INT(LEFT(T1564,8)),IF(AND(科目汇总表!P$5=4,LEN(T1564)&gt;8),T1564,0)))))</f>
        <v>0</v>
      </c>
      <c r="H1564" s="16">
        <f t="shared" si="74"/>
        <v>0</v>
      </c>
      <c r="I1564" s="16">
        <f t="shared" si="72"/>
        <v>0</v>
      </c>
      <c r="J1564" s="16">
        <f t="shared" si="73"/>
        <v>0</v>
      </c>
    </row>
    <row r="1565" spans="4:10" ht="15" customHeight="1" x14ac:dyDescent="0.15">
      <c r="D1565" s="16">
        <f>IF(T1565="",0,IF(科目汇总表!P$5=1,INT(LEFT(T1565,4)),IF(AND(科目汇总表!P$5=2,LEN(T1565)&gt;4),INT(LEFT(T1565,6)),IF(AND(科目汇总表!P$5=3,LEN(T1565)&gt;6),INT(LEFT(T1565,8)),IF(AND(科目汇总表!P$5=4,LEN(T1565)&gt;8),T1565,0)))))</f>
        <v>0</v>
      </c>
      <c r="H1565" s="16">
        <f t="shared" si="74"/>
        <v>0</v>
      </c>
      <c r="I1565" s="16">
        <f t="shared" si="72"/>
        <v>0</v>
      </c>
      <c r="J1565" s="16">
        <f t="shared" si="73"/>
        <v>0</v>
      </c>
    </row>
    <row r="1566" spans="4:10" ht="15" customHeight="1" x14ac:dyDescent="0.15">
      <c r="D1566" s="16">
        <f>IF(T1566="",0,IF(科目汇总表!P$5=1,INT(LEFT(T1566,4)),IF(AND(科目汇总表!P$5=2,LEN(T1566)&gt;4),INT(LEFT(T1566,6)),IF(AND(科目汇总表!P$5=3,LEN(T1566)&gt;6),INT(LEFT(T1566,8)),IF(AND(科目汇总表!P$5=4,LEN(T1566)&gt;8),T1566,0)))))</f>
        <v>0</v>
      </c>
      <c r="H1566" s="16">
        <f t="shared" si="74"/>
        <v>0</v>
      </c>
      <c r="I1566" s="16">
        <f t="shared" si="72"/>
        <v>0</v>
      </c>
      <c r="J1566" s="16">
        <f t="shared" si="73"/>
        <v>0</v>
      </c>
    </row>
    <row r="1567" spans="4:10" ht="15" customHeight="1" x14ac:dyDescent="0.15">
      <c r="D1567" s="16">
        <f>IF(T1567="",0,IF(科目汇总表!P$5=1,INT(LEFT(T1567,4)),IF(AND(科目汇总表!P$5=2,LEN(T1567)&gt;4),INT(LEFT(T1567,6)),IF(AND(科目汇总表!P$5=3,LEN(T1567)&gt;6),INT(LEFT(T1567,8)),IF(AND(科目汇总表!P$5=4,LEN(T1567)&gt;8),T1567,0)))))</f>
        <v>0</v>
      </c>
      <c r="H1567" s="16">
        <f t="shared" si="74"/>
        <v>0</v>
      </c>
      <c r="I1567" s="16">
        <f t="shared" si="72"/>
        <v>0</v>
      </c>
      <c r="J1567" s="16">
        <f t="shared" si="73"/>
        <v>0</v>
      </c>
    </row>
    <row r="1568" spans="4:10" ht="15" customHeight="1" x14ac:dyDescent="0.15">
      <c r="D1568" s="16">
        <f>IF(T1568="",0,IF(科目汇总表!P$5=1,INT(LEFT(T1568,4)),IF(AND(科目汇总表!P$5=2,LEN(T1568)&gt;4),INT(LEFT(T1568,6)),IF(AND(科目汇总表!P$5=3,LEN(T1568)&gt;6),INT(LEFT(T1568,8)),IF(AND(科目汇总表!P$5=4,LEN(T1568)&gt;8),T1568,0)))))</f>
        <v>0</v>
      </c>
      <c r="H1568" s="16">
        <f t="shared" si="74"/>
        <v>0</v>
      </c>
      <c r="I1568" s="16">
        <f t="shared" si="72"/>
        <v>0</v>
      </c>
      <c r="J1568" s="16">
        <f t="shared" si="73"/>
        <v>0</v>
      </c>
    </row>
    <row r="1569" spans="4:10" ht="15" customHeight="1" x14ac:dyDescent="0.15">
      <c r="D1569" s="16">
        <f>IF(T1569="",0,IF(科目汇总表!P$5=1,INT(LEFT(T1569,4)),IF(AND(科目汇总表!P$5=2,LEN(T1569)&gt;4),INT(LEFT(T1569,6)),IF(AND(科目汇总表!P$5=3,LEN(T1569)&gt;6),INT(LEFT(T1569,8)),IF(AND(科目汇总表!P$5=4,LEN(T1569)&gt;8),T1569,0)))))</f>
        <v>0</v>
      </c>
      <c r="H1569" s="16">
        <f t="shared" si="74"/>
        <v>0</v>
      </c>
      <c r="I1569" s="16">
        <f t="shared" si="72"/>
        <v>0</v>
      </c>
      <c r="J1569" s="16">
        <f t="shared" si="73"/>
        <v>0</v>
      </c>
    </row>
    <row r="1570" spans="4:10" ht="15" customHeight="1" x14ac:dyDescent="0.15">
      <c r="D1570" s="16">
        <f>IF(T1570="",0,IF(科目汇总表!P$5=1,INT(LEFT(T1570,4)),IF(AND(科目汇总表!P$5=2,LEN(T1570)&gt;4),INT(LEFT(T1570,6)),IF(AND(科目汇总表!P$5=3,LEN(T1570)&gt;6),INT(LEFT(T1570,8)),IF(AND(科目汇总表!P$5=4,LEN(T1570)&gt;8),T1570,0)))))</f>
        <v>0</v>
      </c>
      <c r="H1570" s="16">
        <f t="shared" si="74"/>
        <v>0</v>
      </c>
      <c r="I1570" s="16">
        <f t="shared" si="72"/>
        <v>0</v>
      </c>
      <c r="J1570" s="16">
        <f t="shared" si="73"/>
        <v>0</v>
      </c>
    </row>
    <row r="1571" spans="4:10" ht="15" customHeight="1" x14ac:dyDescent="0.15">
      <c r="D1571" s="16">
        <f>IF(T1571="",0,IF(科目汇总表!P$5=1,INT(LEFT(T1571,4)),IF(AND(科目汇总表!P$5=2,LEN(T1571)&gt;4),INT(LEFT(T1571,6)),IF(AND(科目汇总表!P$5=3,LEN(T1571)&gt;6),INT(LEFT(T1571,8)),IF(AND(科目汇总表!P$5=4,LEN(T1571)&gt;8),T1571,0)))))</f>
        <v>0</v>
      </c>
      <c r="H1571" s="16">
        <f t="shared" si="74"/>
        <v>0</v>
      </c>
      <c r="I1571" s="16">
        <f t="shared" si="72"/>
        <v>0</v>
      </c>
      <c r="J1571" s="16">
        <f t="shared" si="73"/>
        <v>0</v>
      </c>
    </row>
    <row r="1572" spans="4:10" ht="15" customHeight="1" x14ac:dyDescent="0.15">
      <c r="D1572" s="16">
        <f>IF(T1572="",0,IF(科目汇总表!P$5=1,INT(LEFT(T1572,4)),IF(AND(科目汇总表!P$5=2,LEN(T1572)&gt;4),INT(LEFT(T1572,6)),IF(AND(科目汇总表!P$5=3,LEN(T1572)&gt;6),INT(LEFT(T1572,8)),IF(AND(科目汇总表!P$5=4,LEN(T1572)&gt;8),T1572,0)))))</f>
        <v>0</v>
      </c>
      <c r="H1572" s="16">
        <f t="shared" si="74"/>
        <v>0</v>
      </c>
      <c r="I1572" s="16">
        <f t="shared" ref="I1572:I1635" si="75">IF(LEN(T1572)&lt;6,0,INT(LEFT(T1572,6)))</f>
        <v>0</v>
      </c>
      <c r="J1572" s="16">
        <f t="shared" ref="J1572:J1635" si="76">IF(LEN(T1572)&lt;8,0,INT(LEFT(T1572,8)))</f>
        <v>0</v>
      </c>
    </row>
    <row r="1573" spans="4:10" ht="15" customHeight="1" x14ac:dyDescent="0.15">
      <c r="D1573" s="16">
        <f>IF(T1573="",0,IF(科目汇总表!P$5=1,INT(LEFT(T1573,4)),IF(AND(科目汇总表!P$5=2,LEN(T1573)&gt;4),INT(LEFT(T1573,6)),IF(AND(科目汇总表!P$5=3,LEN(T1573)&gt;6),INT(LEFT(T1573,8)),IF(AND(科目汇总表!P$5=4,LEN(T1573)&gt;8),T1573,0)))))</f>
        <v>0</v>
      </c>
      <c r="H1573" s="16">
        <f t="shared" si="74"/>
        <v>0</v>
      </c>
      <c r="I1573" s="16">
        <f t="shared" si="75"/>
        <v>0</v>
      </c>
      <c r="J1573" s="16">
        <f t="shared" si="76"/>
        <v>0</v>
      </c>
    </row>
    <row r="1574" spans="4:10" ht="15" customHeight="1" x14ac:dyDescent="0.15">
      <c r="D1574" s="16">
        <f>IF(T1574="",0,IF(科目汇总表!P$5=1,INT(LEFT(T1574,4)),IF(AND(科目汇总表!P$5=2,LEN(T1574)&gt;4),INT(LEFT(T1574,6)),IF(AND(科目汇总表!P$5=3,LEN(T1574)&gt;6),INT(LEFT(T1574,8)),IF(AND(科目汇总表!P$5=4,LEN(T1574)&gt;8),T1574,0)))))</f>
        <v>0</v>
      </c>
      <c r="H1574" s="16">
        <f t="shared" si="74"/>
        <v>0</v>
      </c>
      <c r="I1574" s="16">
        <f t="shared" si="75"/>
        <v>0</v>
      </c>
      <c r="J1574" s="16">
        <f t="shared" si="76"/>
        <v>0</v>
      </c>
    </row>
    <row r="1575" spans="4:10" ht="15" customHeight="1" x14ac:dyDescent="0.15">
      <c r="D1575" s="16">
        <f>IF(T1575="",0,IF(科目汇总表!P$5=1,INT(LEFT(T1575,4)),IF(AND(科目汇总表!P$5=2,LEN(T1575)&gt;4),INT(LEFT(T1575,6)),IF(AND(科目汇总表!P$5=3,LEN(T1575)&gt;6),INT(LEFT(T1575,8)),IF(AND(科目汇总表!P$5=4,LEN(T1575)&gt;8),T1575,0)))))</f>
        <v>0</v>
      </c>
      <c r="H1575" s="16">
        <f t="shared" si="74"/>
        <v>0</v>
      </c>
      <c r="I1575" s="16">
        <f t="shared" si="75"/>
        <v>0</v>
      </c>
      <c r="J1575" s="16">
        <f t="shared" si="76"/>
        <v>0</v>
      </c>
    </row>
    <row r="1576" spans="4:10" ht="15" customHeight="1" x14ac:dyDescent="0.15">
      <c r="D1576" s="16">
        <f>IF(T1576="",0,IF(科目汇总表!P$5=1,INT(LEFT(T1576,4)),IF(AND(科目汇总表!P$5=2,LEN(T1576)&gt;4),INT(LEFT(T1576,6)),IF(AND(科目汇总表!P$5=3,LEN(T1576)&gt;6),INT(LEFT(T1576,8)),IF(AND(科目汇总表!P$5=4,LEN(T1576)&gt;8),T1576,0)))))</f>
        <v>0</v>
      </c>
      <c r="H1576" s="16">
        <f t="shared" si="74"/>
        <v>0</v>
      </c>
      <c r="I1576" s="16">
        <f t="shared" si="75"/>
        <v>0</v>
      </c>
      <c r="J1576" s="16">
        <f t="shared" si="76"/>
        <v>0</v>
      </c>
    </row>
    <row r="1577" spans="4:10" ht="15" customHeight="1" x14ac:dyDescent="0.15">
      <c r="D1577" s="16">
        <f>IF(T1577="",0,IF(科目汇总表!P$5=1,INT(LEFT(T1577,4)),IF(AND(科目汇总表!P$5=2,LEN(T1577)&gt;4),INT(LEFT(T1577,6)),IF(AND(科目汇总表!P$5=3,LEN(T1577)&gt;6),INT(LEFT(T1577,8)),IF(AND(科目汇总表!P$5=4,LEN(T1577)&gt;8),T1577,0)))))</f>
        <v>0</v>
      </c>
      <c r="H1577" s="16">
        <f t="shared" si="74"/>
        <v>0</v>
      </c>
      <c r="I1577" s="16">
        <f t="shared" si="75"/>
        <v>0</v>
      </c>
      <c r="J1577" s="16">
        <f t="shared" si="76"/>
        <v>0</v>
      </c>
    </row>
    <row r="1578" spans="4:10" ht="15" customHeight="1" x14ac:dyDescent="0.15">
      <c r="D1578" s="16">
        <f>IF(T1578="",0,IF(科目汇总表!P$5=1,INT(LEFT(T1578,4)),IF(AND(科目汇总表!P$5=2,LEN(T1578)&gt;4),INT(LEFT(T1578,6)),IF(AND(科目汇总表!P$5=3,LEN(T1578)&gt;6),INT(LEFT(T1578,8)),IF(AND(科目汇总表!P$5=4,LEN(T1578)&gt;8),T1578,0)))))</f>
        <v>0</v>
      </c>
      <c r="H1578" s="16">
        <f t="shared" si="74"/>
        <v>0</v>
      </c>
      <c r="I1578" s="16">
        <f t="shared" si="75"/>
        <v>0</v>
      </c>
      <c r="J1578" s="16">
        <f t="shared" si="76"/>
        <v>0</v>
      </c>
    </row>
    <row r="1579" spans="4:10" ht="15" customHeight="1" x14ac:dyDescent="0.15">
      <c r="D1579" s="16">
        <f>IF(T1579="",0,IF(科目汇总表!P$5=1,INT(LEFT(T1579,4)),IF(AND(科目汇总表!P$5=2,LEN(T1579)&gt;4),INT(LEFT(T1579,6)),IF(AND(科目汇总表!P$5=3,LEN(T1579)&gt;6),INT(LEFT(T1579,8)),IF(AND(科目汇总表!P$5=4,LEN(T1579)&gt;8),T1579,0)))))</f>
        <v>0</v>
      </c>
      <c r="H1579" s="16">
        <f t="shared" si="74"/>
        <v>0</v>
      </c>
      <c r="I1579" s="16">
        <f t="shared" si="75"/>
        <v>0</v>
      </c>
      <c r="J1579" s="16">
        <f t="shared" si="76"/>
        <v>0</v>
      </c>
    </row>
    <row r="1580" spans="4:10" ht="15" customHeight="1" x14ac:dyDescent="0.15">
      <c r="D1580" s="16">
        <f>IF(T1580="",0,IF(科目汇总表!P$5=1,INT(LEFT(T1580,4)),IF(AND(科目汇总表!P$5=2,LEN(T1580)&gt;4),INT(LEFT(T1580,6)),IF(AND(科目汇总表!P$5=3,LEN(T1580)&gt;6),INT(LEFT(T1580,8)),IF(AND(科目汇总表!P$5=4,LEN(T1580)&gt;8),T1580,0)))))</f>
        <v>0</v>
      </c>
      <c r="H1580" s="16">
        <f t="shared" si="74"/>
        <v>0</v>
      </c>
      <c r="I1580" s="16">
        <f t="shared" si="75"/>
        <v>0</v>
      </c>
      <c r="J1580" s="16">
        <f t="shared" si="76"/>
        <v>0</v>
      </c>
    </row>
    <row r="1581" spans="4:10" ht="15" customHeight="1" x14ac:dyDescent="0.15">
      <c r="D1581" s="16">
        <f>IF(T1581="",0,IF(科目汇总表!P$5=1,INT(LEFT(T1581,4)),IF(AND(科目汇总表!P$5=2,LEN(T1581)&gt;4),INT(LEFT(T1581,6)),IF(AND(科目汇总表!P$5=3,LEN(T1581)&gt;6),INT(LEFT(T1581,8)),IF(AND(科目汇总表!P$5=4,LEN(T1581)&gt;8),T1581,0)))))</f>
        <v>0</v>
      </c>
      <c r="H1581" s="16">
        <f t="shared" si="74"/>
        <v>0</v>
      </c>
      <c r="I1581" s="16">
        <f t="shared" si="75"/>
        <v>0</v>
      </c>
      <c r="J1581" s="16">
        <f t="shared" si="76"/>
        <v>0</v>
      </c>
    </row>
    <row r="1582" spans="4:10" ht="15" customHeight="1" x14ac:dyDescent="0.15">
      <c r="D1582" s="16">
        <f>IF(T1582="",0,IF(科目汇总表!P$5=1,INT(LEFT(T1582,4)),IF(AND(科目汇总表!P$5=2,LEN(T1582)&gt;4),INT(LEFT(T1582,6)),IF(AND(科目汇总表!P$5=3,LEN(T1582)&gt;6),INT(LEFT(T1582,8)),IF(AND(科目汇总表!P$5=4,LEN(T1582)&gt;8),T1582,0)))))</f>
        <v>0</v>
      </c>
      <c r="H1582" s="16">
        <f t="shared" si="74"/>
        <v>0</v>
      </c>
      <c r="I1582" s="16">
        <f t="shared" si="75"/>
        <v>0</v>
      </c>
      <c r="J1582" s="16">
        <f t="shared" si="76"/>
        <v>0</v>
      </c>
    </row>
    <row r="1583" spans="4:10" ht="15" customHeight="1" x14ac:dyDescent="0.15">
      <c r="D1583" s="16">
        <f>IF(T1583="",0,IF(科目汇总表!P$5=1,INT(LEFT(T1583,4)),IF(AND(科目汇总表!P$5=2,LEN(T1583)&gt;4),INT(LEFT(T1583,6)),IF(AND(科目汇总表!P$5=3,LEN(T1583)&gt;6),INT(LEFT(T1583,8)),IF(AND(科目汇总表!P$5=4,LEN(T1583)&gt;8),T1583,0)))))</f>
        <v>0</v>
      </c>
      <c r="H1583" s="16">
        <f t="shared" si="74"/>
        <v>0</v>
      </c>
      <c r="I1583" s="16">
        <f t="shared" si="75"/>
        <v>0</v>
      </c>
      <c r="J1583" s="16">
        <f t="shared" si="76"/>
        <v>0</v>
      </c>
    </row>
    <row r="1584" spans="4:10" ht="15" customHeight="1" x14ac:dyDescent="0.15">
      <c r="D1584" s="16">
        <f>IF(T1584="",0,IF(科目汇总表!P$5=1,INT(LEFT(T1584,4)),IF(AND(科目汇总表!P$5=2,LEN(T1584)&gt;4),INT(LEFT(T1584,6)),IF(AND(科目汇总表!P$5=3,LEN(T1584)&gt;6),INT(LEFT(T1584,8)),IF(AND(科目汇总表!P$5=4,LEN(T1584)&gt;8),T1584,0)))))</f>
        <v>0</v>
      </c>
      <c r="H1584" s="16">
        <f t="shared" si="74"/>
        <v>0</v>
      </c>
      <c r="I1584" s="16">
        <f t="shared" si="75"/>
        <v>0</v>
      </c>
      <c r="J1584" s="16">
        <f t="shared" si="76"/>
        <v>0</v>
      </c>
    </row>
    <row r="1585" spans="4:10" ht="15" customHeight="1" x14ac:dyDescent="0.15">
      <c r="D1585" s="16">
        <f>IF(T1585="",0,IF(科目汇总表!P$5=1,INT(LEFT(T1585,4)),IF(AND(科目汇总表!P$5=2,LEN(T1585)&gt;4),INT(LEFT(T1585,6)),IF(AND(科目汇总表!P$5=3,LEN(T1585)&gt;6),INT(LEFT(T1585,8)),IF(AND(科目汇总表!P$5=4,LEN(T1585)&gt;8),T1585,0)))))</f>
        <v>0</v>
      </c>
      <c r="H1585" s="16">
        <f t="shared" si="74"/>
        <v>0</v>
      </c>
      <c r="I1585" s="16">
        <f t="shared" si="75"/>
        <v>0</v>
      </c>
      <c r="J1585" s="16">
        <f t="shared" si="76"/>
        <v>0</v>
      </c>
    </row>
    <row r="1586" spans="4:10" ht="15" customHeight="1" x14ac:dyDescent="0.15">
      <c r="D1586" s="16">
        <f>IF(T1586="",0,IF(科目汇总表!P$5=1,INT(LEFT(T1586,4)),IF(AND(科目汇总表!P$5=2,LEN(T1586)&gt;4),INT(LEFT(T1586,6)),IF(AND(科目汇总表!P$5=3,LEN(T1586)&gt;6),INT(LEFT(T1586,8)),IF(AND(科目汇总表!P$5=4,LEN(T1586)&gt;8),T1586,0)))))</f>
        <v>0</v>
      </c>
      <c r="H1586" s="16">
        <f t="shared" si="74"/>
        <v>0</v>
      </c>
      <c r="I1586" s="16">
        <f t="shared" si="75"/>
        <v>0</v>
      </c>
      <c r="J1586" s="16">
        <f t="shared" si="76"/>
        <v>0</v>
      </c>
    </row>
    <row r="1587" spans="4:10" ht="15" customHeight="1" x14ac:dyDescent="0.15">
      <c r="D1587" s="16">
        <f>IF(T1587="",0,IF(科目汇总表!P$5=1,INT(LEFT(T1587,4)),IF(AND(科目汇总表!P$5=2,LEN(T1587)&gt;4),INT(LEFT(T1587,6)),IF(AND(科目汇总表!P$5=3,LEN(T1587)&gt;6),INT(LEFT(T1587,8)),IF(AND(科目汇总表!P$5=4,LEN(T1587)&gt;8),T1587,0)))))</f>
        <v>0</v>
      </c>
      <c r="H1587" s="16">
        <f t="shared" si="74"/>
        <v>0</v>
      </c>
      <c r="I1587" s="16">
        <f t="shared" si="75"/>
        <v>0</v>
      </c>
      <c r="J1587" s="16">
        <f t="shared" si="76"/>
        <v>0</v>
      </c>
    </row>
    <row r="1588" spans="4:10" ht="15" customHeight="1" x14ac:dyDescent="0.15">
      <c r="D1588" s="16">
        <f>IF(T1588="",0,IF(科目汇总表!P$5=1,INT(LEFT(T1588,4)),IF(AND(科目汇总表!P$5=2,LEN(T1588)&gt;4),INT(LEFT(T1588,6)),IF(AND(科目汇总表!P$5=3,LEN(T1588)&gt;6),INT(LEFT(T1588,8)),IF(AND(科目汇总表!P$5=4,LEN(T1588)&gt;8),T1588,0)))))</f>
        <v>0</v>
      </c>
      <c r="H1588" s="16">
        <f t="shared" si="74"/>
        <v>0</v>
      </c>
      <c r="I1588" s="16">
        <f t="shared" si="75"/>
        <v>0</v>
      </c>
      <c r="J1588" s="16">
        <f t="shared" si="76"/>
        <v>0</v>
      </c>
    </row>
    <row r="1589" spans="4:10" ht="15" customHeight="1" x14ac:dyDescent="0.15">
      <c r="D1589" s="16">
        <f>IF(T1589="",0,IF(科目汇总表!P$5=1,INT(LEFT(T1589,4)),IF(AND(科目汇总表!P$5=2,LEN(T1589)&gt;4),INT(LEFT(T1589,6)),IF(AND(科目汇总表!P$5=3,LEN(T1589)&gt;6),INT(LEFT(T1589,8)),IF(AND(科目汇总表!P$5=4,LEN(T1589)&gt;8),T1589,0)))))</f>
        <v>0</v>
      </c>
      <c r="H1589" s="16">
        <f t="shared" si="74"/>
        <v>0</v>
      </c>
      <c r="I1589" s="16">
        <f t="shared" si="75"/>
        <v>0</v>
      </c>
      <c r="J1589" s="16">
        <f t="shared" si="76"/>
        <v>0</v>
      </c>
    </row>
    <row r="1590" spans="4:10" ht="15" customHeight="1" x14ac:dyDescent="0.15">
      <c r="D1590" s="16">
        <f>IF(T1590="",0,IF(科目汇总表!P$5=1,INT(LEFT(T1590,4)),IF(AND(科目汇总表!P$5=2,LEN(T1590)&gt;4),INT(LEFT(T1590,6)),IF(AND(科目汇总表!P$5=3,LEN(T1590)&gt;6),INT(LEFT(T1590,8)),IF(AND(科目汇总表!P$5=4,LEN(T1590)&gt;8),T1590,0)))))</f>
        <v>0</v>
      </c>
      <c r="H1590" s="16">
        <f t="shared" si="74"/>
        <v>0</v>
      </c>
      <c r="I1590" s="16">
        <f t="shared" si="75"/>
        <v>0</v>
      </c>
      <c r="J1590" s="16">
        <f t="shared" si="76"/>
        <v>0</v>
      </c>
    </row>
    <row r="1591" spans="4:10" ht="15" customHeight="1" x14ac:dyDescent="0.15">
      <c r="D1591" s="16">
        <f>IF(T1591="",0,IF(科目汇总表!P$5=1,INT(LEFT(T1591,4)),IF(AND(科目汇总表!P$5=2,LEN(T1591)&gt;4),INT(LEFT(T1591,6)),IF(AND(科目汇总表!P$5=3,LEN(T1591)&gt;6),INT(LEFT(T1591,8)),IF(AND(科目汇总表!P$5=4,LEN(T1591)&gt;8),T1591,0)))))</f>
        <v>0</v>
      </c>
      <c r="H1591" s="16">
        <f t="shared" si="74"/>
        <v>0</v>
      </c>
      <c r="I1591" s="16">
        <f t="shared" si="75"/>
        <v>0</v>
      </c>
      <c r="J1591" s="16">
        <f t="shared" si="76"/>
        <v>0</v>
      </c>
    </row>
    <row r="1592" spans="4:10" ht="15" customHeight="1" x14ac:dyDescent="0.15">
      <c r="D1592" s="16">
        <f>IF(T1592="",0,IF(科目汇总表!P$5=1,INT(LEFT(T1592,4)),IF(AND(科目汇总表!P$5=2,LEN(T1592)&gt;4),INT(LEFT(T1592,6)),IF(AND(科目汇总表!P$5=3,LEN(T1592)&gt;6),INT(LEFT(T1592,8)),IF(AND(科目汇总表!P$5=4,LEN(T1592)&gt;8),T1592,0)))))</f>
        <v>0</v>
      </c>
      <c r="H1592" s="16">
        <f t="shared" si="74"/>
        <v>0</v>
      </c>
      <c r="I1592" s="16">
        <f t="shared" si="75"/>
        <v>0</v>
      </c>
      <c r="J1592" s="16">
        <f t="shared" si="76"/>
        <v>0</v>
      </c>
    </row>
    <row r="1593" spans="4:10" ht="15" customHeight="1" x14ac:dyDescent="0.15">
      <c r="D1593" s="16">
        <f>IF(T1593="",0,IF(科目汇总表!P$5=1,INT(LEFT(T1593,4)),IF(AND(科目汇总表!P$5=2,LEN(T1593)&gt;4),INT(LEFT(T1593,6)),IF(AND(科目汇总表!P$5=3,LEN(T1593)&gt;6),INT(LEFT(T1593,8)),IF(AND(科目汇总表!P$5=4,LEN(T1593)&gt;8),T1593,0)))))</f>
        <v>0</v>
      </c>
      <c r="H1593" s="16">
        <f t="shared" si="74"/>
        <v>0</v>
      </c>
      <c r="I1593" s="16">
        <f t="shared" si="75"/>
        <v>0</v>
      </c>
      <c r="J1593" s="16">
        <f t="shared" si="76"/>
        <v>0</v>
      </c>
    </row>
    <row r="1594" spans="4:10" ht="15" customHeight="1" x14ac:dyDescent="0.15">
      <c r="D1594" s="16">
        <f>IF(T1594="",0,IF(科目汇总表!P$5=1,INT(LEFT(T1594,4)),IF(AND(科目汇总表!P$5=2,LEN(T1594)&gt;4),INT(LEFT(T1594,6)),IF(AND(科目汇总表!P$5=3,LEN(T1594)&gt;6),INT(LEFT(T1594,8)),IF(AND(科目汇总表!P$5=4,LEN(T1594)&gt;8),T1594,0)))))</f>
        <v>0</v>
      </c>
      <c r="H1594" s="16">
        <f t="shared" si="74"/>
        <v>0</v>
      </c>
      <c r="I1594" s="16">
        <f t="shared" si="75"/>
        <v>0</v>
      </c>
      <c r="J1594" s="16">
        <f t="shared" si="76"/>
        <v>0</v>
      </c>
    </row>
    <row r="1595" spans="4:10" ht="15" customHeight="1" x14ac:dyDescent="0.15">
      <c r="D1595" s="16">
        <f>IF(T1595="",0,IF(科目汇总表!P$5=1,INT(LEFT(T1595,4)),IF(AND(科目汇总表!P$5=2,LEN(T1595)&gt;4),INT(LEFT(T1595,6)),IF(AND(科目汇总表!P$5=3,LEN(T1595)&gt;6),INT(LEFT(T1595,8)),IF(AND(科目汇总表!P$5=4,LEN(T1595)&gt;8),T1595,0)))))</f>
        <v>0</v>
      </c>
      <c r="H1595" s="16">
        <f t="shared" si="74"/>
        <v>0</v>
      </c>
      <c r="I1595" s="16">
        <f t="shared" si="75"/>
        <v>0</v>
      </c>
      <c r="J1595" s="16">
        <f t="shared" si="76"/>
        <v>0</v>
      </c>
    </row>
    <row r="1596" spans="4:10" ht="15" customHeight="1" x14ac:dyDescent="0.15">
      <c r="D1596" s="16">
        <f>IF(T1596="",0,IF(科目汇总表!P$5=1,INT(LEFT(T1596,4)),IF(AND(科目汇总表!P$5=2,LEN(T1596)&gt;4),INT(LEFT(T1596,6)),IF(AND(科目汇总表!P$5=3,LEN(T1596)&gt;6),INT(LEFT(T1596,8)),IF(AND(科目汇总表!P$5=4,LEN(T1596)&gt;8),T1596,0)))))</f>
        <v>0</v>
      </c>
      <c r="H1596" s="16">
        <f t="shared" si="74"/>
        <v>0</v>
      </c>
      <c r="I1596" s="16">
        <f t="shared" si="75"/>
        <v>0</v>
      </c>
      <c r="J1596" s="16">
        <f t="shared" si="76"/>
        <v>0</v>
      </c>
    </row>
    <row r="1597" spans="4:10" ht="15" customHeight="1" x14ac:dyDescent="0.15">
      <c r="D1597" s="16">
        <f>IF(T1597="",0,IF(科目汇总表!P$5=1,INT(LEFT(T1597,4)),IF(AND(科目汇总表!P$5=2,LEN(T1597)&gt;4),INT(LEFT(T1597,6)),IF(AND(科目汇总表!P$5=3,LEN(T1597)&gt;6),INT(LEFT(T1597,8)),IF(AND(科目汇总表!P$5=4,LEN(T1597)&gt;8),T1597,0)))))</f>
        <v>0</v>
      </c>
      <c r="H1597" s="16">
        <f t="shared" si="74"/>
        <v>0</v>
      </c>
      <c r="I1597" s="16">
        <f t="shared" si="75"/>
        <v>0</v>
      </c>
      <c r="J1597" s="16">
        <f t="shared" si="76"/>
        <v>0</v>
      </c>
    </row>
    <row r="1598" spans="4:10" ht="15" customHeight="1" x14ac:dyDescent="0.15">
      <c r="D1598" s="16">
        <f>IF(T1598="",0,IF(科目汇总表!P$5=1,INT(LEFT(T1598,4)),IF(AND(科目汇总表!P$5=2,LEN(T1598)&gt;4),INT(LEFT(T1598,6)),IF(AND(科目汇总表!P$5=3,LEN(T1598)&gt;6),INT(LEFT(T1598,8)),IF(AND(科目汇总表!P$5=4,LEN(T1598)&gt;8),T1598,0)))))</f>
        <v>0</v>
      </c>
      <c r="H1598" s="16">
        <f t="shared" si="74"/>
        <v>0</v>
      </c>
      <c r="I1598" s="16">
        <f t="shared" si="75"/>
        <v>0</v>
      </c>
      <c r="J1598" s="16">
        <f t="shared" si="76"/>
        <v>0</v>
      </c>
    </row>
    <row r="1599" spans="4:10" ht="15" customHeight="1" x14ac:dyDescent="0.15">
      <c r="D1599" s="16">
        <f>IF(T1599="",0,IF(科目汇总表!P$5=1,INT(LEFT(T1599,4)),IF(AND(科目汇总表!P$5=2,LEN(T1599)&gt;4),INT(LEFT(T1599,6)),IF(AND(科目汇总表!P$5=3,LEN(T1599)&gt;6),INT(LEFT(T1599,8)),IF(AND(科目汇总表!P$5=4,LEN(T1599)&gt;8),T1599,0)))))</f>
        <v>0</v>
      </c>
      <c r="H1599" s="16">
        <f t="shared" si="74"/>
        <v>0</v>
      </c>
      <c r="I1599" s="16">
        <f t="shared" si="75"/>
        <v>0</v>
      </c>
      <c r="J1599" s="16">
        <f t="shared" si="76"/>
        <v>0</v>
      </c>
    </row>
    <row r="1600" spans="4:10" ht="15" customHeight="1" x14ac:dyDescent="0.15">
      <c r="D1600" s="16">
        <f>IF(T1600="",0,IF(科目汇总表!P$5=1,INT(LEFT(T1600,4)),IF(AND(科目汇总表!P$5=2,LEN(T1600)&gt;4),INT(LEFT(T1600,6)),IF(AND(科目汇总表!P$5=3,LEN(T1600)&gt;6),INT(LEFT(T1600,8)),IF(AND(科目汇总表!P$5=4,LEN(T1600)&gt;8),T1600,0)))))</f>
        <v>0</v>
      </c>
      <c r="H1600" s="16">
        <f t="shared" si="74"/>
        <v>0</v>
      </c>
      <c r="I1600" s="16">
        <f t="shared" si="75"/>
        <v>0</v>
      </c>
      <c r="J1600" s="16">
        <f t="shared" si="76"/>
        <v>0</v>
      </c>
    </row>
    <row r="1601" spans="4:10" ht="15" customHeight="1" x14ac:dyDescent="0.15">
      <c r="D1601" s="16">
        <f>IF(T1601="",0,IF(科目汇总表!P$5=1,INT(LEFT(T1601,4)),IF(AND(科目汇总表!P$5=2,LEN(T1601)&gt;4),INT(LEFT(T1601,6)),IF(AND(科目汇总表!P$5=3,LEN(T1601)&gt;6),INT(LEFT(T1601,8)),IF(AND(科目汇总表!P$5=4,LEN(T1601)&gt;8),T1601,0)))))</f>
        <v>0</v>
      </c>
      <c r="H1601" s="16">
        <f t="shared" si="74"/>
        <v>0</v>
      </c>
      <c r="I1601" s="16">
        <f t="shared" si="75"/>
        <v>0</v>
      </c>
      <c r="J1601" s="16">
        <f t="shared" si="76"/>
        <v>0</v>
      </c>
    </row>
    <row r="1602" spans="4:10" ht="15" customHeight="1" x14ac:dyDescent="0.15">
      <c r="D1602" s="16">
        <f>IF(T1602="",0,IF(科目汇总表!P$5=1,INT(LEFT(T1602,4)),IF(AND(科目汇总表!P$5=2,LEN(T1602)&gt;4),INT(LEFT(T1602,6)),IF(AND(科目汇总表!P$5=3,LEN(T1602)&gt;6),INT(LEFT(T1602,8)),IF(AND(科目汇总表!P$5=4,LEN(T1602)&gt;8),T1602,0)))))</f>
        <v>0</v>
      </c>
      <c r="H1602" s="16">
        <f t="shared" si="74"/>
        <v>0</v>
      </c>
      <c r="I1602" s="16">
        <f t="shared" si="75"/>
        <v>0</v>
      </c>
      <c r="J1602" s="16">
        <f t="shared" si="76"/>
        <v>0</v>
      </c>
    </row>
    <row r="1603" spans="4:10" ht="15" customHeight="1" x14ac:dyDescent="0.15">
      <c r="D1603" s="16">
        <f>IF(T1603="",0,IF(科目汇总表!P$5=1,INT(LEFT(T1603,4)),IF(AND(科目汇总表!P$5=2,LEN(T1603)&gt;4),INT(LEFT(T1603,6)),IF(AND(科目汇总表!P$5=3,LEN(T1603)&gt;6),INT(LEFT(T1603,8)),IF(AND(科目汇总表!P$5=4,LEN(T1603)&gt;8),T1603,0)))))</f>
        <v>0</v>
      </c>
      <c r="H1603" s="16">
        <f t="shared" si="74"/>
        <v>0</v>
      </c>
      <c r="I1603" s="16">
        <f t="shared" si="75"/>
        <v>0</v>
      </c>
      <c r="J1603" s="16">
        <f t="shared" si="76"/>
        <v>0</v>
      </c>
    </row>
    <row r="1604" spans="4:10" ht="15" customHeight="1" x14ac:dyDescent="0.15">
      <c r="D1604" s="16">
        <f>IF(T1604="",0,IF(科目汇总表!P$5=1,INT(LEFT(T1604,4)),IF(AND(科目汇总表!P$5=2,LEN(T1604)&gt;4),INT(LEFT(T1604,6)),IF(AND(科目汇总表!P$5=3,LEN(T1604)&gt;6),INT(LEFT(T1604,8)),IF(AND(科目汇总表!P$5=4,LEN(T1604)&gt;8),T1604,0)))))</f>
        <v>0</v>
      </c>
      <c r="H1604" s="16">
        <f t="shared" si="74"/>
        <v>0</v>
      </c>
      <c r="I1604" s="16">
        <f t="shared" si="75"/>
        <v>0</v>
      </c>
      <c r="J1604" s="16">
        <f t="shared" si="76"/>
        <v>0</v>
      </c>
    </row>
    <row r="1605" spans="4:10" ht="15" customHeight="1" x14ac:dyDescent="0.15">
      <c r="D1605" s="16">
        <f>IF(T1605="",0,IF(科目汇总表!P$5=1,INT(LEFT(T1605,4)),IF(AND(科目汇总表!P$5=2,LEN(T1605)&gt;4),INT(LEFT(T1605,6)),IF(AND(科目汇总表!P$5=3,LEN(T1605)&gt;6),INT(LEFT(T1605,8)),IF(AND(科目汇总表!P$5=4,LEN(T1605)&gt;8),T1605,0)))))</f>
        <v>0</v>
      </c>
      <c r="H1605" s="16">
        <f t="shared" ref="H1605:H1668" si="77">IF(T1605=0,0,INT(LEFT(T1605,4)))</f>
        <v>0</v>
      </c>
      <c r="I1605" s="16">
        <f t="shared" si="75"/>
        <v>0</v>
      </c>
      <c r="J1605" s="16">
        <f t="shared" si="76"/>
        <v>0</v>
      </c>
    </row>
    <row r="1606" spans="4:10" ht="15" customHeight="1" x14ac:dyDescent="0.15">
      <c r="D1606" s="16">
        <f>IF(T1606="",0,IF(科目汇总表!P$5=1,INT(LEFT(T1606,4)),IF(AND(科目汇总表!P$5=2,LEN(T1606)&gt;4),INT(LEFT(T1606,6)),IF(AND(科目汇总表!P$5=3,LEN(T1606)&gt;6),INT(LEFT(T1606,8)),IF(AND(科目汇总表!P$5=4,LEN(T1606)&gt;8),T1606,0)))))</f>
        <v>0</v>
      </c>
      <c r="H1606" s="16">
        <f t="shared" si="77"/>
        <v>0</v>
      </c>
      <c r="I1606" s="16">
        <f t="shared" si="75"/>
        <v>0</v>
      </c>
      <c r="J1606" s="16">
        <f t="shared" si="76"/>
        <v>0</v>
      </c>
    </row>
    <row r="1607" spans="4:10" ht="15" customHeight="1" x14ac:dyDescent="0.15">
      <c r="D1607" s="16">
        <f>IF(T1607="",0,IF(科目汇总表!P$5=1,INT(LEFT(T1607,4)),IF(AND(科目汇总表!P$5=2,LEN(T1607)&gt;4),INT(LEFT(T1607,6)),IF(AND(科目汇总表!P$5=3,LEN(T1607)&gt;6),INT(LEFT(T1607,8)),IF(AND(科目汇总表!P$5=4,LEN(T1607)&gt;8),T1607,0)))))</f>
        <v>0</v>
      </c>
      <c r="H1607" s="16">
        <f t="shared" si="77"/>
        <v>0</v>
      </c>
      <c r="I1607" s="16">
        <f t="shared" si="75"/>
        <v>0</v>
      </c>
      <c r="J1607" s="16">
        <f t="shared" si="76"/>
        <v>0</v>
      </c>
    </row>
    <row r="1608" spans="4:10" ht="15" customHeight="1" x14ac:dyDescent="0.15">
      <c r="D1608" s="16">
        <f>IF(T1608="",0,IF(科目汇总表!P$5=1,INT(LEFT(T1608,4)),IF(AND(科目汇总表!P$5=2,LEN(T1608)&gt;4),INT(LEFT(T1608,6)),IF(AND(科目汇总表!P$5=3,LEN(T1608)&gt;6),INT(LEFT(T1608,8)),IF(AND(科目汇总表!P$5=4,LEN(T1608)&gt;8),T1608,0)))))</f>
        <v>0</v>
      </c>
      <c r="H1608" s="16">
        <f t="shared" si="77"/>
        <v>0</v>
      </c>
      <c r="I1608" s="16">
        <f t="shared" si="75"/>
        <v>0</v>
      </c>
      <c r="J1608" s="16">
        <f t="shared" si="76"/>
        <v>0</v>
      </c>
    </row>
    <row r="1609" spans="4:10" ht="15" customHeight="1" x14ac:dyDescent="0.15">
      <c r="D1609" s="16">
        <f>IF(T1609="",0,IF(科目汇总表!P$5=1,INT(LEFT(T1609,4)),IF(AND(科目汇总表!P$5=2,LEN(T1609)&gt;4),INT(LEFT(T1609,6)),IF(AND(科目汇总表!P$5=3,LEN(T1609)&gt;6),INT(LEFT(T1609,8)),IF(AND(科目汇总表!P$5=4,LEN(T1609)&gt;8),T1609,0)))))</f>
        <v>0</v>
      </c>
      <c r="H1609" s="16">
        <f t="shared" si="77"/>
        <v>0</v>
      </c>
      <c r="I1609" s="16">
        <f t="shared" si="75"/>
        <v>0</v>
      </c>
      <c r="J1609" s="16">
        <f t="shared" si="76"/>
        <v>0</v>
      </c>
    </row>
    <row r="1610" spans="4:10" ht="15" customHeight="1" x14ac:dyDescent="0.15">
      <c r="D1610" s="16">
        <f>IF(T1610="",0,IF(科目汇总表!P$5=1,INT(LEFT(T1610,4)),IF(AND(科目汇总表!P$5=2,LEN(T1610)&gt;4),INT(LEFT(T1610,6)),IF(AND(科目汇总表!P$5=3,LEN(T1610)&gt;6),INT(LEFT(T1610,8)),IF(AND(科目汇总表!P$5=4,LEN(T1610)&gt;8),T1610,0)))))</f>
        <v>0</v>
      </c>
      <c r="H1610" s="16">
        <f t="shared" si="77"/>
        <v>0</v>
      </c>
      <c r="I1610" s="16">
        <f t="shared" si="75"/>
        <v>0</v>
      </c>
      <c r="J1610" s="16">
        <f t="shared" si="76"/>
        <v>0</v>
      </c>
    </row>
    <row r="1611" spans="4:10" ht="15" customHeight="1" x14ac:dyDescent="0.15">
      <c r="D1611" s="16">
        <f>IF(T1611="",0,IF(科目汇总表!P$5=1,INT(LEFT(T1611,4)),IF(AND(科目汇总表!P$5=2,LEN(T1611)&gt;4),INT(LEFT(T1611,6)),IF(AND(科目汇总表!P$5=3,LEN(T1611)&gt;6),INT(LEFT(T1611,8)),IF(AND(科目汇总表!P$5=4,LEN(T1611)&gt;8),T1611,0)))))</f>
        <v>0</v>
      </c>
      <c r="H1611" s="16">
        <f t="shared" si="77"/>
        <v>0</v>
      </c>
      <c r="I1611" s="16">
        <f t="shared" si="75"/>
        <v>0</v>
      </c>
      <c r="J1611" s="16">
        <f t="shared" si="76"/>
        <v>0</v>
      </c>
    </row>
    <row r="1612" spans="4:10" ht="15" customHeight="1" x14ac:dyDescent="0.15">
      <c r="D1612" s="16">
        <f>IF(T1612="",0,IF(科目汇总表!P$5=1,INT(LEFT(T1612,4)),IF(AND(科目汇总表!P$5=2,LEN(T1612)&gt;4),INT(LEFT(T1612,6)),IF(AND(科目汇总表!P$5=3,LEN(T1612)&gt;6),INT(LEFT(T1612,8)),IF(AND(科目汇总表!P$5=4,LEN(T1612)&gt;8),T1612,0)))))</f>
        <v>0</v>
      </c>
      <c r="H1612" s="16">
        <f t="shared" si="77"/>
        <v>0</v>
      </c>
      <c r="I1612" s="16">
        <f t="shared" si="75"/>
        <v>0</v>
      </c>
      <c r="J1612" s="16">
        <f t="shared" si="76"/>
        <v>0</v>
      </c>
    </row>
    <row r="1613" spans="4:10" ht="15" customHeight="1" x14ac:dyDescent="0.15">
      <c r="D1613" s="16">
        <f>IF(T1613="",0,IF(科目汇总表!P$5=1,INT(LEFT(T1613,4)),IF(AND(科目汇总表!P$5=2,LEN(T1613)&gt;4),INT(LEFT(T1613,6)),IF(AND(科目汇总表!P$5=3,LEN(T1613)&gt;6),INT(LEFT(T1613,8)),IF(AND(科目汇总表!P$5=4,LEN(T1613)&gt;8),T1613,0)))))</f>
        <v>0</v>
      </c>
      <c r="H1613" s="16">
        <f t="shared" si="77"/>
        <v>0</v>
      </c>
      <c r="I1613" s="16">
        <f t="shared" si="75"/>
        <v>0</v>
      </c>
      <c r="J1613" s="16">
        <f t="shared" si="76"/>
        <v>0</v>
      </c>
    </row>
    <row r="1614" spans="4:10" ht="15" customHeight="1" x14ac:dyDescent="0.15">
      <c r="D1614" s="16">
        <f>IF(T1614="",0,IF(科目汇总表!P$5=1,INT(LEFT(T1614,4)),IF(AND(科目汇总表!P$5=2,LEN(T1614)&gt;4),INT(LEFT(T1614,6)),IF(AND(科目汇总表!P$5=3,LEN(T1614)&gt;6),INT(LEFT(T1614,8)),IF(AND(科目汇总表!P$5=4,LEN(T1614)&gt;8),T1614,0)))))</f>
        <v>0</v>
      </c>
      <c r="H1614" s="16">
        <f t="shared" si="77"/>
        <v>0</v>
      </c>
      <c r="I1614" s="16">
        <f t="shared" si="75"/>
        <v>0</v>
      </c>
      <c r="J1614" s="16">
        <f t="shared" si="76"/>
        <v>0</v>
      </c>
    </row>
    <row r="1615" spans="4:10" ht="15" customHeight="1" x14ac:dyDescent="0.15">
      <c r="D1615" s="16">
        <f>IF(T1615="",0,IF(科目汇总表!P$5=1,INT(LEFT(T1615,4)),IF(AND(科目汇总表!P$5=2,LEN(T1615)&gt;4),INT(LEFT(T1615,6)),IF(AND(科目汇总表!P$5=3,LEN(T1615)&gt;6),INT(LEFT(T1615,8)),IF(AND(科目汇总表!P$5=4,LEN(T1615)&gt;8),T1615,0)))))</f>
        <v>0</v>
      </c>
      <c r="H1615" s="16">
        <f t="shared" si="77"/>
        <v>0</v>
      </c>
      <c r="I1615" s="16">
        <f t="shared" si="75"/>
        <v>0</v>
      </c>
      <c r="J1615" s="16">
        <f t="shared" si="76"/>
        <v>0</v>
      </c>
    </row>
    <row r="1616" spans="4:10" ht="15" customHeight="1" x14ac:dyDescent="0.15">
      <c r="D1616" s="16">
        <f>IF(T1616="",0,IF(科目汇总表!P$5=1,INT(LEFT(T1616,4)),IF(AND(科目汇总表!P$5=2,LEN(T1616)&gt;4),INT(LEFT(T1616,6)),IF(AND(科目汇总表!P$5=3,LEN(T1616)&gt;6),INT(LEFT(T1616,8)),IF(AND(科目汇总表!P$5=4,LEN(T1616)&gt;8),T1616,0)))))</f>
        <v>0</v>
      </c>
      <c r="H1616" s="16">
        <f t="shared" si="77"/>
        <v>0</v>
      </c>
      <c r="I1616" s="16">
        <f t="shared" si="75"/>
        <v>0</v>
      </c>
      <c r="J1616" s="16">
        <f t="shared" si="76"/>
        <v>0</v>
      </c>
    </row>
    <row r="1617" spans="4:10" ht="15" customHeight="1" x14ac:dyDescent="0.15">
      <c r="D1617" s="16">
        <f>IF(T1617="",0,IF(科目汇总表!P$5=1,INT(LEFT(T1617,4)),IF(AND(科目汇总表!P$5=2,LEN(T1617)&gt;4),INT(LEFT(T1617,6)),IF(AND(科目汇总表!P$5=3,LEN(T1617)&gt;6),INT(LEFT(T1617,8)),IF(AND(科目汇总表!P$5=4,LEN(T1617)&gt;8),T1617,0)))))</f>
        <v>0</v>
      </c>
      <c r="H1617" s="16">
        <f t="shared" si="77"/>
        <v>0</v>
      </c>
      <c r="I1617" s="16">
        <f t="shared" si="75"/>
        <v>0</v>
      </c>
      <c r="J1617" s="16">
        <f t="shared" si="76"/>
        <v>0</v>
      </c>
    </row>
    <row r="1618" spans="4:10" ht="15" customHeight="1" x14ac:dyDescent="0.15">
      <c r="D1618" s="16">
        <f>IF(T1618="",0,IF(科目汇总表!P$5=1,INT(LEFT(T1618,4)),IF(AND(科目汇总表!P$5=2,LEN(T1618)&gt;4),INT(LEFT(T1618,6)),IF(AND(科目汇总表!P$5=3,LEN(T1618)&gt;6),INT(LEFT(T1618,8)),IF(AND(科目汇总表!P$5=4,LEN(T1618)&gt;8),T1618,0)))))</f>
        <v>0</v>
      </c>
      <c r="H1618" s="16">
        <f t="shared" si="77"/>
        <v>0</v>
      </c>
      <c r="I1618" s="16">
        <f t="shared" si="75"/>
        <v>0</v>
      </c>
      <c r="J1618" s="16">
        <f t="shared" si="76"/>
        <v>0</v>
      </c>
    </row>
    <row r="1619" spans="4:10" ht="15" customHeight="1" x14ac:dyDescent="0.15">
      <c r="D1619" s="16">
        <f>IF(T1619="",0,IF(科目汇总表!P$5=1,INT(LEFT(T1619,4)),IF(AND(科目汇总表!P$5=2,LEN(T1619)&gt;4),INT(LEFT(T1619,6)),IF(AND(科目汇总表!P$5=3,LEN(T1619)&gt;6),INT(LEFT(T1619,8)),IF(AND(科目汇总表!P$5=4,LEN(T1619)&gt;8),T1619,0)))))</f>
        <v>0</v>
      </c>
      <c r="H1619" s="16">
        <f t="shared" si="77"/>
        <v>0</v>
      </c>
      <c r="I1619" s="16">
        <f t="shared" si="75"/>
        <v>0</v>
      </c>
      <c r="J1619" s="16">
        <f t="shared" si="76"/>
        <v>0</v>
      </c>
    </row>
    <row r="1620" spans="4:10" ht="15" customHeight="1" x14ac:dyDescent="0.15">
      <c r="D1620" s="16">
        <f>IF(T1620="",0,IF(科目汇总表!P$5=1,INT(LEFT(T1620,4)),IF(AND(科目汇总表!P$5=2,LEN(T1620)&gt;4),INT(LEFT(T1620,6)),IF(AND(科目汇总表!P$5=3,LEN(T1620)&gt;6),INT(LEFT(T1620,8)),IF(AND(科目汇总表!P$5=4,LEN(T1620)&gt;8),T1620,0)))))</f>
        <v>0</v>
      </c>
      <c r="H1620" s="16">
        <f t="shared" si="77"/>
        <v>0</v>
      </c>
      <c r="I1620" s="16">
        <f t="shared" si="75"/>
        <v>0</v>
      </c>
      <c r="J1620" s="16">
        <f t="shared" si="76"/>
        <v>0</v>
      </c>
    </row>
    <row r="1621" spans="4:10" ht="15" customHeight="1" x14ac:dyDescent="0.15">
      <c r="D1621" s="16">
        <f>IF(T1621="",0,IF(科目汇总表!P$5=1,INT(LEFT(T1621,4)),IF(AND(科目汇总表!P$5=2,LEN(T1621)&gt;4),INT(LEFT(T1621,6)),IF(AND(科目汇总表!P$5=3,LEN(T1621)&gt;6),INT(LEFT(T1621,8)),IF(AND(科目汇总表!P$5=4,LEN(T1621)&gt;8),T1621,0)))))</f>
        <v>0</v>
      </c>
      <c r="H1621" s="16">
        <f t="shared" si="77"/>
        <v>0</v>
      </c>
      <c r="I1621" s="16">
        <f t="shared" si="75"/>
        <v>0</v>
      </c>
      <c r="J1621" s="16">
        <f t="shared" si="76"/>
        <v>0</v>
      </c>
    </row>
    <row r="1622" spans="4:10" ht="15" customHeight="1" x14ac:dyDescent="0.15">
      <c r="D1622" s="16">
        <f>IF(T1622="",0,IF(科目汇总表!P$5=1,INT(LEFT(T1622,4)),IF(AND(科目汇总表!P$5=2,LEN(T1622)&gt;4),INT(LEFT(T1622,6)),IF(AND(科目汇总表!P$5=3,LEN(T1622)&gt;6),INT(LEFT(T1622,8)),IF(AND(科目汇总表!P$5=4,LEN(T1622)&gt;8),T1622,0)))))</f>
        <v>0</v>
      </c>
      <c r="H1622" s="16">
        <f t="shared" si="77"/>
        <v>0</v>
      </c>
      <c r="I1622" s="16">
        <f t="shared" si="75"/>
        <v>0</v>
      </c>
      <c r="J1622" s="16">
        <f t="shared" si="76"/>
        <v>0</v>
      </c>
    </row>
    <row r="1623" spans="4:10" ht="15" customHeight="1" x14ac:dyDescent="0.15">
      <c r="D1623" s="16">
        <f>IF(T1623="",0,IF(科目汇总表!P$5=1,INT(LEFT(T1623,4)),IF(AND(科目汇总表!P$5=2,LEN(T1623)&gt;4),INT(LEFT(T1623,6)),IF(AND(科目汇总表!P$5=3,LEN(T1623)&gt;6),INT(LEFT(T1623,8)),IF(AND(科目汇总表!P$5=4,LEN(T1623)&gt;8),T1623,0)))))</f>
        <v>0</v>
      </c>
      <c r="H1623" s="16">
        <f t="shared" si="77"/>
        <v>0</v>
      </c>
      <c r="I1623" s="16">
        <f t="shared" si="75"/>
        <v>0</v>
      </c>
      <c r="J1623" s="16">
        <f t="shared" si="76"/>
        <v>0</v>
      </c>
    </row>
    <row r="1624" spans="4:10" ht="15" customHeight="1" x14ac:dyDescent="0.15">
      <c r="D1624" s="16">
        <f>IF(T1624="",0,IF(科目汇总表!P$5=1,INT(LEFT(T1624,4)),IF(AND(科目汇总表!P$5=2,LEN(T1624)&gt;4),INT(LEFT(T1624,6)),IF(AND(科目汇总表!P$5=3,LEN(T1624)&gt;6),INT(LEFT(T1624,8)),IF(AND(科目汇总表!P$5=4,LEN(T1624)&gt;8),T1624,0)))))</f>
        <v>0</v>
      </c>
      <c r="H1624" s="16">
        <f t="shared" si="77"/>
        <v>0</v>
      </c>
      <c r="I1624" s="16">
        <f t="shared" si="75"/>
        <v>0</v>
      </c>
      <c r="J1624" s="16">
        <f t="shared" si="76"/>
        <v>0</v>
      </c>
    </row>
    <row r="1625" spans="4:10" ht="15" customHeight="1" x14ac:dyDescent="0.15">
      <c r="D1625" s="16">
        <f>IF(T1625="",0,IF(科目汇总表!P$5=1,INT(LEFT(T1625,4)),IF(AND(科目汇总表!P$5=2,LEN(T1625)&gt;4),INT(LEFT(T1625,6)),IF(AND(科目汇总表!P$5=3,LEN(T1625)&gt;6),INT(LEFT(T1625,8)),IF(AND(科目汇总表!P$5=4,LEN(T1625)&gt;8),T1625,0)))))</f>
        <v>0</v>
      </c>
      <c r="H1625" s="16">
        <f t="shared" si="77"/>
        <v>0</v>
      </c>
      <c r="I1625" s="16">
        <f t="shared" si="75"/>
        <v>0</v>
      </c>
      <c r="J1625" s="16">
        <f t="shared" si="76"/>
        <v>0</v>
      </c>
    </row>
    <row r="1626" spans="4:10" ht="15" customHeight="1" x14ac:dyDescent="0.15">
      <c r="D1626" s="16">
        <f>IF(T1626="",0,IF(科目汇总表!P$5=1,INT(LEFT(T1626,4)),IF(AND(科目汇总表!P$5=2,LEN(T1626)&gt;4),INT(LEFT(T1626,6)),IF(AND(科目汇总表!P$5=3,LEN(T1626)&gt;6),INT(LEFT(T1626,8)),IF(AND(科目汇总表!P$5=4,LEN(T1626)&gt;8),T1626,0)))))</f>
        <v>0</v>
      </c>
      <c r="H1626" s="16">
        <f t="shared" si="77"/>
        <v>0</v>
      </c>
      <c r="I1626" s="16">
        <f t="shared" si="75"/>
        <v>0</v>
      </c>
      <c r="J1626" s="16">
        <f t="shared" si="76"/>
        <v>0</v>
      </c>
    </row>
    <row r="1627" spans="4:10" ht="15" customHeight="1" x14ac:dyDescent="0.15">
      <c r="D1627" s="16">
        <f>IF(T1627="",0,IF(科目汇总表!P$5=1,INT(LEFT(T1627,4)),IF(AND(科目汇总表!P$5=2,LEN(T1627)&gt;4),INT(LEFT(T1627,6)),IF(AND(科目汇总表!P$5=3,LEN(T1627)&gt;6),INT(LEFT(T1627,8)),IF(AND(科目汇总表!P$5=4,LEN(T1627)&gt;8),T1627,0)))))</f>
        <v>0</v>
      </c>
      <c r="H1627" s="16">
        <f t="shared" si="77"/>
        <v>0</v>
      </c>
      <c r="I1627" s="16">
        <f t="shared" si="75"/>
        <v>0</v>
      </c>
      <c r="J1627" s="16">
        <f t="shared" si="76"/>
        <v>0</v>
      </c>
    </row>
    <row r="1628" spans="4:10" ht="15" customHeight="1" x14ac:dyDescent="0.15">
      <c r="D1628" s="16">
        <f>IF(T1628="",0,IF(科目汇总表!P$5=1,INT(LEFT(T1628,4)),IF(AND(科目汇总表!P$5=2,LEN(T1628)&gt;4),INT(LEFT(T1628,6)),IF(AND(科目汇总表!P$5=3,LEN(T1628)&gt;6),INT(LEFT(T1628,8)),IF(AND(科目汇总表!P$5=4,LEN(T1628)&gt;8),T1628,0)))))</f>
        <v>0</v>
      </c>
      <c r="H1628" s="16">
        <f t="shared" si="77"/>
        <v>0</v>
      </c>
      <c r="I1628" s="16">
        <f t="shared" si="75"/>
        <v>0</v>
      </c>
      <c r="J1628" s="16">
        <f t="shared" si="76"/>
        <v>0</v>
      </c>
    </row>
    <row r="1629" spans="4:10" ht="15" customHeight="1" x14ac:dyDescent="0.15">
      <c r="D1629" s="16">
        <f>IF(T1629="",0,IF(科目汇总表!P$5=1,INT(LEFT(T1629,4)),IF(AND(科目汇总表!P$5=2,LEN(T1629)&gt;4),INT(LEFT(T1629,6)),IF(AND(科目汇总表!P$5=3,LEN(T1629)&gt;6),INT(LEFT(T1629,8)),IF(AND(科目汇总表!P$5=4,LEN(T1629)&gt;8),T1629,0)))))</f>
        <v>0</v>
      </c>
      <c r="H1629" s="16">
        <f t="shared" si="77"/>
        <v>0</v>
      </c>
      <c r="I1629" s="16">
        <f t="shared" si="75"/>
        <v>0</v>
      </c>
      <c r="J1629" s="16">
        <f t="shared" si="76"/>
        <v>0</v>
      </c>
    </row>
    <row r="1630" spans="4:10" ht="15" customHeight="1" x14ac:dyDescent="0.15">
      <c r="D1630" s="16">
        <f>IF(T1630="",0,IF(科目汇总表!P$5=1,INT(LEFT(T1630,4)),IF(AND(科目汇总表!P$5=2,LEN(T1630)&gt;4),INT(LEFT(T1630,6)),IF(AND(科目汇总表!P$5=3,LEN(T1630)&gt;6),INT(LEFT(T1630,8)),IF(AND(科目汇总表!P$5=4,LEN(T1630)&gt;8),T1630,0)))))</f>
        <v>0</v>
      </c>
      <c r="H1630" s="16">
        <f t="shared" si="77"/>
        <v>0</v>
      </c>
      <c r="I1630" s="16">
        <f t="shared" si="75"/>
        <v>0</v>
      </c>
      <c r="J1630" s="16">
        <f t="shared" si="76"/>
        <v>0</v>
      </c>
    </row>
    <row r="1631" spans="4:10" ht="15" customHeight="1" x14ac:dyDescent="0.15">
      <c r="D1631" s="16">
        <f>IF(T1631="",0,IF(科目汇总表!P$5=1,INT(LEFT(T1631,4)),IF(AND(科目汇总表!P$5=2,LEN(T1631)&gt;4),INT(LEFT(T1631,6)),IF(AND(科目汇总表!P$5=3,LEN(T1631)&gt;6),INT(LEFT(T1631,8)),IF(AND(科目汇总表!P$5=4,LEN(T1631)&gt;8),T1631,0)))))</f>
        <v>0</v>
      </c>
      <c r="H1631" s="16">
        <f t="shared" si="77"/>
        <v>0</v>
      </c>
      <c r="I1631" s="16">
        <f t="shared" si="75"/>
        <v>0</v>
      </c>
      <c r="J1631" s="16">
        <f t="shared" si="76"/>
        <v>0</v>
      </c>
    </row>
    <row r="1632" spans="4:10" ht="15" customHeight="1" x14ac:dyDescent="0.15">
      <c r="D1632" s="16">
        <f>IF(T1632="",0,IF(科目汇总表!P$5=1,INT(LEFT(T1632,4)),IF(AND(科目汇总表!P$5=2,LEN(T1632)&gt;4),INT(LEFT(T1632,6)),IF(AND(科目汇总表!P$5=3,LEN(T1632)&gt;6),INT(LEFT(T1632,8)),IF(AND(科目汇总表!P$5=4,LEN(T1632)&gt;8),T1632,0)))))</f>
        <v>0</v>
      </c>
      <c r="H1632" s="16">
        <f t="shared" si="77"/>
        <v>0</v>
      </c>
      <c r="I1632" s="16">
        <f t="shared" si="75"/>
        <v>0</v>
      </c>
      <c r="J1632" s="16">
        <f t="shared" si="76"/>
        <v>0</v>
      </c>
    </row>
    <row r="1633" spans="4:10" ht="15" customHeight="1" x14ac:dyDescent="0.15">
      <c r="D1633" s="16">
        <f>IF(T1633="",0,IF(科目汇总表!P$5=1,INT(LEFT(T1633,4)),IF(AND(科目汇总表!P$5=2,LEN(T1633)&gt;4),INT(LEFT(T1633,6)),IF(AND(科目汇总表!P$5=3,LEN(T1633)&gt;6),INT(LEFT(T1633,8)),IF(AND(科目汇总表!P$5=4,LEN(T1633)&gt;8),T1633,0)))))</f>
        <v>0</v>
      </c>
      <c r="H1633" s="16">
        <f t="shared" si="77"/>
        <v>0</v>
      </c>
      <c r="I1633" s="16">
        <f t="shared" si="75"/>
        <v>0</v>
      </c>
      <c r="J1633" s="16">
        <f t="shared" si="76"/>
        <v>0</v>
      </c>
    </row>
    <row r="1634" spans="4:10" ht="15" customHeight="1" x14ac:dyDescent="0.15">
      <c r="D1634" s="16">
        <f>IF(T1634="",0,IF(科目汇总表!P$5=1,INT(LEFT(T1634,4)),IF(AND(科目汇总表!P$5=2,LEN(T1634)&gt;4),INT(LEFT(T1634,6)),IF(AND(科目汇总表!P$5=3,LEN(T1634)&gt;6),INT(LEFT(T1634,8)),IF(AND(科目汇总表!P$5=4,LEN(T1634)&gt;8),T1634,0)))))</f>
        <v>0</v>
      </c>
      <c r="H1634" s="16">
        <f t="shared" si="77"/>
        <v>0</v>
      </c>
      <c r="I1634" s="16">
        <f t="shared" si="75"/>
        <v>0</v>
      </c>
      <c r="J1634" s="16">
        <f t="shared" si="76"/>
        <v>0</v>
      </c>
    </row>
    <row r="1635" spans="4:10" ht="15" customHeight="1" x14ac:dyDescent="0.15">
      <c r="D1635" s="16">
        <f>IF(T1635="",0,IF(科目汇总表!P$5=1,INT(LEFT(T1635,4)),IF(AND(科目汇总表!P$5=2,LEN(T1635)&gt;4),INT(LEFT(T1635,6)),IF(AND(科目汇总表!P$5=3,LEN(T1635)&gt;6),INT(LEFT(T1635,8)),IF(AND(科目汇总表!P$5=4,LEN(T1635)&gt;8),T1635,0)))))</f>
        <v>0</v>
      </c>
      <c r="H1635" s="16">
        <f t="shared" si="77"/>
        <v>0</v>
      </c>
      <c r="I1635" s="16">
        <f t="shared" si="75"/>
        <v>0</v>
      </c>
      <c r="J1635" s="16">
        <f t="shared" si="76"/>
        <v>0</v>
      </c>
    </row>
    <row r="1636" spans="4:10" ht="15" customHeight="1" x14ac:dyDescent="0.15">
      <c r="D1636" s="16">
        <f>IF(T1636="",0,IF(科目汇总表!P$5=1,INT(LEFT(T1636,4)),IF(AND(科目汇总表!P$5=2,LEN(T1636)&gt;4),INT(LEFT(T1636,6)),IF(AND(科目汇总表!P$5=3,LEN(T1636)&gt;6),INT(LEFT(T1636,8)),IF(AND(科目汇总表!P$5=4,LEN(T1636)&gt;8),T1636,0)))))</f>
        <v>0</v>
      </c>
      <c r="H1636" s="16">
        <f t="shared" si="77"/>
        <v>0</v>
      </c>
      <c r="I1636" s="16">
        <f t="shared" ref="I1636:I1699" si="78">IF(LEN(T1636)&lt;6,0,INT(LEFT(T1636,6)))</f>
        <v>0</v>
      </c>
      <c r="J1636" s="16">
        <f t="shared" ref="J1636:J1699" si="79">IF(LEN(T1636)&lt;8,0,INT(LEFT(T1636,8)))</f>
        <v>0</v>
      </c>
    </row>
    <row r="1637" spans="4:10" ht="15" customHeight="1" x14ac:dyDescent="0.15">
      <c r="D1637" s="16">
        <f>IF(T1637="",0,IF(科目汇总表!P$5=1,INT(LEFT(T1637,4)),IF(AND(科目汇总表!P$5=2,LEN(T1637)&gt;4),INT(LEFT(T1637,6)),IF(AND(科目汇总表!P$5=3,LEN(T1637)&gt;6),INT(LEFT(T1637,8)),IF(AND(科目汇总表!P$5=4,LEN(T1637)&gt;8),T1637,0)))))</f>
        <v>0</v>
      </c>
      <c r="H1637" s="16">
        <f t="shared" si="77"/>
        <v>0</v>
      </c>
      <c r="I1637" s="16">
        <f t="shared" si="78"/>
        <v>0</v>
      </c>
      <c r="J1637" s="16">
        <f t="shared" si="79"/>
        <v>0</v>
      </c>
    </row>
    <row r="1638" spans="4:10" ht="15" customHeight="1" x14ac:dyDescent="0.15">
      <c r="D1638" s="16">
        <f>IF(T1638="",0,IF(科目汇总表!P$5=1,INT(LEFT(T1638,4)),IF(AND(科目汇总表!P$5=2,LEN(T1638)&gt;4),INT(LEFT(T1638,6)),IF(AND(科目汇总表!P$5=3,LEN(T1638)&gt;6),INT(LEFT(T1638,8)),IF(AND(科目汇总表!P$5=4,LEN(T1638)&gt;8),T1638,0)))))</f>
        <v>0</v>
      </c>
      <c r="H1638" s="16">
        <f t="shared" si="77"/>
        <v>0</v>
      </c>
      <c r="I1638" s="16">
        <f t="shared" si="78"/>
        <v>0</v>
      </c>
      <c r="J1638" s="16">
        <f t="shared" si="79"/>
        <v>0</v>
      </c>
    </row>
    <row r="1639" spans="4:10" ht="15" customHeight="1" x14ac:dyDescent="0.15">
      <c r="D1639" s="16">
        <f>IF(T1639="",0,IF(科目汇总表!P$5=1,INT(LEFT(T1639,4)),IF(AND(科目汇总表!P$5=2,LEN(T1639)&gt;4),INT(LEFT(T1639,6)),IF(AND(科目汇总表!P$5=3,LEN(T1639)&gt;6),INT(LEFT(T1639,8)),IF(AND(科目汇总表!P$5=4,LEN(T1639)&gt;8),T1639,0)))))</f>
        <v>0</v>
      </c>
      <c r="H1639" s="16">
        <f t="shared" si="77"/>
        <v>0</v>
      </c>
      <c r="I1639" s="16">
        <f t="shared" si="78"/>
        <v>0</v>
      </c>
      <c r="J1639" s="16">
        <f t="shared" si="79"/>
        <v>0</v>
      </c>
    </row>
    <row r="1640" spans="4:10" ht="15" customHeight="1" x14ac:dyDescent="0.15">
      <c r="D1640" s="16">
        <f>IF(T1640="",0,IF(科目汇总表!P$5=1,INT(LEFT(T1640,4)),IF(AND(科目汇总表!P$5=2,LEN(T1640)&gt;4),INT(LEFT(T1640,6)),IF(AND(科目汇总表!P$5=3,LEN(T1640)&gt;6),INT(LEFT(T1640,8)),IF(AND(科目汇总表!P$5=4,LEN(T1640)&gt;8),T1640,0)))))</f>
        <v>0</v>
      </c>
      <c r="H1640" s="16">
        <f t="shared" si="77"/>
        <v>0</v>
      </c>
      <c r="I1640" s="16">
        <f t="shared" si="78"/>
        <v>0</v>
      </c>
      <c r="J1640" s="16">
        <f t="shared" si="79"/>
        <v>0</v>
      </c>
    </row>
    <row r="1641" spans="4:10" ht="15" customHeight="1" x14ac:dyDescent="0.15">
      <c r="D1641" s="16">
        <f>IF(T1641="",0,IF(科目汇总表!P$5=1,INT(LEFT(T1641,4)),IF(AND(科目汇总表!P$5=2,LEN(T1641)&gt;4),INT(LEFT(T1641,6)),IF(AND(科目汇总表!P$5=3,LEN(T1641)&gt;6),INT(LEFT(T1641,8)),IF(AND(科目汇总表!P$5=4,LEN(T1641)&gt;8),T1641,0)))))</f>
        <v>0</v>
      </c>
      <c r="H1641" s="16">
        <f t="shared" si="77"/>
        <v>0</v>
      </c>
      <c r="I1641" s="16">
        <f t="shared" si="78"/>
        <v>0</v>
      </c>
      <c r="J1641" s="16">
        <f t="shared" si="79"/>
        <v>0</v>
      </c>
    </row>
    <row r="1642" spans="4:10" ht="15" customHeight="1" x14ac:dyDescent="0.15">
      <c r="D1642" s="16">
        <f>IF(T1642="",0,IF(科目汇总表!P$5=1,INT(LEFT(T1642,4)),IF(AND(科目汇总表!P$5=2,LEN(T1642)&gt;4),INT(LEFT(T1642,6)),IF(AND(科目汇总表!P$5=3,LEN(T1642)&gt;6),INT(LEFT(T1642,8)),IF(AND(科目汇总表!P$5=4,LEN(T1642)&gt;8),T1642,0)))))</f>
        <v>0</v>
      </c>
      <c r="H1642" s="16">
        <f t="shared" si="77"/>
        <v>0</v>
      </c>
      <c r="I1642" s="16">
        <f t="shared" si="78"/>
        <v>0</v>
      </c>
      <c r="J1642" s="16">
        <f t="shared" si="79"/>
        <v>0</v>
      </c>
    </row>
    <row r="1643" spans="4:10" ht="15" customHeight="1" x14ac:dyDescent="0.15">
      <c r="D1643" s="16">
        <f>IF(T1643="",0,IF(科目汇总表!P$5=1,INT(LEFT(T1643,4)),IF(AND(科目汇总表!P$5=2,LEN(T1643)&gt;4),INT(LEFT(T1643,6)),IF(AND(科目汇总表!P$5=3,LEN(T1643)&gt;6),INT(LEFT(T1643,8)),IF(AND(科目汇总表!P$5=4,LEN(T1643)&gt;8),T1643,0)))))</f>
        <v>0</v>
      </c>
      <c r="H1643" s="16">
        <f t="shared" si="77"/>
        <v>0</v>
      </c>
      <c r="I1643" s="16">
        <f t="shared" si="78"/>
        <v>0</v>
      </c>
      <c r="J1643" s="16">
        <f t="shared" si="79"/>
        <v>0</v>
      </c>
    </row>
    <row r="1644" spans="4:10" ht="15" customHeight="1" x14ac:dyDescent="0.15">
      <c r="D1644" s="16">
        <f>IF(T1644="",0,IF(科目汇总表!P$5=1,INT(LEFT(T1644,4)),IF(AND(科目汇总表!P$5=2,LEN(T1644)&gt;4),INT(LEFT(T1644,6)),IF(AND(科目汇总表!P$5=3,LEN(T1644)&gt;6),INT(LEFT(T1644,8)),IF(AND(科目汇总表!P$5=4,LEN(T1644)&gt;8),T1644,0)))))</f>
        <v>0</v>
      </c>
      <c r="H1644" s="16">
        <f t="shared" si="77"/>
        <v>0</v>
      </c>
      <c r="I1644" s="16">
        <f t="shared" si="78"/>
        <v>0</v>
      </c>
      <c r="J1644" s="16">
        <f t="shared" si="79"/>
        <v>0</v>
      </c>
    </row>
    <row r="1645" spans="4:10" ht="15" customHeight="1" x14ac:dyDescent="0.15">
      <c r="D1645" s="16">
        <f>IF(T1645="",0,IF(科目汇总表!P$5=1,INT(LEFT(T1645,4)),IF(AND(科目汇总表!P$5=2,LEN(T1645)&gt;4),INT(LEFT(T1645,6)),IF(AND(科目汇总表!P$5=3,LEN(T1645)&gt;6),INT(LEFT(T1645,8)),IF(AND(科目汇总表!P$5=4,LEN(T1645)&gt;8),T1645,0)))))</f>
        <v>0</v>
      </c>
      <c r="H1645" s="16">
        <f t="shared" si="77"/>
        <v>0</v>
      </c>
      <c r="I1645" s="16">
        <f t="shared" si="78"/>
        <v>0</v>
      </c>
      <c r="J1645" s="16">
        <f t="shared" si="79"/>
        <v>0</v>
      </c>
    </row>
    <row r="1646" spans="4:10" ht="15" customHeight="1" x14ac:dyDescent="0.15">
      <c r="D1646" s="16">
        <f>IF(T1646="",0,IF(科目汇总表!P$5=1,INT(LEFT(T1646,4)),IF(AND(科目汇总表!P$5=2,LEN(T1646)&gt;4),INT(LEFT(T1646,6)),IF(AND(科目汇总表!P$5=3,LEN(T1646)&gt;6),INT(LEFT(T1646,8)),IF(AND(科目汇总表!P$5=4,LEN(T1646)&gt;8),T1646,0)))))</f>
        <v>0</v>
      </c>
      <c r="H1646" s="16">
        <f t="shared" si="77"/>
        <v>0</v>
      </c>
      <c r="I1646" s="16">
        <f t="shared" si="78"/>
        <v>0</v>
      </c>
      <c r="J1646" s="16">
        <f t="shared" si="79"/>
        <v>0</v>
      </c>
    </row>
    <row r="1647" spans="4:10" ht="15" customHeight="1" x14ac:dyDescent="0.15">
      <c r="D1647" s="16">
        <f>IF(T1647="",0,IF(科目汇总表!P$5=1,INT(LEFT(T1647,4)),IF(AND(科目汇总表!P$5=2,LEN(T1647)&gt;4),INT(LEFT(T1647,6)),IF(AND(科目汇总表!P$5=3,LEN(T1647)&gt;6),INT(LEFT(T1647,8)),IF(AND(科目汇总表!P$5=4,LEN(T1647)&gt;8),T1647,0)))))</f>
        <v>0</v>
      </c>
      <c r="H1647" s="16">
        <f t="shared" si="77"/>
        <v>0</v>
      </c>
      <c r="I1647" s="16">
        <f t="shared" si="78"/>
        <v>0</v>
      </c>
      <c r="J1647" s="16">
        <f t="shared" si="79"/>
        <v>0</v>
      </c>
    </row>
    <row r="1648" spans="4:10" ht="15" customHeight="1" x14ac:dyDescent="0.15">
      <c r="D1648" s="16">
        <f>IF(T1648="",0,IF(科目汇总表!P$5=1,INT(LEFT(T1648,4)),IF(AND(科目汇总表!P$5=2,LEN(T1648)&gt;4),INT(LEFT(T1648,6)),IF(AND(科目汇总表!P$5=3,LEN(T1648)&gt;6),INT(LEFT(T1648,8)),IF(AND(科目汇总表!P$5=4,LEN(T1648)&gt;8),T1648,0)))))</f>
        <v>0</v>
      </c>
      <c r="H1648" s="16">
        <f t="shared" si="77"/>
        <v>0</v>
      </c>
      <c r="I1648" s="16">
        <f t="shared" si="78"/>
        <v>0</v>
      </c>
      <c r="J1648" s="16">
        <f t="shared" si="79"/>
        <v>0</v>
      </c>
    </row>
    <row r="1649" spans="4:10" ht="15" customHeight="1" x14ac:dyDescent="0.15">
      <c r="D1649" s="16">
        <f>IF(T1649="",0,IF(科目汇总表!P$5=1,INT(LEFT(T1649,4)),IF(AND(科目汇总表!P$5=2,LEN(T1649)&gt;4),INT(LEFT(T1649,6)),IF(AND(科目汇总表!P$5=3,LEN(T1649)&gt;6),INT(LEFT(T1649,8)),IF(AND(科目汇总表!P$5=4,LEN(T1649)&gt;8),T1649,0)))))</f>
        <v>0</v>
      </c>
      <c r="H1649" s="16">
        <f t="shared" si="77"/>
        <v>0</v>
      </c>
      <c r="I1649" s="16">
        <f t="shared" si="78"/>
        <v>0</v>
      </c>
      <c r="J1649" s="16">
        <f t="shared" si="79"/>
        <v>0</v>
      </c>
    </row>
    <row r="1650" spans="4:10" ht="15" customHeight="1" x14ac:dyDescent="0.15">
      <c r="D1650" s="16">
        <f>IF(T1650="",0,IF(科目汇总表!P$5=1,INT(LEFT(T1650,4)),IF(AND(科目汇总表!P$5=2,LEN(T1650)&gt;4),INT(LEFT(T1650,6)),IF(AND(科目汇总表!P$5=3,LEN(T1650)&gt;6),INT(LEFT(T1650,8)),IF(AND(科目汇总表!P$5=4,LEN(T1650)&gt;8),T1650,0)))))</f>
        <v>0</v>
      </c>
      <c r="H1650" s="16">
        <f t="shared" si="77"/>
        <v>0</v>
      </c>
      <c r="I1650" s="16">
        <f t="shared" si="78"/>
        <v>0</v>
      </c>
      <c r="J1650" s="16">
        <f t="shared" si="79"/>
        <v>0</v>
      </c>
    </row>
    <row r="1651" spans="4:10" ht="15" customHeight="1" x14ac:dyDescent="0.15">
      <c r="D1651" s="16">
        <f>IF(T1651="",0,IF(科目汇总表!P$5=1,INT(LEFT(T1651,4)),IF(AND(科目汇总表!P$5=2,LEN(T1651)&gt;4),INT(LEFT(T1651,6)),IF(AND(科目汇总表!P$5=3,LEN(T1651)&gt;6),INT(LEFT(T1651,8)),IF(AND(科目汇总表!P$5=4,LEN(T1651)&gt;8),T1651,0)))))</f>
        <v>0</v>
      </c>
      <c r="H1651" s="16">
        <f t="shared" si="77"/>
        <v>0</v>
      </c>
      <c r="I1651" s="16">
        <f t="shared" si="78"/>
        <v>0</v>
      </c>
      <c r="J1651" s="16">
        <f t="shared" si="79"/>
        <v>0</v>
      </c>
    </row>
    <row r="1652" spans="4:10" ht="15" customHeight="1" x14ac:dyDescent="0.15">
      <c r="D1652" s="16">
        <f>IF(T1652="",0,IF(科目汇总表!P$5=1,INT(LEFT(T1652,4)),IF(AND(科目汇总表!P$5=2,LEN(T1652)&gt;4),INT(LEFT(T1652,6)),IF(AND(科目汇总表!P$5=3,LEN(T1652)&gt;6),INT(LEFT(T1652,8)),IF(AND(科目汇总表!P$5=4,LEN(T1652)&gt;8),T1652,0)))))</f>
        <v>0</v>
      </c>
      <c r="H1652" s="16">
        <f t="shared" si="77"/>
        <v>0</v>
      </c>
      <c r="I1652" s="16">
        <f t="shared" si="78"/>
        <v>0</v>
      </c>
      <c r="J1652" s="16">
        <f t="shared" si="79"/>
        <v>0</v>
      </c>
    </row>
    <row r="1653" spans="4:10" ht="15" customHeight="1" x14ac:dyDescent="0.15">
      <c r="D1653" s="16">
        <f>IF(T1653="",0,IF(科目汇总表!P$5=1,INT(LEFT(T1653,4)),IF(AND(科目汇总表!P$5=2,LEN(T1653)&gt;4),INT(LEFT(T1653,6)),IF(AND(科目汇总表!P$5=3,LEN(T1653)&gt;6),INT(LEFT(T1653,8)),IF(AND(科目汇总表!P$5=4,LEN(T1653)&gt;8),T1653,0)))))</f>
        <v>0</v>
      </c>
      <c r="H1653" s="16">
        <f t="shared" si="77"/>
        <v>0</v>
      </c>
      <c r="I1653" s="16">
        <f t="shared" si="78"/>
        <v>0</v>
      </c>
      <c r="J1653" s="16">
        <f t="shared" si="79"/>
        <v>0</v>
      </c>
    </row>
    <row r="1654" spans="4:10" ht="15" customHeight="1" x14ac:dyDescent="0.15">
      <c r="D1654" s="16">
        <f>IF(T1654="",0,IF(科目汇总表!P$5=1,INT(LEFT(T1654,4)),IF(AND(科目汇总表!P$5=2,LEN(T1654)&gt;4),INT(LEFT(T1654,6)),IF(AND(科目汇总表!P$5=3,LEN(T1654)&gt;6),INT(LEFT(T1654,8)),IF(AND(科目汇总表!P$5=4,LEN(T1654)&gt;8),T1654,0)))))</f>
        <v>0</v>
      </c>
      <c r="H1654" s="16">
        <f t="shared" si="77"/>
        <v>0</v>
      </c>
      <c r="I1654" s="16">
        <f t="shared" si="78"/>
        <v>0</v>
      </c>
      <c r="J1654" s="16">
        <f t="shared" si="79"/>
        <v>0</v>
      </c>
    </row>
    <row r="1655" spans="4:10" ht="15" customHeight="1" x14ac:dyDescent="0.15">
      <c r="D1655" s="16">
        <f>IF(T1655="",0,IF(科目汇总表!P$5=1,INT(LEFT(T1655,4)),IF(AND(科目汇总表!P$5=2,LEN(T1655)&gt;4),INT(LEFT(T1655,6)),IF(AND(科目汇总表!P$5=3,LEN(T1655)&gt;6),INT(LEFT(T1655,8)),IF(AND(科目汇总表!P$5=4,LEN(T1655)&gt;8),T1655,0)))))</f>
        <v>0</v>
      </c>
      <c r="H1655" s="16">
        <f t="shared" si="77"/>
        <v>0</v>
      </c>
      <c r="I1655" s="16">
        <f t="shared" si="78"/>
        <v>0</v>
      </c>
      <c r="J1655" s="16">
        <f t="shared" si="79"/>
        <v>0</v>
      </c>
    </row>
    <row r="1656" spans="4:10" ht="15" customHeight="1" x14ac:dyDescent="0.15">
      <c r="D1656" s="16">
        <f>IF(T1656="",0,IF(科目汇总表!P$5=1,INT(LEFT(T1656,4)),IF(AND(科目汇总表!P$5=2,LEN(T1656)&gt;4),INT(LEFT(T1656,6)),IF(AND(科目汇总表!P$5=3,LEN(T1656)&gt;6),INT(LEFT(T1656,8)),IF(AND(科目汇总表!P$5=4,LEN(T1656)&gt;8),T1656,0)))))</f>
        <v>0</v>
      </c>
      <c r="H1656" s="16">
        <f t="shared" si="77"/>
        <v>0</v>
      </c>
      <c r="I1656" s="16">
        <f t="shared" si="78"/>
        <v>0</v>
      </c>
      <c r="J1656" s="16">
        <f t="shared" si="79"/>
        <v>0</v>
      </c>
    </row>
    <row r="1657" spans="4:10" ht="15" customHeight="1" x14ac:dyDescent="0.15">
      <c r="D1657" s="16">
        <f>IF(T1657="",0,IF(科目汇总表!P$5=1,INT(LEFT(T1657,4)),IF(AND(科目汇总表!P$5=2,LEN(T1657)&gt;4),INT(LEFT(T1657,6)),IF(AND(科目汇总表!P$5=3,LEN(T1657)&gt;6),INT(LEFT(T1657,8)),IF(AND(科目汇总表!P$5=4,LEN(T1657)&gt;8),T1657,0)))))</f>
        <v>0</v>
      </c>
      <c r="H1657" s="16">
        <f t="shared" si="77"/>
        <v>0</v>
      </c>
      <c r="I1657" s="16">
        <f t="shared" si="78"/>
        <v>0</v>
      </c>
      <c r="J1657" s="16">
        <f t="shared" si="79"/>
        <v>0</v>
      </c>
    </row>
    <row r="1658" spans="4:10" ht="15" customHeight="1" x14ac:dyDescent="0.15">
      <c r="D1658" s="16">
        <f>IF(T1658="",0,IF(科目汇总表!P$5=1,INT(LEFT(T1658,4)),IF(AND(科目汇总表!P$5=2,LEN(T1658)&gt;4),INT(LEFT(T1658,6)),IF(AND(科目汇总表!P$5=3,LEN(T1658)&gt;6),INT(LEFT(T1658,8)),IF(AND(科目汇总表!P$5=4,LEN(T1658)&gt;8),T1658,0)))))</f>
        <v>0</v>
      </c>
      <c r="H1658" s="16">
        <f t="shared" si="77"/>
        <v>0</v>
      </c>
      <c r="I1658" s="16">
        <f t="shared" si="78"/>
        <v>0</v>
      </c>
      <c r="J1658" s="16">
        <f t="shared" si="79"/>
        <v>0</v>
      </c>
    </row>
    <row r="1659" spans="4:10" ht="15" customHeight="1" x14ac:dyDescent="0.15">
      <c r="D1659" s="16">
        <f>IF(T1659="",0,IF(科目汇总表!P$5=1,INT(LEFT(T1659,4)),IF(AND(科目汇总表!P$5=2,LEN(T1659)&gt;4),INT(LEFT(T1659,6)),IF(AND(科目汇总表!P$5=3,LEN(T1659)&gt;6),INT(LEFT(T1659,8)),IF(AND(科目汇总表!P$5=4,LEN(T1659)&gt;8),T1659,0)))))</f>
        <v>0</v>
      </c>
      <c r="H1659" s="16">
        <f t="shared" si="77"/>
        <v>0</v>
      </c>
      <c r="I1659" s="16">
        <f t="shared" si="78"/>
        <v>0</v>
      </c>
      <c r="J1659" s="16">
        <f t="shared" si="79"/>
        <v>0</v>
      </c>
    </row>
    <row r="1660" spans="4:10" ht="15" customHeight="1" x14ac:dyDescent="0.15">
      <c r="D1660" s="16">
        <f>IF(T1660="",0,IF(科目汇总表!P$5=1,INT(LEFT(T1660,4)),IF(AND(科目汇总表!P$5=2,LEN(T1660)&gt;4),INT(LEFT(T1660,6)),IF(AND(科目汇总表!P$5=3,LEN(T1660)&gt;6),INT(LEFT(T1660,8)),IF(AND(科目汇总表!P$5=4,LEN(T1660)&gt;8),T1660,0)))))</f>
        <v>0</v>
      </c>
      <c r="H1660" s="16">
        <f t="shared" si="77"/>
        <v>0</v>
      </c>
      <c r="I1660" s="16">
        <f t="shared" si="78"/>
        <v>0</v>
      </c>
      <c r="J1660" s="16">
        <f t="shared" si="79"/>
        <v>0</v>
      </c>
    </row>
    <row r="1661" spans="4:10" ht="15" customHeight="1" x14ac:dyDescent="0.15">
      <c r="D1661" s="16">
        <f>IF(T1661="",0,IF(科目汇总表!P$5=1,INT(LEFT(T1661,4)),IF(AND(科目汇总表!P$5=2,LEN(T1661)&gt;4),INT(LEFT(T1661,6)),IF(AND(科目汇总表!P$5=3,LEN(T1661)&gt;6),INT(LEFT(T1661,8)),IF(AND(科目汇总表!P$5=4,LEN(T1661)&gt;8),T1661,0)))))</f>
        <v>0</v>
      </c>
      <c r="H1661" s="16">
        <f t="shared" si="77"/>
        <v>0</v>
      </c>
      <c r="I1661" s="16">
        <f t="shared" si="78"/>
        <v>0</v>
      </c>
      <c r="J1661" s="16">
        <f t="shared" si="79"/>
        <v>0</v>
      </c>
    </row>
    <row r="1662" spans="4:10" ht="15" customHeight="1" x14ac:dyDescent="0.15">
      <c r="D1662" s="16">
        <f>IF(T1662="",0,IF(科目汇总表!P$5=1,INT(LEFT(T1662,4)),IF(AND(科目汇总表!P$5=2,LEN(T1662)&gt;4),INT(LEFT(T1662,6)),IF(AND(科目汇总表!P$5=3,LEN(T1662)&gt;6),INT(LEFT(T1662,8)),IF(AND(科目汇总表!P$5=4,LEN(T1662)&gt;8),T1662,0)))))</f>
        <v>0</v>
      </c>
      <c r="H1662" s="16">
        <f t="shared" si="77"/>
        <v>0</v>
      </c>
      <c r="I1662" s="16">
        <f t="shared" si="78"/>
        <v>0</v>
      </c>
      <c r="J1662" s="16">
        <f t="shared" si="79"/>
        <v>0</v>
      </c>
    </row>
    <row r="1663" spans="4:10" ht="15" customHeight="1" x14ac:dyDescent="0.15">
      <c r="D1663" s="16">
        <f>IF(T1663="",0,IF(科目汇总表!P$5=1,INT(LEFT(T1663,4)),IF(AND(科目汇总表!P$5=2,LEN(T1663)&gt;4),INT(LEFT(T1663,6)),IF(AND(科目汇总表!P$5=3,LEN(T1663)&gt;6),INT(LEFT(T1663,8)),IF(AND(科目汇总表!P$5=4,LEN(T1663)&gt;8),T1663,0)))))</f>
        <v>0</v>
      </c>
      <c r="H1663" s="16">
        <f t="shared" si="77"/>
        <v>0</v>
      </c>
      <c r="I1663" s="16">
        <f t="shared" si="78"/>
        <v>0</v>
      </c>
      <c r="J1663" s="16">
        <f t="shared" si="79"/>
        <v>0</v>
      </c>
    </row>
    <row r="1664" spans="4:10" ht="15" customHeight="1" x14ac:dyDescent="0.15">
      <c r="D1664" s="16">
        <f>IF(T1664="",0,IF(科目汇总表!P$5=1,INT(LEFT(T1664,4)),IF(AND(科目汇总表!P$5=2,LEN(T1664)&gt;4),INT(LEFT(T1664,6)),IF(AND(科目汇总表!P$5=3,LEN(T1664)&gt;6),INT(LEFT(T1664,8)),IF(AND(科目汇总表!P$5=4,LEN(T1664)&gt;8),T1664,0)))))</f>
        <v>0</v>
      </c>
      <c r="H1664" s="16">
        <f t="shared" si="77"/>
        <v>0</v>
      </c>
      <c r="I1664" s="16">
        <f t="shared" si="78"/>
        <v>0</v>
      </c>
      <c r="J1664" s="16">
        <f t="shared" si="79"/>
        <v>0</v>
      </c>
    </row>
    <row r="1665" spans="4:10" ht="15" customHeight="1" x14ac:dyDescent="0.15">
      <c r="D1665" s="16">
        <f>IF(T1665="",0,IF(科目汇总表!P$5=1,INT(LEFT(T1665,4)),IF(AND(科目汇总表!P$5=2,LEN(T1665)&gt;4),INT(LEFT(T1665,6)),IF(AND(科目汇总表!P$5=3,LEN(T1665)&gt;6),INT(LEFT(T1665,8)),IF(AND(科目汇总表!P$5=4,LEN(T1665)&gt;8),T1665,0)))))</f>
        <v>0</v>
      </c>
      <c r="H1665" s="16">
        <f t="shared" si="77"/>
        <v>0</v>
      </c>
      <c r="I1665" s="16">
        <f t="shared" si="78"/>
        <v>0</v>
      </c>
      <c r="J1665" s="16">
        <f t="shared" si="79"/>
        <v>0</v>
      </c>
    </row>
    <row r="1666" spans="4:10" ht="15" customHeight="1" x14ac:dyDescent="0.15">
      <c r="D1666" s="16">
        <f>IF(T1666="",0,IF(科目汇总表!P$5=1,INT(LEFT(T1666,4)),IF(AND(科目汇总表!P$5=2,LEN(T1666)&gt;4),INT(LEFT(T1666,6)),IF(AND(科目汇总表!P$5=3,LEN(T1666)&gt;6),INT(LEFT(T1666,8)),IF(AND(科目汇总表!P$5=4,LEN(T1666)&gt;8),T1666,0)))))</f>
        <v>0</v>
      </c>
      <c r="H1666" s="16">
        <f t="shared" si="77"/>
        <v>0</v>
      </c>
      <c r="I1666" s="16">
        <f t="shared" si="78"/>
        <v>0</v>
      </c>
      <c r="J1666" s="16">
        <f t="shared" si="79"/>
        <v>0</v>
      </c>
    </row>
    <row r="1667" spans="4:10" ht="15" customHeight="1" x14ac:dyDescent="0.15">
      <c r="D1667" s="16">
        <f>IF(T1667="",0,IF(科目汇总表!P$5=1,INT(LEFT(T1667,4)),IF(AND(科目汇总表!P$5=2,LEN(T1667)&gt;4),INT(LEFT(T1667,6)),IF(AND(科目汇总表!P$5=3,LEN(T1667)&gt;6),INT(LEFT(T1667,8)),IF(AND(科目汇总表!P$5=4,LEN(T1667)&gt;8),T1667,0)))))</f>
        <v>0</v>
      </c>
      <c r="H1667" s="16">
        <f t="shared" si="77"/>
        <v>0</v>
      </c>
      <c r="I1667" s="16">
        <f t="shared" si="78"/>
        <v>0</v>
      </c>
      <c r="J1667" s="16">
        <f t="shared" si="79"/>
        <v>0</v>
      </c>
    </row>
    <row r="1668" spans="4:10" ht="15" customHeight="1" x14ac:dyDescent="0.15">
      <c r="D1668" s="16">
        <f>IF(T1668="",0,IF(科目汇总表!P$5=1,INT(LEFT(T1668,4)),IF(AND(科目汇总表!P$5=2,LEN(T1668)&gt;4),INT(LEFT(T1668,6)),IF(AND(科目汇总表!P$5=3,LEN(T1668)&gt;6),INT(LEFT(T1668,8)),IF(AND(科目汇总表!P$5=4,LEN(T1668)&gt;8),T1668,0)))))</f>
        <v>0</v>
      </c>
      <c r="H1668" s="16">
        <f t="shared" si="77"/>
        <v>0</v>
      </c>
      <c r="I1668" s="16">
        <f t="shared" si="78"/>
        <v>0</v>
      </c>
      <c r="J1668" s="16">
        <f t="shared" si="79"/>
        <v>0</v>
      </c>
    </row>
    <row r="1669" spans="4:10" ht="15" customHeight="1" x14ac:dyDescent="0.15">
      <c r="D1669" s="16">
        <f>IF(T1669="",0,IF(科目汇总表!P$5=1,INT(LEFT(T1669,4)),IF(AND(科目汇总表!P$5=2,LEN(T1669)&gt;4),INT(LEFT(T1669,6)),IF(AND(科目汇总表!P$5=3,LEN(T1669)&gt;6),INT(LEFT(T1669,8)),IF(AND(科目汇总表!P$5=4,LEN(T1669)&gt;8),T1669,0)))))</f>
        <v>0</v>
      </c>
      <c r="H1669" s="16">
        <f t="shared" ref="H1669:H1732" si="80">IF(T1669=0,0,INT(LEFT(T1669,4)))</f>
        <v>0</v>
      </c>
      <c r="I1669" s="16">
        <f t="shared" si="78"/>
        <v>0</v>
      </c>
      <c r="J1669" s="16">
        <f t="shared" si="79"/>
        <v>0</v>
      </c>
    </row>
    <row r="1670" spans="4:10" ht="15" customHeight="1" x14ac:dyDescent="0.15">
      <c r="D1670" s="16">
        <f>IF(T1670="",0,IF(科目汇总表!P$5=1,INT(LEFT(T1670,4)),IF(AND(科目汇总表!P$5=2,LEN(T1670)&gt;4),INT(LEFT(T1670,6)),IF(AND(科目汇总表!P$5=3,LEN(T1670)&gt;6),INT(LEFT(T1670,8)),IF(AND(科目汇总表!P$5=4,LEN(T1670)&gt;8),T1670,0)))))</f>
        <v>0</v>
      </c>
      <c r="H1670" s="16">
        <f t="shared" si="80"/>
        <v>0</v>
      </c>
      <c r="I1670" s="16">
        <f t="shared" si="78"/>
        <v>0</v>
      </c>
      <c r="J1670" s="16">
        <f t="shared" si="79"/>
        <v>0</v>
      </c>
    </row>
    <row r="1671" spans="4:10" ht="15" customHeight="1" x14ac:dyDescent="0.15">
      <c r="D1671" s="16">
        <f>IF(T1671="",0,IF(科目汇总表!P$5=1,INT(LEFT(T1671,4)),IF(AND(科目汇总表!P$5=2,LEN(T1671)&gt;4),INT(LEFT(T1671,6)),IF(AND(科目汇总表!P$5=3,LEN(T1671)&gt;6),INT(LEFT(T1671,8)),IF(AND(科目汇总表!P$5=4,LEN(T1671)&gt;8),T1671,0)))))</f>
        <v>0</v>
      </c>
      <c r="H1671" s="16">
        <f t="shared" si="80"/>
        <v>0</v>
      </c>
      <c r="I1671" s="16">
        <f t="shared" si="78"/>
        <v>0</v>
      </c>
      <c r="J1671" s="16">
        <f t="shared" si="79"/>
        <v>0</v>
      </c>
    </row>
    <row r="1672" spans="4:10" ht="15" customHeight="1" x14ac:dyDescent="0.15">
      <c r="D1672" s="16">
        <f>IF(T1672="",0,IF(科目汇总表!P$5=1,INT(LEFT(T1672,4)),IF(AND(科目汇总表!P$5=2,LEN(T1672)&gt;4),INT(LEFT(T1672,6)),IF(AND(科目汇总表!P$5=3,LEN(T1672)&gt;6),INT(LEFT(T1672,8)),IF(AND(科目汇总表!P$5=4,LEN(T1672)&gt;8),T1672,0)))))</f>
        <v>0</v>
      </c>
      <c r="H1672" s="16">
        <f t="shared" si="80"/>
        <v>0</v>
      </c>
      <c r="I1672" s="16">
        <f t="shared" si="78"/>
        <v>0</v>
      </c>
      <c r="J1672" s="16">
        <f t="shared" si="79"/>
        <v>0</v>
      </c>
    </row>
    <row r="1673" spans="4:10" ht="15" customHeight="1" x14ac:dyDescent="0.15">
      <c r="D1673" s="16">
        <f>IF(T1673="",0,IF(科目汇总表!P$5=1,INT(LEFT(T1673,4)),IF(AND(科目汇总表!P$5=2,LEN(T1673)&gt;4),INT(LEFT(T1673,6)),IF(AND(科目汇总表!P$5=3,LEN(T1673)&gt;6),INT(LEFT(T1673,8)),IF(AND(科目汇总表!P$5=4,LEN(T1673)&gt;8),T1673,0)))))</f>
        <v>0</v>
      </c>
      <c r="H1673" s="16">
        <f t="shared" si="80"/>
        <v>0</v>
      </c>
      <c r="I1673" s="16">
        <f t="shared" si="78"/>
        <v>0</v>
      </c>
      <c r="J1673" s="16">
        <f t="shared" si="79"/>
        <v>0</v>
      </c>
    </row>
    <row r="1674" spans="4:10" ht="15" customHeight="1" x14ac:dyDescent="0.15">
      <c r="D1674" s="16">
        <f>IF(T1674="",0,IF(科目汇总表!P$5=1,INT(LEFT(T1674,4)),IF(AND(科目汇总表!P$5=2,LEN(T1674)&gt;4),INT(LEFT(T1674,6)),IF(AND(科目汇总表!P$5=3,LEN(T1674)&gt;6),INT(LEFT(T1674,8)),IF(AND(科目汇总表!P$5=4,LEN(T1674)&gt;8),T1674,0)))))</f>
        <v>0</v>
      </c>
      <c r="H1674" s="16">
        <f t="shared" si="80"/>
        <v>0</v>
      </c>
      <c r="I1674" s="16">
        <f t="shared" si="78"/>
        <v>0</v>
      </c>
      <c r="J1674" s="16">
        <f t="shared" si="79"/>
        <v>0</v>
      </c>
    </row>
    <row r="1675" spans="4:10" ht="15" customHeight="1" x14ac:dyDescent="0.15">
      <c r="D1675" s="16">
        <f>IF(T1675="",0,IF(科目汇总表!P$5=1,INT(LEFT(T1675,4)),IF(AND(科目汇总表!P$5=2,LEN(T1675)&gt;4),INT(LEFT(T1675,6)),IF(AND(科目汇总表!P$5=3,LEN(T1675)&gt;6),INT(LEFT(T1675,8)),IF(AND(科目汇总表!P$5=4,LEN(T1675)&gt;8),T1675,0)))))</f>
        <v>0</v>
      </c>
      <c r="H1675" s="16">
        <f t="shared" si="80"/>
        <v>0</v>
      </c>
      <c r="I1675" s="16">
        <f t="shared" si="78"/>
        <v>0</v>
      </c>
      <c r="J1675" s="16">
        <f t="shared" si="79"/>
        <v>0</v>
      </c>
    </row>
    <row r="1676" spans="4:10" ht="15" customHeight="1" x14ac:dyDescent="0.15">
      <c r="D1676" s="16">
        <f>IF(T1676="",0,IF(科目汇总表!P$5=1,INT(LEFT(T1676,4)),IF(AND(科目汇总表!P$5=2,LEN(T1676)&gt;4),INT(LEFT(T1676,6)),IF(AND(科目汇总表!P$5=3,LEN(T1676)&gt;6),INT(LEFT(T1676,8)),IF(AND(科目汇总表!P$5=4,LEN(T1676)&gt;8),T1676,0)))))</f>
        <v>0</v>
      </c>
      <c r="H1676" s="16">
        <f t="shared" si="80"/>
        <v>0</v>
      </c>
      <c r="I1676" s="16">
        <f t="shared" si="78"/>
        <v>0</v>
      </c>
      <c r="J1676" s="16">
        <f t="shared" si="79"/>
        <v>0</v>
      </c>
    </row>
    <row r="1677" spans="4:10" ht="15" customHeight="1" x14ac:dyDescent="0.15">
      <c r="D1677" s="16">
        <f>IF(T1677="",0,IF(科目汇总表!P$5=1,INT(LEFT(T1677,4)),IF(AND(科目汇总表!P$5=2,LEN(T1677)&gt;4),INT(LEFT(T1677,6)),IF(AND(科目汇总表!P$5=3,LEN(T1677)&gt;6),INT(LEFT(T1677,8)),IF(AND(科目汇总表!P$5=4,LEN(T1677)&gt;8),T1677,0)))))</f>
        <v>0</v>
      </c>
      <c r="H1677" s="16">
        <f t="shared" si="80"/>
        <v>0</v>
      </c>
      <c r="I1677" s="16">
        <f t="shared" si="78"/>
        <v>0</v>
      </c>
      <c r="J1677" s="16">
        <f t="shared" si="79"/>
        <v>0</v>
      </c>
    </row>
    <row r="1678" spans="4:10" ht="15" customHeight="1" x14ac:dyDescent="0.15">
      <c r="D1678" s="16">
        <f>IF(T1678="",0,IF(科目汇总表!P$5=1,INT(LEFT(T1678,4)),IF(AND(科目汇总表!P$5=2,LEN(T1678)&gt;4),INT(LEFT(T1678,6)),IF(AND(科目汇总表!P$5=3,LEN(T1678)&gt;6),INT(LEFT(T1678,8)),IF(AND(科目汇总表!P$5=4,LEN(T1678)&gt;8),T1678,0)))))</f>
        <v>0</v>
      </c>
      <c r="H1678" s="16">
        <f t="shared" si="80"/>
        <v>0</v>
      </c>
      <c r="I1678" s="16">
        <f t="shared" si="78"/>
        <v>0</v>
      </c>
      <c r="J1678" s="16">
        <f t="shared" si="79"/>
        <v>0</v>
      </c>
    </row>
    <row r="1679" spans="4:10" ht="15" customHeight="1" x14ac:dyDescent="0.15">
      <c r="D1679" s="16">
        <f>IF(T1679="",0,IF(科目汇总表!P$5=1,INT(LEFT(T1679,4)),IF(AND(科目汇总表!P$5=2,LEN(T1679)&gt;4),INT(LEFT(T1679,6)),IF(AND(科目汇总表!P$5=3,LEN(T1679)&gt;6),INT(LEFT(T1679,8)),IF(AND(科目汇总表!P$5=4,LEN(T1679)&gt;8),T1679,0)))))</f>
        <v>0</v>
      </c>
      <c r="H1679" s="16">
        <f t="shared" si="80"/>
        <v>0</v>
      </c>
      <c r="I1679" s="16">
        <f t="shared" si="78"/>
        <v>0</v>
      </c>
      <c r="J1679" s="16">
        <f t="shared" si="79"/>
        <v>0</v>
      </c>
    </row>
    <row r="1680" spans="4:10" ht="15" customHeight="1" x14ac:dyDescent="0.15">
      <c r="D1680" s="16">
        <f>IF(T1680="",0,IF(科目汇总表!P$5=1,INT(LEFT(T1680,4)),IF(AND(科目汇总表!P$5=2,LEN(T1680)&gt;4),INT(LEFT(T1680,6)),IF(AND(科目汇总表!P$5=3,LEN(T1680)&gt;6),INT(LEFT(T1680,8)),IF(AND(科目汇总表!P$5=4,LEN(T1680)&gt;8),T1680,0)))))</f>
        <v>0</v>
      </c>
      <c r="H1680" s="16">
        <f t="shared" si="80"/>
        <v>0</v>
      </c>
      <c r="I1680" s="16">
        <f t="shared" si="78"/>
        <v>0</v>
      </c>
      <c r="J1680" s="16">
        <f t="shared" si="79"/>
        <v>0</v>
      </c>
    </row>
    <row r="1681" spans="4:10" ht="15" customHeight="1" x14ac:dyDescent="0.15">
      <c r="D1681" s="16">
        <f>IF(T1681="",0,IF(科目汇总表!P$5=1,INT(LEFT(T1681,4)),IF(AND(科目汇总表!P$5=2,LEN(T1681)&gt;4),INT(LEFT(T1681,6)),IF(AND(科目汇总表!P$5=3,LEN(T1681)&gt;6),INT(LEFT(T1681,8)),IF(AND(科目汇总表!P$5=4,LEN(T1681)&gt;8),T1681,0)))))</f>
        <v>0</v>
      </c>
      <c r="H1681" s="16">
        <f t="shared" si="80"/>
        <v>0</v>
      </c>
      <c r="I1681" s="16">
        <f t="shared" si="78"/>
        <v>0</v>
      </c>
      <c r="J1681" s="16">
        <f t="shared" si="79"/>
        <v>0</v>
      </c>
    </row>
    <row r="1682" spans="4:10" ht="15" customHeight="1" x14ac:dyDescent="0.15">
      <c r="D1682" s="16">
        <f>IF(T1682="",0,IF(科目汇总表!P$5=1,INT(LEFT(T1682,4)),IF(AND(科目汇总表!P$5=2,LEN(T1682)&gt;4),INT(LEFT(T1682,6)),IF(AND(科目汇总表!P$5=3,LEN(T1682)&gt;6),INT(LEFT(T1682,8)),IF(AND(科目汇总表!P$5=4,LEN(T1682)&gt;8),T1682,0)))))</f>
        <v>0</v>
      </c>
      <c r="H1682" s="16">
        <f t="shared" si="80"/>
        <v>0</v>
      </c>
      <c r="I1682" s="16">
        <f t="shared" si="78"/>
        <v>0</v>
      </c>
      <c r="J1682" s="16">
        <f t="shared" si="79"/>
        <v>0</v>
      </c>
    </row>
    <row r="1683" spans="4:10" ht="15" customHeight="1" x14ac:dyDescent="0.15">
      <c r="D1683" s="16">
        <f>IF(T1683="",0,IF(科目汇总表!P$5=1,INT(LEFT(T1683,4)),IF(AND(科目汇总表!P$5=2,LEN(T1683)&gt;4),INT(LEFT(T1683,6)),IF(AND(科目汇总表!P$5=3,LEN(T1683)&gt;6),INT(LEFT(T1683,8)),IF(AND(科目汇总表!P$5=4,LEN(T1683)&gt;8),T1683,0)))))</f>
        <v>0</v>
      </c>
      <c r="H1683" s="16">
        <f t="shared" si="80"/>
        <v>0</v>
      </c>
      <c r="I1683" s="16">
        <f t="shared" si="78"/>
        <v>0</v>
      </c>
      <c r="J1683" s="16">
        <f t="shared" si="79"/>
        <v>0</v>
      </c>
    </row>
    <row r="1684" spans="4:10" ht="15" customHeight="1" x14ac:dyDescent="0.15">
      <c r="D1684" s="16">
        <f>IF(T1684="",0,IF(科目汇总表!P$5=1,INT(LEFT(T1684,4)),IF(AND(科目汇总表!P$5=2,LEN(T1684)&gt;4),INT(LEFT(T1684,6)),IF(AND(科目汇总表!P$5=3,LEN(T1684)&gt;6),INT(LEFT(T1684,8)),IF(AND(科目汇总表!P$5=4,LEN(T1684)&gt;8),T1684,0)))))</f>
        <v>0</v>
      </c>
      <c r="H1684" s="16">
        <f t="shared" si="80"/>
        <v>0</v>
      </c>
      <c r="I1684" s="16">
        <f t="shared" si="78"/>
        <v>0</v>
      </c>
      <c r="J1684" s="16">
        <f t="shared" si="79"/>
        <v>0</v>
      </c>
    </row>
    <row r="1685" spans="4:10" ht="15" customHeight="1" x14ac:dyDescent="0.15">
      <c r="D1685" s="16">
        <f>IF(T1685="",0,IF(科目汇总表!P$5=1,INT(LEFT(T1685,4)),IF(AND(科目汇总表!P$5=2,LEN(T1685)&gt;4),INT(LEFT(T1685,6)),IF(AND(科目汇总表!P$5=3,LEN(T1685)&gt;6),INT(LEFT(T1685,8)),IF(AND(科目汇总表!P$5=4,LEN(T1685)&gt;8),T1685,0)))))</f>
        <v>0</v>
      </c>
      <c r="H1685" s="16">
        <f t="shared" si="80"/>
        <v>0</v>
      </c>
      <c r="I1685" s="16">
        <f t="shared" si="78"/>
        <v>0</v>
      </c>
      <c r="J1685" s="16">
        <f t="shared" si="79"/>
        <v>0</v>
      </c>
    </row>
    <row r="1686" spans="4:10" ht="15" customHeight="1" x14ac:dyDescent="0.15">
      <c r="D1686" s="16">
        <f>IF(T1686="",0,IF(科目汇总表!P$5=1,INT(LEFT(T1686,4)),IF(AND(科目汇总表!P$5=2,LEN(T1686)&gt;4),INT(LEFT(T1686,6)),IF(AND(科目汇总表!P$5=3,LEN(T1686)&gt;6),INT(LEFT(T1686,8)),IF(AND(科目汇总表!P$5=4,LEN(T1686)&gt;8),T1686,0)))))</f>
        <v>0</v>
      </c>
      <c r="H1686" s="16">
        <f t="shared" si="80"/>
        <v>0</v>
      </c>
      <c r="I1686" s="16">
        <f t="shared" si="78"/>
        <v>0</v>
      </c>
      <c r="J1686" s="16">
        <f t="shared" si="79"/>
        <v>0</v>
      </c>
    </row>
    <row r="1687" spans="4:10" ht="15" customHeight="1" x14ac:dyDescent="0.15">
      <c r="D1687" s="16">
        <f>IF(T1687="",0,IF(科目汇总表!P$5=1,INT(LEFT(T1687,4)),IF(AND(科目汇总表!P$5=2,LEN(T1687)&gt;4),INT(LEFT(T1687,6)),IF(AND(科目汇总表!P$5=3,LEN(T1687)&gt;6),INT(LEFT(T1687,8)),IF(AND(科目汇总表!P$5=4,LEN(T1687)&gt;8),T1687,0)))))</f>
        <v>0</v>
      </c>
      <c r="H1687" s="16">
        <f t="shared" si="80"/>
        <v>0</v>
      </c>
      <c r="I1687" s="16">
        <f t="shared" si="78"/>
        <v>0</v>
      </c>
      <c r="J1687" s="16">
        <f t="shared" si="79"/>
        <v>0</v>
      </c>
    </row>
    <row r="1688" spans="4:10" ht="15" customHeight="1" x14ac:dyDescent="0.15">
      <c r="D1688" s="16">
        <f>IF(T1688="",0,IF(科目汇总表!P$5=1,INT(LEFT(T1688,4)),IF(AND(科目汇总表!P$5=2,LEN(T1688)&gt;4),INT(LEFT(T1688,6)),IF(AND(科目汇总表!P$5=3,LEN(T1688)&gt;6),INT(LEFT(T1688,8)),IF(AND(科目汇总表!P$5=4,LEN(T1688)&gt;8),T1688,0)))))</f>
        <v>0</v>
      </c>
      <c r="H1688" s="16">
        <f t="shared" si="80"/>
        <v>0</v>
      </c>
      <c r="I1688" s="16">
        <f t="shared" si="78"/>
        <v>0</v>
      </c>
      <c r="J1688" s="16">
        <f t="shared" si="79"/>
        <v>0</v>
      </c>
    </row>
    <row r="1689" spans="4:10" ht="15" customHeight="1" x14ac:dyDescent="0.15">
      <c r="D1689" s="16">
        <f>IF(T1689="",0,IF(科目汇总表!P$5=1,INT(LEFT(T1689,4)),IF(AND(科目汇总表!P$5=2,LEN(T1689)&gt;4),INT(LEFT(T1689,6)),IF(AND(科目汇总表!P$5=3,LEN(T1689)&gt;6),INT(LEFT(T1689,8)),IF(AND(科目汇总表!P$5=4,LEN(T1689)&gt;8),T1689,0)))))</f>
        <v>0</v>
      </c>
      <c r="H1689" s="16">
        <f t="shared" si="80"/>
        <v>0</v>
      </c>
      <c r="I1689" s="16">
        <f t="shared" si="78"/>
        <v>0</v>
      </c>
      <c r="J1689" s="16">
        <f t="shared" si="79"/>
        <v>0</v>
      </c>
    </row>
    <row r="1690" spans="4:10" ht="15" customHeight="1" x14ac:dyDescent="0.15">
      <c r="D1690" s="16">
        <f>IF(T1690="",0,IF(科目汇总表!P$5=1,INT(LEFT(T1690,4)),IF(AND(科目汇总表!P$5=2,LEN(T1690)&gt;4),INT(LEFT(T1690,6)),IF(AND(科目汇总表!P$5=3,LEN(T1690)&gt;6),INT(LEFT(T1690,8)),IF(AND(科目汇总表!P$5=4,LEN(T1690)&gt;8),T1690,0)))))</f>
        <v>0</v>
      </c>
      <c r="H1690" s="16">
        <f t="shared" si="80"/>
        <v>0</v>
      </c>
      <c r="I1690" s="16">
        <f t="shared" si="78"/>
        <v>0</v>
      </c>
      <c r="J1690" s="16">
        <f t="shared" si="79"/>
        <v>0</v>
      </c>
    </row>
    <row r="1691" spans="4:10" ht="15" customHeight="1" x14ac:dyDescent="0.15">
      <c r="D1691" s="16">
        <f>IF(T1691="",0,IF(科目汇总表!P$5=1,INT(LEFT(T1691,4)),IF(AND(科目汇总表!P$5=2,LEN(T1691)&gt;4),INT(LEFT(T1691,6)),IF(AND(科目汇总表!P$5=3,LEN(T1691)&gt;6),INT(LEFT(T1691,8)),IF(AND(科目汇总表!P$5=4,LEN(T1691)&gt;8),T1691,0)))))</f>
        <v>0</v>
      </c>
      <c r="H1691" s="16">
        <f t="shared" si="80"/>
        <v>0</v>
      </c>
      <c r="I1691" s="16">
        <f t="shared" si="78"/>
        <v>0</v>
      </c>
      <c r="J1691" s="16">
        <f t="shared" si="79"/>
        <v>0</v>
      </c>
    </row>
    <row r="1692" spans="4:10" ht="15" customHeight="1" x14ac:dyDescent="0.15">
      <c r="D1692" s="16">
        <f>IF(T1692="",0,IF(科目汇总表!P$5=1,INT(LEFT(T1692,4)),IF(AND(科目汇总表!P$5=2,LEN(T1692)&gt;4),INT(LEFT(T1692,6)),IF(AND(科目汇总表!P$5=3,LEN(T1692)&gt;6),INT(LEFT(T1692,8)),IF(AND(科目汇总表!P$5=4,LEN(T1692)&gt;8),T1692,0)))))</f>
        <v>0</v>
      </c>
      <c r="H1692" s="16">
        <f t="shared" si="80"/>
        <v>0</v>
      </c>
      <c r="I1692" s="16">
        <f t="shared" si="78"/>
        <v>0</v>
      </c>
      <c r="J1692" s="16">
        <f t="shared" si="79"/>
        <v>0</v>
      </c>
    </row>
    <row r="1693" spans="4:10" ht="15" customHeight="1" x14ac:dyDescent="0.15">
      <c r="D1693" s="16">
        <f>IF(T1693="",0,IF(科目汇总表!P$5=1,INT(LEFT(T1693,4)),IF(AND(科目汇总表!P$5=2,LEN(T1693)&gt;4),INT(LEFT(T1693,6)),IF(AND(科目汇总表!P$5=3,LEN(T1693)&gt;6),INT(LEFT(T1693,8)),IF(AND(科目汇总表!P$5=4,LEN(T1693)&gt;8),T1693,0)))))</f>
        <v>0</v>
      </c>
      <c r="H1693" s="16">
        <f t="shared" si="80"/>
        <v>0</v>
      </c>
      <c r="I1693" s="16">
        <f t="shared" si="78"/>
        <v>0</v>
      </c>
      <c r="J1693" s="16">
        <f t="shared" si="79"/>
        <v>0</v>
      </c>
    </row>
    <row r="1694" spans="4:10" ht="15" customHeight="1" x14ac:dyDescent="0.15">
      <c r="D1694" s="16">
        <f>IF(T1694="",0,IF(科目汇总表!P$5=1,INT(LEFT(T1694,4)),IF(AND(科目汇总表!P$5=2,LEN(T1694)&gt;4),INT(LEFT(T1694,6)),IF(AND(科目汇总表!P$5=3,LEN(T1694)&gt;6),INT(LEFT(T1694,8)),IF(AND(科目汇总表!P$5=4,LEN(T1694)&gt;8),T1694,0)))))</f>
        <v>0</v>
      </c>
      <c r="H1694" s="16">
        <f t="shared" si="80"/>
        <v>0</v>
      </c>
      <c r="I1694" s="16">
        <f t="shared" si="78"/>
        <v>0</v>
      </c>
      <c r="J1694" s="16">
        <f t="shared" si="79"/>
        <v>0</v>
      </c>
    </row>
    <row r="1695" spans="4:10" ht="15" customHeight="1" x14ac:dyDescent="0.15">
      <c r="D1695" s="16">
        <f>IF(T1695="",0,IF(科目汇总表!P$5=1,INT(LEFT(T1695,4)),IF(AND(科目汇总表!P$5=2,LEN(T1695)&gt;4),INT(LEFT(T1695,6)),IF(AND(科目汇总表!P$5=3,LEN(T1695)&gt;6),INT(LEFT(T1695,8)),IF(AND(科目汇总表!P$5=4,LEN(T1695)&gt;8),T1695,0)))))</f>
        <v>0</v>
      </c>
      <c r="H1695" s="16">
        <f t="shared" si="80"/>
        <v>0</v>
      </c>
      <c r="I1695" s="16">
        <f t="shared" si="78"/>
        <v>0</v>
      </c>
      <c r="J1695" s="16">
        <f t="shared" si="79"/>
        <v>0</v>
      </c>
    </row>
    <row r="1696" spans="4:10" ht="15" customHeight="1" x14ac:dyDescent="0.15">
      <c r="D1696" s="16">
        <f>IF(T1696="",0,IF(科目汇总表!P$5=1,INT(LEFT(T1696,4)),IF(AND(科目汇总表!P$5=2,LEN(T1696)&gt;4),INT(LEFT(T1696,6)),IF(AND(科目汇总表!P$5=3,LEN(T1696)&gt;6),INT(LEFT(T1696,8)),IF(AND(科目汇总表!P$5=4,LEN(T1696)&gt;8),T1696,0)))))</f>
        <v>0</v>
      </c>
      <c r="H1696" s="16">
        <f t="shared" si="80"/>
        <v>0</v>
      </c>
      <c r="I1696" s="16">
        <f t="shared" si="78"/>
        <v>0</v>
      </c>
      <c r="J1696" s="16">
        <f t="shared" si="79"/>
        <v>0</v>
      </c>
    </row>
    <row r="1697" spans="4:10" ht="15" customHeight="1" x14ac:dyDescent="0.15">
      <c r="D1697" s="16">
        <f>IF(T1697="",0,IF(科目汇总表!P$5=1,INT(LEFT(T1697,4)),IF(AND(科目汇总表!P$5=2,LEN(T1697)&gt;4),INT(LEFT(T1697,6)),IF(AND(科目汇总表!P$5=3,LEN(T1697)&gt;6),INT(LEFT(T1697,8)),IF(AND(科目汇总表!P$5=4,LEN(T1697)&gt;8),T1697,0)))))</f>
        <v>0</v>
      </c>
      <c r="H1697" s="16">
        <f t="shared" si="80"/>
        <v>0</v>
      </c>
      <c r="I1697" s="16">
        <f t="shared" si="78"/>
        <v>0</v>
      </c>
      <c r="J1697" s="16">
        <f t="shared" si="79"/>
        <v>0</v>
      </c>
    </row>
    <row r="1698" spans="4:10" ht="15" customHeight="1" x14ac:dyDescent="0.15">
      <c r="D1698" s="16">
        <f>IF(T1698="",0,IF(科目汇总表!P$5=1,INT(LEFT(T1698,4)),IF(AND(科目汇总表!P$5=2,LEN(T1698)&gt;4),INT(LEFT(T1698,6)),IF(AND(科目汇总表!P$5=3,LEN(T1698)&gt;6),INT(LEFT(T1698,8)),IF(AND(科目汇总表!P$5=4,LEN(T1698)&gt;8),T1698,0)))))</f>
        <v>0</v>
      </c>
      <c r="H1698" s="16">
        <f t="shared" si="80"/>
        <v>0</v>
      </c>
      <c r="I1698" s="16">
        <f t="shared" si="78"/>
        <v>0</v>
      </c>
      <c r="J1698" s="16">
        <f t="shared" si="79"/>
        <v>0</v>
      </c>
    </row>
    <row r="1699" spans="4:10" ht="15" customHeight="1" x14ac:dyDescent="0.15">
      <c r="D1699" s="16">
        <f>IF(T1699="",0,IF(科目汇总表!P$5=1,INT(LEFT(T1699,4)),IF(AND(科目汇总表!P$5=2,LEN(T1699)&gt;4),INT(LEFT(T1699,6)),IF(AND(科目汇总表!P$5=3,LEN(T1699)&gt;6),INT(LEFT(T1699,8)),IF(AND(科目汇总表!P$5=4,LEN(T1699)&gt;8),T1699,0)))))</f>
        <v>0</v>
      </c>
      <c r="H1699" s="16">
        <f t="shared" si="80"/>
        <v>0</v>
      </c>
      <c r="I1699" s="16">
        <f t="shared" si="78"/>
        <v>0</v>
      </c>
      <c r="J1699" s="16">
        <f t="shared" si="79"/>
        <v>0</v>
      </c>
    </row>
    <row r="1700" spans="4:10" ht="15" customHeight="1" x14ac:dyDescent="0.15">
      <c r="D1700" s="16">
        <f>IF(T1700="",0,IF(科目汇总表!P$5=1,INT(LEFT(T1700,4)),IF(AND(科目汇总表!P$5=2,LEN(T1700)&gt;4),INT(LEFT(T1700,6)),IF(AND(科目汇总表!P$5=3,LEN(T1700)&gt;6),INT(LEFT(T1700,8)),IF(AND(科目汇总表!P$5=4,LEN(T1700)&gt;8),T1700,0)))))</f>
        <v>0</v>
      </c>
      <c r="H1700" s="16">
        <f t="shared" si="80"/>
        <v>0</v>
      </c>
      <c r="I1700" s="16">
        <f t="shared" ref="I1700:I1763" si="81">IF(LEN(T1700)&lt;6,0,INT(LEFT(T1700,6)))</f>
        <v>0</v>
      </c>
      <c r="J1700" s="16">
        <f t="shared" ref="J1700:J1763" si="82">IF(LEN(T1700)&lt;8,0,INT(LEFT(T1700,8)))</f>
        <v>0</v>
      </c>
    </row>
    <row r="1701" spans="4:10" ht="15" customHeight="1" x14ac:dyDescent="0.15">
      <c r="D1701" s="16">
        <f>IF(T1701="",0,IF(科目汇总表!P$5=1,INT(LEFT(T1701,4)),IF(AND(科目汇总表!P$5=2,LEN(T1701)&gt;4),INT(LEFT(T1701,6)),IF(AND(科目汇总表!P$5=3,LEN(T1701)&gt;6),INT(LEFT(T1701,8)),IF(AND(科目汇总表!P$5=4,LEN(T1701)&gt;8),T1701,0)))))</f>
        <v>0</v>
      </c>
      <c r="H1701" s="16">
        <f t="shared" si="80"/>
        <v>0</v>
      </c>
      <c r="I1701" s="16">
        <f t="shared" si="81"/>
        <v>0</v>
      </c>
      <c r="J1701" s="16">
        <f t="shared" si="82"/>
        <v>0</v>
      </c>
    </row>
    <row r="1702" spans="4:10" ht="15" customHeight="1" x14ac:dyDescent="0.15">
      <c r="D1702" s="16">
        <f>IF(T1702="",0,IF(科目汇总表!P$5=1,INT(LEFT(T1702,4)),IF(AND(科目汇总表!P$5=2,LEN(T1702)&gt;4),INT(LEFT(T1702,6)),IF(AND(科目汇总表!P$5=3,LEN(T1702)&gt;6),INT(LEFT(T1702,8)),IF(AND(科目汇总表!P$5=4,LEN(T1702)&gt;8),T1702,0)))))</f>
        <v>0</v>
      </c>
      <c r="H1702" s="16">
        <f t="shared" si="80"/>
        <v>0</v>
      </c>
      <c r="I1702" s="16">
        <f t="shared" si="81"/>
        <v>0</v>
      </c>
      <c r="J1702" s="16">
        <f t="shared" si="82"/>
        <v>0</v>
      </c>
    </row>
    <row r="1703" spans="4:10" ht="15" customHeight="1" x14ac:dyDescent="0.15">
      <c r="D1703" s="16">
        <f>IF(T1703="",0,IF(科目汇总表!P$5=1,INT(LEFT(T1703,4)),IF(AND(科目汇总表!P$5=2,LEN(T1703)&gt;4),INT(LEFT(T1703,6)),IF(AND(科目汇总表!P$5=3,LEN(T1703)&gt;6),INT(LEFT(T1703,8)),IF(AND(科目汇总表!P$5=4,LEN(T1703)&gt;8),T1703,0)))))</f>
        <v>0</v>
      </c>
      <c r="H1703" s="16">
        <f t="shared" si="80"/>
        <v>0</v>
      </c>
      <c r="I1703" s="16">
        <f t="shared" si="81"/>
        <v>0</v>
      </c>
      <c r="J1703" s="16">
        <f t="shared" si="82"/>
        <v>0</v>
      </c>
    </row>
    <row r="1704" spans="4:10" ht="15" customHeight="1" x14ac:dyDescent="0.15">
      <c r="D1704" s="16">
        <f>IF(T1704="",0,IF(科目汇总表!P$5=1,INT(LEFT(T1704,4)),IF(AND(科目汇总表!P$5=2,LEN(T1704)&gt;4),INT(LEFT(T1704,6)),IF(AND(科目汇总表!P$5=3,LEN(T1704)&gt;6),INT(LEFT(T1704,8)),IF(AND(科目汇总表!P$5=4,LEN(T1704)&gt;8),T1704,0)))))</f>
        <v>0</v>
      </c>
      <c r="H1704" s="16">
        <f t="shared" si="80"/>
        <v>0</v>
      </c>
      <c r="I1704" s="16">
        <f t="shared" si="81"/>
        <v>0</v>
      </c>
      <c r="J1704" s="16">
        <f t="shared" si="82"/>
        <v>0</v>
      </c>
    </row>
    <row r="1705" spans="4:10" ht="15" customHeight="1" x14ac:dyDescent="0.15">
      <c r="D1705" s="16">
        <f>IF(T1705="",0,IF(科目汇总表!P$5=1,INT(LEFT(T1705,4)),IF(AND(科目汇总表!P$5=2,LEN(T1705)&gt;4),INT(LEFT(T1705,6)),IF(AND(科目汇总表!P$5=3,LEN(T1705)&gt;6),INT(LEFT(T1705,8)),IF(AND(科目汇总表!P$5=4,LEN(T1705)&gt;8),T1705,0)))))</f>
        <v>0</v>
      </c>
      <c r="H1705" s="16">
        <f t="shared" si="80"/>
        <v>0</v>
      </c>
      <c r="I1705" s="16">
        <f t="shared" si="81"/>
        <v>0</v>
      </c>
      <c r="J1705" s="16">
        <f t="shared" si="82"/>
        <v>0</v>
      </c>
    </row>
    <row r="1706" spans="4:10" ht="15" customHeight="1" x14ac:dyDescent="0.15">
      <c r="D1706" s="16">
        <f>IF(T1706="",0,IF(科目汇总表!P$5=1,INT(LEFT(T1706,4)),IF(AND(科目汇总表!P$5=2,LEN(T1706)&gt;4),INT(LEFT(T1706,6)),IF(AND(科目汇总表!P$5=3,LEN(T1706)&gt;6),INT(LEFT(T1706,8)),IF(AND(科目汇总表!P$5=4,LEN(T1706)&gt;8),T1706,0)))))</f>
        <v>0</v>
      </c>
      <c r="H1706" s="16">
        <f t="shared" si="80"/>
        <v>0</v>
      </c>
      <c r="I1706" s="16">
        <f t="shared" si="81"/>
        <v>0</v>
      </c>
      <c r="J1706" s="16">
        <f t="shared" si="82"/>
        <v>0</v>
      </c>
    </row>
    <row r="1707" spans="4:10" ht="15" customHeight="1" x14ac:dyDescent="0.15">
      <c r="D1707" s="16">
        <f>IF(T1707="",0,IF(科目汇总表!P$5=1,INT(LEFT(T1707,4)),IF(AND(科目汇总表!P$5=2,LEN(T1707)&gt;4),INT(LEFT(T1707,6)),IF(AND(科目汇总表!P$5=3,LEN(T1707)&gt;6),INT(LEFT(T1707,8)),IF(AND(科目汇总表!P$5=4,LEN(T1707)&gt;8),T1707,0)))))</f>
        <v>0</v>
      </c>
      <c r="H1707" s="16">
        <f t="shared" si="80"/>
        <v>0</v>
      </c>
      <c r="I1707" s="16">
        <f t="shared" si="81"/>
        <v>0</v>
      </c>
      <c r="J1707" s="16">
        <f t="shared" si="82"/>
        <v>0</v>
      </c>
    </row>
    <row r="1708" spans="4:10" ht="15" customHeight="1" x14ac:dyDescent="0.15">
      <c r="D1708" s="16">
        <f>IF(T1708="",0,IF(科目汇总表!P$5=1,INT(LEFT(T1708,4)),IF(AND(科目汇总表!P$5=2,LEN(T1708)&gt;4),INT(LEFT(T1708,6)),IF(AND(科目汇总表!P$5=3,LEN(T1708)&gt;6),INT(LEFT(T1708,8)),IF(AND(科目汇总表!P$5=4,LEN(T1708)&gt;8),T1708,0)))))</f>
        <v>0</v>
      </c>
      <c r="H1708" s="16">
        <f t="shared" si="80"/>
        <v>0</v>
      </c>
      <c r="I1708" s="16">
        <f t="shared" si="81"/>
        <v>0</v>
      </c>
      <c r="J1708" s="16">
        <f t="shared" si="82"/>
        <v>0</v>
      </c>
    </row>
    <row r="1709" spans="4:10" ht="15" customHeight="1" x14ac:dyDescent="0.15">
      <c r="D1709" s="16">
        <f>IF(T1709="",0,IF(科目汇总表!P$5=1,INT(LEFT(T1709,4)),IF(AND(科目汇总表!P$5=2,LEN(T1709)&gt;4),INT(LEFT(T1709,6)),IF(AND(科目汇总表!P$5=3,LEN(T1709)&gt;6),INT(LEFT(T1709,8)),IF(AND(科目汇总表!P$5=4,LEN(T1709)&gt;8),T1709,0)))))</f>
        <v>0</v>
      </c>
      <c r="H1709" s="16">
        <f t="shared" si="80"/>
        <v>0</v>
      </c>
      <c r="I1709" s="16">
        <f t="shared" si="81"/>
        <v>0</v>
      </c>
      <c r="J1709" s="16">
        <f t="shared" si="82"/>
        <v>0</v>
      </c>
    </row>
    <row r="1710" spans="4:10" ht="15" customHeight="1" x14ac:dyDescent="0.15">
      <c r="D1710" s="16">
        <f>IF(T1710="",0,IF(科目汇总表!P$5=1,INT(LEFT(T1710,4)),IF(AND(科目汇总表!P$5=2,LEN(T1710)&gt;4),INT(LEFT(T1710,6)),IF(AND(科目汇总表!P$5=3,LEN(T1710)&gt;6),INT(LEFT(T1710,8)),IF(AND(科目汇总表!P$5=4,LEN(T1710)&gt;8),T1710,0)))))</f>
        <v>0</v>
      </c>
      <c r="H1710" s="16">
        <f t="shared" si="80"/>
        <v>0</v>
      </c>
      <c r="I1710" s="16">
        <f t="shared" si="81"/>
        <v>0</v>
      </c>
      <c r="J1710" s="16">
        <f t="shared" si="82"/>
        <v>0</v>
      </c>
    </row>
    <row r="1711" spans="4:10" ht="15" customHeight="1" x14ac:dyDescent="0.15">
      <c r="D1711" s="16">
        <f>IF(T1711="",0,IF(科目汇总表!P$5=1,INT(LEFT(T1711,4)),IF(AND(科目汇总表!P$5=2,LEN(T1711)&gt;4),INT(LEFT(T1711,6)),IF(AND(科目汇总表!P$5=3,LEN(T1711)&gt;6),INT(LEFT(T1711,8)),IF(AND(科目汇总表!P$5=4,LEN(T1711)&gt;8),T1711,0)))))</f>
        <v>0</v>
      </c>
      <c r="H1711" s="16">
        <f t="shared" si="80"/>
        <v>0</v>
      </c>
      <c r="I1711" s="16">
        <f t="shared" si="81"/>
        <v>0</v>
      </c>
      <c r="J1711" s="16">
        <f t="shared" si="82"/>
        <v>0</v>
      </c>
    </row>
    <row r="1712" spans="4:10" ht="15" customHeight="1" x14ac:dyDescent="0.15">
      <c r="D1712" s="16">
        <f>IF(T1712="",0,IF(科目汇总表!P$5=1,INT(LEFT(T1712,4)),IF(AND(科目汇总表!P$5=2,LEN(T1712)&gt;4),INT(LEFT(T1712,6)),IF(AND(科目汇总表!P$5=3,LEN(T1712)&gt;6),INT(LEFT(T1712,8)),IF(AND(科目汇总表!P$5=4,LEN(T1712)&gt;8),T1712,0)))))</f>
        <v>0</v>
      </c>
      <c r="H1712" s="16">
        <f t="shared" si="80"/>
        <v>0</v>
      </c>
      <c r="I1712" s="16">
        <f t="shared" si="81"/>
        <v>0</v>
      </c>
      <c r="J1712" s="16">
        <f t="shared" si="82"/>
        <v>0</v>
      </c>
    </row>
    <row r="1713" spans="4:10" ht="15" customHeight="1" x14ac:dyDescent="0.15">
      <c r="D1713" s="16">
        <f>IF(T1713="",0,IF(科目汇总表!P$5=1,INT(LEFT(T1713,4)),IF(AND(科目汇总表!P$5=2,LEN(T1713)&gt;4),INT(LEFT(T1713,6)),IF(AND(科目汇总表!P$5=3,LEN(T1713)&gt;6),INT(LEFT(T1713,8)),IF(AND(科目汇总表!P$5=4,LEN(T1713)&gt;8),T1713,0)))))</f>
        <v>0</v>
      </c>
      <c r="H1713" s="16">
        <f t="shared" si="80"/>
        <v>0</v>
      </c>
      <c r="I1713" s="16">
        <f t="shared" si="81"/>
        <v>0</v>
      </c>
      <c r="J1713" s="16">
        <f t="shared" si="82"/>
        <v>0</v>
      </c>
    </row>
    <row r="1714" spans="4:10" ht="15" customHeight="1" x14ac:dyDescent="0.15">
      <c r="D1714" s="16">
        <f>IF(T1714="",0,IF(科目汇总表!P$5=1,INT(LEFT(T1714,4)),IF(AND(科目汇总表!P$5=2,LEN(T1714)&gt;4),INT(LEFT(T1714,6)),IF(AND(科目汇总表!P$5=3,LEN(T1714)&gt;6),INT(LEFT(T1714,8)),IF(AND(科目汇总表!P$5=4,LEN(T1714)&gt;8),T1714,0)))))</f>
        <v>0</v>
      </c>
      <c r="H1714" s="16">
        <f t="shared" si="80"/>
        <v>0</v>
      </c>
      <c r="I1714" s="16">
        <f t="shared" si="81"/>
        <v>0</v>
      </c>
      <c r="J1714" s="16">
        <f t="shared" si="82"/>
        <v>0</v>
      </c>
    </row>
    <row r="1715" spans="4:10" ht="15" customHeight="1" x14ac:dyDescent="0.15">
      <c r="D1715" s="16">
        <f>IF(T1715="",0,IF(科目汇总表!P$5=1,INT(LEFT(T1715,4)),IF(AND(科目汇总表!P$5=2,LEN(T1715)&gt;4),INT(LEFT(T1715,6)),IF(AND(科目汇总表!P$5=3,LEN(T1715)&gt;6),INT(LEFT(T1715,8)),IF(AND(科目汇总表!P$5=4,LEN(T1715)&gt;8),T1715,0)))))</f>
        <v>0</v>
      </c>
      <c r="H1715" s="16">
        <f t="shared" si="80"/>
        <v>0</v>
      </c>
      <c r="I1715" s="16">
        <f t="shared" si="81"/>
        <v>0</v>
      </c>
      <c r="J1715" s="16">
        <f t="shared" si="82"/>
        <v>0</v>
      </c>
    </row>
    <row r="1716" spans="4:10" ht="15" customHeight="1" x14ac:dyDescent="0.15">
      <c r="D1716" s="16">
        <f>IF(T1716="",0,IF(科目汇总表!P$5=1,INT(LEFT(T1716,4)),IF(AND(科目汇总表!P$5=2,LEN(T1716)&gt;4),INT(LEFT(T1716,6)),IF(AND(科目汇总表!P$5=3,LEN(T1716)&gt;6),INT(LEFT(T1716,8)),IF(AND(科目汇总表!P$5=4,LEN(T1716)&gt;8),T1716,0)))))</f>
        <v>0</v>
      </c>
      <c r="H1716" s="16">
        <f t="shared" si="80"/>
        <v>0</v>
      </c>
      <c r="I1716" s="16">
        <f t="shared" si="81"/>
        <v>0</v>
      </c>
      <c r="J1716" s="16">
        <f t="shared" si="82"/>
        <v>0</v>
      </c>
    </row>
    <row r="1717" spans="4:10" ht="15" customHeight="1" x14ac:dyDescent="0.15">
      <c r="D1717" s="16">
        <f>IF(T1717="",0,IF(科目汇总表!P$5=1,INT(LEFT(T1717,4)),IF(AND(科目汇总表!P$5=2,LEN(T1717)&gt;4),INT(LEFT(T1717,6)),IF(AND(科目汇总表!P$5=3,LEN(T1717)&gt;6),INT(LEFT(T1717,8)),IF(AND(科目汇总表!P$5=4,LEN(T1717)&gt;8),T1717,0)))))</f>
        <v>0</v>
      </c>
      <c r="H1717" s="16">
        <f t="shared" si="80"/>
        <v>0</v>
      </c>
      <c r="I1717" s="16">
        <f t="shared" si="81"/>
        <v>0</v>
      </c>
      <c r="J1717" s="16">
        <f t="shared" si="82"/>
        <v>0</v>
      </c>
    </row>
    <row r="1718" spans="4:10" ht="15" customHeight="1" x14ac:dyDescent="0.15">
      <c r="D1718" s="16">
        <f>IF(T1718="",0,IF(科目汇总表!P$5=1,INT(LEFT(T1718,4)),IF(AND(科目汇总表!P$5=2,LEN(T1718)&gt;4),INT(LEFT(T1718,6)),IF(AND(科目汇总表!P$5=3,LEN(T1718)&gt;6),INT(LEFT(T1718,8)),IF(AND(科目汇总表!P$5=4,LEN(T1718)&gt;8),T1718,0)))))</f>
        <v>0</v>
      </c>
      <c r="H1718" s="16">
        <f t="shared" si="80"/>
        <v>0</v>
      </c>
      <c r="I1718" s="16">
        <f t="shared" si="81"/>
        <v>0</v>
      </c>
      <c r="J1718" s="16">
        <f t="shared" si="82"/>
        <v>0</v>
      </c>
    </row>
    <row r="1719" spans="4:10" ht="15" customHeight="1" x14ac:dyDescent="0.15">
      <c r="D1719" s="16">
        <f>IF(T1719="",0,IF(科目汇总表!P$5=1,INT(LEFT(T1719,4)),IF(AND(科目汇总表!P$5=2,LEN(T1719)&gt;4),INT(LEFT(T1719,6)),IF(AND(科目汇总表!P$5=3,LEN(T1719)&gt;6),INT(LEFT(T1719,8)),IF(AND(科目汇总表!P$5=4,LEN(T1719)&gt;8),T1719,0)))))</f>
        <v>0</v>
      </c>
      <c r="H1719" s="16">
        <f t="shared" si="80"/>
        <v>0</v>
      </c>
      <c r="I1719" s="16">
        <f t="shared" si="81"/>
        <v>0</v>
      </c>
      <c r="J1719" s="16">
        <f t="shared" si="82"/>
        <v>0</v>
      </c>
    </row>
    <row r="1720" spans="4:10" ht="15" customHeight="1" x14ac:dyDescent="0.15">
      <c r="D1720" s="16">
        <f>IF(T1720="",0,IF(科目汇总表!P$5=1,INT(LEFT(T1720,4)),IF(AND(科目汇总表!P$5=2,LEN(T1720)&gt;4),INT(LEFT(T1720,6)),IF(AND(科目汇总表!P$5=3,LEN(T1720)&gt;6),INT(LEFT(T1720,8)),IF(AND(科目汇总表!P$5=4,LEN(T1720)&gt;8),T1720,0)))))</f>
        <v>0</v>
      </c>
      <c r="H1720" s="16">
        <f t="shared" si="80"/>
        <v>0</v>
      </c>
      <c r="I1720" s="16">
        <f t="shared" si="81"/>
        <v>0</v>
      </c>
      <c r="J1720" s="16">
        <f t="shared" si="82"/>
        <v>0</v>
      </c>
    </row>
    <row r="1721" spans="4:10" ht="15" customHeight="1" x14ac:dyDescent="0.15">
      <c r="D1721" s="16">
        <f>IF(T1721="",0,IF(科目汇总表!P$5=1,INT(LEFT(T1721,4)),IF(AND(科目汇总表!P$5=2,LEN(T1721)&gt;4),INT(LEFT(T1721,6)),IF(AND(科目汇总表!P$5=3,LEN(T1721)&gt;6),INT(LEFT(T1721,8)),IF(AND(科目汇总表!P$5=4,LEN(T1721)&gt;8),T1721,0)))))</f>
        <v>0</v>
      </c>
      <c r="H1721" s="16">
        <f t="shared" si="80"/>
        <v>0</v>
      </c>
      <c r="I1721" s="16">
        <f t="shared" si="81"/>
        <v>0</v>
      </c>
      <c r="J1721" s="16">
        <f t="shared" si="82"/>
        <v>0</v>
      </c>
    </row>
    <row r="1722" spans="4:10" ht="15" customHeight="1" x14ac:dyDescent="0.15">
      <c r="D1722" s="16">
        <f>IF(T1722="",0,IF(科目汇总表!P$5=1,INT(LEFT(T1722,4)),IF(AND(科目汇总表!P$5=2,LEN(T1722)&gt;4),INT(LEFT(T1722,6)),IF(AND(科目汇总表!P$5=3,LEN(T1722)&gt;6),INT(LEFT(T1722,8)),IF(AND(科目汇总表!P$5=4,LEN(T1722)&gt;8),T1722,0)))))</f>
        <v>0</v>
      </c>
      <c r="H1722" s="16">
        <f t="shared" si="80"/>
        <v>0</v>
      </c>
      <c r="I1722" s="16">
        <f t="shared" si="81"/>
        <v>0</v>
      </c>
      <c r="J1722" s="16">
        <f t="shared" si="82"/>
        <v>0</v>
      </c>
    </row>
    <row r="1723" spans="4:10" ht="15" customHeight="1" x14ac:dyDescent="0.15">
      <c r="D1723" s="16">
        <f>IF(T1723="",0,IF(科目汇总表!P$5=1,INT(LEFT(T1723,4)),IF(AND(科目汇总表!P$5=2,LEN(T1723)&gt;4),INT(LEFT(T1723,6)),IF(AND(科目汇总表!P$5=3,LEN(T1723)&gt;6),INT(LEFT(T1723,8)),IF(AND(科目汇总表!P$5=4,LEN(T1723)&gt;8),T1723,0)))))</f>
        <v>0</v>
      </c>
      <c r="H1723" s="16">
        <f t="shared" si="80"/>
        <v>0</v>
      </c>
      <c r="I1723" s="16">
        <f t="shared" si="81"/>
        <v>0</v>
      </c>
      <c r="J1723" s="16">
        <f t="shared" si="82"/>
        <v>0</v>
      </c>
    </row>
    <row r="1724" spans="4:10" ht="15" customHeight="1" x14ac:dyDescent="0.15">
      <c r="D1724" s="16">
        <f>IF(T1724="",0,IF(科目汇总表!P$5=1,INT(LEFT(T1724,4)),IF(AND(科目汇总表!P$5=2,LEN(T1724)&gt;4),INT(LEFT(T1724,6)),IF(AND(科目汇总表!P$5=3,LEN(T1724)&gt;6),INT(LEFT(T1724,8)),IF(AND(科目汇总表!P$5=4,LEN(T1724)&gt;8),T1724,0)))))</f>
        <v>0</v>
      </c>
      <c r="H1724" s="16">
        <f t="shared" si="80"/>
        <v>0</v>
      </c>
      <c r="I1724" s="16">
        <f t="shared" si="81"/>
        <v>0</v>
      </c>
      <c r="J1724" s="16">
        <f t="shared" si="82"/>
        <v>0</v>
      </c>
    </row>
    <row r="1725" spans="4:10" ht="15" customHeight="1" x14ac:dyDescent="0.15">
      <c r="D1725" s="16">
        <f>IF(T1725="",0,IF(科目汇总表!P$5=1,INT(LEFT(T1725,4)),IF(AND(科目汇总表!P$5=2,LEN(T1725)&gt;4),INT(LEFT(T1725,6)),IF(AND(科目汇总表!P$5=3,LEN(T1725)&gt;6),INT(LEFT(T1725,8)),IF(AND(科目汇总表!P$5=4,LEN(T1725)&gt;8),T1725,0)))))</f>
        <v>0</v>
      </c>
      <c r="H1725" s="16">
        <f t="shared" si="80"/>
        <v>0</v>
      </c>
      <c r="I1725" s="16">
        <f t="shared" si="81"/>
        <v>0</v>
      </c>
      <c r="J1725" s="16">
        <f t="shared" si="82"/>
        <v>0</v>
      </c>
    </row>
    <row r="1726" spans="4:10" ht="15" customHeight="1" x14ac:dyDescent="0.15">
      <c r="D1726" s="16">
        <f>IF(T1726="",0,IF(科目汇总表!P$5=1,INT(LEFT(T1726,4)),IF(AND(科目汇总表!P$5=2,LEN(T1726)&gt;4),INT(LEFT(T1726,6)),IF(AND(科目汇总表!P$5=3,LEN(T1726)&gt;6),INT(LEFT(T1726,8)),IF(AND(科目汇总表!P$5=4,LEN(T1726)&gt;8),T1726,0)))))</f>
        <v>0</v>
      </c>
      <c r="H1726" s="16">
        <f t="shared" si="80"/>
        <v>0</v>
      </c>
      <c r="I1726" s="16">
        <f t="shared" si="81"/>
        <v>0</v>
      </c>
      <c r="J1726" s="16">
        <f t="shared" si="82"/>
        <v>0</v>
      </c>
    </row>
    <row r="1727" spans="4:10" ht="15" customHeight="1" x14ac:dyDescent="0.15">
      <c r="D1727" s="16">
        <f>IF(T1727="",0,IF(科目汇总表!P$5=1,INT(LEFT(T1727,4)),IF(AND(科目汇总表!P$5=2,LEN(T1727)&gt;4),INT(LEFT(T1727,6)),IF(AND(科目汇总表!P$5=3,LEN(T1727)&gt;6),INT(LEFT(T1727,8)),IF(AND(科目汇总表!P$5=4,LEN(T1727)&gt;8),T1727,0)))))</f>
        <v>0</v>
      </c>
      <c r="H1727" s="16">
        <f t="shared" si="80"/>
        <v>0</v>
      </c>
      <c r="I1727" s="16">
        <f t="shared" si="81"/>
        <v>0</v>
      </c>
      <c r="J1727" s="16">
        <f t="shared" si="82"/>
        <v>0</v>
      </c>
    </row>
    <row r="1728" spans="4:10" ht="15" customHeight="1" x14ac:dyDescent="0.15">
      <c r="D1728" s="16">
        <f>IF(T1728="",0,IF(科目汇总表!P$5=1,INT(LEFT(T1728,4)),IF(AND(科目汇总表!P$5=2,LEN(T1728)&gt;4),INT(LEFT(T1728,6)),IF(AND(科目汇总表!P$5=3,LEN(T1728)&gt;6),INT(LEFT(T1728,8)),IF(AND(科目汇总表!P$5=4,LEN(T1728)&gt;8),T1728,0)))))</f>
        <v>0</v>
      </c>
      <c r="H1728" s="16">
        <f t="shared" si="80"/>
        <v>0</v>
      </c>
      <c r="I1728" s="16">
        <f t="shared" si="81"/>
        <v>0</v>
      </c>
      <c r="J1728" s="16">
        <f t="shared" si="82"/>
        <v>0</v>
      </c>
    </row>
    <row r="1729" spans="4:10" ht="15" customHeight="1" x14ac:dyDescent="0.15">
      <c r="D1729" s="16">
        <f>IF(T1729="",0,IF(科目汇总表!P$5=1,INT(LEFT(T1729,4)),IF(AND(科目汇总表!P$5=2,LEN(T1729)&gt;4),INT(LEFT(T1729,6)),IF(AND(科目汇总表!P$5=3,LEN(T1729)&gt;6),INT(LEFT(T1729,8)),IF(AND(科目汇总表!P$5=4,LEN(T1729)&gt;8),T1729,0)))))</f>
        <v>0</v>
      </c>
      <c r="H1729" s="16">
        <f t="shared" si="80"/>
        <v>0</v>
      </c>
      <c r="I1729" s="16">
        <f t="shared" si="81"/>
        <v>0</v>
      </c>
      <c r="J1729" s="16">
        <f t="shared" si="82"/>
        <v>0</v>
      </c>
    </row>
    <row r="1730" spans="4:10" ht="15" customHeight="1" x14ac:dyDescent="0.15">
      <c r="D1730" s="16">
        <f>IF(T1730="",0,IF(科目汇总表!P$5=1,INT(LEFT(T1730,4)),IF(AND(科目汇总表!P$5=2,LEN(T1730)&gt;4),INT(LEFT(T1730,6)),IF(AND(科目汇总表!P$5=3,LEN(T1730)&gt;6),INT(LEFT(T1730,8)),IF(AND(科目汇总表!P$5=4,LEN(T1730)&gt;8),T1730,0)))))</f>
        <v>0</v>
      </c>
      <c r="H1730" s="16">
        <f t="shared" si="80"/>
        <v>0</v>
      </c>
      <c r="I1730" s="16">
        <f t="shared" si="81"/>
        <v>0</v>
      </c>
      <c r="J1730" s="16">
        <f t="shared" si="82"/>
        <v>0</v>
      </c>
    </row>
    <row r="1731" spans="4:10" ht="15" customHeight="1" x14ac:dyDescent="0.15">
      <c r="D1731" s="16">
        <f>IF(T1731="",0,IF(科目汇总表!P$5=1,INT(LEFT(T1731,4)),IF(AND(科目汇总表!P$5=2,LEN(T1731)&gt;4),INT(LEFT(T1731,6)),IF(AND(科目汇总表!P$5=3,LEN(T1731)&gt;6),INT(LEFT(T1731,8)),IF(AND(科目汇总表!P$5=4,LEN(T1731)&gt;8),T1731,0)))))</f>
        <v>0</v>
      </c>
      <c r="H1731" s="16">
        <f t="shared" si="80"/>
        <v>0</v>
      </c>
      <c r="I1731" s="16">
        <f t="shared" si="81"/>
        <v>0</v>
      </c>
      <c r="J1731" s="16">
        <f t="shared" si="82"/>
        <v>0</v>
      </c>
    </row>
    <row r="1732" spans="4:10" ht="15" customHeight="1" x14ac:dyDescent="0.15">
      <c r="D1732" s="16">
        <f>IF(T1732="",0,IF(科目汇总表!P$5=1,INT(LEFT(T1732,4)),IF(AND(科目汇总表!P$5=2,LEN(T1732)&gt;4),INT(LEFT(T1732,6)),IF(AND(科目汇总表!P$5=3,LEN(T1732)&gt;6),INT(LEFT(T1732,8)),IF(AND(科目汇总表!P$5=4,LEN(T1732)&gt;8),T1732,0)))))</f>
        <v>0</v>
      </c>
      <c r="H1732" s="16">
        <f t="shared" si="80"/>
        <v>0</v>
      </c>
      <c r="I1732" s="16">
        <f t="shared" si="81"/>
        <v>0</v>
      </c>
      <c r="J1732" s="16">
        <f t="shared" si="82"/>
        <v>0</v>
      </c>
    </row>
    <row r="1733" spans="4:10" ht="15" customHeight="1" x14ac:dyDescent="0.15">
      <c r="D1733" s="16">
        <f>IF(T1733="",0,IF(科目汇总表!P$5=1,INT(LEFT(T1733,4)),IF(AND(科目汇总表!P$5=2,LEN(T1733)&gt;4),INT(LEFT(T1733,6)),IF(AND(科目汇总表!P$5=3,LEN(T1733)&gt;6),INT(LEFT(T1733,8)),IF(AND(科目汇总表!P$5=4,LEN(T1733)&gt;8),T1733,0)))))</f>
        <v>0</v>
      </c>
      <c r="H1733" s="16">
        <f t="shared" ref="H1733:H1796" si="83">IF(T1733=0,0,INT(LEFT(T1733,4)))</f>
        <v>0</v>
      </c>
      <c r="I1733" s="16">
        <f t="shared" si="81"/>
        <v>0</v>
      </c>
      <c r="J1733" s="16">
        <f t="shared" si="82"/>
        <v>0</v>
      </c>
    </row>
    <row r="1734" spans="4:10" ht="15" customHeight="1" x14ac:dyDescent="0.15">
      <c r="D1734" s="16">
        <f>IF(T1734="",0,IF(科目汇总表!P$5=1,INT(LEFT(T1734,4)),IF(AND(科目汇总表!P$5=2,LEN(T1734)&gt;4),INT(LEFT(T1734,6)),IF(AND(科目汇总表!P$5=3,LEN(T1734)&gt;6),INT(LEFT(T1734,8)),IF(AND(科目汇总表!P$5=4,LEN(T1734)&gt;8),T1734,0)))))</f>
        <v>0</v>
      </c>
      <c r="H1734" s="16">
        <f t="shared" si="83"/>
        <v>0</v>
      </c>
      <c r="I1734" s="16">
        <f t="shared" si="81"/>
        <v>0</v>
      </c>
      <c r="J1734" s="16">
        <f t="shared" si="82"/>
        <v>0</v>
      </c>
    </row>
    <row r="1735" spans="4:10" ht="15" customHeight="1" x14ac:dyDescent="0.15">
      <c r="D1735" s="16">
        <f>IF(T1735="",0,IF(科目汇总表!P$5=1,INT(LEFT(T1735,4)),IF(AND(科目汇总表!P$5=2,LEN(T1735)&gt;4),INT(LEFT(T1735,6)),IF(AND(科目汇总表!P$5=3,LEN(T1735)&gt;6),INT(LEFT(T1735,8)),IF(AND(科目汇总表!P$5=4,LEN(T1735)&gt;8),T1735,0)))))</f>
        <v>0</v>
      </c>
      <c r="H1735" s="16">
        <f t="shared" si="83"/>
        <v>0</v>
      </c>
      <c r="I1735" s="16">
        <f t="shared" si="81"/>
        <v>0</v>
      </c>
      <c r="J1735" s="16">
        <f t="shared" si="82"/>
        <v>0</v>
      </c>
    </row>
    <row r="1736" spans="4:10" ht="15" customHeight="1" x14ac:dyDescent="0.15">
      <c r="D1736" s="16">
        <f>IF(T1736="",0,IF(科目汇总表!P$5=1,INT(LEFT(T1736,4)),IF(AND(科目汇总表!P$5=2,LEN(T1736)&gt;4),INT(LEFT(T1736,6)),IF(AND(科目汇总表!P$5=3,LEN(T1736)&gt;6),INT(LEFT(T1736,8)),IF(AND(科目汇总表!P$5=4,LEN(T1736)&gt;8),T1736,0)))))</f>
        <v>0</v>
      </c>
      <c r="H1736" s="16">
        <f t="shared" si="83"/>
        <v>0</v>
      </c>
      <c r="I1736" s="16">
        <f t="shared" si="81"/>
        <v>0</v>
      </c>
      <c r="J1736" s="16">
        <f t="shared" si="82"/>
        <v>0</v>
      </c>
    </row>
    <row r="1737" spans="4:10" ht="15" customHeight="1" x14ac:dyDescent="0.15">
      <c r="D1737" s="16">
        <f>IF(T1737="",0,IF(科目汇总表!P$5=1,INT(LEFT(T1737,4)),IF(AND(科目汇总表!P$5=2,LEN(T1737)&gt;4),INT(LEFT(T1737,6)),IF(AND(科目汇总表!P$5=3,LEN(T1737)&gt;6),INT(LEFT(T1737,8)),IF(AND(科目汇总表!P$5=4,LEN(T1737)&gt;8),T1737,0)))))</f>
        <v>0</v>
      </c>
      <c r="H1737" s="16">
        <f t="shared" si="83"/>
        <v>0</v>
      </c>
      <c r="I1737" s="16">
        <f t="shared" si="81"/>
        <v>0</v>
      </c>
      <c r="J1737" s="16">
        <f t="shared" si="82"/>
        <v>0</v>
      </c>
    </row>
    <row r="1738" spans="4:10" ht="15" customHeight="1" x14ac:dyDescent="0.15">
      <c r="D1738" s="16">
        <f>IF(T1738="",0,IF(科目汇总表!P$5=1,INT(LEFT(T1738,4)),IF(AND(科目汇总表!P$5=2,LEN(T1738)&gt;4),INT(LEFT(T1738,6)),IF(AND(科目汇总表!P$5=3,LEN(T1738)&gt;6),INT(LEFT(T1738,8)),IF(AND(科目汇总表!P$5=4,LEN(T1738)&gt;8),T1738,0)))))</f>
        <v>0</v>
      </c>
      <c r="H1738" s="16">
        <f t="shared" si="83"/>
        <v>0</v>
      </c>
      <c r="I1738" s="16">
        <f t="shared" si="81"/>
        <v>0</v>
      </c>
      <c r="J1738" s="16">
        <f t="shared" si="82"/>
        <v>0</v>
      </c>
    </row>
    <row r="1739" spans="4:10" ht="15" customHeight="1" x14ac:dyDescent="0.15">
      <c r="D1739" s="16">
        <f>IF(T1739="",0,IF(科目汇总表!P$5=1,INT(LEFT(T1739,4)),IF(AND(科目汇总表!P$5=2,LEN(T1739)&gt;4),INT(LEFT(T1739,6)),IF(AND(科目汇总表!P$5=3,LEN(T1739)&gt;6),INT(LEFT(T1739,8)),IF(AND(科目汇总表!P$5=4,LEN(T1739)&gt;8),T1739,0)))))</f>
        <v>0</v>
      </c>
      <c r="H1739" s="16">
        <f t="shared" si="83"/>
        <v>0</v>
      </c>
      <c r="I1739" s="16">
        <f t="shared" si="81"/>
        <v>0</v>
      </c>
      <c r="J1739" s="16">
        <f t="shared" si="82"/>
        <v>0</v>
      </c>
    </row>
    <row r="1740" spans="4:10" ht="15" customHeight="1" x14ac:dyDescent="0.15">
      <c r="D1740" s="16">
        <f>IF(T1740="",0,IF(科目汇总表!P$5=1,INT(LEFT(T1740,4)),IF(AND(科目汇总表!P$5=2,LEN(T1740)&gt;4),INT(LEFT(T1740,6)),IF(AND(科目汇总表!P$5=3,LEN(T1740)&gt;6),INT(LEFT(T1740,8)),IF(AND(科目汇总表!P$5=4,LEN(T1740)&gt;8),T1740,0)))))</f>
        <v>0</v>
      </c>
      <c r="H1740" s="16">
        <f t="shared" si="83"/>
        <v>0</v>
      </c>
      <c r="I1740" s="16">
        <f t="shared" si="81"/>
        <v>0</v>
      </c>
      <c r="J1740" s="16">
        <f t="shared" si="82"/>
        <v>0</v>
      </c>
    </row>
    <row r="1741" spans="4:10" ht="15" customHeight="1" x14ac:dyDescent="0.15">
      <c r="D1741" s="16">
        <f>IF(T1741="",0,IF(科目汇总表!P$5=1,INT(LEFT(T1741,4)),IF(AND(科目汇总表!P$5=2,LEN(T1741)&gt;4),INT(LEFT(T1741,6)),IF(AND(科目汇总表!P$5=3,LEN(T1741)&gt;6),INT(LEFT(T1741,8)),IF(AND(科目汇总表!P$5=4,LEN(T1741)&gt;8),T1741,0)))))</f>
        <v>0</v>
      </c>
      <c r="H1741" s="16">
        <f t="shared" si="83"/>
        <v>0</v>
      </c>
      <c r="I1741" s="16">
        <f t="shared" si="81"/>
        <v>0</v>
      </c>
      <c r="J1741" s="16">
        <f t="shared" si="82"/>
        <v>0</v>
      </c>
    </row>
    <row r="1742" spans="4:10" ht="15" customHeight="1" x14ac:dyDescent="0.15">
      <c r="D1742" s="16">
        <f>IF(T1742="",0,IF(科目汇总表!P$5=1,INT(LEFT(T1742,4)),IF(AND(科目汇总表!P$5=2,LEN(T1742)&gt;4),INT(LEFT(T1742,6)),IF(AND(科目汇总表!P$5=3,LEN(T1742)&gt;6),INT(LEFT(T1742,8)),IF(AND(科目汇总表!P$5=4,LEN(T1742)&gt;8),T1742,0)))))</f>
        <v>0</v>
      </c>
      <c r="H1742" s="16">
        <f t="shared" si="83"/>
        <v>0</v>
      </c>
      <c r="I1742" s="16">
        <f t="shared" si="81"/>
        <v>0</v>
      </c>
      <c r="J1742" s="16">
        <f t="shared" si="82"/>
        <v>0</v>
      </c>
    </row>
    <row r="1743" spans="4:10" ht="15" customHeight="1" x14ac:dyDescent="0.15">
      <c r="D1743" s="16">
        <f>IF(T1743="",0,IF(科目汇总表!P$5=1,INT(LEFT(T1743,4)),IF(AND(科目汇总表!P$5=2,LEN(T1743)&gt;4),INT(LEFT(T1743,6)),IF(AND(科目汇总表!P$5=3,LEN(T1743)&gt;6),INT(LEFT(T1743,8)),IF(AND(科目汇总表!P$5=4,LEN(T1743)&gt;8),T1743,0)))))</f>
        <v>0</v>
      </c>
      <c r="H1743" s="16">
        <f t="shared" si="83"/>
        <v>0</v>
      </c>
      <c r="I1743" s="16">
        <f t="shared" si="81"/>
        <v>0</v>
      </c>
      <c r="J1743" s="16">
        <f t="shared" si="82"/>
        <v>0</v>
      </c>
    </row>
    <row r="1744" spans="4:10" ht="15" customHeight="1" x14ac:dyDescent="0.15">
      <c r="D1744" s="16">
        <f>IF(T1744="",0,IF(科目汇总表!P$5=1,INT(LEFT(T1744,4)),IF(AND(科目汇总表!P$5=2,LEN(T1744)&gt;4),INT(LEFT(T1744,6)),IF(AND(科目汇总表!P$5=3,LEN(T1744)&gt;6),INT(LEFT(T1744,8)),IF(AND(科目汇总表!P$5=4,LEN(T1744)&gt;8),T1744,0)))))</f>
        <v>0</v>
      </c>
      <c r="H1744" s="16">
        <f t="shared" si="83"/>
        <v>0</v>
      </c>
      <c r="I1744" s="16">
        <f t="shared" si="81"/>
        <v>0</v>
      </c>
      <c r="J1744" s="16">
        <f t="shared" si="82"/>
        <v>0</v>
      </c>
    </row>
    <row r="1745" spans="4:10" ht="15" customHeight="1" x14ac:dyDescent="0.15">
      <c r="D1745" s="16">
        <f>IF(T1745="",0,IF(科目汇总表!P$5=1,INT(LEFT(T1745,4)),IF(AND(科目汇总表!P$5=2,LEN(T1745)&gt;4),INT(LEFT(T1745,6)),IF(AND(科目汇总表!P$5=3,LEN(T1745)&gt;6),INT(LEFT(T1745,8)),IF(AND(科目汇总表!P$5=4,LEN(T1745)&gt;8),T1745,0)))))</f>
        <v>0</v>
      </c>
      <c r="H1745" s="16">
        <f t="shared" si="83"/>
        <v>0</v>
      </c>
      <c r="I1745" s="16">
        <f t="shared" si="81"/>
        <v>0</v>
      </c>
      <c r="J1745" s="16">
        <f t="shared" si="82"/>
        <v>0</v>
      </c>
    </row>
    <row r="1746" spans="4:10" ht="15" customHeight="1" x14ac:dyDescent="0.15">
      <c r="D1746" s="16">
        <f>IF(T1746="",0,IF(科目汇总表!P$5=1,INT(LEFT(T1746,4)),IF(AND(科目汇总表!P$5=2,LEN(T1746)&gt;4),INT(LEFT(T1746,6)),IF(AND(科目汇总表!P$5=3,LEN(T1746)&gt;6),INT(LEFT(T1746,8)),IF(AND(科目汇总表!P$5=4,LEN(T1746)&gt;8),T1746,0)))))</f>
        <v>0</v>
      </c>
      <c r="H1746" s="16">
        <f t="shared" si="83"/>
        <v>0</v>
      </c>
      <c r="I1746" s="16">
        <f t="shared" si="81"/>
        <v>0</v>
      </c>
      <c r="J1746" s="16">
        <f t="shared" si="82"/>
        <v>0</v>
      </c>
    </row>
    <row r="1747" spans="4:10" ht="15" customHeight="1" x14ac:dyDescent="0.15">
      <c r="D1747" s="16">
        <f>IF(T1747="",0,IF(科目汇总表!P$5=1,INT(LEFT(T1747,4)),IF(AND(科目汇总表!P$5=2,LEN(T1747)&gt;4),INT(LEFT(T1747,6)),IF(AND(科目汇总表!P$5=3,LEN(T1747)&gt;6),INT(LEFT(T1747,8)),IF(AND(科目汇总表!P$5=4,LEN(T1747)&gt;8),T1747,0)))))</f>
        <v>0</v>
      </c>
      <c r="H1747" s="16">
        <f t="shared" si="83"/>
        <v>0</v>
      </c>
      <c r="I1747" s="16">
        <f t="shared" si="81"/>
        <v>0</v>
      </c>
      <c r="J1747" s="16">
        <f t="shared" si="82"/>
        <v>0</v>
      </c>
    </row>
    <row r="1748" spans="4:10" ht="15" customHeight="1" x14ac:dyDescent="0.15">
      <c r="D1748" s="16">
        <f>IF(T1748="",0,IF(科目汇总表!P$5=1,INT(LEFT(T1748,4)),IF(AND(科目汇总表!P$5=2,LEN(T1748)&gt;4),INT(LEFT(T1748,6)),IF(AND(科目汇总表!P$5=3,LEN(T1748)&gt;6),INT(LEFT(T1748,8)),IF(AND(科目汇总表!P$5=4,LEN(T1748)&gt;8),T1748,0)))))</f>
        <v>0</v>
      </c>
      <c r="H1748" s="16">
        <f t="shared" si="83"/>
        <v>0</v>
      </c>
      <c r="I1748" s="16">
        <f t="shared" si="81"/>
        <v>0</v>
      </c>
      <c r="J1748" s="16">
        <f t="shared" si="82"/>
        <v>0</v>
      </c>
    </row>
    <row r="1749" spans="4:10" ht="15" customHeight="1" x14ac:dyDescent="0.15">
      <c r="D1749" s="16">
        <f>IF(T1749="",0,IF(科目汇总表!P$5=1,INT(LEFT(T1749,4)),IF(AND(科目汇总表!P$5=2,LEN(T1749)&gt;4),INT(LEFT(T1749,6)),IF(AND(科目汇总表!P$5=3,LEN(T1749)&gt;6),INT(LEFT(T1749,8)),IF(AND(科目汇总表!P$5=4,LEN(T1749)&gt;8),T1749,0)))))</f>
        <v>0</v>
      </c>
      <c r="H1749" s="16">
        <f t="shared" si="83"/>
        <v>0</v>
      </c>
      <c r="I1749" s="16">
        <f t="shared" si="81"/>
        <v>0</v>
      </c>
      <c r="J1749" s="16">
        <f t="shared" si="82"/>
        <v>0</v>
      </c>
    </row>
    <row r="1750" spans="4:10" ht="15" customHeight="1" x14ac:dyDescent="0.15">
      <c r="D1750" s="16">
        <f>IF(T1750="",0,IF(科目汇总表!P$5=1,INT(LEFT(T1750,4)),IF(AND(科目汇总表!P$5=2,LEN(T1750)&gt;4),INT(LEFT(T1750,6)),IF(AND(科目汇总表!P$5=3,LEN(T1750)&gt;6),INT(LEFT(T1750,8)),IF(AND(科目汇总表!P$5=4,LEN(T1750)&gt;8),T1750,0)))))</f>
        <v>0</v>
      </c>
      <c r="H1750" s="16">
        <f t="shared" si="83"/>
        <v>0</v>
      </c>
      <c r="I1750" s="16">
        <f t="shared" si="81"/>
        <v>0</v>
      </c>
      <c r="J1750" s="16">
        <f t="shared" si="82"/>
        <v>0</v>
      </c>
    </row>
    <row r="1751" spans="4:10" ht="15" customHeight="1" x14ac:dyDescent="0.15">
      <c r="D1751" s="16">
        <f>IF(T1751="",0,IF(科目汇总表!P$5=1,INT(LEFT(T1751,4)),IF(AND(科目汇总表!P$5=2,LEN(T1751)&gt;4),INT(LEFT(T1751,6)),IF(AND(科目汇总表!P$5=3,LEN(T1751)&gt;6),INT(LEFT(T1751,8)),IF(AND(科目汇总表!P$5=4,LEN(T1751)&gt;8),T1751,0)))))</f>
        <v>0</v>
      </c>
      <c r="H1751" s="16">
        <f t="shared" si="83"/>
        <v>0</v>
      </c>
      <c r="I1751" s="16">
        <f t="shared" si="81"/>
        <v>0</v>
      </c>
      <c r="J1751" s="16">
        <f t="shared" si="82"/>
        <v>0</v>
      </c>
    </row>
    <row r="1752" spans="4:10" ht="15" customHeight="1" x14ac:dyDescent="0.15">
      <c r="D1752" s="16">
        <f>IF(T1752="",0,IF(科目汇总表!P$5=1,INT(LEFT(T1752,4)),IF(AND(科目汇总表!P$5=2,LEN(T1752)&gt;4),INT(LEFT(T1752,6)),IF(AND(科目汇总表!P$5=3,LEN(T1752)&gt;6),INT(LEFT(T1752,8)),IF(AND(科目汇总表!P$5=4,LEN(T1752)&gt;8),T1752,0)))))</f>
        <v>0</v>
      </c>
      <c r="H1752" s="16">
        <f t="shared" si="83"/>
        <v>0</v>
      </c>
      <c r="I1752" s="16">
        <f t="shared" si="81"/>
        <v>0</v>
      </c>
      <c r="J1752" s="16">
        <f t="shared" si="82"/>
        <v>0</v>
      </c>
    </row>
    <row r="1753" spans="4:10" ht="15" customHeight="1" x14ac:dyDescent="0.15">
      <c r="D1753" s="16">
        <f>IF(T1753="",0,IF(科目汇总表!P$5=1,INT(LEFT(T1753,4)),IF(AND(科目汇总表!P$5=2,LEN(T1753)&gt;4),INT(LEFT(T1753,6)),IF(AND(科目汇总表!P$5=3,LEN(T1753)&gt;6),INT(LEFT(T1753,8)),IF(AND(科目汇总表!P$5=4,LEN(T1753)&gt;8),T1753,0)))))</f>
        <v>0</v>
      </c>
      <c r="H1753" s="16">
        <f t="shared" si="83"/>
        <v>0</v>
      </c>
      <c r="I1753" s="16">
        <f t="shared" si="81"/>
        <v>0</v>
      </c>
      <c r="J1753" s="16">
        <f t="shared" si="82"/>
        <v>0</v>
      </c>
    </row>
    <row r="1754" spans="4:10" ht="15" customHeight="1" x14ac:dyDescent="0.15">
      <c r="D1754" s="16">
        <f>IF(T1754="",0,IF(科目汇总表!P$5=1,INT(LEFT(T1754,4)),IF(AND(科目汇总表!P$5=2,LEN(T1754)&gt;4),INT(LEFT(T1754,6)),IF(AND(科目汇总表!P$5=3,LEN(T1754)&gt;6),INT(LEFT(T1754,8)),IF(AND(科目汇总表!P$5=4,LEN(T1754)&gt;8),T1754,0)))))</f>
        <v>0</v>
      </c>
      <c r="H1754" s="16">
        <f t="shared" si="83"/>
        <v>0</v>
      </c>
      <c r="I1754" s="16">
        <f t="shared" si="81"/>
        <v>0</v>
      </c>
      <c r="J1754" s="16">
        <f t="shared" si="82"/>
        <v>0</v>
      </c>
    </row>
    <row r="1755" spans="4:10" ht="15" customHeight="1" x14ac:dyDescent="0.15">
      <c r="D1755" s="16">
        <f>IF(T1755="",0,IF(科目汇总表!P$5=1,INT(LEFT(T1755,4)),IF(AND(科目汇总表!P$5=2,LEN(T1755)&gt;4),INT(LEFT(T1755,6)),IF(AND(科目汇总表!P$5=3,LEN(T1755)&gt;6),INT(LEFT(T1755,8)),IF(AND(科目汇总表!P$5=4,LEN(T1755)&gt;8),T1755,0)))))</f>
        <v>0</v>
      </c>
      <c r="H1755" s="16">
        <f t="shared" si="83"/>
        <v>0</v>
      </c>
      <c r="I1755" s="16">
        <f t="shared" si="81"/>
        <v>0</v>
      </c>
      <c r="J1755" s="16">
        <f t="shared" si="82"/>
        <v>0</v>
      </c>
    </row>
    <row r="1756" spans="4:10" ht="15" customHeight="1" x14ac:dyDescent="0.15">
      <c r="D1756" s="16">
        <f>IF(T1756="",0,IF(科目汇总表!P$5=1,INT(LEFT(T1756,4)),IF(AND(科目汇总表!P$5=2,LEN(T1756)&gt;4),INT(LEFT(T1756,6)),IF(AND(科目汇总表!P$5=3,LEN(T1756)&gt;6),INT(LEFT(T1756,8)),IF(AND(科目汇总表!P$5=4,LEN(T1756)&gt;8),T1756,0)))))</f>
        <v>0</v>
      </c>
      <c r="H1756" s="16">
        <f t="shared" si="83"/>
        <v>0</v>
      </c>
      <c r="I1756" s="16">
        <f t="shared" si="81"/>
        <v>0</v>
      </c>
      <c r="J1756" s="16">
        <f t="shared" si="82"/>
        <v>0</v>
      </c>
    </row>
    <row r="1757" spans="4:10" ht="15" customHeight="1" x14ac:dyDescent="0.15">
      <c r="D1757" s="16">
        <f>IF(T1757="",0,IF(科目汇总表!P$5=1,INT(LEFT(T1757,4)),IF(AND(科目汇总表!P$5=2,LEN(T1757)&gt;4),INT(LEFT(T1757,6)),IF(AND(科目汇总表!P$5=3,LEN(T1757)&gt;6),INT(LEFT(T1757,8)),IF(AND(科目汇总表!P$5=4,LEN(T1757)&gt;8),T1757,0)))))</f>
        <v>0</v>
      </c>
      <c r="H1757" s="16">
        <f t="shared" si="83"/>
        <v>0</v>
      </c>
      <c r="I1757" s="16">
        <f t="shared" si="81"/>
        <v>0</v>
      </c>
      <c r="J1757" s="16">
        <f t="shared" si="82"/>
        <v>0</v>
      </c>
    </row>
    <row r="1758" spans="4:10" ht="15" customHeight="1" x14ac:dyDescent="0.15">
      <c r="D1758" s="16">
        <f>IF(T1758="",0,IF(科目汇总表!P$5=1,INT(LEFT(T1758,4)),IF(AND(科目汇总表!P$5=2,LEN(T1758)&gt;4),INT(LEFT(T1758,6)),IF(AND(科目汇总表!P$5=3,LEN(T1758)&gt;6),INT(LEFT(T1758,8)),IF(AND(科目汇总表!P$5=4,LEN(T1758)&gt;8),T1758,0)))))</f>
        <v>0</v>
      </c>
      <c r="H1758" s="16">
        <f t="shared" si="83"/>
        <v>0</v>
      </c>
      <c r="I1758" s="16">
        <f t="shared" si="81"/>
        <v>0</v>
      </c>
      <c r="J1758" s="16">
        <f t="shared" si="82"/>
        <v>0</v>
      </c>
    </row>
    <row r="1759" spans="4:10" ht="15" customHeight="1" x14ac:dyDescent="0.15">
      <c r="D1759" s="16">
        <f>IF(T1759="",0,IF(科目汇总表!P$5=1,INT(LEFT(T1759,4)),IF(AND(科目汇总表!P$5=2,LEN(T1759)&gt;4),INT(LEFT(T1759,6)),IF(AND(科目汇总表!P$5=3,LEN(T1759)&gt;6),INT(LEFT(T1759,8)),IF(AND(科目汇总表!P$5=4,LEN(T1759)&gt;8),T1759,0)))))</f>
        <v>0</v>
      </c>
      <c r="H1759" s="16">
        <f t="shared" si="83"/>
        <v>0</v>
      </c>
      <c r="I1759" s="16">
        <f t="shared" si="81"/>
        <v>0</v>
      </c>
      <c r="J1759" s="16">
        <f t="shared" si="82"/>
        <v>0</v>
      </c>
    </row>
    <row r="1760" spans="4:10" ht="15" customHeight="1" x14ac:dyDescent="0.15">
      <c r="D1760" s="16">
        <f>IF(T1760="",0,IF(科目汇总表!P$5=1,INT(LEFT(T1760,4)),IF(AND(科目汇总表!P$5=2,LEN(T1760)&gt;4),INT(LEFT(T1760,6)),IF(AND(科目汇总表!P$5=3,LEN(T1760)&gt;6),INT(LEFT(T1760,8)),IF(AND(科目汇总表!P$5=4,LEN(T1760)&gt;8),T1760,0)))))</f>
        <v>0</v>
      </c>
      <c r="H1760" s="16">
        <f t="shared" si="83"/>
        <v>0</v>
      </c>
      <c r="I1760" s="16">
        <f t="shared" si="81"/>
        <v>0</v>
      </c>
      <c r="J1760" s="16">
        <f t="shared" si="82"/>
        <v>0</v>
      </c>
    </row>
    <row r="1761" spans="4:10" ht="15" customHeight="1" x14ac:dyDescent="0.15">
      <c r="D1761" s="16">
        <f>IF(T1761="",0,IF(科目汇总表!P$5=1,INT(LEFT(T1761,4)),IF(AND(科目汇总表!P$5=2,LEN(T1761)&gt;4),INT(LEFT(T1761,6)),IF(AND(科目汇总表!P$5=3,LEN(T1761)&gt;6),INT(LEFT(T1761,8)),IF(AND(科目汇总表!P$5=4,LEN(T1761)&gt;8),T1761,0)))))</f>
        <v>0</v>
      </c>
      <c r="H1761" s="16">
        <f t="shared" si="83"/>
        <v>0</v>
      </c>
      <c r="I1761" s="16">
        <f t="shared" si="81"/>
        <v>0</v>
      </c>
      <c r="J1761" s="16">
        <f t="shared" si="82"/>
        <v>0</v>
      </c>
    </row>
    <row r="1762" spans="4:10" ht="15" customHeight="1" x14ac:dyDescent="0.15">
      <c r="D1762" s="16">
        <f>IF(T1762="",0,IF(科目汇总表!P$5=1,INT(LEFT(T1762,4)),IF(AND(科目汇总表!P$5=2,LEN(T1762)&gt;4),INT(LEFT(T1762,6)),IF(AND(科目汇总表!P$5=3,LEN(T1762)&gt;6),INT(LEFT(T1762,8)),IF(AND(科目汇总表!P$5=4,LEN(T1762)&gt;8),T1762,0)))))</f>
        <v>0</v>
      </c>
      <c r="H1762" s="16">
        <f t="shared" si="83"/>
        <v>0</v>
      </c>
      <c r="I1762" s="16">
        <f t="shared" si="81"/>
        <v>0</v>
      </c>
      <c r="J1762" s="16">
        <f t="shared" si="82"/>
        <v>0</v>
      </c>
    </row>
    <row r="1763" spans="4:10" ht="15" customHeight="1" x14ac:dyDescent="0.15">
      <c r="D1763" s="16">
        <f>IF(T1763="",0,IF(科目汇总表!P$5=1,INT(LEFT(T1763,4)),IF(AND(科目汇总表!P$5=2,LEN(T1763)&gt;4),INT(LEFT(T1763,6)),IF(AND(科目汇总表!P$5=3,LEN(T1763)&gt;6),INT(LEFT(T1763,8)),IF(AND(科目汇总表!P$5=4,LEN(T1763)&gt;8),T1763,0)))))</f>
        <v>0</v>
      </c>
      <c r="H1763" s="16">
        <f t="shared" si="83"/>
        <v>0</v>
      </c>
      <c r="I1763" s="16">
        <f t="shared" si="81"/>
        <v>0</v>
      </c>
      <c r="J1763" s="16">
        <f t="shared" si="82"/>
        <v>0</v>
      </c>
    </row>
    <row r="1764" spans="4:10" ht="15" customHeight="1" x14ac:dyDescent="0.15">
      <c r="D1764" s="16">
        <f>IF(T1764="",0,IF(科目汇总表!P$5=1,INT(LEFT(T1764,4)),IF(AND(科目汇总表!P$5=2,LEN(T1764)&gt;4),INT(LEFT(T1764,6)),IF(AND(科目汇总表!P$5=3,LEN(T1764)&gt;6),INT(LEFT(T1764,8)),IF(AND(科目汇总表!P$5=4,LEN(T1764)&gt;8),T1764,0)))))</f>
        <v>0</v>
      </c>
      <c r="H1764" s="16">
        <f t="shared" si="83"/>
        <v>0</v>
      </c>
      <c r="I1764" s="16">
        <f t="shared" ref="I1764:I1827" si="84">IF(LEN(T1764)&lt;6,0,INT(LEFT(T1764,6)))</f>
        <v>0</v>
      </c>
      <c r="J1764" s="16">
        <f t="shared" ref="J1764:J1827" si="85">IF(LEN(T1764)&lt;8,0,INT(LEFT(T1764,8)))</f>
        <v>0</v>
      </c>
    </row>
    <row r="1765" spans="4:10" ht="15" customHeight="1" x14ac:dyDescent="0.15">
      <c r="D1765" s="16">
        <f>IF(T1765="",0,IF(科目汇总表!P$5=1,INT(LEFT(T1765,4)),IF(AND(科目汇总表!P$5=2,LEN(T1765)&gt;4),INT(LEFT(T1765,6)),IF(AND(科目汇总表!P$5=3,LEN(T1765)&gt;6),INT(LEFT(T1765,8)),IF(AND(科目汇总表!P$5=4,LEN(T1765)&gt;8),T1765,0)))))</f>
        <v>0</v>
      </c>
      <c r="H1765" s="16">
        <f t="shared" si="83"/>
        <v>0</v>
      </c>
      <c r="I1765" s="16">
        <f t="shared" si="84"/>
        <v>0</v>
      </c>
      <c r="J1765" s="16">
        <f t="shared" si="85"/>
        <v>0</v>
      </c>
    </row>
    <row r="1766" spans="4:10" ht="15" customHeight="1" x14ac:dyDescent="0.15">
      <c r="D1766" s="16">
        <f>IF(T1766="",0,IF(科目汇总表!P$5=1,INT(LEFT(T1766,4)),IF(AND(科目汇总表!P$5=2,LEN(T1766)&gt;4),INT(LEFT(T1766,6)),IF(AND(科目汇总表!P$5=3,LEN(T1766)&gt;6),INT(LEFT(T1766,8)),IF(AND(科目汇总表!P$5=4,LEN(T1766)&gt;8),T1766,0)))))</f>
        <v>0</v>
      </c>
      <c r="H1766" s="16">
        <f t="shared" si="83"/>
        <v>0</v>
      </c>
      <c r="I1766" s="16">
        <f t="shared" si="84"/>
        <v>0</v>
      </c>
      <c r="J1766" s="16">
        <f t="shared" si="85"/>
        <v>0</v>
      </c>
    </row>
    <row r="1767" spans="4:10" ht="15" customHeight="1" x14ac:dyDescent="0.15">
      <c r="D1767" s="16">
        <f>IF(T1767="",0,IF(科目汇总表!P$5=1,INT(LEFT(T1767,4)),IF(AND(科目汇总表!P$5=2,LEN(T1767)&gt;4),INT(LEFT(T1767,6)),IF(AND(科目汇总表!P$5=3,LEN(T1767)&gt;6),INT(LEFT(T1767,8)),IF(AND(科目汇总表!P$5=4,LEN(T1767)&gt;8),T1767,0)))))</f>
        <v>0</v>
      </c>
      <c r="H1767" s="16">
        <f t="shared" si="83"/>
        <v>0</v>
      </c>
      <c r="I1767" s="16">
        <f t="shared" si="84"/>
        <v>0</v>
      </c>
      <c r="J1767" s="16">
        <f t="shared" si="85"/>
        <v>0</v>
      </c>
    </row>
    <row r="1768" spans="4:10" ht="15" customHeight="1" x14ac:dyDescent="0.15">
      <c r="D1768" s="16">
        <f>IF(T1768="",0,IF(科目汇总表!P$5=1,INT(LEFT(T1768,4)),IF(AND(科目汇总表!P$5=2,LEN(T1768)&gt;4),INT(LEFT(T1768,6)),IF(AND(科目汇总表!P$5=3,LEN(T1768)&gt;6),INT(LEFT(T1768,8)),IF(AND(科目汇总表!P$5=4,LEN(T1768)&gt;8),T1768,0)))))</f>
        <v>0</v>
      </c>
      <c r="H1768" s="16">
        <f t="shared" si="83"/>
        <v>0</v>
      </c>
      <c r="I1768" s="16">
        <f t="shared" si="84"/>
        <v>0</v>
      </c>
      <c r="J1768" s="16">
        <f t="shared" si="85"/>
        <v>0</v>
      </c>
    </row>
    <row r="1769" spans="4:10" ht="15" customHeight="1" x14ac:dyDescent="0.15">
      <c r="D1769" s="16">
        <f>IF(T1769="",0,IF(科目汇总表!P$5=1,INT(LEFT(T1769,4)),IF(AND(科目汇总表!P$5=2,LEN(T1769)&gt;4),INT(LEFT(T1769,6)),IF(AND(科目汇总表!P$5=3,LEN(T1769)&gt;6),INT(LEFT(T1769,8)),IF(AND(科目汇总表!P$5=4,LEN(T1769)&gt;8),T1769,0)))))</f>
        <v>0</v>
      </c>
      <c r="H1769" s="16">
        <f t="shared" si="83"/>
        <v>0</v>
      </c>
      <c r="I1769" s="16">
        <f t="shared" si="84"/>
        <v>0</v>
      </c>
      <c r="J1769" s="16">
        <f t="shared" si="85"/>
        <v>0</v>
      </c>
    </row>
    <row r="1770" spans="4:10" ht="15" customHeight="1" x14ac:dyDescent="0.15">
      <c r="D1770" s="16">
        <f>IF(T1770="",0,IF(科目汇总表!P$5=1,INT(LEFT(T1770,4)),IF(AND(科目汇总表!P$5=2,LEN(T1770)&gt;4),INT(LEFT(T1770,6)),IF(AND(科目汇总表!P$5=3,LEN(T1770)&gt;6),INT(LEFT(T1770,8)),IF(AND(科目汇总表!P$5=4,LEN(T1770)&gt;8),T1770,0)))))</f>
        <v>0</v>
      </c>
      <c r="H1770" s="16">
        <f t="shared" si="83"/>
        <v>0</v>
      </c>
      <c r="I1770" s="16">
        <f t="shared" si="84"/>
        <v>0</v>
      </c>
      <c r="J1770" s="16">
        <f t="shared" si="85"/>
        <v>0</v>
      </c>
    </row>
    <row r="1771" spans="4:10" ht="15" customHeight="1" x14ac:dyDescent="0.15">
      <c r="D1771" s="16">
        <f>IF(T1771="",0,IF(科目汇总表!P$5=1,INT(LEFT(T1771,4)),IF(AND(科目汇总表!P$5=2,LEN(T1771)&gt;4),INT(LEFT(T1771,6)),IF(AND(科目汇总表!P$5=3,LEN(T1771)&gt;6),INT(LEFT(T1771,8)),IF(AND(科目汇总表!P$5=4,LEN(T1771)&gt;8),T1771,0)))))</f>
        <v>0</v>
      </c>
      <c r="H1771" s="16">
        <f t="shared" si="83"/>
        <v>0</v>
      </c>
      <c r="I1771" s="16">
        <f t="shared" si="84"/>
        <v>0</v>
      </c>
      <c r="J1771" s="16">
        <f t="shared" si="85"/>
        <v>0</v>
      </c>
    </row>
    <row r="1772" spans="4:10" ht="15" customHeight="1" x14ac:dyDescent="0.15">
      <c r="D1772" s="16">
        <f>IF(T1772="",0,IF(科目汇总表!P$5=1,INT(LEFT(T1772,4)),IF(AND(科目汇总表!P$5=2,LEN(T1772)&gt;4),INT(LEFT(T1772,6)),IF(AND(科目汇总表!P$5=3,LEN(T1772)&gt;6),INT(LEFT(T1772,8)),IF(AND(科目汇总表!P$5=4,LEN(T1772)&gt;8),T1772,0)))))</f>
        <v>0</v>
      </c>
      <c r="H1772" s="16">
        <f t="shared" si="83"/>
        <v>0</v>
      </c>
      <c r="I1772" s="16">
        <f t="shared" si="84"/>
        <v>0</v>
      </c>
      <c r="J1772" s="16">
        <f t="shared" si="85"/>
        <v>0</v>
      </c>
    </row>
    <row r="1773" spans="4:10" ht="15" customHeight="1" x14ac:dyDescent="0.15">
      <c r="D1773" s="16">
        <f>IF(T1773="",0,IF(科目汇总表!P$5=1,INT(LEFT(T1773,4)),IF(AND(科目汇总表!P$5=2,LEN(T1773)&gt;4),INT(LEFT(T1773,6)),IF(AND(科目汇总表!P$5=3,LEN(T1773)&gt;6),INT(LEFT(T1773,8)),IF(AND(科目汇总表!P$5=4,LEN(T1773)&gt;8),T1773,0)))))</f>
        <v>0</v>
      </c>
      <c r="H1773" s="16">
        <f t="shared" si="83"/>
        <v>0</v>
      </c>
      <c r="I1773" s="16">
        <f t="shared" si="84"/>
        <v>0</v>
      </c>
      <c r="J1773" s="16">
        <f t="shared" si="85"/>
        <v>0</v>
      </c>
    </row>
    <row r="1774" spans="4:10" ht="15" customHeight="1" x14ac:dyDescent="0.15">
      <c r="D1774" s="16">
        <f>IF(T1774="",0,IF(科目汇总表!P$5=1,INT(LEFT(T1774,4)),IF(AND(科目汇总表!P$5=2,LEN(T1774)&gt;4),INT(LEFT(T1774,6)),IF(AND(科目汇总表!P$5=3,LEN(T1774)&gt;6),INT(LEFT(T1774,8)),IF(AND(科目汇总表!P$5=4,LEN(T1774)&gt;8),T1774,0)))))</f>
        <v>0</v>
      </c>
      <c r="H1774" s="16">
        <f t="shared" si="83"/>
        <v>0</v>
      </c>
      <c r="I1774" s="16">
        <f t="shared" si="84"/>
        <v>0</v>
      </c>
      <c r="J1774" s="16">
        <f t="shared" si="85"/>
        <v>0</v>
      </c>
    </row>
    <row r="1775" spans="4:10" ht="15" customHeight="1" x14ac:dyDescent="0.15">
      <c r="D1775" s="16">
        <f>IF(T1775="",0,IF(科目汇总表!P$5=1,INT(LEFT(T1775,4)),IF(AND(科目汇总表!P$5=2,LEN(T1775)&gt;4),INT(LEFT(T1775,6)),IF(AND(科目汇总表!P$5=3,LEN(T1775)&gt;6),INT(LEFT(T1775,8)),IF(AND(科目汇总表!P$5=4,LEN(T1775)&gt;8),T1775,0)))))</f>
        <v>0</v>
      </c>
      <c r="H1775" s="16">
        <f t="shared" si="83"/>
        <v>0</v>
      </c>
      <c r="I1775" s="16">
        <f t="shared" si="84"/>
        <v>0</v>
      </c>
      <c r="J1775" s="16">
        <f t="shared" si="85"/>
        <v>0</v>
      </c>
    </row>
    <row r="1776" spans="4:10" ht="15" customHeight="1" x14ac:dyDescent="0.15">
      <c r="D1776" s="16">
        <f>IF(T1776="",0,IF(科目汇总表!P$5=1,INT(LEFT(T1776,4)),IF(AND(科目汇总表!P$5=2,LEN(T1776)&gt;4),INT(LEFT(T1776,6)),IF(AND(科目汇总表!P$5=3,LEN(T1776)&gt;6),INT(LEFT(T1776,8)),IF(AND(科目汇总表!P$5=4,LEN(T1776)&gt;8),T1776,0)))))</f>
        <v>0</v>
      </c>
      <c r="H1776" s="16">
        <f t="shared" si="83"/>
        <v>0</v>
      </c>
      <c r="I1776" s="16">
        <f t="shared" si="84"/>
        <v>0</v>
      </c>
      <c r="J1776" s="16">
        <f t="shared" si="85"/>
        <v>0</v>
      </c>
    </row>
    <row r="1777" spans="4:10" ht="15" customHeight="1" x14ac:dyDescent="0.15">
      <c r="D1777" s="16">
        <f>IF(T1777="",0,IF(科目汇总表!P$5=1,INT(LEFT(T1777,4)),IF(AND(科目汇总表!P$5=2,LEN(T1777)&gt;4),INT(LEFT(T1777,6)),IF(AND(科目汇总表!P$5=3,LEN(T1777)&gt;6),INT(LEFT(T1777,8)),IF(AND(科目汇总表!P$5=4,LEN(T1777)&gt;8),T1777,0)))))</f>
        <v>0</v>
      </c>
      <c r="H1777" s="16">
        <f t="shared" si="83"/>
        <v>0</v>
      </c>
      <c r="I1777" s="16">
        <f t="shared" si="84"/>
        <v>0</v>
      </c>
      <c r="J1777" s="16">
        <f t="shared" si="85"/>
        <v>0</v>
      </c>
    </row>
    <row r="1778" spans="4:10" ht="15" customHeight="1" x14ac:dyDescent="0.15">
      <c r="D1778" s="16">
        <f>IF(T1778="",0,IF(科目汇总表!P$5=1,INT(LEFT(T1778,4)),IF(AND(科目汇总表!P$5=2,LEN(T1778)&gt;4),INT(LEFT(T1778,6)),IF(AND(科目汇总表!P$5=3,LEN(T1778)&gt;6),INT(LEFT(T1778,8)),IF(AND(科目汇总表!P$5=4,LEN(T1778)&gt;8),T1778,0)))))</f>
        <v>0</v>
      </c>
      <c r="H1778" s="16">
        <f t="shared" si="83"/>
        <v>0</v>
      </c>
      <c r="I1778" s="16">
        <f t="shared" si="84"/>
        <v>0</v>
      </c>
      <c r="J1778" s="16">
        <f t="shared" si="85"/>
        <v>0</v>
      </c>
    </row>
    <row r="1779" spans="4:10" ht="15" customHeight="1" x14ac:dyDescent="0.15">
      <c r="D1779" s="16">
        <f>IF(T1779="",0,IF(科目汇总表!P$5=1,INT(LEFT(T1779,4)),IF(AND(科目汇总表!P$5=2,LEN(T1779)&gt;4),INT(LEFT(T1779,6)),IF(AND(科目汇总表!P$5=3,LEN(T1779)&gt;6),INT(LEFT(T1779,8)),IF(AND(科目汇总表!P$5=4,LEN(T1779)&gt;8),T1779,0)))))</f>
        <v>0</v>
      </c>
      <c r="H1779" s="16">
        <f t="shared" si="83"/>
        <v>0</v>
      </c>
      <c r="I1779" s="16">
        <f t="shared" si="84"/>
        <v>0</v>
      </c>
      <c r="J1779" s="16">
        <f t="shared" si="85"/>
        <v>0</v>
      </c>
    </row>
    <row r="1780" spans="4:10" ht="15" customHeight="1" x14ac:dyDescent="0.15">
      <c r="D1780" s="16">
        <f>IF(T1780="",0,IF(科目汇总表!P$5=1,INT(LEFT(T1780,4)),IF(AND(科目汇总表!P$5=2,LEN(T1780)&gt;4),INT(LEFT(T1780,6)),IF(AND(科目汇总表!P$5=3,LEN(T1780)&gt;6),INT(LEFT(T1780,8)),IF(AND(科目汇总表!P$5=4,LEN(T1780)&gt;8),T1780,0)))))</f>
        <v>0</v>
      </c>
      <c r="H1780" s="16">
        <f t="shared" si="83"/>
        <v>0</v>
      </c>
      <c r="I1780" s="16">
        <f t="shared" si="84"/>
        <v>0</v>
      </c>
      <c r="J1780" s="16">
        <f t="shared" si="85"/>
        <v>0</v>
      </c>
    </row>
    <row r="1781" spans="4:10" ht="15" customHeight="1" x14ac:dyDescent="0.15">
      <c r="D1781" s="16">
        <f>IF(T1781="",0,IF(科目汇总表!P$5=1,INT(LEFT(T1781,4)),IF(AND(科目汇总表!P$5=2,LEN(T1781)&gt;4),INT(LEFT(T1781,6)),IF(AND(科目汇总表!P$5=3,LEN(T1781)&gt;6),INT(LEFT(T1781,8)),IF(AND(科目汇总表!P$5=4,LEN(T1781)&gt;8),T1781,0)))))</f>
        <v>0</v>
      </c>
      <c r="H1781" s="16">
        <f t="shared" si="83"/>
        <v>0</v>
      </c>
      <c r="I1781" s="16">
        <f t="shared" si="84"/>
        <v>0</v>
      </c>
      <c r="J1781" s="16">
        <f t="shared" si="85"/>
        <v>0</v>
      </c>
    </row>
    <row r="1782" spans="4:10" ht="15" customHeight="1" x14ac:dyDescent="0.15">
      <c r="D1782" s="16">
        <f>IF(T1782="",0,IF(科目汇总表!P$5=1,INT(LEFT(T1782,4)),IF(AND(科目汇总表!P$5=2,LEN(T1782)&gt;4),INT(LEFT(T1782,6)),IF(AND(科目汇总表!P$5=3,LEN(T1782)&gt;6),INT(LEFT(T1782,8)),IF(AND(科目汇总表!P$5=4,LEN(T1782)&gt;8),T1782,0)))))</f>
        <v>0</v>
      </c>
      <c r="H1782" s="16">
        <f t="shared" si="83"/>
        <v>0</v>
      </c>
      <c r="I1782" s="16">
        <f t="shared" si="84"/>
        <v>0</v>
      </c>
      <c r="J1782" s="16">
        <f t="shared" si="85"/>
        <v>0</v>
      </c>
    </row>
    <row r="1783" spans="4:10" ht="15" customHeight="1" x14ac:dyDescent="0.15">
      <c r="D1783" s="16">
        <f>IF(T1783="",0,IF(科目汇总表!P$5=1,INT(LEFT(T1783,4)),IF(AND(科目汇总表!P$5=2,LEN(T1783)&gt;4),INT(LEFT(T1783,6)),IF(AND(科目汇总表!P$5=3,LEN(T1783)&gt;6),INT(LEFT(T1783,8)),IF(AND(科目汇总表!P$5=4,LEN(T1783)&gt;8),T1783,0)))))</f>
        <v>0</v>
      </c>
      <c r="H1783" s="16">
        <f t="shared" si="83"/>
        <v>0</v>
      </c>
      <c r="I1783" s="16">
        <f t="shared" si="84"/>
        <v>0</v>
      </c>
      <c r="J1783" s="16">
        <f t="shared" si="85"/>
        <v>0</v>
      </c>
    </row>
    <row r="1784" spans="4:10" ht="15" customHeight="1" x14ac:dyDescent="0.15">
      <c r="D1784" s="16">
        <f>IF(T1784="",0,IF(科目汇总表!P$5=1,INT(LEFT(T1784,4)),IF(AND(科目汇总表!P$5=2,LEN(T1784)&gt;4),INT(LEFT(T1784,6)),IF(AND(科目汇总表!P$5=3,LEN(T1784)&gt;6),INT(LEFT(T1784,8)),IF(AND(科目汇总表!P$5=4,LEN(T1784)&gt;8),T1784,0)))))</f>
        <v>0</v>
      </c>
      <c r="H1784" s="16">
        <f t="shared" si="83"/>
        <v>0</v>
      </c>
      <c r="I1784" s="16">
        <f t="shared" si="84"/>
        <v>0</v>
      </c>
      <c r="J1784" s="16">
        <f t="shared" si="85"/>
        <v>0</v>
      </c>
    </row>
    <row r="1785" spans="4:10" ht="15" customHeight="1" x14ac:dyDescent="0.15">
      <c r="D1785" s="16">
        <f>IF(T1785="",0,IF(科目汇总表!P$5=1,INT(LEFT(T1785,4)),IF(AND(科目汇总表!P$5=2,LEN(T1785)&gt;4),INT(LEFT(T1785,6)),IF(AND(科目汇总表!P$5=3,LEN(T1785)&gt;6),INT(LEFT(T1785,8)),IF(AND(科目汇总表!P$5=4,LEN(T1785)&gt;8),T1785,0)))))</f>
        <v>0</v>
      </c>
      <c r="H1785" s="16">
        <f t="shared" si="83"/>
        <v>0</v>
      </c>
      <c r="I1785" s="16">
        <f t="shared" si="84"/>
        <v>0</v>
      </c>
      <c r="J1785" s="16">
        <f t="shared" si="85"/>
        <v>0</v>
      </c>
    </row>
    <row r="1786" spans="4:10" ht="15" customHeight="1" x14ac:dyDescent="0.15">
      <c r="D1786" s="16">
        <f>IF(T1786="",0,IF(科目汇总表!P$5=1,INT(LEFT(T1786,4)),IF(AND(科目汇总表!P$5=2,LEN(T1786)&gt;4),INT(LEFT(T1786,6)),IF(AND(科目汇总表!P$5=3,LEN(T1786)&gt;6),INT(LEFT(T1786,8)),IF(AND(科目汇总表!P$5=4,LEN(T1786)&gt;8),T1786,0)))))</f>
        <v>0</v>
      </c>
      <c r="H1786" s="16">
        <f t="shared" si="83"/>
        <v>0</v>
      </c>
      <c r="I1786" s="16">
        <f t="shared" si="84"/>
        <v>0</v>
      </c>
      <c r="J1786" s="16">
        <f t="shared" si="85"/>
        <v>0</v>
      </c>
    </row>
    <row r="1787" spans="4:10" ht="15" customHeight="1" x14ac:dyDescent="0.15">
      <c r="D1787" s="16">
        <f>IF(T1787="",0,IF(科目汇总表!P$5=1,INT(LEFT(T1787,4)),IF(AND(科目汇总表!P$5=2,LEN(T1787)&gt;4),INT(LEFT(T1787,6)),IF(AND(科目汇总表!P$5=3,LEN(T1787)&gt;6),INT(LEFT(T1787,8)),IF(AND(科目汇总表!P$5=4,LEN(T1787)&gt;8),T1787,0)))))</f>
        <v>0</v>
      </c>
      <c r="H1787" s="16">
        <f t="shared" si="83"/>
        <v>0</v>
      </c>
      <c r="I1787" s="16">
        <f t="shared" si="84"/>
        <v>0</v>
      </c>
      <c r="J1787" s="16">
        <f t="shared" si="85"/>
        <v>0</v>
      </c>
    </row>
    <row r="1788" spans="4:10" ht="15" customHeight="1" x14ac:dyDescent="0.15">
      <c r="D1788" s="16">
        <f>IF(T1788="",0,IF(科目汇总表!P$5=1,INT(LEFT(T1788,4)),IF(AND(科目汇总表!P$5=2,LEN(T1788)&gt;4),INT(LEFT(T1788,6)),IF(AND(科目汇总表!P$5=3,LEN(T1788)&gt;6),INT(LEFT(T1788,8)),IF(AND(科目汇总表!P$5=4,LEN(T1788)&gt;8),T1788,0)))))</f>
        <v>0</v>
      </c>
      <c r="H1788" s="16">
        <f t="shared" si="83"/>
        <v>0</v>
      </c>
      <c r="I1788" s="16">
        <f t="shared" si="84"/>
        <v>0</v>
      </c>
      <c r="J1788" s="16">
        <f t="shared" si="85"/>
        <v>0</v>
      </c>
    </row>
    <row r="1789" spans="4:10" ht="15" customHeight="1" x14ac:dyDescent="0.15">
      <c r="D1789" s="16">
        <f>IF(T1789="",0,IF(科目汇总表!P$5=1,INT(LEFT(T1789,4)),IF(AND(科目汇总表!P$5=2,LEN(T1789)&gt;4),INT(LEFT(T1789,6)),IF(AND(科目汇总表!P$5=3,LEN(T1789)&gt;6),INT(LEFT(T1789,8)),IF(AND(科目汇总表!P$5=4,LEN(T1789)&gt;8),T1789,0)))))</f>
        <v>0</v>
      </c>
      <c r="H1789" s="16">
        <f t="shared" si="83"/>
        <v>0</v>
      </c>
      <c r="I1789" s="16">
        <f t="shared" si="84"/>
        <v>0</v>
      </c>
      <c r="J1789" s="16">
        <f t="shared" si="85"/>
        <v>0</v>
      </c>
    </row>
    <row r="1790" spans="4:10" ht="15" customHeight="1" x14ac:dyDescent="0.15">
      <c r="D1790" s="16">
        <f>IF(T1790="",0,IF(科目汇总表!P$5=1,INT(LEFT(T1790,4)),IF(AND(科目汇总表!P$5=2,LEN(T1790)&gt;4),INT(LEFT(T1790,6)),IF(AND(科目汇总表!P$5=3,LEN(T1790)&gt;6),INT(LEFT(T1790,8)),IF(AND(科目汇总表!P$5=4,LEN(T1790)&gt;8),T1790,0)))))</f>
        <v>0</v>
      </c>
      <c r="H1790" s="16">
        <f t="shared" si="83"/>
        <v>0</v>
      </c>
      <c r="I1790" s="16">
        <f t="shared" si="84"/>
        <v>0</v>
      </c>
      <c r="J1790" s="16">
        <f t="shared" si="85"/>
        <v>0</v>
      </c>
    </row>
    <row r="1791" spans="4:10" ht="15" customHeight="1" x14ac:dyDescent="0.15">
      <c r="D1791" s="16">
        <f>IF(T1791="",0,IF(科目汇总表!P$5=1,INT(LEFT(T1791,4)),IF(AND(科目汇总表!P$5=2,LEN(T1791)&gt;4),INT(LEFT(T1791,6)),IF(AND(科目汇总表!P$5=3,LEN(T1791)&gt;6),INT(LEFT(T1791,8)),IF(AND(科目汇总表!P$5=4,LEN(T1791)&gt;8),T1791,0)))))</f>
        <v>0</v>
      </c>
      <c r="H1791" s="16">
        <f t="shared" si="83"/>
        <v>0</v>
      </c>
      <c r="I1791" s="16">
        <f t="shared" si="84"/>
        <v>0</v>
      </c>
      <c r="J1791" s="16">
        <f t="shared" si="85"/>
        <v>0</v>
      </c>
    </row>
    <row r="1792" spans="4:10" ht="15" customHeight="1" x14ac:dyDescent="0.15">
      <c r="D1792" s="16">
        <f>IF(T1792="",0,IF(科目汇总表!P$5=1,INT(LEFT(T1792,4)),IF(AND(科目汇总表!P$5=2,LEN(T1792)&gt;4),INT(LEFT(T1792,6)),IF(AND(科目汇总表!P$5=3,LEN(T1792)&gt;6),INT(LEFT(T1792,8)),IF(AND(科目汇总表!P$5=4,LEN(T1792)&gt;8),T1792,0)))))</f>
        <v>0</v>
      </c>
      <c r="H1792" s="16">
        <f t="shared" si="83"/>
        <v>0</v>
      </c>
      <c r="I1792" s="16">
        <f t="shared" si="84"/>
        <v>0</v>
      </c>
      <c r="J1792" s="16">
        <f t="shared" si="85"/>
        <v>0</v>
      </c>
    </row>
    <row r="1793" spans="4:10" ht="15" customHeight="1" x14ac:dyDescent="0.15">
      <c r="D1793" s="16">
        <f>IF(T1793="",0,IF(科目汇总表!P$5=1,INT(LEFT(T1793,4)),IF(AND(科目汇总表!P$5=2,LEN(T1793)&gt;4),INT(LEFT(T1793,6)),IF(AND(科目汇总表!P$5=3,LEN(T1793)&gt;6),INT(LEFT(T1793,8)),IF(AND(科目汇总表!P$5=4,LEN(T1793)&gt;8),T1793,0)))))</f>
        <v>0</v>
      </c>
      <c r="H1793" s="16">
        <f t="shared" si="83"/>
        <v>0</v>
      </c>
      <c r="I1793" s="16">
        <f t="shared" si="84"/>
        <v>0</v>
      </c>
      <c r="J1793" s="16">
        <f t="shared" si="85"/>
        <v>0</v>
      </c>
    </row>
    <row r="1794" spans="4:10" ht="15" customHeight="1" x14ac:dyDescent="0.15">
      <c r="D1794" s="16">
        <f>IF(T1794="",0,IF(科目汇总表!P$5=1,INT(LEFT(T1794,4)),IF(AND(科目汇总表!P$5=2,LEN(T1794)&gt;4),INT(LEFT(T1794,6)),IF(AND(科目汇总表!P$5=3,LEN(T1794)&gt;6),INT(LEFT(T1794,8)),IF(AND(科目汇总表!P$5=4,LEN(T1794)&gt;8),T1794,0)))))</f>
        <v>0</v>
      </c>
      <c r="H1794" s="16">
        <f t="shared" si="83"/>
        <v>0</v>
      </c>
      <c r="I1794" s="16">
        <f t="shared" si="84"/>
        <v>0</v>
      </c>
      <c r="J1794" s="16">
        <f t="shared" si="85"/>
        <v>0</v>
      </c>
    </row>
    <row r="1795" spans="4:10" ht="15" customHeight="1" x14ac:dyDescent="0.15">
      <c r="D1795" s="16">
        <f>IF(T1795="",0,IF(科目汇总表!P$5=1,INT(LEFT(T1795,4)),IF(AND(科目汇总表!P$5=2,LEN(T1795)&gt;4),INT(LEFT(T1795,6)),IF(AND(科目汇总表!P$5=3,LEN(T1795)&gt;6),INT(LEFT(T1795,8)),IF(AND(科目汇总表!P$5=4,LEN(T1795)&gt;8),T1795,0)))))</f>
        <v>0</v>
      </c>
      <c r="H1795" s="16">
        <f t="shared" si="83"/>
        <v>0</v>
      </c>
      <c r="I1795" s="16">
        <f t="shared" si="84"/>
        <v>0</v>
      </c>
      <c r="J1795" s="16">
        <f t="shared" si="85"/>
        <v>0</v>
      </c>
    </row>
    <row r="1796" spans="4:10" ht="15" customHeight="1" x14ac:dyDescent="0.15">
      <c r="D1796" s="16">
        <f>IF(T1796="",0,IF(科目汇总表!P$5=1,INT(LEFT(T1796,4)),IF(AND(科目汇总表!P$5=2,LEN(T1796)&gt;4),INT(LEFT(T1796,6)),IF(AND(科目汇总表!P$5=3,LEN(T1796)&gt;6),INT(LEFT(T1796,8)),IF(AND(科目汇总表!P$5=4,LEN(T1796)&gt;8),T1796,0)))))</f>
        <v>0</v>
      </c>
      <c r="H1796" s="16">
        <f t="shared" si="83"/>
        <v>0</v>
      </c>
      <c r="I1796" s="16">
        <f t="shared" si="84"/>
        <v>0</v>
      </c>
      <c r="J1796" s="16">
        <f t="shared" si="85"/>
        <v>0</v>
      </c>
    </row>
    <row r="1797" spans="4:10" ht="15" customHeight="1" x14ac:dyDescent="0.15">
      <c r="D1797" s="16">
        <f>IF(T1797="",0,IF(科目汇总表!P$5=1,INT(LEFT(T1797,4)),IF(AND(科目汇总表!P$5=2,LEN(T1797)&gt;4),INT(LEFT(T1797,6)),IF(AND(科目汇总表!P$5=3,LEN(T1797)&gt;6),INT(LEFT(T1797,8)),IF(AND(科目汇总表!P$5=4,LEN(T1797)&gt;8),T1797,0)))))</f>
        <v>0</v>
      </c>
      <c r="H1797" s="16">
        <f t="shared" ref="H1797:H1860" si="86">IF(T1797=0,0,INT(LEFT(T1797,4)))</f>
        <v>0</v>
      </c>
      <c r="I1797" s="16">
        <f t="shared" si="84"/>
        <v>0</v>
      </c>
      <c r="J1797" s="16">
        <f t="shared" si="85"/>
        <v>0</v>
      </c>
    </row>
    <row r="1798" spans="4:10" ht="15" customHeight="1" x14ac:dyDescent="0.15">
      <c r="D1798" s="16">
        <f>IF(T1798="",0,IF(科目汇总表!P$5=1,INT(LEFT(T1798,4)),IF(AND(科目汇总表!P$5=2,LEN(T1798)&gt;4),INT(LEFT(T1798,6)),IF(AND(科目汇总表!P$5=3,LEN(T1798)&gt;6),INT(LEFT(T1798,8)),IF(AND(科目汇总表!P$5=4,LEN(T1798)&gt;8),T1798,0)))))</f>
        <v>0</v>
      </c>
      <c r="H1798" s="16">
        <f t="shared" si="86"/>
        <v>0</v>
      </c>
      <c r="I1798" s="16">
        <f t="shared" si="84"/>
        <v>0</v>
      </c>
      <c r="J1798" s="16">
        <f t="shared" si="85"/>
        <v>0</v>
      </c>
    </row>
    <row r="1799" spans="4:10" ht="15" customHeight="1" x14ac:dyDescent="0.15">
      <c r="D1799" s="16">
        <f>IF(T1799="",0,IF(科目汇总表!P$5=1,INT(LEFT(T1799,4)),IF(AND(科目汇总表!P$5=2,LEN(T1799)&gt;4),INT(LEFT(T1799,6)),IF(AND(科目汇总表!P$5=3,LEN(T1799)&gt;6),INT(LEFT(T1799,8)),IF(AND(科目汇总表!P$5=4,LEN(T1799)&gt;8),T1799,0)))))</f>
        <v>0</v>
      </c>
      <c r="H1799" s="16">
        <f t="shared" si="86"/>
        <v>0</v>
      </c>
      <c r="I1799" s="16">
        <f t="shared" si="84"/>
        <v>0</v>
      </c>
      <c r="J1799" s="16">
        <f t="shared" si="85"/>
        <v>0</v>
      </c>
    </row>
    <row r="1800" spans="4:10" ht="15" customHeight="1" x14ac:dyDescent="0.15">
      <c r="D1800" s="16">
        <f>IF(T1800="",0,IF(科目汇总表!P$5=1,INT(LEFT(T1800,4)),IF(AND(科目汇总表!P$5=2,LEN(T1800)&gt;4),INT(LEFT(T1800,6)),IF(AND(科目汇总表!P$5=3,LEN(T1800)&gt;6),INT(LEFT(T1800,8)),IF(AND(科目汇总表!P$5=4,LEN(T1800)&gt;8),T1800,0)))))</f>
        <v>0</v>
      </c>
      <c r="H1800" s="16">
        <f t="shared" si="86"/>
        <v>0</v>
      </c>
      <c r="I1800" s="16">
        <f t="shared" si="84"/>
        <v>0</v>
      </c>
      <c r="J1800" s="16">
        <f t="shared" si="85"/>
        <v>0</v>
      </c>
    </row>
    <row r="1801" spans="4:10" ht="15" customHeight="1" x14ac:dyDescent="0.15">
      <c r="D1801" s="16">
        <f>IF(T1801="",0,IF(科目汇总表!P$5=1,INT(LEFT(T1801,4)),IF(AND(科目汇总表!P$5=2,LEN(T1801)&gt;4),INT(LEFT(T1801,6)),IF(AND(科目汇总表!P$5=3,LEN(T1801)&gt;6),INT(LEFT(T1801,8)),IF(AND(科目汇总表!P$5=4,LEN(T1801)&gt;8),T1801,0)))))</f>
        <v>0</v>
      </c>
      <c r="H1801" s="16">
        <f t="shared" si="86"/>
        <v>0</v>
      </c>
      <c r="I1801" s="16">
        <f t="shared" si="84"/>
        <v>0</v>
      </c>
      <c r="J1801" s="16">
        <f t="shared" si="85"/>
        <v>0</v>
      </c>
    </row>
    <row r="1802" spans="4:10" ht="15" customHeight="1" x14ac:dyDescent="0.15">
      <c r="D1802" s="16">
        <f>IF(T1802="",0,IF(科目汇总表!P$5=1,INT(LEFT(T1802,4)),IF(AND(科目汇总表!P$5=2,LEN(T1802)&gt;4),INT(LEFT(T1802,6)),IF(AND(科目汇总表!P$5=3,LEN(T1802)&gt;6),INT(LEFT(T1802,8)),IF(AND(科目汇总表!P$5=4,LEN(T1802)&gt;8),T1802,0)))))</f>
        <v>0</v>
      </c>
      <c r="H1802" s="16">
        <f t="shared" si="86"/>
        <v>0</v>
      </c>
      <c r="I1802" s="16">
        <f t="shared" si="84"/>
        <v>0</v>
      </c>
      <c r="J1802" s="16">
        <f t="shared" si="85"/>
        <v>0</v>
      </c>
    </row>
    <row r="1803" spans="4:10" ht="15" customHeight="1" x14ac:dyDescent="0.15">
      <c r="D1803" s="16">
        <f>IF(T1803="",0,IF(科目汇总表!P$5=1,INT(LEFT(T1803,4)),IF(AND(科目汇总表!P$5=2,LEN(T1803)&gt;4),INT(LEFT(T1803,6)),IF(AND(科目汇总表!P$5=3,LEN(T1803)&gt;6),INT(LEFT(T1803,8)),IF(AND(科目汇总表!P$5=4,LEN(T1803)&gt;8),T1803,0)))))</f>
        <v>0</v>
      </c>
      <c r="H1803" s="16">
        <f t="shared" si="86"/>
        <v>0</v>
      </c>
      <c r="I1803" s="16">
        <f t="shared" si="84"/>
        <v>0</v>
      </c>
      <c r="J1803" s="16">
        <f t="shared" si="85"/>
        <v>0</v>
      </c>
    </row>
    <row r="1804" spans="4:10" ht="15" customHeight="1" x14ac:dyDescent="0.15">
      <c r="D1804" s="16">
        <f>IF(T1804="",0,IF(科目汇总表!P$5=1,INT(LEFT(T1804,4)),IF(AND(科目汇总表!P$5=2,LEN(T1804)&gt;4),INT(LEFT(T1804,6)),IF(AND(科目汇总表!P$5=3,LEN(T1804)&gt;6),INT(LEFT(T1804,8)),IF(AND(科目汇总表!P$5=4,LEN(T1804)&gt;8),T1804,0)))))</f>
        <v>0</v>
      </c>
      <c r="H1804" s="16">
        <f t="shared" si="86"/>
        <v>0</v>
      </c>
      <c r="I1804" s="16">
        <f t="shared" si="84"/>
        <v>0</v>
      </c>
      <c r="J1804" s="16">
        <f t="shared" si="85"/>
        <v>0</v>
      </c>
    </row>
    <row r="1805" spans="4:10" ht="15" customHeight="1" x14ac:dyDescent="0.15">
      <c r="D1805" s="16">
        <f>IF(T1805="",0,IF(科目汇总表!P$5=1,INT(LEFT(T1805,4)),IF(AND(科目汇总表!P$5=2,LEN(T1805)&gt;4),INT(LEFT(T1805,6)),IF(AND(科目汇总表!P$5=3,LEN(T1805)&gt;6),INT(LEFT(T1805,8)),IF(AND(科目汇总表!P$5=4,LEN(T1805)&gt;8),T1805,0)))))</f>
        <v>0</v>
      </c>
      <c r="H1805" s="16">
        <f t="shared" si="86"/>
        <v>0</v>
      </c>
      <c r="I1805" s="16">
        <f t="shared" si="84"/>
        <v>0</v>
      </c>
      <c r="J1805" s="16">
        <f t="shared" si="85"/>
        <v>0</v>
      </c>
    </row>
    <row r="1806" spans="4:10" ht="15" customHeight="1" x14ac:dyDescent="0.15">
      <c r="D1806" s="16">
        <f>IF(T1806="",0,IF(科目汇总表!P$5=1,INT(LEFT(T1806,4)),IF(AND(科目汇总表!P$5=2,LEN(T1806)&gt;4),INT(LEFT(T1806,6)),IF(AND(科目汇总表!P$5=3,LEN(T1806)&gt;6),INT(LEFT(T1806,8)),IF(AND(科目汇总表!P$5=4,LEN(T1806)&gt;8),T1806,0)))))</f>
        <v>0</v>
      </c>
      <c r="H1806" s="16">
        <f t="shared" si="86"/>
        <v>0</v>
      </c>
      <c r="I1806" s="16">
        <f t="shared" si="84"/>
        <v>0</v>
      </c>
      <c r="J1806" s="16">
        <f t="shared" si="85"/>
        <v>0</v>
      </c>
    </row>
    <row r="1807" spans="4:10" ht="15" customHeight="1" x14ac:dyDescent="0.15">
      <c r="D1807" s="16">
        <f>IF(T1807="",0,IF(科目汇总表!P$5=1,INT(LEFT(T1807,4)),IF(AND(科目汇总表!P$5=2,LEN(T1807)&gt;4),INT(LEFT(T1807,6)),IF(AND(科目汇总表!P$5=3,LEN(T1807)&gt;6),INT(LEFT(T1807,8)),IF(AND(科目汇总表!P$5=4,LEN(T1807)&gt;8),T1807,0)))))</f>
        <v>0</v>
      </c>
      <c r="H1807" s="16">
        <f t="shared" si="86"/>
        <v>0</v>
      </c>
      <c r="I1807" s="16">
        <f t="shared" si="84"/>
        <v>0</v>
      </c>
      <c r="J1807" s="16">
        <f t="shared" si="85"/>
        <v>0</v>
      </c>
    </row>
    <row r="1808" spans="4:10" ht="15" customHeight="1" x14ac:dyDescent="0.15">
      <c r="D1808" s="16">
        <f>IF(T1808="",0,IF(科目汇总表!P$5=1,INT(LEFT(T1808,4)),IF(AND(科目汇总表!P$5=2,LEN(T1808)&gt;4),INT(LEFT(T1808,6)),IF(AND(科目汇总表!P$5=3,LEN(T1808)&gt;6),INT(LEFT(T1808,8)),IF(AND(科目汇总表!P$5=4,LEN(T1808)&gt;8),T1808,0)))))</f>
        <v>0</v>
      </c>
      <c r="H1808" s="16">
        <f t="shared" si="86"/>
        <v>0</v>
      </c>
      <c r="I1808" s="16">
        <f t="shared" si="84"/>
        <v>0</v>
      </c>
      <c r="J1808" s="16">
        <f t="shared" si="85"/>
        <v>0</v>
      </c>
    </row>
    <row r="1809" spans="4:10" ht="15" customHeight="1" x14ac:dyDescent="0.15">
      <c r="D1809" s="16">
        <f>IF(T1809="",0,IF(科目汇总表!P$5=1,INT(LEFT(T1809,4)),IF(AND(科目汇总表!P$5=2,LEN(T1809)&gt;4),INT(LEFT(T1809,6)),IF(AND(科目汇总表!P$5=3,LEN(T1809)&gt;6),INT(LEFT(T1809,8)),IF(AND(科目汇总表!P$5=4,LEN(T1809)&gt;8),T1809,0)))))</f>
        <v>0</v>
      </c>
      <c r="H1809" s="16">
        <f t="shared" si="86"/>
        <v>0</v>
      </c>
      <c r="I1809" s="16">
        <f t="shared" si="84"/>
        <v>0</v>
      </c>
      <c r="J1809" s="16">
        <f t="shared" si="85"/>
        <v>0</v>
      </c>
    </row>
    <row r="1810" spans="4:10" ht="15" customHeight="1" x14ac:dyDescent="0.15">
      <c r="D1810" s="16">
        <f>IF(T1810="",0,IF(科目汇总表!P$5=1,INT(LEFT(T1810,4)),IF(AND(科目汇总表!P$5=2,LEN(T1810)&gt;4),INT(LEFT(T1810,6)),IF(AND(科目汇总表!P$5=3,LEN(T1810)&gt;6),INT(LEFT(T1810,8)),IF(AND(科目汇总表!P$5=4,LEN(T1810)&gt;8),T1810,0)))))</f>
        <v>0</v>
      </c>
      <c r="H1810" s="16">
        <f t="shared" si="86"/>
        <v>0</v>
      </c>
      <c r="I1810" s="16">
        <f t="shared" si="84"/>
        <v>0</v>
      </c>
      <c r="J1810" s="16">
        <f t="shared" si="85"/>
        <v>0</v>
      </c>
    </row>
    <row r="1811" spans="4:10" ht="15" customHeight="1" x14ac:dyDescent="0.15">
      <c r="D1811" s="16">
        <f>IF(T1811="",0,IF(科目汇总表!P$5=1,INT(LEFT(T1811,4)),IF(AND(科目汇总表!P$5=2,LEN(T1811)&gt;4),INT(LEFT(T1811,6)),IF(AND(科目汇总表!P$5=3,LEN(T1811)&gt;6),INT(LEFT(T1811,8)),IF(AND(科目汇总表!P$5=4,LEN(T1811)&gt;8),T1811,0)))))</f>
        <v>0</v>
      </c>
      <c r="H1811" s="16">
        <f t="shared" si="86"/>
        <v>0</v>
      </c>
      <c r="I1811" s="16">
        <f t="shared" si="84"/>
        <v>0</v>
      </c>
      <c r="J1811" s="16">
        <f t="shared" si="85"/>
        <v>0</v>
      </c>
    </row>
    <row r="1812" spans="4:10" ht="15" customHeight="1" x14ac:dyDescent="0.15">
      <c r="D1812" s="16">
        <f>IF(T1812="",0,IF(科目汇总表!P$5=1,INT(LEFT(T1812,4)),IF(AND(科目汇总表!P$5=2,LEN(T1812)&gt;4),INT(LEFT(T1812,6)),IF(AND(科目汇总表!P$5=3,LEN(T1812)&gt;6),INT(LEFT(T1812,8)),IF(AND(科目汇总表!P$5=4,LEN(T1812)&gt;8),T1812,0)))))</f>
        <v>0</v>
      </c>
      <c r="H1812" s="16">
        <f t="shared" si="86"/>
        <v>0</v>
      </c>
      <c r="I1812" s="16">
        <f t="shared" si="84"/>
        <v>0</v>
      </c>
      <c r="J1812" s="16">
        <f t="shared" si="85"/>
        <v>0</v>
      </c>
    </row>
    <row r="1813" spans="4:10" ht="15" customHeight="1" x14ac:dyDescent="0.15">
      <c r="D1813" s="16">
        <f>IF(T1813="",0,IF(科目汇总表!P$5=1,INT(LEFT(T1813,4)),IF(AND(科目汇总表!P$5=2,LEN(T1813)&gt;4),INT(LEFT(T1813,6)),IF(AND(科目汇总表!P$5=3,LEN(T1813)&gt;6),INT(LEFT(T1813,8)),IF(AND(科目汇总表!P$5=4,LEN(T1813)&gt;8),T1813,0)))))</f>
        <v>0</v>
      </c>
      <c r="H1813" s="16">
        <f t="shared" si="86"/>
        <v>0</v>
      </c>
      <c r="I1813" s="16">
        <f t="shared" si="84"/>
        <v>0</v>
      </c>
      <c r="J1813" s="16">
        <f t="shared" si="85"/>
        <v>0</v>
      </c>
    </row>
    <row r="1814" spans="4:10" ht="15" customHeight="1" x14ac:dyDescent="0.15">
      <c r="D1814" s="16">
        <f>IF(T1814="",0,IF(科目汇总表!P$5=1,INT(LEFT(T1814,4)),IF(AND(科目汇总表!P$5=2,LEN(T1814)&gt;4),INT(LEFT(T1814,6)),IF(AND(科目汇总表!P$5=3,LEN(T1814)&gt;6),INT(LEFT(T1814,8)),IF(AND(科目汇总表!P$5=4,LEN(T1814)&gt;8),T1814,0)))))</f>
        <v>0</v>
      </c>
      <c r="H1814" s="16">
        <f t="shared" si="86"/>
        <v>0</v>
      </c>
      <c r="I1814" s="16">
        <f t="shared" si="84"/>
        <v>0</v>
      </c>
      <c r="J1814" s="16">
        <f t="shared" si="85"/>
        <v>0</v>
      </c>
    </row>
    <row r="1815" spans="4:10" ht="15" customHeight="1" x14ac:dyDescent="0.15">
      <c r="D1815" s="16">
        <f>IF(T1815="",0,IF(科目汇总表!P$5=1,INT(LEFT(T1815,4)),IF(AND(科目汇总表!P$5=2,LEN(T1815)&gt;4),INT(LEFT(T1815,6)),IF(AND(科目汇总表!P$5=3,LEN(T1815)&gt;6),INT(LEFT(T1815,8)),IF(AND(科目汇总表!P$5=4,LEN(T1815)&gt;8),T1815,0)))))</f>
        <v>0</v>
      </c>
      <c r="H1815" s="16">
        <f t="shared" si="86"/>
        <v>0</v>
      </c>
      <c r="I1815" s="16">
        <f t="shared" si="84"/>
        <v>0</v>
      </c>
      <c r="J1815" s="16">
        <f t="shared" si="85"/>
        <v>0</v>
      </c>
    </row>
    <row r="1816" spans="4:10" ht="15" customHeight="1" x14ac:dyDescent="0.15">
      <c r="D1816" s="16">
        <f>IF(T1816="",0,IF(科目汇总表!P$5=1,INT(LEFT(T1816,4)),IF(AND(科目汇总表!P$5=2,LEN(T1816)&gt;4),INT(LEFT(T1816,6)),IF(AND(科目汇总表!P$5=3,LEN(T1816)&gt;6),INT(LEFT(T1816,8)),IF(AND(科目汇总表!P$5=4,LEN(T1816)&gt;8),T1816,0)))))</f>
        <v>0</v>
      </c>
      <c r="H1816" s="16">
        <f t="shared" si="86"/>
        <v>0</v>
      </c>
      <c r="I1816" s="16">
        <f t="shared" si="84"/>
        <v>0</v>
      </c>
      <c r="J1816" s="16">
        <f t="shared" si="85"/>
        <v>0</v>
      </c>
    </row>
    <row r="1817" spans="4:10" ht="15" customHeight="1" x14ac:dyDescent="0.15">
      <c r="D1817" s="16">
        <f>IF(T1817="",0,IF(科目汇总表!P$5=1,INT(LEFT(T1817,4)),IF(AND(科目汇总表!P$5=2,LEN(T1817)&gt;4),INT(LEFT(T1817,6)),IF(AND(科目汇总表!P$5=3,LEN(T1817)&gt;6),INT(LEFT(T1817,8)),IF(AND(科目汇总表!P$5=4,LEN(T1817)&gt;8),T1817,0)))))</f>
        <v>0</v>
      </c>
      <c r="H1817" s="16">
        <f t="shared" si="86"/>
        <v>0</v>
      </c>
      <c r="I1817" s="16">
        <f t="shared" si="84"/>
        <v>0</v>
      </c>
      <c r="J1817" s="16">
        <f t="shared" si="85"/>
        <v>0</v>
      </c>
    </row>
    <row r="1818" spans="4:10" ht="15" customHeight="1" x14ac:dyDescent="0.15">
      <c r="D1818" s="16">
        <f>IF(T1818="",0,IF(科目汇总表!P$5=1,INT(LEFT(T1818,4)),IF(AND(科目汇总表!P$5=2,LEN(T1818)&gt;4),INT(LEFT(T1818,6)),IF(AND(科目汇总表!P$5=3,LEN(T1818)&gt;6),INT(LEFT(T1818,8)),IF(AND(科目汇总表!P$5=4,LEN(T1818)&gt;8),T1818,0)))))</f>
        <v>0</v>
      </c>
      <c r="H1818" s="16">
        <f t="shared" si="86"/>
        <v>0</v>
      </c>
      <c r="I1818" s="16">
        <f t="shared" si="84"/>
        <v>0</v>
      </c>
      <c r="J1818" s="16">
        <f t="shared" si="85"/>
        <v>0</v>
      </c>
    </row>
    <row r="1819" spans="4:10" ht="15" customHeight="1" x14ac:dyDescent="0.15">
      <c r="D1819" s="16">
        <f>IF(T1819="",0,IF(科目汇总表!P$5=1,INT(LEFT(T1819,4)),IF(AND(科目汇总表!P$5=2,LEN(T1819)&gt;4),INT(LEFT(T1819,6)),IF(AND(科目汇总表!P$5=3,LEN(T1819)&gt;6),INT(LEFT(T1819,8)),IF(AND(科目汇总表!P$5=4,LEN(T1819)&gt;8),T1819,0)))))</f>
        <v>0</v>
      </c>
      <c r="H1819" s="16">
        <f t="shared" si="86"/>
        <v>0</v>
      </c>
      <c r="I1819" s="16">
        <f t="shared" si="84"/>
        <v>0</v>
      </c>
      <c r="J1819" s="16">
        <f t="shared" si="85"/>
        <v>0</v>
      </c>
    </row>
    <row r="1820" spans="4:10" ht="15" customHeight="1" x14ac:dyDescent="0.15">
      <c r="D1820" s="16">
        <f>IF(T1820="",0,IF(科目汇总表!P$5=1,INT(LEFT(T1820,4)),IF(AND(科目汇总表!P$5=2,LEN(T1820)&gt;4),INT(LEFT(T1820,6)),IF(AND(科目汇总表!P$5=3,LEN(T1820)&gt;6),INT(LEFT(T1820,8)),IF(AND(科目汇总表!P$5=4,LEN(T1820)&gt;8),T1820,0)))))</f>
        <v>0</v>
      </c>
      <c r="H1820" s="16">
        <f t="shared" si="86"/>
        <v>0</v>
      </c>
      <c r="I1820" s="16">
        <f t="shared" si="84"/>
        <v>0</v>
      </c>
      <c r="J1820" s="16">
        <f t="shared" si="85"/>
        <v>0</v>
      </c>
    </row>
    <row r="1821" spans="4:10" ht="15" customHeight="1" x14ac:dyDescent="0.15">
      <c r="D1821" s="16">
        <f>IF(T1821="",0,IF(科目汇总表!P$5=1,INT(LEFT(T1821,4)),IF(AND(科目汇总表!P$5=2,LEN(T1821)&gt;4),INT(LEFT(T1821,6)),IF(AND(科目汇总表!P$5=3,LEN(T1821)&gt;6),INT(LEFT(T1821,8)),IF(AND(科目汇总表!P$5=4,LEN(T1821)&gt;8),T1821,0)))))</f>
        <v>0</v>
      </c>
      <c r="H1821" s="16">
        <f t="shared" si="86"/>
        <v>0</v>
      </c>
      <c r="I1821" s="16">
        <f t="shared" si="84"/>
        <v>0</v>
      </c>
      <c r="J1821" s="16">
        <f t="shared" si="85"/>
        <v>0</v>
      </c>
    </row>
    <row r="1822" spans="4:10" ht="15" customHeight="1" x14ac:dyDescent="0.15">
      <c r="D1822" s="16">
        <f>IF(T1822="",0,IF(科目汇总表!P$5=1,INT(LEFT(T1822,4)),IF(AND(科目汇总表!P$5=2,LEN(T1822)&gt;4),INT(LEFT(T1822,6)),IF(AND(科目汇总表!P$5=3,LEN(T1822)&gt;6),INT(LEFT(T1822,8)),IF(AND(科目汇总表!P$5=4,LEN(T1822)&gt;8),T1822,0)))))</f>
        <v>0</v>
      </c>
      <c r="H1822" s="16">
        <f t="shared" si="86"/>
        <v>0</v>
      </c>
      <c r="I1822" s="16">
        <f t="shared" si="84"/>
        <v>0</v>
      </c>
      <c r="J1822" s="16">
        <f t="shared" si="85"/>
        <v>0</v>
      </c>
    </row>
    <row r="1823" spans="4:10" ht="15" customHeight="1" x14ac:dyDescent="0.15">
      <c r="D1823" s="16">
        <f>IF(T1823="",0,IF(科目汇总表!P$5=1,INT(LEFT(T1823,4)),IF(AND(科目汇总表!P$5=2,LEN(T1823)&gt;4),INT(LEFT(T1823,6)),IF(AND(科目汇总表!P$5=3,LEN(T1823)&gt;6),INT(LEFT(T1823,8)),IF(AND(科目汇总表!P$5=4,LEN(T1823)&gt;8),T1823,0)))))</f>
        <v>0</v>
      </c>
      <c r="H1823" s="16">
        <f t="shared" si="86"/>
        <v>0</v>
      </c>
      <c r="I1823" s="16">
        <f t="shared" si="84"/>
        <v>0</v>
      </c>
      <c r="J1823" s="16">
        <f t="shared" si="85"/>
        <v>0</v>
      </c>
    </row>
    <row r="1824" spans="4:10" ht="15" customHeight="1" x14ac:dyDescent="0.15">
      <c r="D1824" s="16">
        <f>IF(T1824="",0,IF(科目汇总表!P$5=1,INT(LEFT(T1824,4)),IF(AND(科目汇总表!P$5=2,LEN(T1824)&gt;4),INT(LEFT(T1824,6)),IF(AND(科目汇总表!P$5=3,LEN(T1824)&gt;6),INT(LEFT(T1824,8)),IF(AND(科目汇总表!P$5=4,LEN(T1824)&gt;8),T1824,0)))))</f>
        <v>0</v>
      </c>
      <c r="H1824" s="16">
        <f t="shared" si="86"/>
        <v>0</v>
      </c>
      <c r="I1824" s="16">
        <f t="shared" si="84"/>
        <v>0</v>
      </c>
      <c r="J1824" s="16">
        <f t="shared" si="85"/>
        <v>0</v>
      </c>
    </row>
    <row r="1825" spans="4:10" ht="15" customHeight="1" x14ac:dyDescent="0.15">
      <c r="D1825" s="16">
        <f>IF(T1825="",0,IF(科目汇总表!P$5=1,INT(LEFT(T1825,4)),IF(AND(科目汇总表!P$5=2,LEN(T1825)&gt;4),INT(LEFT(T1825,6)),IF(AND(科目汇总表!P$5=3,LEN(T1825)&gt;6),INT(LEFT(T1825,8)),IF(AND(科目汇总表!P$5=4,LEN(T1825)&gt;8),T1825,0)))))</f>
        <v>0</v>
      </c>
      <c r="H1825" s="16">
        <f t="shared" si="86"/>
        <v>0</v>
      </c>
      <c r="I1825" s="16">
        <f t="shared" si="84"/>
        <v>0</v>
      </c>
      <c r="J1825" s="16">
        <f t="shared" si="85"/>
        <v>0</v>
      </c>
    </row>
    <row r="1826" spans="4:10" ht="15" customHeight="1" x14ac:dyDescent="0.15">
      <c r="D1826" s="16">
        <f>IF(T1826="",0,IF(科目汇总表!P$5=1,INT(LEFT(T1826,4)),IF(AND(科目汇总表!P$5=2,LEN(T1826)&gt;4),INT(LEFT(T1826,6)),IF(AND(科目汇总表!P$5=3,LEN(T1826)&gt;6),INT(LEFT(T1826,8)),IF(AND(科目汇总表!P$5=4,LEN(T1826)&gt;8),T1826,0)))))</f>
        <v>0</v>
      </c>
      <c r="H1826" s="16">
        <f t="shared" si="86"/>
        <v>0</v>
      </c>
      <c r="I1826" s="16">
        <f t="shared" si="84"/>
        <v>0</v>
      </c>
      <c r="J1826" s="16">
        <f t="shared" si="85"/>
        <v>0</v>
      </c>
    </row>
    <row r="1827" spans="4:10" ht="15" customHeight="1" x14ac:dyDescent="0.15">
      <c r="D1827" s="16">
        <f>IF(T1827="",0,IF(科目汇总表!P$5=1,INT(LEFT(T1827,4)),IF(AND(科目汇总表!P$5=2,LEN(T1827)&gt;4),INT(LEFT(T1827,6)),IF(AND(科目汇总表!P$5=3,LEN(T1827)&gt;6),INT(LEFT(T1827,8)),IF(AND(科目汇总表!P$5=4,LEN(T1827)&gt;8),T1827,0)))))</f>
        <v>0</v>
      </c>
      <c r="H1827" s="16">
        <f t="shared" si="86"/>
        <v>0</v>
      </c>
      <c r="I1827" s="16">
        <f t="shared" si="84"/>
        <v>0</v>
      </c>
      <c r="J1827" s="16">
        <f t="shared" si="85"/>
        <v>0</v>
      </c>
    </row>
    <row r="1828" spans="4:10" ht="15" customHeight="1" x14ac:dyDescent="0.15">
      <c r="D1828" s="16">
        <f>IF(T1828="",0,IF(科目汇总表!P$5=1,INT(LEFT(T1828,4)),IF(AND(科目汇总表!P$5=2,LEN(T1828)&gt;4),INT(LEFT(T1828,6)),IF(AND(科目汇总表!P$5=3,LEN(T1828)&gt;6),INT(LEFT(T1828,8)),IF(AND(科目汇总表!P$5=4,LEN(T1828)&gt;8),T1828,0)))))</f>
        <v>0</v>
      </c>
      <c r="H1828" s="16">
        <f t="shared" si="86"/>
        <v>0</v>
      </c>
      <c r="I1828" s="16">
        <f t="shared" ref="I1828:I1891" si="87">IF(LEN(T1828)&lt;6,0,INT(LEFT(T1828,6)))</f>
        <v>0</v>
      </c>
      <c r="J1828" s="16">
        <f t="shared" ref="J1828:J1891" si="88">IF(LEN(T1828)&lt;8,0,INT(LEFT(T1828,8)))</f>
        <v>0</v>
      </c>
    </row>
    <row r="1829" spans="4:10" ht="15" customHeight="1" x14ac:dyDescent="0.15">
      <c r="D1829" s="16">
        <f>IF(T1829="",0,IF(科目汇总表!P$5=1,INT(LEFT(T1829,4)),IF(AND(科目汇总表!P$5=2,LEN(T1829)&gt;4),INT(LEFT(T1829,6)),IF(AND(科目汇总表!P$5=3,LEN(T1829)&gt;6),INT(LEFT(T1829,8)),IF(AND(科目汇总表!P$5=4,LEN(T1829)&gt;8),T1829,0)))))</f>
        <v>0</v>
      </c>
      <c r="H1829" s="16">
        <f t="shared" si="86"/>
        <v>0</v>
      </c>
      <c r="I1829" s="16">
        <f t="shared" si="87"/>
        <v>0</v>
      </c>
      <c r="J1829" s="16">
        <f t="shared" si="88"/>
        <v>0</v>
      </c>
    </row>
    <row r="1830" spans="4:10" ht="15" customHeight="1" x14ac:dyDescent="0.15">
      <c r="D1830" s="16">
        <f>IF(T1830="",0,IF(科目汇总表!P$5=1,INT(LEFT(T1830,4)),IF(AND(科目汇总表!P$5=2,LEN(T1830)&gt;4),INT(LEFT(T1830,6)),IF(AND(科目汇总表!P$5=3,LEN(T1830)&gt;6),INT(LEFT(T1830,8)),IF(AND(科目汇总表!P$5=4,LEN(T1830)&gt;8),T1830,0)))))</f>
        <v>0</v>
      </c>
      <c r="H1830" s="16">
        <f t="shared" si="86"/>
        <v>0</v>
      </c>
      <c r="I1830" s="16">
        <f t="shared" si="87"/>
        <v>0</v>
      </c>
      <c r="J1830" s="16">
        <f t="shared" si="88"/>
        <v>0</v>
      </c>
    </row>
    <row r="1831" spans="4:10" ht="15" customHeight="1" x14ac:dyDescent="0.15">
      <c r="D1831" s="16">
        <f>IF(T1831="",0,IF(科目汇总表!P$5=1,INT(LEFT(T1831,4)),IF(AND(科目汇总表!P$5=2,LEN(T1831)&gt;4),INT(LEFT(T1831,6)),IF(AND(科目汇总表!P$5=3,LEN(T1831)&gt;6),INT(LEFT(T1831,8)),IF(AND(科目汇总表!P$5=4,LEN(T1831)&gt;8),T1831,0)))))</f>
        <v>0</v>
      </c>
      <c r="H1831" s="16">
        <f t="shared" si="86"/>
        <v>0</v>
      </c>
      <c r="I1831" s="16">
        <f t="shared" si="87"/>
        <v>0</v>
      </c>
      <c r="J1831" s="16">
        <f t="shared" si="88"/>
        <v>0</v>
      </c>
    </row>
    <row r="1832" spans="4:10" ht="15" customHeight="1" x14ac:dyDescent="0.15">
      <c r="D1832" s="16">
        <f>IF(T1832="",0,IF(科目汇总表!P$5=1,INT(LEFT(T1832,4)),IF(AND(科目汇总表!P$5=2,LEN(T1832)&gt;4),INT(LEFT(T1832,6)),IF(AND(科目汇总表!P$5=3,LEN(T1832)&gt;6),INT(LEFT(T1832,8)),IF(AND(科目汇总表!P$5=4,LEN(T1832)&gt;8),T1832,0)))))</f>
        <v>0</v>
      </c>
      <c r="H1832" s="16">
        <f t="shared" si="86"/>
        <v>0</v>
      </c>
      <c r="I1832" s="16">
        <f t="shared" si="87"/>
        <v>0</v>
      </c>
      <c r="J1832" s="16">
        <f t="shared" si="88"/>
        <v>0</v>
      </c>
    </row>
    <row r="1833" spans="4:10" ht="15" customHeight="1" x14ac:dyDescent="0.15">
      <c r="D1833" s="16">
        <f>IF(T1833="",0,IF(科目汇总表!P$5=1,INT(LEFT(T1833,4)),IF(AND(科目汇总表!P$5=2,LEN(T1833)&gt;4),INT(LEFT(T1833,6)),IF(AND(科目汇总表!P$5=3,LEN(T1833)&gt;6),INT(LEFT(T1833,8)),IF(AND(科目汇总表!P$5=4,LEN(T1833)&gt;8),T1833,0)))))</f>
        <v>0</v>
      </c>
      <c r="H1833" s="16">
        <f t="shared" si="86"/>
        <v>0</v>
      </c>
      <c r="I1833" s="16">
        <f t="shared" si="87"/>
        <v>0</v>
      </c>
      <c r="J1833" s="16">
        <f t="shared" si="88"/>
        <v>0</v>
      </c>
    </row>
    <row r="1834" spans="4:10" ht="15" customHeight="1" x14ac:dyDescent="0.15">
      <c r="D1834" s="16">
        <f>IF(T1834="",0,IF(科目汇总表!P$5=1,INT(LEFT(T1834,4)),IF(AND(科目汇总表!P$5=2,LEN(T1834)&gt;4),INT(LEFT(T1834,6)),IF(AND(科目汇总表!P$5=3,LEN(T1834)&gt;6),INT(LEFT(T1834,8)),IF(AND(科目汇总表!P$5=4,LEN(T1834)&gt;8),T1834,0)))))</f>
        <v>0</v>
      </c>
      <c r="H1834" s="16">
        <f t="shared" si="86"/>
        <v>0</v>
      </c>
      <c r="I1834" s="16">
        <f t="shared" si="87"/>
        <v>0</v>
      </c>
      <c r="J1834" s="16">
        <f t="shared" si="88"/>
        <v>0</v>
      </c>
    </row>
    <row r="1835" spans="4:10" ht="15" customHeight="1" x14ac:dyDescent="0.15">
      <c r="D1835" s="16">
        <f>IF(T1835="",0,IF(科目汇总表!P$5=1,INT(LEFT(T1835,4)),IF(AND(科目汇总表!P$5=2,LEN(T1835)&gt;4),INT(LEFT(T1835,6)),IF(AND(科目汇总表!P$5=3,LEN(T1835)&gt;6),INT(LEFT(T1835,8)),IF(AND(科目汇总表!P$5=4,LEN(T1835)&gt;8),T1835,0)))))</f>
        <v>0</v>
      </c>
      <c r="H1835" s="16">
        <f t="shared" si="86"/>
        <v>0</v>
      </c>
      <c r="I1835" s="16">
        <f t="shared" si="87"/>
        <v>0</v>
      </c>
      <c r="J1835" s="16">
        <f t="shared" si="88"/>
        <v>0</v>
      </c>
    </row>
    <row r="1836" spans="4:10" ht="15" customHeight="1" x14ac:dyDescent="0.15">
      <c r="D1836" s="16">
        <f>IF(T1836="",0,IF(科目汇总表!P$5=1,INT(LEFT(T1836,4)),IF(AND(科目汇总表!P$5=2,LEN(T1836)&gt;4),INT(LEFT(T1836,6)),IF(AND(科目汇总表!P$5=3,LEN(T1836)&gt;6),INT(LEFT(T1836,8)),IF(AND(科目汇总表!P$5=4,LEN(T1836)&gt;8),T1836,0)))))</f>
        <v>0</v>
      </c>
      <c r="H1836" s="16">
        <f t="shared" si="86"/>
        <v>0</v>
      </c>
      <c r="I1836" s="16">
        <f t="shared" si="87"/>
        <v>0</v>
      </c>
      <c r="J1836" s="16">
        <f t="shared" si="88"/>
        <v>0</v>
      </c>
    </row>
    <row r="1837" spans="4:10" ht="15" customHeight="1" x14ac:dyDescent="0.15">
      <c r="D1837" s="16">
        <f>IF(T1837="",0,IF(科目汇总表!P$5=1,INT(LEFT(T1837,4)),IF(AND(科目汇总表!P$5=2,LEN(T1837)&gt;4),INT(LEFT(T1837,6)),IF(AND(科目汇总表!P$5=3,LEN(T1837)&gt;6),INT(LEFT(T1837,8)),IF(AND(科目汇总表!P$5=4,LEN(T1837)&gt;8),T1837,0)))))</f>
        <v>0</v>
      </c>
      <c r="H1837" s="16">
        <f t="shared" si="86"/>
        <v>0</v>
      </c>
      <c r="I1837" s="16">
        <f t="shared" si="87"/>
        <v>0</v>
      </c>
      <c r="J1837" s="16">
        <f t="shared" si="88"/>
        <v>0</v>
      </c>
    </row>
    <row r="1838" spans="4:10" ht="15" customHeight="1" x14ac:dyDescent="0.15">
      <c r="D1838" s="16">
        <f>IF(T1838="",0,IF(科目汇总表!P$5=1,INT(LEFT(T1838,4)),IF(AND(科目汇总表!P$5=2,LEN(T1838)&gt;4),INT(LEFT(T1838,6)),IF(AND(科目汇总表!P$5=3,LEN(T1838)&gt;6),INT(LEFT(T1838,8)),IF(AND(科目汇总表!P$5=4,LEN(T1838)&gt;8),T1838,0)))))</f>
        <v>0</v>
      </c>
      <c r="H1838" s="16">
        <f t="shared" si="86"/>
        <v>0</v>
      </c>
      <c r="I1838" s="16">
        <f t="shared" si="87"/>
        <v>0</v>
      </c>
      <c r="J1838" s="16">
        <f t="shared" si="88"/>
        <v>0</v>
      </c>
    </row>
    <row r="1839" spans="4:10" ht="15" customHeight="1" x14ac:dyDescent="0.15">
      <c r="D1839" s="16">
        <f>IF(T1839="",0,IF(科目汇总表!P$5=1,INT(LEFT(T1839,4)),IF(AND(科目汇总表!P$5=2,LEN(T1839)&gt;4),INT(LEFT(T1839,6)),IF(AND(科目汇总表!P$5=3,LEN(T1839)&gt;6),INT(LEFT(T1839,8)),IF(AND(科目汇总表!P$5=4,LEN(T1839)&gt;8),T1839,0)))))</f>
        <v>0</v>
      </c>
      <c r="H1839" s="16">
        <f t="shared" si="86"/>
        <v>0</v>
      </c>
      <c r="I1839" s="16">
        <f t="shared" si="87"/>
        <v>0</v>
      </c>
      <c r="J1839" s="16">
        <f t="shared" si="88"/>
        <v>0</v>
      </c>
    </row>
    <row r="1840" spans="4:10" ht="15" customHeight="1" x14ac:dyDescent="0.15">
      <c r="D1840" s="16">
        <f>IF(T1840="",0,IF(科目汇总表!P$5=1,INT(LEFT(T1840,4)),IF(AND(科目汇总表!P$5=2,LEN(T1840)&gt;4),INT(LEFT(T1840,6)),IF(AND(科目汇总表!P$5=3,LEN(T1840)&gt;6),INT(LEFT(T1840,8)),IF(AND(科目汇总表!P$5=4,LEN(T1840)&gt;8),T1840,0)))))</f>
        <v>0</v>
      </c>
      <c r="H1840" s="16">
        <f t="shared" si="86"/>
        <v>0</v>
      </c>
      <c r="I1840" s="16">
        <f t="shared" si="87"/>
        <v>0</v>
      </c>
      <c r="J1840" s="16">
        <f t="shared" si="88"/>
        <v>0</v>
      </c>
    </row>
    <row r="1841" spans="4:10" ht="15" customHeight="1" x14ac:dyDescent="0.15">
      <c r="D1841" s="16">
        <f>IF(T1841="",0,IF(科目汇总表!P$5=1,INT(LEFT(T1841,4)),IF(AND(科目汇总表!P$5=2,LEN(T1841)&gt;4),INT(LEFT(T1841,6)),IF(AND(科目汇总表!P$5=3,LEN(T1841)&gt;6),INT(LEFT(T1841,8)),IF(AND(科目汇总表!P$5=4,LEN(T1841)&gt;8),T1841,0)))))</f>
        <v>0</v>
      </c>
      <c r="H1841" s="16">
        <f t="shared" si="86"/>
        <v>0</v>
      </c>
      <c r="I1841" s="16">
        <f t="shared" si="87"/>
        <v>0</v>
      </c>
      <c r="J1841" s="16">
        <f t="shared" si="88"/>
        <v>0</v>
      </c>
    </row>
    <row r="1842" spans="4:10" ht="15" customHeight="1" x14ac:dyDescent="0.15">
      <c r="D1842" s="16">
        <f>IF(T1842="",0,IF(科目汇总表!P$5=1,INT(LEFT(T1842,4)),IF(AND(科目汇总表!P$5=2,LEN(T1842)&gt;4),INT(LEFT(T1842,6)),IF(AND(科目汇总表!P$5=3,LEN(T1842)&gt;6),INT(LEFT(T1842,8)),IF(AND(科目汇总表!P$5=4,LEN(T1842)&gt;8),T1842,0)))))</f>
        <v>0</v>
      </c>
      <c r="H1842" s="16">
        <f t="shared" si="86"/>
        <v>0</v>
      </c>
      <c r="I1842" s="16">
        <f t="shared" si="87"/>
        <v>0</v>
      </c>
      <c r="J1842" s="16">
        <f t="shared" si="88"/>
        <v>0</v>
      </c>
    </row>
    <row r="1843" spans="4:10" ht="15" customHeight="1" x14ac:dyDescent="0.15">
      <c r="D1843" s="16">
        <f>IF(T1843="",0,IF(科目汇总表!P$5=1,INT(LEFT(T1843,4)),IF(AND(科目汇总表!P$5=2,LEN(T1843)&gt;4),INT(LEFT(T1843,6)),IF(AND(科目汇总表!P$5=3,LEN(T1843)&gt;6),INT(LEFT(T1843,8)),IF(AND(科目汇总表!P$5=4,LEN(T1843)&gt;8),T1843,0)))))</f>
        <v>0</v>
      </c>
      <c r="H1843" s="16">
        <f t="shared" si="86"/>
        <v>0</v>
      </c>
      <c r="I1843" s="16">
        <f t="shared" si="87"/>
        <v>0</v>
      </c>
      <c r="J1843" s="16">
        <f t="shared" si="88"/>
        <v>0</v>
      </c>
    </row>
    <row r="1844" spans="4:10" ht="15" customHeight="1" x14ac:dyDescent="0.15">
      <c r="D1844" s="16">
        <f>IF(T1844="",0,IF(科目汇总表!P$5=1,INT(LEFT(T1844,4)),IF(AND(科目汇总表!P$5=2,LEN(T1844)&gt;4),INT(LEFT(T1844,6)),IF(AND(科目汇总表!P$5=3,LEN(T1844)&gt;6),INT(LEFT(T1844,8)),IF(AND(科目汇总表!P$5=4,LEN(T1844)&gt;8),T1844,0)))))</f>
        <v>0</v>
      </c>
      <c r="H1844" s="16">
        <f t="shared" si="86"/>
        <v>0</v>
      </c>
      <c r="I1844" s="16">
        <f t="shared" si="87"/>
        <v>0</v>
      </c>
      <c r="J1844" s="16">
        <f t="shared" si="88"/>
        <v>0</v>
      </c>
    </row>
    <row r="1845" spans="4:10" ht="15" customHeight="1" x14ac:dyDescent="0.15">
      <c r="D1845" s="16">
        <f>IF(T1845="",0,IF(科目汇总表!P$5=1,INT(LEFT(T1845,4)),IF(AND(科目汇总表!P$5=2,LEN(T1845)&gt;4),INT(LEFT(T1845,6)),IF(AND(科目汇总表!P$5=3,LEN(T1845)&gt;6),INT(LEFT(T1845,8)),IF(AND(科目汇总表!P$5=4,LEN(T1845)&gt;8),T1845,0)))))</f>
        <v>0</v>
      </c>
      <c r="H1845" s="16">
        <f t="shared" si="86"/>
        <v>0</v>
      </c>
      <c r="I1845" s="16">
        <f t="shared" si="87"/>
        <v>0</v>
      </c>
      <c r="J1845" s="16">
        <f t="shared" si="88"/>
        <v>0</v>
      </c>
    </row>
    <row r="1846" spans="4:10" ht="15" customHeight="1" x14ac:dyDescent="0.15">
      <c r="D1846" s="16">
        <f>IF(T1846="",0,IF(科目汇总表!P$5=1,INT(LEFT(T1846,4)),IF(AND(科目汇总表!P$5=2,LEN(T1846)&gt;4),INT(LEFT(T1846,6)),IF(AND(科目汇总表!P$5=3,LEN(T1846)&gt;6),INT(LEFT(T1846,8)),IF(AND(科目汇总表!P$5=4,LEN(T1846)&gt;8),T1846,0)))))</f>
        <v>0</v>
      </c>
      <c r="H1846" s="16">
        <f t="shared" si="86"/>
        <v>0</v>
      </c>
      <c r="I1846" s="16">
        <f t="shared" si="87"/>
        <v>0</v>
      </c>
      <c r="J1846" s="16">
        <f t="shared" si="88"/>
        <v>0</v>
      </c>
    </row>
    <row r="1847" spans="4:10" ht="15" customHeight="1" x14ac:dyDescent="0.15">
      <c r="D1847" s="16">
        <f>IF(T1847="",0,IF(科目汇总表!P$5=1,INT(LEFT(T1847,4)),IF(AND(科目汇总表!P$5=2,LEN(T1847)&gt;4),INT(LEFT(T1847,6)),IF(AND(科目汇总表!P$5=3,LEN(T1847)&gt;6),INT(LEFT(T1847,8)),IF(AND(科目汇总表!P$5=4,LEN(T1847)&gt;8),T1847,0)))))</f>
        <v>0</v>
      </c>
      <c r="H1847" s="16">
        <f t="shared" si="86"/>
        <v>0</v>
      </c>
      <c r="I1847" s="16">
        <f t="shared" si="87"/>
        <v>0</v>
      </c>
      <c r="J1847" s="16">
        <f t="shared" si="88"/>
        <v>0</v>
      </c>
    </row>
    <row r="1848" spans="4:10" ht="15" customHeight="1" x14ac:dyDescent="0.15">
      <c r="D1848" s="16">
        <f>IF(T1848="",0,IF(科目汇总表!P$5=1,INT(LEFT(T1848,4)),IF(AND(科目汇总表!P$5=2,LEN(T1848)&gt;4),INT(LEFT(T1848,6)),IF(AND(科目汇总表!P$5=3,LEN(T1848)&gt;6),INT(LEFT(T1848,8)),IF(AND(科目汇总表!P$5=4,LEN(T1848)&gt;8),T1848,0)))))</f>
        <v>0</v>
      </c>
      <c r="H1848" s="16">
        <f t="shared" si="86"/>
        <v>0</v>
      </c>
      <c r="I1848" s="16">
        <f t="shared" si="87"/>
        <v>0</v>
      </c>
      <c r="J1848" s="16">
        <f t="shared" si="88"/>
        <v>0</v>
      </c>
    </row>
    <row r="1849" spans="4:10" ht="15" customHeight="1" x14ac:dyDescent="0.15">
      <c r="D1849" s="16">
        <f>IF(T1849="",0,IF(科目汇总表!P$5=1,INT(LEFT(T1849,4)),IF(AND(科目汇总表!P$5=2,LEN(T1849)&gt;4),INT(LEFT(T1849,6)),IF(AND(科目汇总表!P$5=3,LEN(T1849)&gt;6),INT(LEFT(T1849,8)),IF(AND(科目汇总表!P$5=4,LEN(T1849)&gt;8),T1849,0)))))</f>
        <v>0</v>
      </c>
      <c r="H1849" s="16">
        <f t="shared" si="86"/>
        <v>0</v>
      </c>
      <c r="I1849" s="16">
        <f t="shared" si="87"/>
        <v>0</v>
      </c>
      <c r="J1849" s="16">
        <f t="shared" si="88"/>
        <v>0</v>
      </c>
    </row>
    <row r="1850" spans="4:10" ht="15" customHeight="1" x14ac:dyDescent="0.15">
      <c r="D1850" s="16">
        <f>IF(T1850="",0,IF(科目汇总表!P$5=1,INT(LEFT(T1850,4)),IF(AND(科目汇总表!P$5=2,LEN(T1850)&gt;4),INT(LEFT(T1850,6)),IF(AND(科目汇总表!P$5=3,LEN(T1850)&gt;6),INT(LEFT(T1850,8)),IF(AND(科目汇总表!P$5=4,LEN(T1850)&gt;8),T1850,0)))))</f>
        <v>0</v>
      </c>
      <c r="H1850" s="16">
        <f t="shared" si="86"/>
        <v>0</v>
      </c>
      <c r="I1850" s="16">
        <f t="shared" si="87"/>
        <v>0</v>
      </c>
      <c r="J1850" s="16">
        <f t="shared" si="88"/>
        <v>0</v>
      </c>
    </row>
    <row r="1851" spans="4:10" ht="15" customHeight="1" x14ac:dyDescent="0.15">
      <c r="D1851" s="16">
        <f>IF(T1851="",0,IF(科目汇总表!P$5=1,INT(LEFT(T1851,4)),IF(AND(科目汇总表!P$5=2,LEN(T1851)&gt;4),INT(LEFT(T1851,6)),IF(AND(科目汇总表!P$5=3,LEN(T1851)&gt;6),INT(LEFT(T1851,8)),IF(AND(科目汇总表!P$5=4,LEN(T1851)&gt;8),T1851,0)))))</f>
        <v>0</v>
      </c>
      <c r="H1851" s="16">
        <f t="shared" si="86"/>
        <v>0</v>
      </c>
      <c r="I1851" s="16">
        <f t="shared" si="87"/>
        <v>0</v>
      </c>
      <c r="J1851" s="16">
        <f t="shared" si="88"/>
        <v>0</v>
      </c>
    </row>
    <row r="1852" spans="4:10" ht="15" customHeight="1" x14ac:dyDescent="0.15">
      <c r="D1852" s="16">
        <f>IF(T1852="",0,IF(科目汇总表!P$5=1,INT(LEFT(T1852,4)),IF(AND(科目汇总表!P$5=2,LEN(T1852)&gt;4),INT(LEFT(T1852,6)),IF(AND(科目汇总表!P$5=3,LEN(T1852)&gt;6),INT(LEFT(T1852,8)),IF(AND(科目汇总表!P$5=4,LEN(T1852)&gt;8),T1852,0)))))</f>
        <v>0</v>
      </c>
      <c r="H1852" s="16">
        <f t="shared" si="86"/>
        <v>0</v>
      </c>
      <c r="I1852" s="16">
        <f t="shared" si="87"/>
        <v>0</v>
      </c>
      <c r="J1852" s="16">
        <f t="shared" si="88"/>
        <v>0</v>
      </c>
    </row>
    <row r="1853" spans="4:10" ht="15" customHeight="1" x14ac:dyDescent="0.15">
      <c r="D1853" s="16">
        <f>IF(T1853="",0,IF(科目汇总表!P$5=1,INT(LEFT(T1853,4)),IF(AND(科目汇总表!P$5=2,LEN(T1853)&gt;4),INT(LEFT(T1853,6)),IF(AND(科目汇总表!P$5=3,LEN(T1853)&gt;6),INT(LEFT(T1853,8)),IF(AND(科目汇总表!P$5=4,LEN(T1853)&gt;8),T1853,0)))))</f>
        <v>0</v>
      </c>
      <c r="H1853" s="16">
        <f t="shared" si="86"/>
        <v>0</v>
      </c>
      <c r="I1853" s="16">
        <f t="shared" si="87"/>
        <v>0</v>
      </c>
      <c r="J1853" s="16">
        <f t="shared" si="88"/>
        <v>0</v>
      </c>
    </row>
    <row r="1854" spans="4:10" ht="15" customHeight="1" x14ac:dyDescent="0.15">
      <c r="D1854" s="16">
        <f>IF(T1854="",0,IF(科目汇总表!P$5=1,INT(LEFT(T1854,4)),IF(AND(科目汇总表!P$5=2,LEN(T1854)&gt;4),INT(LEFT(T1854,6)),IF(AND(科目汇总表!P$5=3,LEN(T1854)&gt;6),INT(LEFT(T1854,8)),IF(AND(科目汇总表!P$5=4,LEN(T1854)&gt;8),T1854,0)))))</f>
        <v>0</v>
      </c>
      <c r="H1854" s="16">
        <f t="shared" si="86"/>
        <v>0</v>
      </c>
      <c r="I1854" s="16">
        <f t="shared" si="87"/>
        <v>0</v>
      </c>
      <c r="J1854" s="16">
        <f t="shared" si="88"/>
        <v>0</v>
      </c>
    </row>
    <row r="1855" spans="4:10" ht="15" customHeight="1" x14ac:dyDescent="0.15">
      <c r="D1855" s="16">
        <f>IF(T1855="",0,IF(科目汇总表!P$5=1,INT(LEFT(T1855,4)),IF(AND(科目汇总表!P$5=2,LEN(T1855)&gt;4),INT(LEFT(T1855,6)),IF(AND(科目汇总表!P$5=3,LEN(T1855)&gt;6),INT(LEFT(T1855,8)),IF(AND(科目汇总表!P$5=4,LEN(T1855)&gt;8),T1855,0)))))</f>
        <v>0</v>
      </c>
      <c r="H1855" s="16">
        <f t="shared" si="86"/>
        <v>0</v>
      </c>
      <c r="I1855" s="16">
        <f t="shared" si="87"/>
        <v>0</v>
      </c>
      <c r="J1855" s="16">
        <f t="shared" si="88"/>
        <v>0</v>
      </c>
    </row>
    <row r="1856" spans="4:10" ht="15" customHeight="1" x14ac:dyDescent="0.15">
      <c r="D1856" s="16">
        <f>IF(T1856="",0,IF(科目汇总表!P$5=1,INT(LEFT(T1856,4)),IF(AND(科目汇总表!P$5=2,LEN(T1856)&gt;4),INT(LEFT(T1856,6)),IF(AND(科目汇总表!P$5=3,LEN(T1856)&gt;6),INT(LEFT(T1856,8)),IF(AND(科目汇总表!P$5=4,LEN(T1856)&gt;8),T1856,0)))))</f>
        <v>0</v>
      </c>
      <c r="H1856" s="16">
        <f t="shared" si="86"/>
        <v>0</v>
      </c>
      <c r="I1856" s="16">
        <f t="shared" si="87"/>
        <v>0</v>
      </c>
      <c r="J1856" s="16">
        <f t="shared" si="88"/>
        <v>0</v>
      </c>
    </row>
    <row r="1857" spans="4:10" ht="15" customHeight="1" x14ac:dyDescent="0.15">
      <c r="D1857" s="16">
        <f>IF(T1857="",0,IF(科目汇总表!P$5=1,INT(LEFT(T1857,4)),IF(AND(科目汇总表!P$5=2,LEN(T1857)&gt;4),INT(LEFT(T1857,6)),IF(AND(科目汇总表!P$5=3,LEN(T1857)&gt;6),INT(LEFT(T1857,8)),IF(AND(科目汇总表!P$5=4,LEN(T1857)&gt;8),T1857,0)))))</f>
        <v>0</v>
      </c>
      <c r="H1857" s="16">
        <f t="shared" si="86"/>
        <v>0</v>
      </c>
      <c r="I1857" s="16">
        <f t="shared" si="87"/>
        <v>0</v>
      </c>
      <c r="J1857" s="16">
        <f t="shared" si="88"/>
        <v>0</v>
      </c>
    </row>
    <row r="1858" spans="4:10" ht="15" customHeight="1" x14ac:dyDescent="0.15">
      <c r="D1858" s="16">
        <f>IF(T1858="",0,IF(科目汇总表!P$5=1,INT(LEFT(T1858,4)),IF(AND(科目汇总表!P$5=2,LEN(T1858)&gt;4),INT(LEFT(T1858,6)),IF(AND(科目汇总表!P$5=3,LEN(T1858)&gt;6),INT(LEFT(T1858,8)),IF(AND(科目汇总表!P$5=4,LEN(T1858)&gt;8),T1858,0)))))</f>
        <v>0</v>
      </c>
      <c r="H1858" s="16">
        <f t="shared" si="86"/>
        <v>0</v>
      </c>
      <c r="I1858" s="16">
        <f t="shared" si="87"/>
        <v>0</v>
      </c>
      <c r="J1858" s="16">
        <f t="shared" si="88"/>
        <v>0</v>
      </c>
    </row>
    <row r="1859" spans="4:10" ht="15" customHeight="1" x14ac:dyDescent="0.15">
      <c r="D1859" s="16">
        <f>IF(T1859="",0,IF(科目汇总表!P$5=1,INT(LEFT(T1859,4)),IF(AND(科目汇总表!P$5=2,LEN(T1859)&gt;4),INT(LEFT(T1859,6)),IF(AND(科目汇总表!P$5=3,LEN(T1859)&gt;6),INT(LEFT(T1859,8)),IF(AND(科目汇总表!P$5=4,LEN(T1859)&gt;8),T1859,0)))))</f>
        <v>0</v>
      </c>
      <c r="H1859" s="16">
        <f t="shared" si="86"/>
        <v>0</v>
      </c>
      <c r="I1859" s="16">
        <f t="shared" si="87"/>
        <v>0</v>
      </c>
      <c r="J1859" s="16">
        <f t="shared" si="88"/>
        <v>0</v>
      </c>
    </row>
    <row r="1860" spans="4:10" ht="15" customHeight="1" x14ac:dyDescent="0.15">
      <c r="D1860" s="16">
        <f>IF(T1860="",0,IF(科目汇总表!P$5=1,INT(LEFT(T1860,4)),IF(AND(科目汇总表!P$5=2,LEN(T1860)&gt;4),INT(LEFT(T1860,6)),IF(AND(科目汇总表!P$5=3,LEN(T1860)&gt;6),INT(LEFT(T1860,8)),IF(AND(科目汇总表!P$5=4,LEN(T1860)&gt;8),T1860,0)))))</f>
        <v>0</v>
      </c>
      <c r="H1860" s="16">
        <f t="shared" si="86"/>
        <v>0</v>
      </c>
      <c r="I1860" s="16">
        <f t="shared" si="87"/>
        <v>0</v>
      </c>
      <c r="J1860" s="16">
        <f t="shared" si="88"/>
        <v>0</v>
      </c>
    </row>
    <row r="1861" spans="4:10" ht="15" customHeight="1" x14ac:dyDescent="0.15">
      <c r="D1861" s="16">
        <f>IF(T1861="",0,IF(科目汇总表!P$5=1,INT(LEFT(T1861,4)),IF(AND(科目汇总表!P$5=2,LEN(T1861)&gt;4),INT(LEFT(T1861,6)),IF(AND(科目汇总表!P$5=3,LEN(T1861)&gt;6),INT(LEFT(T1861,8)),IF(AND(科目汇总表!P$5=4,LEN(T1861)&gt;8),T1861,0)))))</f>
        <v>0</v>
      </c>
      <c r="H1861" s="16">
        <f t="shared" ref="H1861:H1924" si="89">IF(T1861=0,0,INT(LEFT(T1861,4)))</f>
        <v>0</v>
      </c>
      <c r="I1861" s="16">
        <f t="shared" si="87"/>
        <v>0</v>
      </c>
      <c r="J1861" s="16">
        <f t="shared" si="88"/>
        <v>0</v>
      </c>
    </row>
    <row r="1862" spans="4:10" ht="15" customHeight="1" x14ac:dyDescent="0.15">
      <c r="D1862" s="16">
        <f>IF(T1862="",0,IF(科目汇总表!P$5=1,INT(LEFT(T1862,4)),IF(AND(科目汇总表!P$5=2,LEN(T1862)&gt;4),INT(LEFT(T1862,6)),IF(AND(科目汇总表!P$5=3,LEN(T1862)&gt;6),INT(LEFT(T1862,8)),IF(AND(科目汇总表!P$5=4,LEN(T1862)&gt;8),T1862,0)))))</f>
        <v>0</v>
      </c>
      <c r="H1862" s="16">
        <f t="shared" si="89"/>
        <v>0</v>
      </c>
      <c r="I1862" s="16">
        <f t="shared" si="87"/>
        <v>0</v>
      </c>
      <c r="J1862" s="16">
        <f t="shared" si="88"/>
        <v>0</v>
      </c>
    </row>
    <row r="1863" spans="4:10" ht="15" customHeight="1" x14ac:dyDescent="0.15">
      <c r="D1863" s="16">
        <f>IF(T1863="",0,IF(科目汇总表!P$5=1,INT(LEFT(T1863,4)),IF(AND(科目汇总表!P$5=2,LEN(T1863)&gt;4),INT(LEFT(T1863,6)),IF(AND(科目汇总表!P$5=3,LEN(T1863)&gt;6),INT(LEFT(T1863,8)),IF(AND(科目汇总表!P$5=4,LEN(T1863)&gt;8),T1863,0)))))</f>
        <v>0</v>
      </c>
      <c r="H1863" s="16">
        <f t="shared" si="89"/>
        <v>0</v>
      </c>
      <c r="I1863" s="16">
        <f t="shared" si="87"/>
        <v>0</v>
      </c>
      <c r="J1863" s="16">
        <f t="shared" si="88"/>
        <v>0</v>
      </c>
    </row>
    <row r="1864" spans="4:10" ht="15" customHeight="1" x14ac:dyDescent="0.15">
      <c r="D1864" s="16">
        <f>IF(T1864="",0,IF(科目汇总表!P$5=1,INT(LEFT(T1864,4)),IF(AND(科目汇总表!P$5=2,LEN(T1864)&gt;4),INT(LEFT(T1864,6)),IF(AND(科目汇总表!P$5=3,LEN(T1864)&gt;6),INT(LEFT(T1864,8)),IF(AND(科目汇总表!P$5=4,LEN(T1864)&gt;8),T1864,0)))))</f>
        <v>0</v>
      </c>
      <c r="H1864" s="16">
        <f t="shared" si="89"/>
        <v>0</v>
      </c>
      <c r="I1864" s="16">
        <f t="shared" si="87"/>
        <v>0</v>
      </c>
      <c r="J1864" s="16">
        <f t="shared" si="88"/>
        <v>0</v>
      </c>
    </row>
    <row r="1865" spans="4:10" ht="15" customHeight="1" x14ac:dyDescent="0.15">
      <c r="D1865" s="16">
        <f>IF(T1865="",0,IF(科目汇总表!P$5=1,INT(LEFT(T1865,4)),IF(AND(科目汇总表!P$5=2,LEN(T1865)&gt;4),INT(LEFT(T1865,6)),IF(AND(科目汇总表!P$5=3,LEN(T1865)&gt;6),INT(LEFT(T1865,8)),IF(AND(科目汇总表!P$5=4,LEN(T1865)&gt;8),T1865,0)))))</f>
        <v>0</v>
      </c>
      <c r="H1865" s="16">
        <f t="shared" si="89"/>
        <v>0</v>
      </c>
      <c r="I1865" s="16">
        <f t="shared" si="87"/>
        <v>0</v>
      </c>
      <c r="J1865" s="16">
        <f t="shared" si="88"/>
        <v>0</v>
      </c>
    </row>
    <row r="1866" spans="4:10" ht="15" customHeight="1" x14ac:dyDescent="0.15">
      <c r="D1866" s="16">
        <f>IF(T1866="",0,IF(科目汇总表!P$5=1,INT(LEFT(T1866,4)),IF(AND(科目汇总表!P$5=2,LEN(T1866)&gt;4),INT(LEFT(T1866,6)),IF(AND(科目汇总表!P$5=3,LEN(T1866)&gt;6),INT(LEFT(T1866,8)),IF(AND(科目汇总表!P$5=4,LEN(T1866)&gt;8),T1866,0)))))</f>
        <v>0</v>
      </c>
      <c r="H1866" s="16">
        <f t="shared" si="89"/>
        <v>0</v>
      </c>
      <c r="I1866" s="16">
        <f t="shared" si="87"/>
        <v>0</v>
      </c>
      <c r="J1866" s="16">
        <f t="shared" si="88"/>
        <v>0</v>
      </c>
    </row>
    <row r="1867" spans="4:10" ht="15" customHeight="1" x14ac:dyDescent="0.15">
      <c r="D1867" s="16">
        <f>IF(T1867="",0,IF(科目汇总表!P$5=1,INT(LEFT(T1867,4)),IF(AND(科目汇总表!P$5=2,LEN(T1867)&gt;4),INT(LEFT(T1867,6)),IF(AND(科目汇总表!P$5=3,LEN(T1867)&gt;6),INT(LEFT(T1867,8)),IF(AND(科目汇总表!P$5=4,LEN(T1867)&gt;8),T1867,0)))))</f>
        <v>0</v>
      </c>
      <c r="H1867" s="16">
        <f t="shared" si="89"/>
        <v>0</v>
      </c>
      <c r="I1867" s="16">
        <f t="shared" si="87"/>
        <v>0</v>
      </c>
      <c r="J1867" s="16">
        <f t="shared" si="88"/>
        <v>0</v>
      </c>
    </row>
    <row r="1868" spans="4:10" ht="15" customHeight="1" x14ac:dyDescent="0.15">
      <c r="D1868" s="16">
        <f>IF(T1868="",0,IF(科目汇总表!P$5=1,INT(LEFT(T1868,4)),IF(AND(科目汇总表!P$5=2,LEN(T1868)&gt;4),INT(LEFT(T1868,6)),IF(AND(科目汇总表!P$5=3,LEN(T1868)&gt;6),INT(LEFT(T1868,8)),IF(AND(科目汇总表!P$5=4,LEN(T1868)&gt;8),T1868,0)))))</f>
        <v>0</v>
      </c>
      <c r="H1868" s="16">
        <f t="shared" si="89"/>
        <v>0</v>
      </c>
      <c r="I1868" s="16">
        <f t="shared" si="87"/>
        <v>0</v>
      </c>
      <c r="J1868" s="16">
        <f t="shared" si="88"/>
        <v>0</v>
      </c>
    </row>
    <row r="1869" spans="4:10" ht="15" customHeight="1" x14ac:dyDescent="0.15">
      <c r="D1869" s="16">
        <f>IF(T1869="",0,IF(科目汇总表!P$5=1,INT(LEFT(T1869,4)),IF(AND(科目汇总表!P$5=2,LEN(T1869)&gt;4),INT(LEFT(T1869,6)),IF(AND(科目汇总表!P$5=3,LEN(T1869)&gt;6),INT(LEFT(T1869,8)),IF(AND(科目汇总表!P$5=4,LEN(T1869)&gt;8),T1869,0)))))</f>
        <v>0</v>
      </c>
      <c r="H1869" s="16">
        <f t="shared" si="89"/>
        <v>0</v>
      </c>
      <c r="I1869" s="16">
        <f t="shared" si="87"/>
        <v>0</v>
      </c>
      <c r="J1869" s="16">
        <f t="shared" si="88"/>
        <v>0</v>
      </c>
    </row>
    <row r="1870" spans="4:10" ht="15" customHeight="1" x14ac:dyDescent="0.15">
      <c r="D1870" s="16">
        <f>IF(T1870="",0,IF(科目汇总表!P$5=1,INT(LEFT(T1870,4)),IF(AND(科目汇总表!P$5=2,LEN(T1870)&gt;4),INT(LEFT(T1870,6)),IF(AND(科目汇总表!P$5=3,LEN(T1870)&gt;6),INT(LEFT(T1870,8)),IF(AND(科目汇总表!P$5=4,LEN(T1870)&gt;8),T1870,0)))))</f>
        <v>0</v>
      </c>
      <c r="H1870" s="16">
        <f t="shared" si="89"/>
        <v>0</v>
      </c>
      <c r="I1870" s="16">
        <f t="shared" si="87"/>
        <v>0</v>
      </c>
      <c r="J1870" s="16">
        <f t="shared" si="88"/>
        <v>0</v>
      </c>
    </row>
    <row r="1871" spans="4:10" ht="15" customHeight="1" x14ac:dyDescent="0.15">
      <c r="D1871" s="16">
        <f>IF(T1871="",0,IF(科目汇总表!P$5=1,INT(LEFT(T1871,4)),IF(AND(科目汇总表!P$5=2,LEN(T1871)&gt;4),INT(LEFT(T1871,6)),IF(AND(科目汇总表!P$5=3,LEN(T1871)&gt;6),INT(LEFT(T1871,8)),IF(AND(科目汇总表!P$5=4,LEN(T1871)&gt;8),T1871,0)))))</f>
        <v>0</v>
      </c>
      <c r="H1871" s="16">
        <f t="shared" si="89"/>
        <v>0</v>
      </c>
      <c r="I1871" s="16">
        <f t="shared" si="87"/>
        <v>0</v>
      </c>
      <c r="J1871" s="16">
        <f t="shared" si="88"/>
        <v>0</v>
      </c>
    </row>
    <row r="1872" spans="4:10" ht="15" customHeight="1" x14ac:dyDescent="0.15">
      <c r="D1872" s="16">
        <f>IF(T1872="",0,IF(科目汇总表!P$5=1,INT(LEFT(T1872,4)),IF(AND(科目汇总表!P$5=2,LEN(T1872)&gt;4),INT(LEFT(T1872,6)),IF(AND(科目汇总表!P$5=3,LEN(T1872)&gt;6),INT(LEFT(T1872,8)),IF(AND(科目汇总表!P$5=4,LEN(T1872)&gt;8),T1872,0)))))</f>
        <v>0</v>
      </c>
      <c r="H1872" s="16">
        <f t="shared" si="89"/>
        <v>0</v>
      </c>
      <c r="I1872" s="16">
        <f t="shared" si="87"/>
        <v>0</v>
      </c>
      <c r="J1872" s="16">
        <f t="shared" si="88"/>
        <v>0</v>
      </c>
    </row>
    <row r="1873" spans="4:10" ht="15" customHeight="1" x14ac:dyDescent="0.15">
      <c r="D1873" s="16">
        <f>IF(T1873="",0,IF(科目汇总表!P$5=1,INT(LEFT(T1873,4)),IF(AND(科目汇总表!P$5=2,LEN(T1873)&gt;4),INT(LEFT(T1873,6)),IF(AND(科目汇总表!P$5=3,LEN(T1873)&gt;6),INT(LEFT(T1873,8)),IF(AND(科目汇总表!P$5=4,LEN(T1873)&gt;8),T1873,0)))))</f>
        <v>0</v>
      </c>
      <c r="H1873" s="16">
        <f t="shared" si="89"/>
        <v>0</v>
      </c>
      <c r="I1873" s="16">
        <f t="shared" si="87"/>
        <v>0</v>
      </c>
      <c r="J1873" s="16">
        <f t="shared" si="88"/>
        <v>0</v>
      </c>
    </row>
    <row r="1874" spans="4:10" ht="15" customHeight="1" x14ac:dyDescent="0.15">
      <c r="D1874" s="16">
        <f>IF(T1874="",0,IF(科目汇总表!P$5=1,INT(LEFT(T1874,4)),IF(AND(科目汇总表!P$5=2,LEN(T1874)&gt;4),INT(LEFT(T1874,6)),IF(AND(科目汇总表!P$5=3,LEN(T1874)&gt;6),INT(LEFT(T1874,8)),IF(AND(科目汇总表!P$5=4,LEN(T1874)&gt;8),T1874,0)))))</f>
        <v>0</v>
      </c>
      <c r="H1874" s="16">
        <f t="shared" si="89"/>
        <v>0</v>
      </c>
      <c r="I1874" s="16">
        <f t="shared" si="87"/>
        <v>0</v>
      </c>
      <c r="J1874" s="16">
        <f t="shared" si="88"/>
        <v>0</v>
      </c>
    </row>
    <row r="1875" spans="4:10" ht="15" customHeight="1" x14ac:dyDescent="0.15">
      <c r="D1875" s="16">
        <f>IF(T1875="",0,IF(科目汇总表!P$5=1,INT(LEFT(T1875,4)),IF(AND(科目汇总表!P$5=2,LEN(T1875)&gt;4),INT(LEFT(T1875,6)),IF(AND(科目汇总表!P$5=3,LEN(T1875)&gt;6),INT(LEFT(T1875,8)),IF(AND(科目汇总表!P$5=4,LEN(T1875)&gt;8),T1875,0)))))</f>
        <v>0</v>
      </c>
      <c r="H1875" s="16">
        <f t="shared" si="89"/>
        <v>0</v>
      </c>
      <c r="I1875" s="16">
        <f t="shared" si="87"/>
        <v>0</v>
      </c>
      <c r="J1875" s="16">
        <f t="shared" si="88"/>
        <v>0</v>
      </c>
    </row>
    <row r="1876" spans="4:10" ht="15" customHeight="1" x14ac:dyDescent="0.15">
      <c r="D1876" s="16">
        <f>IF(T1876="",0,IF(科目汇总表!P$5=1,INT(LEFT(T1876,4)),IF(AND(科目汇总表!P$5=2,LEN(T1876)&gt;4),INT(LEFT(T1876,6)),IF(AND(科目汇总表!P$5=3,LEN(T1876)&gt;6),INT(LEFT(T1876,8)),IF(AND(科目汇总表!P$5=4,LEN(T1876)&gt;8),T1876,0)))))</f>
        <v>0</v>
      </c>
      <c r="H1876" s="16">
        <f t="shared" si="89"/>
        <v>0</v>
      </c>
      <c r="I1876" s="16">
        <f t="shared" si="87"/>
        <v>0</v>
      </c>
      <c r="J1876" s="16">
        <f t="shared" si="88"/>
        <v>0</v>
      </c>
    </row>
    <row r="1877" spans="4:10" ht="15" customHeight="1" x14ac:dyDescent="0.15">
      <c r="D1877" s="16">
        <f>IF(T1877="",0,IF(科目汇总表!P$5=1,INT(LEFT(T1877,4)),IF(AND(科目汇总表!P$5=2,LEN(T1877)&gt;4),INT(LEFT(T1877,6)),IF(AND(科目汇总表!P$5=3,LEN(T1877)&gt;6),INT(LEFT(T1877,8)),IF(AND(科目汇总表!P$5=4,LEN(T1877)&gt;8),T1877,0)))))</f>
        <v>0</v>
      </c>
      <c r="H1877" s="16">
        <f t="shared" si="89"/>
        <v>0</v>
      </c>
      <c r="I1877" s="16">
        <f t="shared" si="87"/>
        <v>0</v>
      </c>
      <c r="J1877" s="16">
        <f t="shared" si="88"/>
        <v>0</v>
      </c>
    </row>
    <row r="1878" spans="4:10" ht="15" customHeight="1" x14ac:dyDescent="0.15">
      <c r="D1878" s="16">
        <f>IF(T1878="",0,IF(科目汇总表!P$5=1,INT(LEFT(T1878,4)),IF(AND(科目汇总表!P$5=2,LEN(T1878)&gt;4),INT(LEFT(T1878,6)),IF(AND(科目汇总表!P$5=3,LEN(T1878)&gt;6),INT(LEFT(T1878,8)),IF(AND(科目汇总表!P$5=4,LEN(T1878)&gt;8),T1878,0)))))</f>
        <v>0</v>
      </c>
      <c r="H1878" s="16">
        <f t="shared" si="89"/>
        <v>0</v>
      </c>
      <c r="I1878" s="16">
        <f t="shared" si="87"/>
        <v>0</v>
      </c>
      <c r="J1878" s="16">
        <f t="shared" si="88"/>
        <v>0</v>
      </c>
    </row>
    <row r="1879" spans="4:10" ht="15" customHeight="1" x14ac:dyDescent="0.15">
      <c r="D1879" s="16">
        <f>IF(T1879="",0,IF(科目汇总表!P$5=1,INT(LEFT(T1879,4)),IF(AND(科目汇总表!P$5=2,LEN(T1879)&gt;4),INT(LEFT(T1879,6)),IF(AND(科目汇总表!P$5=3,LEN(T1879)&gt;6),INT(LEFT(T1879,8)),IF(AND(科目汇总表!P$5=4,LEN(T1879)&gt;8),T1879,0)))))</f>
        <v>0</v>
      </c>
      <c r="H1879" s="16">
        <f t="shared" si="89"/>
        <v>0</v>
      </c>
      <c r="I1879" s="16">
        <f t="shared" si="87"/>
        <v>0</v>
      </c>
      <c r="J1879" s="16">
        <f t="shared" si="88"/>
        <v>0</v>
      </c>
    </row>
    <row r="1880" spans="4:10" ht="15" customHeight="1" x14ac:dyDescent="0.15">
      <c r="D1880" s="16">
        <f>IF(T1880="",0,IF(科目汇总表!P$5=1,INT(LEFT(T1880,4)),IF(AND(科目汇总表!P$5=2,LEN(T1880)&gt;4),INT(LEFT(T1880,6)),IF(AND(科目汇总表!P$5=3,LEN(T1880)&gt;6),INT(LEFT(T1880,8)),IF(AND(科目汇总表!P$5=4,LEN(T1880)&gt;8),T1880,0)))))</f>
        <v>0</v>
      </c>
      <c r="H1880" s="16">
        <f t="shared" si="89"/>
        <v>0</v>
      </c>
      <c r="I1880" s="16">
        <f t="shared" si="87"/>
        <v>0</v>
      </c>
      <c r="J1880" s="16">
        <f t="shared" si="88"/>
        <v>0</v>
      </c>
    </row>
    <row r="1881" spans="4:10" ht="15" customHeight="1" x14ac:dyDescent="0.15">
      <c r="D1881" s="16">
        <f>IF(T1881="",0,IF(科目汇总表!P$5=1,INT(LEFT(T1881,4)),IF(AND(科目汇总表!P$5=2,LEN(T1881)&gt;4),INT(LEFT(T1881,6)),IF(AND(科目汇总表!P$5=3,LEN(T1881)&gt;6),INT(LEFT(T1881,8)),IF(AND(科目汇总表!P$5=4,LEN(T1881)&gt;8),T1881,0)))))</f>
        <v>0</v>
      </c>
      <c r="H1881" s="16">
        <f t="shared" si="89"/>
        <v>0</v>
      </c>
      <c r="I1881" s="16">
        <f t="shared" si="87"/>
        <v>0</v>
      </c>
      <c r="J1881" s="16">
        <f t="shared" si="88"/>
        <v>0</v>
      </c>
    </row>
    <row r="1882" spans="4:10" ht="15" customHeight="1" x14ac:dyDescent="0.15">
      <c r="D1882" s="16">
        <f>IF(T1882="",0,IF(科目汇总表!P$5=1,INT(LEFT(T1882,4)),IF(AND(科目汇总表!P$5=2,LEN(T1882)&gt;4),INT(LEFT(T1882,6)),IF(AND(科目汇总表!P$5=3,LEN(T1882)&gt;6),INT(LEFT(T1882,8)),IF(AND(科目汇总表!P$5=4,LEN(T1882)&gt;8),T1882,0)))))</f>
        <v>0</v>
      </c>
      <c r="H1882" s="16">
        <f t="shared" si="89"/>
        <v>0</v>
      </c>
      <c r="I1882" s="16">
        <f t="shared" si="87"/>
        <v>0</v>
      </c>
      <c r="J1882" s="16">
        <f t="shared" si="88"/>
        <v>0</v>
      </c>
    </row>
    <row r="1883" spans="4:10" ht="15" customHeight="1" x14ac:dyDescent="0.15">
      <c r="D1883" s="16">
        <f>IF(T1883="",0,IF(科目汇总表!P$5=1,INT(LEFT(T1883,4)),IF(AND(科目汇总表!P$5=2,LEN(T1883)&gt;4),INT(LEFT(T1883,6)),IF(AND(科目汇总表!P$5=3,LEN(T1883)&gt;6),INT(LEFT(T1883,8)),IF(AND(科目汇总表!P$5=4,LEN(T1883)&gt;8),T1883,0)))))</f>
        <v>0</v>
      </c>
      <c r="H1883" s="16">
        <f t="shared" si="89"/>
        <v>0</v>
      </c>
      <c r="I1883" s="16">
        <f t="shared" si="87"/>
        <v>0</v>
      </c>
      <c r="J1883" s="16">
        <f t="shared" si="88"/>
        <v>0</v>
      </c>
    </row>
    <row r="1884" spans="4:10" ht="15" customHeight="1" x14ac:dyDescent="0.15">
      <c r="D1884" s="16">
        <f>IF(T1884="",0,IF(科目汇总表!P$5=1,INT(LEFT(T1884,4)),IF(AND(科目汇总表!P$5=2,LEN(T1884)&gt;4),INT(LEFT(T1884,6)),IF(AND(科目汇总表!P$5=3,LEN(T1884)&gt;6),INT(LEFT(T1884,8)),IF(AND(科目汇总表!P$5=4,LEN(T1884)&gt;8),T1884,0)))))</f>
        <v>0</v>
      </c>
      <c r="H1884" s="16">
        <f t="shared" si="89"/>
        <v>0</v>
      </c>
      <c r="I1884" s="16">
        <f t="shared" si="87"/>
        <v>0</v>
      </c>
      <c r="J1884" s="16">
        <f t="shared" si="88"/>
        <v>0</v>
      </c>
    </row>
    <row r="1885" spans="4:10" ht="15" customHeight="1" x14ac:dyDescent="0.15">
      <c r="D1885" s="16">
        <f>IF(T1885="",0,IF(科目汇总表!P$5=1,INT(LEFT(T1885,4)),IF(AND(科目汇总表!P$5=2,LEN(T1885)&gt;4),INT(LEFT(T1885,6)),IF(AND(科目汇总表!P$5=3,LEN(T1885)&gt;6),INT(LEFT(T1885,8)),IF(AND(科目汇总表!P$5=4,LEN(T1885)&gt;8),T1885,0)))))</f>
        <v>0</v>
      </c>
      <c r="H1885" s="16">
        <f t="shared" si="89"/>
        <v>0</v>
      </c>
      <c r="I1885" s="16">
        <f t="shared" si="87"/>
        <v>0</v>
      </c>
      <c r="J1885" s="16">
        <f t="shared" si="88"/>
        <v>0</v>
      </c>
    </row>
    <row r="1886" spans="4:10" ht="15" customHeight="1" x14ac:dyDescent="0.15">
      <c r="D1886" s="16">
        <f>IF(T1886="",0,IF(科目汇总表!P$5=1,INT(LEFT(T1886,4)),IF(AND(科目汇总表!P$5=2,LEN(T1886)&gt;4),INT(LEFT(T1886,6)),IF(AND(科目汇总表!P$5=3,LEN(T1886)&gt;6),INT(LEFT(T1886,8)),IF(AND(科目汇总表!P$5=4,LEN(T1886)&gt;8),T1886,0)))))</f>
        <v>0</v>
      </c>
      <c r="H1886" s="16">
        <f t="shared" si="89"/>
        <v>0</v>
      </c>
      <c r="I1886" s="16">
        <f t="shared" si="87"/>
        <v>0</v>
      </c>
      <c r="J1886" s="16">
        <f t="shared" si="88"/>
        <v>0</v>
      </c>
    </row>
    <row r="1887" spans="4:10" ht="15" customHeight="1" x14ac:dyDescent="0.15">
      <c r="D1887" s="16">
        <f>IF(T1887="",0,IF(科目汇总表!P$5=1,INT(LEFT(T1887,4)),IF(AND(科目汇总表!P$5=2,LEN(T1887)&gt;4),INT(LEFT(T1887,6)),IF(AND(科目汇总表!P$5=3,LEN(T1887)&gt;6),INT(LEFT(T1887,8)),IF(AND(科目汇总表!P$5=4,LEN(T1887)&gt;8),T1887,0)))))</f>
        <v>0</v>
      </c>
      <c r="H1887" s="16">
        <f t="shared" si="89"/>
        <v>0</v>
      </c>
      <c r="I1887" s="16">
        <f t="shared" si="87"/>
        <v>0</v>
      </c>
      <c r="J1887" s="16">
        <f t="shared" si="88"/>
        <v>0</v>
      </c>
    </row>
    <row r="1888" spans="4:10" ht="15" customHeight="1" x14ac:dyDescent="0.15">
      <c r="D1888" s="16">
        <f>IF(T1888="",0,IF(科目汇总表!P$5=1,INT(LEFT(T1888,4)),IF(AND(科目汇总表!P$5=2,LEN(T1888)&gt;4),INT(LEFT(T1888,6)),IF(AND(科目汇总表!P$5=3,LEN(T1888)&gt;6),INT(LEFT(T1888,8)),IF(AND(科目汇总表!P$5=4,LEN(T1888)&gt;8),T1888,0)))))</f>
        <v>0</v>
      </c>
      <c r="H1888" s="16">
        <f t="shared" si="89"/>
        <v>0</v>
      </c>
      <c r="I1888" s="16">
        <f t="shared" si="87"/>
        <v>0</v>
      </c>
      <c r="J1888" s="16">
        <f t="shared" si="88"/>
        <v>0</v>
      </c>
    </row>
    <row r="1889" spans="4:10" ht="15" customHeight="1" x14ac:dyDescent="0.15">
      <c r="D1889" s="16">
        <f>IF(T1889="",0,IF(科目汇总表!P$5=1,INT(LEFT(T1889,4)),IF(AND(科目汇总表!P$5=2,LEN(T1889)&gt;4),INT(LEFT(T1889,6)),IF(AND(科目汇总表!P$5=3,LEN(T1889)&gt;6),INT(LEFT(T1889,8)),IF(AND(科目汇总表!P$5=4,LEN(T1889)&gt;8),T1889,0)))))</f>
        <v>0</v>
      </c>
      <c r="H1889" s="16">
        <f t="shared" si="89"/>
        <v>0</v>
      </c>
      <c r="I1889" s="16">
        <f t="shared" si="87"/>
        <v>0</v>
      </c>
      <c r="J1889" s="16">
        <f t="shared" si="88"/>
        <v>0</v>
      </c>
    </row>
    <row r="1890" spans="4:10" ht="15" customHeight="1" x14ac:dyDescent="0.15">
      <c r="D1890" s="16">
        <f>IF(T1890="",0,IF(科目汇总表!P$5=1,INT(LEFT(T1890,4)),IF(AND(科目汇总表!P$5=2,LEN(T1890)&gt;4),INT(LEFT(T1890,6)),IF(AND(科目汇总表!P$5=3,LEN(T1890)&gt;6),INT(LEFT(T1890,8)),IF(AND(科目汇总表!P$5=4,LEN(T1890)&gt;8),T1890,0)))))</f>
        <v>0</v>
      </c>
      <c r="H1890" s="16">
        <f t="shared" si="89"/>
        <v>0</v>
      </c>
      <c r="I1890" s="16">
        <f t="shared" si="87"/>
        <v>0</v>
      </c>
      <c r="J1890" s="16">
        <f t="shared" si="88"/>
        <v>0</v>
      </c>
    </row>
    <row r="1891" spans="4:10" ht="15" customHeight="1" x14ac:dyDescent="0.15">
      <c r="D1891" s="16">
        <f>IF(T1891="",0,IF(科目汇总表!P$5=1,INT(LEFT(T1891,4)),IF(AND(科目汇总表!P$5=2,LEN(T1891)&gt;4),INT(LEFT(T1891,6)),IF(AND(科目汇总表!P$5=3,LEN(T1891)&gt;6),INT(LEFT(T1891,8)),IF(AND(科目汇总表!P$5=4,LEN(T1891)&gt;8),T1891,0)))))</f>
        <v>0</v>
      </c>
      <c r="H1891" s="16">
        <f t="shared" si="89"/>
        <v>0</v>
      </c>
      <c r="I1891" s="16">
        <f t="shared" si="87"/>
        <v>0</v>
      </c>
      <c r="J1891" s="16">
        <f t="shared" si="88"/>
        <v>0</v>
      </c>
    </row>
    <row r="1892" spans="4:10" ht="15" customHeight="1" x14ac:dyDescent="0.15">
      <c r="D1892" s="16">
        <f>IF(T1892="",0,IF(科目汇总表!P$5=1,INT(LEFT(T1892,4)),IF(AND(科目汇总表!P$5=2,LEN(T1892)&gt;4),INT(LEFT(T1892,6)),IF(AND(科目汇总表!P$5=3,LEN(T1892)&gt;6),INT(LEFT(T1892,8)),IF(AND(科目汇总表!P$5=4,LEN(T1892)&gt;8),T1892,0)))))</f>
        <v>0</v>
      </c>
      <c r="H1892" s="16">
        <f t="shared" si="89"/>
        <v>0</v>
      </c>
      <c r="I1892" s="16">
        <f t="shared" ref="I1892:I1955" si="90">IF(LEN(T1892)&lt;6,0,INT(LEFT(T1892,6)))</f>
        <v>0</v>
      </c>
      <c r="J1892" s="16">
        <f t="shared" ref="J1892:J1955" si="91">IF(LEN(T1892)&lt;8,0,INT(LEFT(T1892,8)))</f>
        <v>0</v>
      </c>
    </row>
    <row r="1893" spans="4:10" ht="15" customHeight="1" x14ac:dyDescent="0.15">
      <c r="D1893" s="16">
        <f>IF(T1893="",0,IF(科目汇总表!P$5=1,INT(LEFT(T1893,4)),IF(AND(科目汇总表!P$5=2,LEN(T1893)&gt;4),INT(LEFT(T1893,6)),IF(AND(科目汇总表!P$5=3,LEN(T1893)&gt;6),INT(LEFT(T1893,8)),IF(AND(科目汇总表!P$5=4,LEN(T1893)&gt;8),T1893,0)))))</f>
        <v>0</v>
      </c>
      <c r="H1893" s="16">
        <f t="shared" si="89"/>
        <v>0</v>
      </c>
      <c r="I1893" s="16">
        <f t="shared" si="90"/>
        <v>0</v>
      </c>
      <c r="J1893" s="16">
        <f t="shared" si="91"/>
        <v>0</v>
      </c>
    </row>
    <row r="1894" spans="4:10" ht="15" customHeight="1" x14ac:dyDescent="0.15">
      <c r="D1894" s="16">
        <f>IF(T1894="",0,IF(科目汇总表!P$5=1,INT(LEFT(T1894,4)),IF(AND(科目汇总表!P$5=2,LEN(T1894)&gt;4),INT(LEFT(T1894,6)),IF(AND(科目汇总表!P$5=3,LEN(T1894)&gt;6),INT(LEFT(T1894,8)),IF(AND(科目汇总表!P$5=4,LEN(T1894)&gt;8),T1894,0)))))</f>
        <v>0</v>
      </c>
      <c r="H1894" s="16">
        <f t="shared" si="89"/>
        <v>0</v>
      </c>
      <c r="I1894" s="16">
        <f t="shared" si="90"/>
        <v>0</v>
      </c>
      <c r="J1894" s="16">
        <f t="shared" si="91"/>
        <v>0</v>
      </c>
    </row>
    <row r="1895" spans="4:10" ht="15" customHeight="1" x14ac:dyDescent="0.15">
      <c r="D1895" s="16">
        <f>IF(T1895="",0,IF(科目汇总表!P$5=1,INT(LEFT(T1895,4)),IF(AND(科目汇总表!P$5=2,LEN(T1895)&gt;4),INT(LEFT(T1895,6)),IF(AND(科目汇总表!P$5=3,LEN(T1895)&gt;6),INT(LEFT(T1895,8)),IF(AND(科目汇总表!P$5=4,LEN(T1895)&gt;8),T1895,0)))))</f>
        <v>0</v>
      </c>
      <c r="H1895" s="16">
        <f t="shared" si="89"/>
        <v>0</v>
      </c>
      <c r="I1895" s="16">
        <f t="shared" si="90"/>
        <v>0</v>
      </c>
      <c r="J1895" s="16">
        <f t="shared" si="91"/>
        <v>0</v>
      </c>
    </row>
    <row r="1896" spans="4:10" ht="15" customHeight="1" x14ac:dyDescent="0.15">
      <c r="D1896" s="16">
        <f>IF(T1896="",0,IF(科目汇总表!P$5=1,INT(LEFT(T1896,4)),IF(AND(科目汇总表!P$5=2,LEN(T1896)&gt;4),INT(LEFT(T1896,6)),IF(AND(科目汇总表!P$5=3,LEN(T1896)&gt;6),INT(LEFT(T1896,8)),IF(AND(科目汇总表!P$5=4,LEN(T1896)&gt;8),T1896,0)))))</f>
        <v>0</v>
      </c>
      <c r="H1896" s="16">
        <f t="shared" si="89"/>
        <v>0</v>
      </c>
      <c r="I1896" s="16">
        <f t="shared" si="90"/>
        <v>0</v>
      </c>
      <c r="J1896" s="16">
        <f t="shared" si="91"/>
        <v>0</v>
      </c>
    </row>
    <row r="1897" spans="4:10" ht="15" customHeight="1" x14ac:dyDescent="0.15">
      <c r="D1897" s="16">
        <f>IF(T1897="",0,IF(科目汇总表!P$5=1,INT(LEFT(T1897,4)),IF(AND(科目汇总表!P$5=2,LEN(T1897)&gt;4),INT(LEFT(T1897,6)),IF(AND(科目汇总表!P$5=3,LEN(T1897)&gt;6),INT(LEFT(T1897,8)),IF(AND(科目汇总表!P$5=4,LEN(T1897)&gt;8),T1897,0)))))</f>
        <v>0</v>
      </c>
      <c r="H1897" s="16">
        <f t="shared" si="89"/>
        <v>0</v>
      </c>
      <c r="I1897" s="16">
        <f t="shared" si="90"/>
        <v>0</v>
      </c>
      <c r="J1897" s="16">
        <f t="shared" si="91"/>
        <v>0</v>
      </c>
    </row>
    <row r="1898" spans="4:10" ht="15" customHeight="1" x14ac:dyDescent="0.15">
      <c r="D1898" s="16">
        <f>IF(T1898="",0,IF(科目汇总表!P$5=1,INT(LEFT(T1898,4)),IF(AND(科目汇总表!P$5=2,LEN(T1898)&gt;4),INT(LEFT(T1898,6)),IF(AND(科目汇总表!P$5=3,LEN(T1898)&gt;6),INT(LEFT(T1898,8)),IF(AND(科目汇总表!P$5=4,LEN(T1898)&gt;8),T1898,0)))))</f>
        <v>0</v>
      </c>
      <c r="H1898" s="16">
        <f t="shared" si="89"/>
        <v>0</v>
      </c>
      <c r="I1898" s="16">
        <f t="shared" si="90"/>
        <v>0</v>
      </c>
      <c r="J1898" s="16">
        <f t="shared" si="91"/>
        <v>0</v>
      </c>
    </row>
    <row r="1899" spans="4:10" ht="15" customHeight="1" x14ac:dyDescent="0.15">
      <c r="D1899" s="16">
        <f>IF(T1899="",0,IF(科目汇总表!P$5=1,INT(LEFT(T1899,4)),IF(AND(科目汇总表!P$5=2,LEN(T1899)&gt;4),INT(LEFT(T1899,6)),IF(AND(科目汇总表!P$5=3,LEN(T1899)&gt;6),INT(LEFT(T1899,8)),IF(AND(科目汇总表!P$5=4,LEN(T1899)&gt;8),T1899,0)))))</f>
        <v>0</v>
      </c>
      <c r="H1899" s="16">
        <f t="shared" si="89"/>
        <v>0</v>
      </c>
      <c r="I1899" s="16">
        <f t="shared" si="90"/>
        <v>0</v>
      </c>
      <c r="J1899" s="16">
        <f t="shared" si="91"/>
        <v>0</v>
      </c>
    </row>
    <row r="1900" spans="4:10" ht="15" customHeight="1" x14ac:dyDescent="0.15">
      <c r="D1900" s="16">
        <f>IF(T1900="",0,IF(科目汇总表!P$5=1,INT(LEFT(T1900,4)),IF(AND(科目汇总表!P$5=2,LEN(T1900)&gt;4),INT(LEFT(T1900,6)),IF(AND(科目汇总表!P$5=3,LEN(T1900)&gt;6),INT(LEFT(T1900,8)),IF(AND(科目汇总表!P$5=4,LEN(T1900)&gt;8),T1900,0)))))</f>
        <v>0</v>
      </c>
      <c r="H1900" s="16">
        <f t="shared" si="89"/>
        <v>0</v>
      </c>
      <c r="I1900" s="16">
        <f t="shared" si="90"/>
        <v>0</v>
      </c>
      <c r="J1900" s="16">
        <f t="shared" si="91"/>
        <v>0</v>
      </c>
    </row>
    <row r="1901" spans="4:10" ht="15" customHeight="1" x14ac:dyDescent="0.15">
      <c r="D1901" s="16">
        <f>IF(T1901="",0,IF(科目汇总表!P$5=1,INT(LEFT(T1901,4)),IF(AND(科目汇总表!P$5=2,LEN(T1901)&gt;4),INT(LEFT(T1901,6)),IF(AND(科目汇总表!P$5=3,LEN(T1901)&gt;6),INT(LEFT(T1901,8)),IF(AND(科目汇总表!P$5=4,LEN(T1901)&gt;8),T1901,0)))))</f>
        <v>0</v>
      </c>
      <c r="H1901" s="16">
        <f t="shared" si="89"/>
        <v>0</v>
      </c>
      <c r="I1901" s="16">
        <f t="shared" si="90"/>
        <v>0</v>
      </c>
      <c r="J1901" s="16">
        <f t="shared" si="91"/>
        <v>0</v>
      </c>
    </row>
    <row r="1902" spans="4:10" ht="15" customHeight="1" x14ac:dyDescent="0.15">
      <c r="D1902" s="16">
        <f>IF(T1902="",0,IF(科目汇总表!P$5=1,INT(LEFT(T1902,4)),IF(AND(科目汇总表!P$5=2,LEN(T1902)&gt;4),INT(LEFT(T1902,6)),IF(AND(科目汇总表!P$5=3,LEN(T1902)&gt;6),INT(LEFT(T1902,8)),IF(AND(科目汇总表!P$5=4,LEN(T1902)&gt;8),T1902,0)))))</f>
        <v>0</v>
      </c>
      <c r="H1902" s="16">
        <f t="shared" si="89"/>
        <v>0</v>
      </c>
      <c r="I1902" s="16">
        <f t="shared" si="90"/>
        <v>0</v>
      </c>
      <c r="J1902" s="16">
        <f t="shared" si="91"/>
        <v>0</v>
      </c>
    </row>
    <row r="1903" spans="4:10" ht="15" customHeight="1" x14ac:dyDescent="0.15">
      <c r="D1903" s="16">
        <f>IF(T1903="",0,IF(科目汇总表!P$5=1,INT(LEFT(T1903,4)),IF(AND(科目汇总表!P$5=2,LEN(T1903)&gt;4),INT(LEFT(T1903,6)),IF(AND(科目汇总表!P$5=3,LEN(T1903)&gt;6),INT(LEFT(T1903,8)),IF(AND(科目汇总表!P$5=4,LEN(T1903)&gt;8),T1903,0)))))</f>
        <v>0</v>
      </c>
      <c r="H1903" s="16">
        <f t="shared" si="89"/>
        <v>0</v>
      </c>
      <c r="I1903" s="16">
        <f t="shared" si="90"/>
        <v>0</v>
      </c>
      <c r="J1903" s="16">
        <f t="shared" si="91"/>
        <v>0</v>
      </c>
    </row>
    <row r="1904" spans="4:10" ht="15" customHeight="1" x14ac:dyDescent="0.15">
      <c r="D1904" s="16">
        <f>IF(T1904="",0,IF(科目汇总表!P$5=1,INT(LEFT(T1904,4)),IF(AND(科目汇总表!P$5=2,LEN(T1904)&gt;4),INT(LEFT(T1904,6)),IF(AND(科目汇总表!P$5=3,LEN(T1904)&gt;6),INT(LEFT(T1904,8)),IF(AND(科目汇总表!P$5=4,LEN(T1904)&gt;8),T1904,0)))))</f>
        <v>0</v>
      </c>
      <c r="H1904" s="16">
        <f t="shared" si="89"/>
        <v>0</v>
      </c>
      <c r="I1904" s="16">
        <f t="shared" si="90"/>
        <v>0</v>
      </c>
      <c r="J1904" s="16">
        <f t="shared" si="91"/>
        <v>0</v>
      </c>
    </row>
    <row r="1905" spans="4:10" ht="15" customHeight="1" x14ac:dyDescent="0.15">
      <c r="D1905" s="16">
        <f>IF(T1905="",0,IF(科目汇总表!P$5=1,INT(LEFT(T1905,4)),IF(AND(科目汇总表!P$5=2,LEN(T1905)&gt;4),INT(LEFT(T1905,6)),IF(AND(科目汇总表!P$5=3,LEN(T1905)&gt;6),INT(LEFT(T1905,8)),IF(AND(科目汇总表!P$5=4,LEN(T1905)&gt;8),T1905,0)))))</f>
        <v>0</v>
      </c>
      <c r="H1905" s="16">
        <f t="shared" si="89"/>
        <v>0</v>
      </c>
      <c r="I1905" s="16">
        <f t="shared" si="90"/>
        <v>0</v>
      </c>
      <c r="J1905" s="16">
        <f t="shared" si="91"/>
        <v>0</v>
      </c>
    </row>
    <row r="1906" spans="4:10" ht="15" customHeight="1" x14ac:dyDescent="0.15">
      <c r="D1906" s="16">
        <f>IF(T1906="",0,IF(科目汇总表!P$5=1,INT(LEFT(T1906,4)),IF(AND(科目汇总表!P$5=2,LEN(T1906)&gt;4),INT(LEFT(T1906,6)),IF(AND(科目汇总表!P$5=3,LEN(T1906)&gt;6),INT(LEFT(T1906,8)),IF(AND(科目汇总表!P$5=4,LEN(T1906)&gt;8),T1906,0)))))</f>
        <v>0</v>
      </c>
      <c r="H1906" s="16">
        <f t="shared" si="89"/>
        <v>0</v>
      </c>
      <c r="I1906" s="16">
        <f t="shared" si="90"/>
        <v>0</v>
      </c>
      <c r="J1906" s="16">
        <f t="shared" si="91"/>
        <v>0</v>
      </c>
    </row>
    <row r="1907" spans="4:10" ht="15" customHeight="1" x14ac:dyDescent="0.15">
      <c r="D1907" s="16">
        <f>IF(T1907="",0,IF(科目汇总表!P$5=1,INT(LEFT(T1907,4)),IF(AND(科目汇总表!P$5=2,LEN(T1907)&gt;4),INT(LEFT(T1907,6)),IF(AND(科目汇总表!P$5=3,LEN(T1907)&gt;6),INT(LEFT(T1907,8)),IF(AND(科目汇总表!P$5=4,LEN(T1907)&gt;8),T1907,0)))))</f>
        <v>0</v>
      </c>
      <c r="H1907" s="16">
        <f t="shared" si="89"/>
        <v>0</v>
      </c>
      <c r="I1907" s="16">
        <f t="shared" si="90"/>
        <v>0</v>
      </c>
      <c r="J1907" s="16">
        <f t="shared" si="91"/>
        <v>0</v>
      </c>
    </row>
    <row r="1908" spans="4:10" ht="15" customHeight="1" x14ac:dyDescent="0.15">
      <c r="D1908" s="16">
        <f>IF(T1908="",0,IF(科目汇总表!P$5=1,INT(LEFT(T1908,4)),IF(AND(科目汇总表!P$5=2,LEN(T1908)&gt;4),INT(LEFT(T1908,6)),IF(AND(科目汇总表!P$5=3,LEN(T1908)&gt;6),INT(LEFT(T1908,8)),IF(AND(科目汇总表!P$5=4,LEN(T1908)&gt;8),T1908,0)))))</f>
        <v>0</v>
      </c>
      <c r="H1908" s="16">
        <f t="shared" si="89"/>
        <v>0</v>
      </c>
      <c r="I1908" s="16">
        <f t="shared" si="90"/>
        <v>0</v>
      </c>
      <c r="J1908" s="16">
        <f t="shared" si="91"/>
        <v>0</v>
      </c>
    </row>
    <row r="1909" spans="4:10" ht="15" customHeight="1" x14ac:dyDescent="0.15">
      <c r="D1909" s="16">
        <f>IF(T1909="",0,IF(科目汇总表!P$5=1,INT(LEFT(T1909,4)),IF(AND(科目汇总表!P$5=2,LEN(T1909)&gt;4),INT(LEFT(T1909,6)),IF(AND(科目汇总表!P$5=3,LEN(T1909)&gt;6),INT(LEFT(T1909,8)),IF(AND(科目汇总表!P$5=4,LEN(T1909)&gt;8),T1909,0)))))</f>
        <v>0</v>
      </c>
      <c r="H1909" s="16">
        <f t="shared" si="89"/>
        <v>0</v>
      </c>
      <c r="I1909" s="16">
        <f t="shared" si="90"/>
        <v>0</v>
      </c>
      <c r="J1909" s="16">
        <f t="shared" si="91"/>
        <v>0</v>
      </c>
    </row>
    <row r="1910" spans="4:10" ht="15" customHeight="1" x14ac:dyDescent="0.15">
      <c r="D1910" s="16">
        <f>IF(T1910="",0,IF(科目汇总表!P$5=1,INT(LEFT(T1910,4)),IF(AND(科目汇总表!P$5=2,LEN(T1910)&gt;4),INT(LEFT(T1910,6)),IF(AND(科目汇总表!P$5=3,LEN(T1910)&gt;6),INT(LEFT(T1910,8)),IF(AND(科目汇总表!P$5=4,LEN(T1910)&gt;8),T1910,0)))))</f>
        <v>0</v>
      </c>
      <c r="H1910" s="16">
        <f t="shared" si="89"/>
        <v>0</v>
      </c>
      <c r="I1910" s="16">
        <f t="shared" si="90"/>
        <v>0</v>
      </c>
      <c r="J1910" s="16">
        <f t="shared" si="91"/>
        <v>0</v>
      </c>
    </row>
    <row r="1911" spans="4:10" ht="15" customHeight="1" x14ac:dyDescent="0.15">
      <c r="D1911" s="16">
        <f>IF(T1911="",0,IF(科目汇总表!P$5=1,INT(LEFT(T1911,4)),IF(AND(科目汇总表!P$5=2,LEN(T1911)&gt;4),INT(LEFT(T1911,6)),IF(AND(科目汇总表!P$5=3,LEN(T1911)&gt;6),INT(LEFT(T1911,8)),IF(AND(科目汇总表!P$5=4,LEN(T1911)&gt;8),T1911,0)))))</f>
        <v>0</v>
      </c>
      <c r="H1911" s="16">
        <f t="shared" si="89"/>
        <v>0</v>
      </c>
      <c r="I1911" s="16">
        <f t="shared" si="90"/>
        <v>0</v>
      </c>
      <c r="J1911" s="16">
        <f t="shared" si="91"/>
        <v>0</v>
      </c>
    </row>
    <row r="1912" spans="4:10" ht="15" customHeight="1" x14ac:dyDescent="0.15">
      <c r="D1912" s="16">
        <f>IF(T1912="",0,IF(科目汇总表!P$5=1,INT(LEFT(T1912,4)),IF(AND(科目汇总表!P$5=2,LEN(T1912)&gt;4),INT(LEFT(T1912,6)),IF(AND(科目汇总表!P$5=3,LEN(T1912)&gt;6),INT(LEFT(T1912,8)),IF(AND(科目汇总表!P$5=4,LEN(T1912)&gt;8),T1912,0)))))</f>
        <v>0</v>
      </c>
      <c r="H1912" s="16">
        <f t="shared" si="89"/>
        <v>0</v>
      </c>
      <c r="I1912" s="16">
        <f t="shared" si="90"/>
        <v>0</v>
      </c>
      <c r="J1912" s="16">
        <f t="shared" si="91"/>
        <v>0</v>
      </c>
    </row>
    <row r="1913" spans="4:10" ht="15" customHeight="1" x14ac:dyDescent="0.15">
      <c r="D1913" s="16">
        <f>IF(T1913="",0,IF(科目汇总表!P$5=1,INT(LEFT(T1913,4)),IF(AND(科目汇总表!P$5=2,LEN(T1913)&gt;4),INT(LEFT(T1913,6)),IF(AND(科目汇总表!P$5=3,LEN(T1913)&gt;6),INT(LEFT(T1913,8)),IF(AND(科目汇总表!P$5=4,LEN(T1913)&gt;8),T1913,0)))))</f>
        <v>0</v>
      </c>
      <c r="H1913" s="16">
        <f t="shared" si="89"/>
        <v>0</v>
      </c>
      <c r="I1913" s="16">
        <f t="shared" si="90"/>
        <v>0</v>
      </c>
      <c r="J1913" s="16">
        <f t="shared" si="91"/>
        <v>0</v>
      </c>
    </row>
    <row r="1914" spans="4:10" ht="15" customHeight="1" x14ac:dyDescent="0.15">
      <c r="D1914" s="16">
        <f>IF(T1914="",0,IF(科目汇总表!P$5=1,INT(LEFT(T1914,4)),IF(AND(科目汇总表!P$5=2,LEN(T1914)&gt;4),INT(LEFT(T1914,6)),IF(AND(科目汇总表!P$5=3,LEN(T1914)&gt;6),INT(LEFT(T1914,8)),IF(AND(科目汇总表!P$5=4,LEN(T1914)&gt;8),T1914,0)))))</f>
        <v>0</v>
      </c>
      <c r="H1914" s="16">
        <f t="shared" si="89"/>
        <v>0</v>
      </c>
      <c r="I1914" s="16">
        <f t="shared" si="90"/>
        <v>0</v>
      </c>
      <c r="J1914" s="16">
        <f t="shared" si="91"/>
        <v>0</v>
      </c>
    </row>
    <row r="1915" spans="4:10" ht="15" customHeight="1" x14ac:dyDescent="0.15">
      <c r="D1915" s="16">
        <f>IF(T1915="",0,IF(科目汇总表!P$5=1,INT(LEFT(T1915,4)),IF(AND(科目汇总表!P$5=2,LEN(T1915)&gt;4),INT(LEFT(T1915,6)),IF(AND(科目汇总表!P$5=3,LEN(T1915)&gt;6),INT(LEFT(T1915,8)),IF(AND(科目汇总表!P$5=4,LEN(T1915)&gt;8),T1915,0)))))</f>
        <v>0</v>
      </c>
      <c r="H1915" s="16">
        <f t="shared" si="89"/>
        <v>0</v>
      </c>
      <c r="I1915" s="16">
        <f t="shared" si="90"/>
        <v>0</v>
      </c>
      <c r="J1915" s="16">
        <f t="shared" si="91"/>
        <v>0</v>
      </c>
    </row>
    <row r="1916" spans="4:10" ht="15" customHeight="1" x14ac:dyDescent="0.15">
      <c r="D1916" s="16">
        <f>IF(T1916="",0,IF(科目汇总表!P$5=1,INT(LEFT(T1916,4)),IF(AND(科目汇总表!P$5=2,LEN(T1916)&gt;4),INT(LEFT(T1916,6)),IF(AND(科目汇总表!P$5=3,LEN(T1916)&gt;6),INT(LEFT(T1916,8)),IF(AND(科目汇总表!P$5=4,LEN(T1916)&gt;8),T1916,0)))))</f>
        <v>0</v>
      </c>
      <c r="H1916" s="16">
        <f t="shared" si="89"/>
        <v>0</v>
      </c>
      <c r="I1916" s="16">
        <f t="shared" si="90"/>
        <v>0</v>
      </c>
      <c r="J1916" s="16">
        <f t="shared" si="91"/>
        <v>0</v>
      </c>
    </row>
    <row r="1917" spans="4:10" ht="15" customHeight="1" x14ac:dyDescent="0.15">
      <c r="D1917" s="16">
        <f>IF(T1917="",0,IF(科目汇总表!P$5=1,INT(LEFT(T1917,4)),IF(AND(科目汇总表!P$5=2,LEN(T1917)&gt;4),INT(LEFT(T1917,6)),IF(AND(科目汇总表!P$5=3,LEN(T1917)&gt;6),INT(LEFT(T1917,8)),IF(AND(科目汇总表!P$5=4,LEN(T1917)&gt;8),T1917,0)))))</f>
        <v>0</v>
      </c>
      <c r="H1917" s="16">
        <f t="shared" si="89"/>
        <v>0</v>
      </c>
      <c r="I1917" s="16">
        <f t="shared" si="90"/>
        <v>0</v>
      </c>
      <c r="J1917" s="16">
        <f t="shared" si="91"/>
        <v>0</v>
      </c>
    </row>
    <row r="1918" spans="4:10" ht="15" customHeight="1" x14ac:dyDescent="0.15">
      <c r="D1918" s="16">
        <f>IF(T1918="",0,IF(科目汇总表!P$5=1,INT(LEFT(T1918,4)),IF(AND(科目汇总表!P$5=2,LEN(T1918)&gt;4),INT(LEFT(T1918,6)),IF(AND(科目汇总表!P$5=3,LEN(T1918)&gt;6),INT(LEFT(T1918,8)),IF(AND(科目汇总表!P$5=4,LEN(T1918)&gt;8),T1918,0)))))</f>
        <v>0</v>
      </c>
      <c r="H1918" s="16">
        <f t="shared" si="89"/>
        <v>0</v>
      </c>
      <c r="I1918" s="16">
        <f t="shared" si="90"/>
        <v>0</v>
      </c>
      <c r="J1918" s="16">
        <f t="shared" si="91"/>
        <v>0</v>
      </c>
    </row>
    <row r="1919" spans="4:10" ht="15" customHeight="1" x14ac:dyDescent="0.15">
      <c r="D1919" s="16">
        <f>IF(T1919="",0,IF(科目汇总表!P$5=1,INT(LEFT(T1919,4)),IF(AND(科目汇总表!P$5=2,LEN(T1919)&gt;4),INT(LEFT(T1919,6)),IF(AND(科目汇总表!P$5=3,LEN(T1919)&gt;6),INT(LEFT(T1919,8)),IF(AND(科目汇总表!P$5=4,LEN(T1919)&gt;8),T1919,0)))))</f>
        <v>0</v>
      </c>
      <c r="H1919" s="16">
        <f t="shared" si="89"/>
        <v>0</v>
      </c>
      <c r="I1919" s="16">
        <f t="shared" si="90"/>
        <v>0</v>
      </c>
      <c r="J1919" s="16">
        <f t="shared" si="91"/>
        <v>0</v>
      </c>
    </row>
    <row r="1920" spans="4:10" ht="15" customHeight="1" x14ac:dyDescent="0.15">
      <c r="D1920" s="16">
        <f>IF(T1920="",0,IF(科目汇总表!P$5=1,INT(LEFT(T1920,4)),IF(AND(科目汇总表!P$5=2,LEN(T1920)&gt;4),INT(LEFT(T1920,6)),IF(AND(科目汇总表!P$5=3,LEN(T1920)&gt;6),INT(LEFT(T1920,8)),IF(AND(科目汇总表!P$5=4,LEN(T1920)&gt;8),T1920,0)))))</f>
        <v>0</v>
      </c>
      <c r="H1920" s="16">
        <f t="shared" si="89"/>
        <v>0</v>
      </c>
      <c r="I1920" s="16">
        <f t="shared" si="90"/>
        <v>0</v>
      </c>
      <c r="J1920" s="16">
        <f t="shared" si="91"/>
        <v>0</v>
      </c>
    </row>
    <row r="1921" spans="4:10" ht="15" customHeight="1" x14ac:dyDescent="0.15">
      <c r="D1921" s="16">
        <f>IF(T1921="",0,IF(科目汇总表!P$5=1,INT(LEFT(T1921,4)),IF(AND(科目汇总表!P$5=2,LEN(T1921)&gt;4),INT(LEFT(T1921,6)),IF(AND(科目汇总表!P$5=3,LEN(T1921)&gt;6),INT(LEFT(T1921,8)),IF(AND(科目汇总表!P$5=4,LEN(T1921)&gt;8),T1921,0)))))</f>
        <v>0</v>
      </c>
      <c r="H1921" s="16">
        <f t="shared" si="89"/>
        <v>0</v>
      </c>
      <c r="I1921" s="16">
        <f t="shared" si="90"/>
        <v>0</v>
      </c>
      <c r="J1921" s="16">
        <f t="shared" si="91"/>
        <v>0</v>
      </c>
    </row>
    <row r="1922" spans="4:10" ht="15" customHeight="1" x14ac:dyDescent="0.15">
      <c r="D1922" s="16">
        <f>IF(T1922="",0,IF(科目汇总表!P$5=1,INT(LEFT(T1922,4)),IF(AND(科目汇总表!P$5=2,LEN(T1922)&gt;4),INT(LEFT(T1922,6)),IF(AND(科目汇总表!P$5=3,LEN(T1922)&gt;6),INT(LEFT(T1922,8)),IF(AND(科目汇总表!P$5=4,LEN(T1922)&gt;8),T1922,0)))))</f>
        <v>0</v>
      </c>
      <c r="H1922" s="16">
        <f t="shared" si="89"/>
        <v>0</v>
      </c>
      <c r="I1922" s="16">
        <f t="shared" si="90"/>
        <v>0</v>
      </c>
      <c r="J1922" s="16">
        <f t="shared" si="91"/>
        <v>0</v>
      </c>
    </row>
    <row r="1923" spans="4:10" ht="15" customHeight="1" x14ac:dyDescent="0.15">
      <c r="D1923" s="16">
        <f>IF(T1923="",0,IF(科目汇总表!P$5=1,INT(LEFT(T1923,4)),IF(AND(科目汇总表!P$5=2,LEN(T1923)&gt;4),INT(LEFT(T1923,6)),IF(AND(科目汇总表!P$5=3,LEN(T1923)&gt;6),INT(LEFT(T1923,8)),IF(AND(科目汇总表!P$5=4,LEN(T1923)&gt;8),T1923,0)))))</f>
        <v>0</v>
      </c>
      <c r="H1923" s="16">
        <f t="shared" si="89"/>
        <v>0</v>
      </c>
      <c r="I1923" s="16">
        <f t="shared" si="90"/>
        <v>0</v>
      </c>
      <c r="J1923" s="16">
        <f t="shared" si="91"/>
        <v>0</v>
      </c>
    </row>
    <row r="1924" spans="4:10" ht="15" customHeight="1" x14ac:dyDescent="0.15">
      <c r="D1924" s="16">
        <f>IF(T1924="",0,IF(科目汇总表!P$5=1,INT(LEFT(T1924,4)),IF(AND(科目汇总表!P$5=2,LEN(T1924)&gt;4),INT(LEFT(T1924,6)),IF(AND(科目汇总表!P$5=3,LEN(T1924)&gt;6),INT(LEFT(T1924,8)),IF(AND(科目汇总表!P$5=4,LEN(T1924)&gt;8),T1924,0)))))</f>
        <v>0</v>
      </c>
      <c r="H1924" s="16">
        <f t="shared" si="89"/>
        <v>0</v>
      </c>
      <c r="I1924" s="16">
        <f t="shared" si="90"/>
        <v>0</v>
      </c>
      <c r="J1924" s="16">
        <f t="shared" si="91"/>
        <v>0</v>
      </c>
    </row>
    <row r="1925" spans="4:10" ht="15" customHeight="1" x14ac:dyDescent="0.15">
      <c r="D1925" s="16">
        <f>IF(T1925="",0,IF(科目汇总表!P$5=1,INT(LEFT(T1925,4)),IF(AND(科目汇总表!P$5=2,LEN(T1925)&gt;4),INT(LEFT(T1925,6)),IF(AND(科目汇总表!P$5=3,LEN(T1925)&gt;6),INT(LEFT(T1925,8)),IF(AND(科目汇总表!P$5=4,LEN(T1925)&gt;8),T1925,0)))))</f>
        <v>0</v>
      </c>
      <c r="H1925" s="16">
        <f t="shared" ref="H1925:H1988" si="92">IF(T1925=0,0,INT(LEFT(T1925,4)))</f>
        <v>0</v>
      </c>
      <c r="I1925" s="16">
        <f t="shared" si="90"/>
        <v>0</v>
      </c>
      <c r="J1925" s="16">
        <f t="shared" si="91"/>
        <v>0</v>
      </c>
    </row>
    <row r="1926" spans="4:10" ht="15" customHeight="1" x14ac:dyDescent="0.15">
      <c r="D1926" s="16">
        <f>IF(T1926="",0,IF(科目汇总表!P$5=1,INT(LEFT(T1926,4)),IF(AND(科目汇总表!P$5=2,LEN(T1926)&gt;4),INT(LEFT(T1926,6)),IF(AND(科目汇总表!P$5=3,LEN(T1926)&gt;6),INT(LEFT(T1926,8)),IF(AND(科目汇总表!P$5=4,LEN(T1926)&gt;8),T1926,0)))))</f>
        <v>0</v>
      </c>
      <c r="H1926" s="16">
        <f t="shared" si="92"/>
        <v>0</v>
      </c>
      <c r="I1926" s="16">
        <f t="shared" si="90"/>
        <v>0</v>
      </c>
      <c r="J1926" s="16">
        <f t="shared" si="91"/>
        <v>0</v>
      </c>
    </row>
    <row r="1927" spans="4:10" ht="15" customHeight="1" x14ac:dyDescent="0.15">
      <c r="D1927" s="16">
        <f>IF(T1927="",0,IF(科目汇总表!P$5=1,INT(LEFT(T1927,4)),IF(AND(科目汇总表!P$5=2,LEN(T1927)&gt;4),INT(LEFT(T1927,6)),IF(AND(科目汇总表!P$5=3,LEN(T1927)&gt;6),INT(LEFT(T1927,8)),IF(AND(科目汇总表!P$5=4,LEN(T1927)&gt;8),T1927,0)))))</f>
        <v>0</v>
      </c>
      <c r="H1927" s="16">
        <f t="shared" si="92"/>
        <v>0</v>
      </c>
      <c r="I1927" s="16">
        <f t="shared" si="90"/>
        <v>0</v>
      </c>
      <c r="J1927" s="16">
        <f t="shared" si="91"/>
        <v>0</v>
      </c>
    </row>
    <row r="1928" spans="4:10" ht="15" customHeight="1" x14ac:dyDescent="0.15">
      <c r="D1928" s="16">
        <f>IF(T1928="",0,IF(科目汇总表!P$5=1,INT(LEFT(T1928,4)),IF(AND(科目汇总表!P$5=2,LEN(T1928)&gt;4),INT(LEFT(T1928,6)),IF(AND(科目汇总表!P$5=3,LEN(T1928)&gt;6),INT(LEFT(T1928,8)),IF(AND(科目汇总表!P$5=4,LEN(T1928)&gt;8),T1928,0)))))</f>
        <v>0</v>
      </c>
      <c r="H1928" s="16">
        <f t="shared" si="92"/>
        <v>0</v>
      </c>
      <c r="I1928" s="16">
        <f t="shared" si="90"/>
        <v>0</v>
      </c>
      <c r="J1928" s="16">
        <f t="shared" si="91"/>
        <v>0</v>
      </c>
    </row>
    <row r="1929" spans="4:10" ht="15" customHeight="1" x14ac:dyDescent="0.15">
      <c r="D1929" s="16">
        <f>IF(T1929="",0,IF(科目汇总表!P$5=1,INT(LEFT(T1929,4)),IF(AND(科目汇总表!P$5=2,LEN(T1929)&gt;4),INT(LEFT(T1929,6)),IF(AND(科目汇总表!P$5=3,LEN(T1929)&gt;6),INT(LEFT(T1929,8)),IF(AND(科目汇总表!P$5=4,LEN(T1929)&gt;8),T1929,0)))))</f>
        <v>0</v>
      </c>
      <c r="H1929" s="16">
        <f t="shared" si="92"/>
        <v>0</v>
      </c>
      <c r="I1929" s="16">
        <f t="shared" si="90"/>
        <v>0</v>
      </c>
      <c r="J1929" s="16">
        <f t="shared" si="91"/>
        <v>0</v>
      </c>
    </row>
    <row r="1930" spans="4:10" ht="15" customHeight="1" x14ac:dyDescent="0.15">
      <c r="D1930" s="16">
        <f>IF(T1930="",0,IF(科目汇总表!P$5=1,INT(LEFT(T1930,4)),IF(AND(科目汇总表!P$5=2,LEN(T1930)&gt;4),INT(LEFT(T1930,6)),IF(AND(科目汇总表!P$5=3,LEN(T1930)&gt;6),INT(LEFT(T1930,8)),IF(AND(科目汇总表!P$5=4,LEN(T1930)&gt;8),T1930,0)))))</f>
        <v>0</v>
      </c>
      <c r="H1930" s="16">
        <f t="shared" si="92"/>
        <v>0</v>
      </c>
      <c r="I1930" s="16">
        <f t="shared" si="90"/>
        <v>0</v>
      </c>
      <c r="J1930" s="16">
        <f t="shared" si="91"/>
        <v>0</v>
      </c>
    </row>
    <row r="1931" spans="4:10" ht="15" customHeight="1" x14ac:dyDescent="0.15">
      <c r="D1931" s="16">
        <f>IF(T1931="",0,IF(科目汇总表!P$5=1,INT(LEFT(T1931,4)),IF(AND(科目汇总表!P$5=2,LEN(T1931)&gt;4),INT(LEFT(T1931,6)),IF(AND(科目汇总表!P$5=3,LEN(T1931)&gt;6),INT(LEFT(T1931,8)),IF(AND(科目汇总表!P$5=4,LEN(T1931)&gt;8),T1931,0)))))</f>
        <v>0</v>
      </c>
      <c r="H1931" s="16">
        <f t="shared" si="92"/>
        <v>0</v>
      </c>
      <c r="I1931" s="16">
        <f t="shared" si="90"/>
        <v>0</v>
      </c>
      <c r="J1931" s="16">
        <f t="shared" si="91"/>
        <v>0</v>
      </c>
    </row>
    <row r="1932" spans="4:10" ht="15" customHeight="1" x14ac:dyDescent="0.15">
      <c r="D1932" s="16">
        <f>IF(T1932="",0,IF(科目汇总表!P$5=1,INT(LEFT(T1932,4)),IF(AND(科目汇总表!P$5=2,LEN(T1932)&gt;4),INT(LEFT(T1932,6)),IF(AND(科目汇总表!P$5=3,LEN(T1932)&gt;6),INT(LEFT(T1932,8)),IF(AND(科目汇总表!P$5=4,LEN(T1932)&gt;8),T1932,0)))))</f>
        <v>0</v>
      </c>
      <c r="H1932" s="16">
        <f t="shared" si="92"/>
        <v>0</v>
      </c>
      <c r="I1932" s="16">
        <f t="shared" si="90"/>
        <v>0</v>
      </c>
      <c r="J1932" s="16">
        <f t="shared" si="91"/>
        <v>0</v>
      </c>
    </row>
    <row r="1933" spans="4:10" ht="15" customHeight="1" x14ac:dyDescent="0.15">
      <c r="D1933" s="16">
        <f>IF(T1933="",0,IF(科目汇总表!P$5=1,INT(LEFT(T1933,4)),IF(AND(科目汇总表!P$5=2,LEN(T1933)&gt;4),INT(LEFT(T1933,6)),IF(AND(科目汇总表!P$5=3,LEN(T1933)&gt;6),INT(LEFT(T1933,8)),IF(AND(科目汇总表!P$5=4,LEN(T1933)&gt;8),T1933,0)))))</f>
        <v>0</v>
      </c>
      <c r="H1933" s="16">
        <f t="shared" si="92"/>
        <v>0</v>
      </c>
      <c r="I1933" s="16">
        <f t="shared" si="90"/>
        <v>0</v>
      </c>
      <c r="J1933" s="16">
        <f t="shared" si="91"/>
        <v>0</v>
      </c>
    </row>
    <row r="1934" spans="4:10" ht="15" customHeight="1" x14ac:dyDescent="0.15">
      <c r="D1934" s="16">
        <f>IF(T1934="",0,IF(科目汇总表!P$5=1,INT(LEFT(T1934,4)),IF(AND(科目汇总表!P$5=2,LEN(T1934)&gt;4),INT(LEFT(T1934,6)),IF(AND(科目汇总表!P$5=3,LEN(T1934)&gt;6),INT(LEFT(T1934,8)),IF(AND(科目汇总表!P$5=4,LEN(T1934)&gt;8),T1934,0)))))</f>
        <v>0</v>
      </c>
      <c r="H1934" s="16">
        <f t="shared" si="92"/>
        <v>0</v>
      </c>
      <c r="I1934" s="16">
        <f t="shared" si="90"/>
        <v>0</v>
      </c>
      <c r="J1934" s="16">
        <f t="shared" si="91"/>
        <v>0</v>
      </c>
    </row>
    <row r="1935" spans="4:10" ht="15" customHeight="1" x14ac:dyDescent="0.15">
      <c r="D1935" s="16">
        <f>IF(T1935="",0,IF(科目汇总表!P$5=1,INT(LEFT(T1935,4)),IF(AND(科目汇总表!P$5=2,LEN(T1935)&gt;4),INT(LEFT(T1935,6)),IF(AND(科目汇总表!P$5=3,LEN(T1935)&gt;6),INT(LEFT(T1935,8)),IF(AND(科目汇总表!P$5=4,LEN(T1935)&gt;8),T1935,0)))))</f>
        <v>0</v>
      </c>
      <c r="H1935" s="16">
        <f t="shared" si="92"/>
        <v>0</v>
      </c>
      <c r="I1935" s="16">
        <f t="shared" si="90"/>
        <v>0</v>
      </c>
      <c r="J1935" s="16">
        <f t="shared" si="91"/>
        <v>0</v>
      </c>
    </row>
    <row r="1936" spans="4:10" ht="15" customHeight="1" x14ac:dyDescent="0.15">
      <c r="D1936" s="16">
        <f>IF(T1936="",0,IF(科目汇总表!P$5=1,INT(LEFT(T1936,4)),IF(AND(科目汇总表!P$5=2,LEN(T1936)&gt;4),INT(LEFT(T1936,6)),IF(AND(科目汇总表!P$5=3,LEN(T1936)&gt;6),INT(LEFT(T1936,8)),IF(AND(科目汇总表!P$5=4,LEN(T1936)&gt;8),T1936,0)))))</f>
        <v>0</v>
      </c>
      <c r="H1936" s="16">
        <f t="shared" si="92"/>
        <v>0</v>
      </c>
      <c r="I1936" s="16">
        <f t="shared" si="90"/>
        <v>0</v>
      </c>
      <c r="J1936" s="16">
        <f t="shared" si="91"/>
        <v>0</v>
      </c>
    </row>
    <row r="1937" spans="4:10" ht="15" customHeight="1" x14ac:dyDescent="0.15">
      <c r="D1937" s="16">
        <f>IF(T1937="",0,IF(科目汇总表!P$5=1,INT(LEFT(T1937,4)),IF(AND(科目汇总表!P$5=2,LEN(T1937)&gt;4),INT(LEFT(T1937,6)),IF(AND(科目汇总表!P$5=3,LEN(T1937)&gt;6),INT(LEFT(T1937,8)),IF(AND(科目汇总表!P$5=4,LEN(T1937)&gt;8),T1937,0)))))</f>
        <v>0</v>
      </c>
      <c r="H1937" s="16">
        <f t="shared" si="92"/>
        <v>0</v>
      </c>
      <c r="I1937" s="16">
        <f t="shared" si="90"/>
        <v>0</v>
      </c>
      <c r="J1937" s="16">
        <f t="shared" si="91"/>
        <v>0</v>
      </c>
    </row>
    <row r="1938" spans="4:10" ht="15" customHeight="1" x14ac:dyDescent="0.15">
      <c r="D1938" s="16">
        <f>IF(T1938="",0,IF(科目汇总表!P$5=1,INT(LEFT(T1938,4)),IF(AND(科目汇总表!P$5=2,LEN(T1938)&gt;4),INT(LEFT(T1938,6)),IF(AND(科目汇总表!P$5=3,LEN(T1938)&gt;6),INT(LEFT(T1938,8)),IF(AND(科目汇总表!P$5=4,LEN(T1938)&gt;8),T1938,0)))))</f>
        <v>0</v>
      </c>
      <c r="H1938" s="16">
        <f t="shared" si="92"/>
        <v>0</v>
      </c>
      <c r="I1938" s="16">
        <f t="shared" si="90"/>
        <v>0</v>
      </c>
      <c r="J1938" s="16">
        <f t="shared" si="91"/>
        <v>0</v>
      </c>
    </row>
    <row r="1939" spans="4:10" ht="15" customHeight="1" x14ac:dyDescent="0.15">
      <c r="D1939" s="16">
        <f>IF(T1939="",0,IF(科目汇总表!P$5=1,INT(LEFT(T1939,4)),IF(AND(科目汇总表!P$5=2,LEN(T1939)&gt;4),INT(LEFT(T1939,6)),IF(AND(科目汇总表!P$5=3,LEN(T1939)&gt;6),INT(LEFT(T1939,8)),IF(AND(科目汇总表!P$5=4,LEN(T1939)&gt;8),T1939,0)))))</f>
        <v>0</v>
      </c>
      <c r="H1939" s="16">
        <f t="shared" si="92"/>
        <v>0</v>
      </c>
      <c r="I1939" s="16">
        <f t="shared" si="90"/>
        <v>0</v>
      </c>
      <c r="J1939" s="16">
        <f t="shared" si="91"/>
        <v>0</v>
      </c>
    </row>
    <row r="1940" spans="4:10" ht="15" customHeight="1" x14ac:dyDescent="0.15">
      <c r="D1940" s="16">
        <f>IF(T1940="",0,IF(科目汇总表!P$5=1,INT(LEFT(T1940,4)),IF(AND(科目汇总表!P$5=2,LEN(T1940)&gt;4),INT(LEFT(T1940,6)),IF(AND(科目汇总表!P$5=3,LEN(T1940)&gt;6),INT(LEFT(T1940,8)),IF(AND(科目汇总表!P$5=4,LEN(T1940)&gt;8),T1940,0)))))</f>
        <v>0</v>
      </c>
      <c r="H1940" s="16">
        <f t="shared" si="92"/>
        <v>0</v>
      </c>
      <c r="I1940" s="16">
        <f t="shared" si="90"/>
        <v>0</v>
      </c>
      <c r="J1940" s="16">
        <f t="shared" si="91"/>
        <v>0</v>
      </c>
    </row>
    <row r="1941" spans="4:10" ht="15" customHeight="1" x14ac:dyDescent="0.15">
      <c r="D1941" s="16">
        <f>IF(T1941="",0,IF(科目汇总表!P$5=1,INT(LEFT(T1941,4)),IF(AND(科目汇总表!P$5=2,LEN(T1941)&gt;4),INT(LEFT(T1941,6)),IF(AND(科目汇总表!P$5=3,LEN(T1941)&gt;6),INT(LEFT(T1941,8)),IF(AND(科目汇总表!P$5=4,LEN(T1941)&gt;8),T1941,0)))))</f>
        <v>0</v>
      </c>
      <c r="H1941" s="16">
        <f t="shared" si="92"/>
        <v>0</v>
      </c>
      <c r="I1941" s="16">
        <f t="shared" si="90"/>
        <v>0</v>
      </c>
      <c r="J1941" s="16">
        <f t="shared" si="91"/>
        <v>0</v>
      </c>
    </row>
    <row r="1942" spans="4:10" ht="15" customHeight="1" x14ac:dyDescent="0.15">
      <c r="D1942" s="16">
        <f>IF(T1942="",0,IF(科目汇总表!P$5=1,INT(LEFT(T1942,4)),IF(AND(科目汇总表!P$5=2,LEN(T1942)&gt;4),INT(LEFT(T1942,6)),IF(AND(科目汇总表!P$5=3,LEN(T1942)&gt;6),INT(LEFT(T1942,8)),IF(AND(科目汇总表!P$5=4,LEN(T1942)&gt;8),T1942,0)))))</f>
        <v>0</v>
      </c>
      <c r="H1942" s="16">
        <f t="shared" si="92"/>
        <v>0</v>
      </c>
      <c r="I1942" s="16">
        <f t="shared" si="90"/>
        <v>0</v>
      </c>
      <c r="J1942" s="16">
        <f t="shared" si="91"/>
        <v>0</v>
      </c>
    </row>
    <row r="1943" spans="4:10" ht="15" customHeight="1" x14ac:dyDescent="0.15">
      <c r="D1943" s="16">
        <f>IF(T1943="",0,IF(科目汇总表!P$5=1,INT(LEFT(T1943,4)),IF(AND(科目汇总表!P$5=2,LEN(T1943)&gt;4),INT(LEFT(T1943,6)),IF(AND(科目汇总表!P$5=3,LEN(T1943)&gt;6),INT(LEFT(T1943,8)),IF(AND(科目汇总表!P$5=4,LEN(T1943)&gt;8),T1943,0)))))</f>
        <v>0</v>
      </c>
      <c r="H1943" s="16">
        <f t="shared" si="92"/>
        <v>0</v>
      </c>
      <c r="I1943" s="16">
        <f t="shared" si="90"/>
        <v>0</v>
      </c>
      <c r="J1943" s="16">
        <f t="shared" si="91"/>
        <v>0</v>
      </c>
    </row>
    <row r="1944" spans="4:10" ht="15" customHeight="1" x14ac:dyDescent="0.15">
      <c r="D1944" s="16">
        <f>IF(T1944="",0,IF(科目汇总表!P$5=1,INT(LEFT(T1944,4)),IF(AND(科目汇总表!P$5=2,LEN(T1944)&gt;4),INT(LEFT(T1944,6)),IF(AND(科目汇总表!P$5=3,LEN(T1944)&gt;6),INT(LEFT(T1944,8)),IF(AND(科目汇总表!P$5=4,LEN(T1944)&gt;8),T1944,0)))))</f>
        <v>0</v>
      </c>
      <c r="H1944" s="16">
        <f t="shared" si="92"/>
        <v>0</v>
      </c>
      <c r="I1944" s="16">
        <f t="shared" si="90"/>
        <v>0</v>
      </c>
      <c r="J1944" s="16">
        <f t="shared" si="91"/>
        <v>0</v>
      </c>
    </row>
    <row r="1945" spans="4:10" ht="15" customHeight="1" x14ac:dyDescent="0.15">
      <c r="D1945" s="16">
        <f>IF(T1945="",0,IF(科目汇总表!P$5=1,INT(LEFT(T1945,4)),IF(AND(科目汇总表!P$5=2,LEN(T1945)&gt;4),INT(LEFT(T1945,6)),IF(AND(科目汇总表!P$5=3,LEN(T1945)&gt;6),INT(LEFT(T1945,8)),IF(AND(科目汇总表!P$5=4,LEN(T1945)&gt;8),T1945,0)))))</f>
        <v>0</v>
      </c>
      <c r="H1945" s="16">
        <f t="shared" si="92"/>
        <v>0</v>
      </c>
      <c r="I1945" s="16">
        <f t="shared" si="90"/>
        <v>0</v>
      </c>
      <c r="J1945" s="16">
        <f t="shared" si="91"/>
        <v>0</v>
      </c>
    </row>
    <row r="1946" spans="4:10" ht="15" customHeight="1" x14ac:dyDescent="0.15">
      <c r="D1946" s="16">
        <f>IF(T1946="",0,IF(科目汇总表!P$5=1,INT(LEFT(T1946,4)),IF(AND(科目汇总表!P$5=2,LEN(T1946)&gt;4),INT(LEFT(T1946,6)),IF(AND(科目汇总表!P$5=3,LEN(T1946)&gt;6),INT(LEFT(T1946,8)),IF(AND(科目汇总表!P$5=4,LEN(T1946)&gt;8),T1946,0)))))</f>
        <v>0</v>
      </c>
      <c r="H1946" s="16">
        <f t="shared" si="92"/>
        <v>0</v>
      </c>
      <c r="I1946" s="16">
        <f t="shared" si="90"/>
        <v>0</v>
      </c>
      <c r="J1946" s="16">
        <f t="shared" si="91"/>
        <v>0</v>
      </c>
    </row>
    <row r="1947" spans="4:10" ht="15" customHeight="1" x14ac:dyDescent="0.15">
      <c r="D1947" s="16">
        <f>IF(T1947="",0,IF(科目汇总表!P$5=1,INT(LEFT(T1947,4)),IF(AND(科目汇总表!P$5=2,LEN(T1947)&gt;4),INT(LEFT(T1947,6)),IF(AND(科目汇总表!P$5=3,LEN(T1947)&gt;6),INT(LEFT(T1947,8)),IF(AND(科目汇总表!P$5=4,LEN(T1947)&gt;8),T1947,0)))))</f>
        <v>0</v>
      </c>
      <c r="H1947" s="16">
        <f t="shared" si="92"/>
        <v>0</v>
      </c>
      <c r="I1947" s="16">
        <f t="shared" si="90"/>
        <v>0</v>
      </c>
      <c r="J1947" s="16">
        <f t="shared" si="91"/>
        <v>0</v>
      </c>
    </row>
    <row r="1948" spans="4:10" ht="15" customHeight="1" x14ac:dyDescent="0.15">
      <c r="D1948" s="16">
        <f>IF(T1948="",0,IF(科目汇总表!P$5=1,INT(LEFT(T1948,4)),IF(AND(科目汇总表!P$5=2,LEN(T1948)&gt;4),INT(LEFT(T1948,6)),IF(AND(科目汇总表!P$5=3,LEN(T1948)&gt;6),INT(LEFT(T1948,8)),IF(AND(科目汇总表!P$5=4,LEN(T1948)&gt;8),T1948,0)))))</f>
        <v>0</v>
      </c>
      <c r="H1948" s="16">
        <f t="shared" si="92"/>
        <v>0</v>
      </c>
      <c r="I1948" s="16">
        <f t="shared" si="90"/>
        <v>0</v>
      </c>
      <c r="J1948" s="16">
        <f t="shared" si="91"/>
        <v>0</v>
      </c>
    </row>
    <row r="1949" spans="4:10" ht="15" customHeight="1" x14ac:dyDescent="0.15">
      <c r="D1949" s="16">
        <f>IF(T1949="",0,IF(科目汇总表!P$5=1,INT(LEFT(T1949,4)),IF(AND(科目汇总表!P$5=2,LEN(T1949)&gt;4),INT(LEFT(T1949,6)),IF(AND(科目汇总表!P$5=3,LEN(T1949)&gt;6),INT(LEFT(T1949,8)),IF(AND(科目汇总表!P$5=4,LEN(T1949)&gt;8),T1949,0)))))</f>
        <v>0</v>
      </c>
      <c r="H1949" s="16">
        <f t="shared" si="92"/>
        <v>0</v>
      </c>
      <c r="I1949" s="16">
        <f t="shared" si="90"/>
        <v>0</v>
      </c>
      <c r="J1949" s="16">
        <f t="shared" si="91"/>
        <v>0</v>
      </c>
    </row>
    <row r="1950" spans="4:10" ht="15" customHeight="1" x14ac:dyDescent="0.15">
      <c r="D1950" s="16">
        <f>IF(T1950="",0,IF(科目汇总表!P$5=1,INT(LEFT(T1950,4)),IF(AND(科目汇总表!P$5=2,LEN(T1950)&gt;4),INT(LEFT(T1950,6)),IF(AND(科目汇总表!P$5=3,LEN(T1950)&gt;6),INT(LEFT(T1950,8)),IF(AND(科目汇总表!P$5=4,LEN(T1950)&gt;8),T1950,0)))))</f>
        <v>0</v>
      </c>
      <c r="H1950" s="16">
        <f t="shared" si="92"/>
        <v>0</v>
      </c>
      <c r="I1950" s="16">
        <f t="shared" si="90"/>
        <v>0</v>
      </c>
      <c r="J1950" s="16">
        <f t="shared" si="91"/>
        <v>0</v>
      </c>
    </row>
    <row r="1951" spans="4:10" ht="15" customHeight="1" x14ac:dyDescent="0.15">
      <c r="D1951" s="16">
        <f>IF(T1951="",0,IF(科目汇总表!P$5=1,INT(LEFT(T1951,4)),IF(AND(科目汇总表!P$5=2,LEN(T1951)&gt;4),INT(LEFT(T1951,6)),IF(AND(科目汇总表!P$5=3,LEN(T1951)&gt;6),INT(LEFT(T1951,8)),IF(AND(科目汇总表!P$5=4,LEN(T1951)&gt;8),T1951,0)))))</f>
        <v>0</v>
      </c>
      <c r="H1951" s="16">
        <f t="shared" si="92"/>
        <v>0</v>
      </c>
      <c r="I1951" s="16">
        <f t="shared" si="90"/>
        <v>0</v>
      </c>
      <c r="J1951" s="16">
        <f t="shared" si="91"/>
        <v>0</v>
      </c>
    </row>
    <row r="1952" spans="4:10" ht="15" customHeight="1" x14ac:dyDescent="0.15">
      <c r="D1952" s="16">
        <f>IF(T1952="",0,IF(科目汇总表!P$5=1,INT(LEFT(T1952,4)),IF(AND(科目汇总表!P$5=2,LEN(T1952)&gt;4),INT(LEFT(T1952,6)),IF(AND(科目汇总表!P$5=3,LEN(T1952)&gt;6),INT(LEFT(T1952,8)),IF(AND(科目汇总表!P$5=4,LEN(T1952)&gt;8),T1952,0)))))</f>
        <v>0</v>
      </c>
      <c r="H1952" s="16">
        <f t="shared" si="92"/>
        <v>0</v>
      </c>
      <c r="I1952" s="16">
        <f t="shared" si="90"/>
        <v>0</v>
      </c>
      <c r="J1952" s="16">
        <f t="shared" si="91"/>
        <v>0</v>
      </c>
    </row>
    <row r="1953" spans="4:10" ht="15" customHeight="1" x14ac:dyDescent="0.15">
      <c r="D1953" s="16">
        <f>IF(T1953="",0,IF(科目汇总表!P$5=1,INT(LEFT(T1953,4)),IF(AND(科目汇总表!P$5=2,LEN(T1953)&gt;4),INT(LEFT(T1953,6)),IF(AND(科目汇总表!P$5=3,LEN(T1953)&gt;6),INT(LEFT(T1953,8)),IF(AND(科目汇总表!P$5=4,LEN(T1953)&gt;8),T1953,0)))))</f>
        <v>0</v>
      </c>
      <c r="H1953" s="16">
        <f t="shared" si="92"/>
        <v>0</v>
      </c>
      <c r="I1953" s="16">
        <f t="shared" si="90"/>
        <v>0</v>
      </c>
      <c r="J1953" s="16">
        <f t="shared" si="91"/>
        <v>0</v>
      </c>
    </row>
    <row r="1954" spans="4:10" ht="15" customHeight="1" x14ac:dyDescent="0.15">
      <c r="D1954" s="16">
        <f>IF(T1954="",0,IF(科目汇总表!P$5=1,INT(LEFT(T1954,4)),IF(AND(科目汇总表!P$5=2,LEN(T1954)&gt;4),INT(LEFT(T1954,6)),IF(AND(科目汇总表!P$5=3,LEN(T1954)&gt;6),INT(LEFT(T1954,8)),IF(AND(科目汇总表!P$5=4,LEN(T1954)&gt;8),T1954,0)))))</f>
        <v>0</v>
      </c>
      <c r="H1954" s="16">
        <f t="shared" si="92"/>
        <v>0</v>
      </c>
      <c r="I1954" s="16">
        <f t="shared" si="90"/>
        <v>0</v>
      </c>
      <c r="J1954" s="16">
        <f t="shared" si="91"/>
        <v>0</v>
      </c>
    </row>
    <row r="1955" spans="4:10" ht="15" customHeight="1" x14ac:dyDescent="0.15">
      <c r="D1955" s="16">
        <f>IF(T1955="",0,IF(科目汇总表!P$5=1,INT(LEFT(T1955,4)),IF(AND(科目汇总表!P$5=2,LEN(T1955)&gt;4),INT(LEFT(T1955,6)),IF(AND(科目汇总表!P$5=3,LEN(T1955)&gt;6),INT(LEFT(T1955,8)),IF(AND(科目汇总表!P$5=4,LEN(T1955)&gt;8),T1955,0)))))</f>
        <v>0</v>
      </c>
      <c r="H1955" s="16">
        <f t="shared" si="92"/>
        <v>0</v>
      </c>
      <c r="I1955" s="16">
        <f t="shared" si="90"/>
        <v>0</v>
      </c>
      <c r="J1955" s="16">
        <f t="shared" si="91"/>
        <v>0</v>
      </c>
    </row>
    <row r="1956" spans="4:10" ht="15" customHeight="1" x14ac:dyDescent="0.15">
      <c r="D1956" s="16">
        <f>IF(T1956="",0,IF(科目汇总表!P$5=1,INT(LEFT(T1956,4)),IF(AND(科目汇总表!P$5=2,LEN(T1956)&gt;4),INT(LEFT(T1956,6)),IF(AND(科目汇总表!P$5=3,LEN(T1956)&gt;6),INT(LEFT(T1956,8)),IF(AND(科目汇总表!P$5=4,LEN(T1956)&gt;8),T1956,0)))))</f>
        <v>0</v>
      </c>
      <c r="H1956" s="16">
        <f t="shared" si="92"/>
        <v>0</v>
      </c>
      <c r="I1956" s="16">
        <f t="shared" ref="I1956:I2019" si="93">IF(LEN(T1956)&lt;6,0,INT(LEFT(T1956,6)))</f>
        <v>0</v>
      </c>
      <c r="J1956" s="16">
        <f t="shared" ref="J1956:J2019" si="94">IF(LEN(T1956)&lt;8,0,INT(LEFT(T1956,8)))</f>
        <v>0</v>
      </c>
    </row>
    <row r="1957" spans="4:10" ht="15" customHeight="1" x14ac:dyDescent="0.15">
      <c r="D1957" s="16">
        <f>IF(T1957="",0,IF(科目汇总表!P$5=1,INT(LEFT(T1957,4)),IF(AND(科目汇总表!P$5=2,LEN(T1957)&gt;4),INT(LEFT(T1957,6)),IF(AND(科目汇总表!P$5=3,LEN(T1957)&gt;6),INT(LEFT(T1957,8)),IF(AND(科目汇总表!P$5=4,LEN(T1957)&gt;8),T1957,0)))))</f>
        <v>0</v>
      </c>
      <c r="H1957" s="16">
        <f t="shared" si="92"/>
        <v>0</v>
      </c>
      <c r="I1957" s="16">
        <f t="shared" si="93"/>
        <v>0</v>
      </c>
      <c r="J1957" s="16">
        <f t="shared" si="94"/>
        <v>0</v>
      </c>
    </row>
    <row r="1958" spans="4:10" ht="15" customHeight="1" x14ac:dyDescent="0.15">
      <c r="D1958" s="16">
        <f>IF(T1958="",0,IF(科目汇总表!P$5=1,INT(LEFT(T1958,4)),IF(AND(科目汇总表!P$5=2,LEN(T1958)&gt;4),INT(LEFT(T1958,6)),IF(AND(科目汇总表!P$5=3,LEN(T1958)&gt;6),INT(LEFT(T1958,8)),IF(AND(科目汇总表!P$5=4,LEN(T1958)&gt;8),T1958,0)))))</f>
        <v>0</v>
      </c>
      <c r="H1958" s="16">
        <f t="shared" si="92"/>
        <v>0</v>
      </c>
      <c r="I1958" s="16">
        <f t="shared" si="93"/>
        <v>0</v>
      </c>
      <c r="J1958" s="16">
        <f t="shared" si="94"/>
        <v>0</v>
      </c>
    </row>
    <row r="1959" spans="4:10" ht="15" customHeight="1" x14ac:dyDescent="0.15">
      <c r="D1959" s="16">
        <f>IF(T1959="",0,IF(科目汇总表!P$5=1,INT(LEFT(T1959,4)),IF(AND(科目汇总表!P$5=2,LEN(T1959)&gt;4),INT(LEFT(T1959,6)),IF(AND(科目汇总表!P$5=3,LEN(T1959)&gt;6),INT(LEFT(T1959,8)),IF(AND(科目汇总表!P$5=4,LEN(T1959)&gt;8),T1959,0)))))</f>
        <v>0</v>
      </c>
      <c r="H1959" s="16">
        <f t="shared" si="92"/>
        <v>0</v>
      </c>
      <c r="I1959" s="16">
        <f t="shared" si="93"/>
        <v>0</v>
      </c>
      <c r="J1959" s="16">
        <f t="shared" si="94"/>
        <v>0</v>
      </c>
    </row>
    <row r="1960" spans="4:10" ht="15" customHeight="1" x14ac:dyDescent="0.15">
      <c r="D1960" s="16">
        <f>IF(T1960="",0,IF(科目汇总表!P$5=1,INT(LEFT(T1960,4)),IF(AND(科目汇总表!P$5=2,LEN(T1960)&gt;4),INT(LEFT(T1960,6)),IF(AND(科目汇总表!P$5=3,LEN(T1960)&gt;6),INT(LEFT(T1960,8)),IF(AND(科目汇总表!P$5=4,LEN(T1960)&gt;8),T1960,0)))))</f>
        <v>0</v>
      </c>
      <c r="H1960" s="16">
        <f t="shared" si="92"/>
        <v>0</v>
      </c>
      <c r="I1960" s="16">
        <f t="shared" si="93"/>
        <v>0</v>
      </c>
      <c r="J1960" s="16">
        <f t="shared" si="94"/>
        <v>0</v>
      </c>
    </row>
    <row r="1961" spans="4:10" ht="15" customHeight="1" x14ac:dyDescent="0.15">
      <c r="D1961" s="16">
        <f>IF(T1961="",0,IF(科目汇总表!P$5=1,INT(LEFT(T1961,4)),IF(AND(科目汇总表!P$5=2,LEN(T1961)&gt;4),INT(LEFT(T1961,6)),IF(AND(科目汇总表!P$5=3,LEN(T1961)&gt;6),INT(LEFT(T1961,8)),IF(AND(科目汇总表!P$5=4,LEN(T1961)&gt;8),T1961,0)))))</f>
        <v>0</v>
      </c>
      <c r="H1961" s="16">
        <f t="shared" si="92"/>
        <v>0</v>
      </c>
      <c r="I1961" s="16">
        <f t="shared" si="93"/>
        <v>0</v>
      </c>
      <c r="J1961" s="16">
        <f t="shared" si="94"/>
        <v>0</v>
      </c>
    </row>
    <row r="1962" spans="4:10" ht="15" customHeight="1" x14ac:dyDescent="0.15">
      <c r="D1962" s="16">
        <f>IF(T1962="",0,IF(科目汇总表!P$5=1,INT(LEFT(T1962,4)),IF(AND(科目汇总表!P$5=2,LEN(T1962)&gt;4),INT(LEFT(T1962,6)),IF(AND(科目汇总表!P$5=3,LEN(T1962)&gt;6),INT(LEFT(T1962,8)),IF(AND(科目汇总表!P$5=4,LEN(T1962)&gt;8),T1962,0)))))</f>
        <v>0</v>
      </c>
      <c r="H1962" s="16">
        <f t="shared" si="92"/>
        <v>0</v>
      </c>
      <c r="I1962" s="16">
        <f t="shared" si="93"/>
        <v>0</v>
      </c>
      <c r="J1962" s="16">
        <f t="shared" si="94"/>
        <v>0</v>
      </c>
    </row>
    <row r="1963" spans="4:10" ht="15" customHeight="1" x14ac:dyDescent="0.15">
      <c r="D1963" s="16">
        <f>IF(T1963="",0,IF(科目汇总表!P$5=1,INT(LEFT(T1963,4)),IF(AND(科目汇总表!P$5=2,LEN(T1963)&gt;4),INT(LEFT(T1963,6)),IF(AND(科目汇总表!P$5=3,LEN(T1963)&gt;6),INT(LEFT(T1963,8)),IF(AND(科目汇总表!P$5=4,LEN(T1963)&gt;8),T1963,0)))))</f>
        <v>0</v>
      </c>
      <c r="H1963" s="16">
        <f t="shared" si="92"/>
        <v>0</v>
      </c>
      <c r="I1963" s="16">
        <f t="shared" si="93"/>
        <v>0</v>
      </c>
      <c r="J1963" s="16">
        <f t="shared" si="94"/>
        <v>0</v>
      </c>
    </row>
    <row r="1964" spans="4:10" ht="15" customHeight="1" x14ac:dyDescent="0.15">
      <c r="D1964" s="16">
        <f>IF(T1964="",0,IF(科目汇总表!P$5=1,INT(LEFT(T1964,4)),IF(AND(科目汇总表!P$5=2,LEN(T1964)&gt;4),INT(LEFT(T1964,6)),IF(AND(科目汇总表!P$5=3,LEN(T1964)&gt;6),INT(LEFT(T1964,8)),IF(AND(科目汇总表!P$5=4,LEN(T1964)&gt;8),T1964,0)))))</f>
        <v>0</v>
      </c>
      <c r="H1964" s="16">
        <f t="shared" si="92"/>
        <v>0</v>
      </c>
      <c r="I1964" s="16">
        <f t="shared" si="93"/>
        <v>0</v>
      </c>
      <c r="J1964" s="16">
        <f t="shared" si="94"/>
        <v>0</v>
      </c>
    </row>
    <row r="1965" spans="4:10" ht="15" customHeight="1" x14ac:dyDescent="0.15">
      <c r="D1965" s="16">
        <f>IF(T1965="",0,IF(科目汇总表!P$5=1,INT(LEFT(T1965,4)),IF(AND(科目汇总表!P$5=2,LEN(T1965)&gt;4),INT(LEFT(T1965,6)),IF(AND(科目汇总表!P$5=3,LEN(T1965)&gt;6),INT(LEFT(T1965,8)),IF(AND(科目汇总表!P$5=4,LEN(T1965)&gt;8),T1965,0)))))</f>
        <v>0</v>
      </c>
      <c r="H1965" s="16">
        <f t="shared" si="92"/>
        <v>0</v>
      </c>
      <c r="I1965" s="16">
        <f t="shared" si="93"/>
        <v>0</v>
      </c>
      <c r="J1965" s="16">
        <f t="shared" si="94"/>
        <v>0</v>
      </c>
    </row>
    <row r="1966" spans="4:10" ht="15" customHeight="1" x14ac:dyDescent="0.15">
      <c r="D1966" s="16">
        <f>IF(T1966="",0,IF(科目汇总表!P$5=1,INT(LEFT(T1966,4)),IF(AND(科目汇总表!P$5=2,LEN(T1966)&gt;4),INT(LEFT(T1966,6)),IF(AND(科目汇总表!P$5=3,LEN(T1966)&gt;6),INT(LEFT(T1966,8)),IF(AND(科目汇总表!P$5=4,LEN(T1966)&gt;8),T1966,0)))))</f>
        <v>0</v>
      </c>
      <c r="H1966" s="16">
        <f t="shared" si="92"/>
        <v>0</v>
      </c>
      <c r="I1966" s="16">
        <f t="shared" si="93"/>
        <v>0</v>
      </c>
      <c r="J1966" s="16">
        <f t="shared" si="94"/>
        <v>0</v>
      </c>
    </row>
    <row r="1967" spans="4:10" ht="15" customHeight="1" x14ac:dyDescent="0.15">
      <c r="D1967" s="16">
        <f>IF(T1967="",0,IF(科目汇总表!P$5=1,INT(LEFT(T1967,4)),IF(AND(科目汇总表!P$5=2,LEN(T1967)&gt;4),INT(LEFT(T1967,6)),IF(AND(科目汇总表!P$5=3,LEN(T1967)&gt;6),INT(LEFT(T1967,8)),IF(AND(科目汇总表!P$5=4,LEN(T1967)&gt;8),T1967,0)))))</f>
        <v>0</v>
      </c>
      <c r="H1967" s="16">
        <f t="shared" si="92"/>
        <v>0</v>
      </c>
      <c r="I1967" s="16">
        <f t="shared" si="93"/>
        <v>0</v>
      </c>
      <c r="J1967" s="16">
        <f t="shared" si="94"/>
        <v>0</v>
      </c>
    </row>
    <row r="1968" spans="4:10" ht="15" customHeight="1" x14ac:dyDescent="0.15">
      <c r="D1968" s="16">
        <f>IF(T1968="",0,IF(科目汇总表!P$5=1,INT(LEFT(T1968,4)),IF(AND(科目汇总表!P$5=2,LEN(T1968)&gt;4),INT(LEFT(T1968,6)),IF(AND(科目汇总表!P$5=3,LEN(T1968)&gt;6),INT(LEFT(T1968,8)),IF(AND(科目汇总表!P$5=4,LEN(T1968)&gt;8),T1968,0)))))</f>
        <v>0</v>
      </c>
      <c r="H1968" s="16">
        <f t="shared" si="92"/>
        <v>0</v>
      </c>
      <c r="I1968" s="16">
        <f t="shared" si="93"/>
        <v>0</v>
      </c>
      <c r="J1968" s="16">
        <f t="shared" si="94"/>
        <v>0</v>
      </c>
    </row>
    <row r="1969" spans="4:10" ht="15" customHeight="1" x14ac:dyDescent="0.15">
      <c r="D1969" s="16">
        <f>IF(T1969="",0,IF(科目汇总表!P$5=1,INT(LEFT(T1969,4)),IF(AND(科目汇总表!P$5=2,LEN(T1969)&gt;4),INT(LEFT(T1969,6)),IF(AND(科目汇总表!P$5=3,LEN(T1969)&gt;6),INT(LEFT(T1969,8)),IF(AND(科目汇总表!P$5=4,LEN(T1969)&gt;8),T1969,0)))))</f>
        <v>0</v>
      </c>
      <c r="H1969" s="16">
        <f t="shared" si="92"/>
        <v>0</v>
      </c>
      <c r="I1969" s="16">
        <f t="shared" si="93"/>
        <v>0</v>
      </c>
      <c r="J1969" s="16">
        <f t="shared" si="94"/>
        <v>0</v>
      </c>
    </row>
    <row r="1970" spans="4:10" ht="15" customHeight="1" x14ac:dyDescent="0.15">
      <c r="D1970" s="16">
        <f>IF(T1970="",0,IF(科目汇总表!P$5=1,INT(LEFT(T1970,4)),IF(AND(科目汇总表!P$5=2,LEN(T1970)&gt;4),INT(LEFT(T1970,6)),IF(AND(科目汇总表!P$5=3,LEN(T1970)&gt;6),INT(LEFT(T1970,8)),IF(AND(科目汇总表!P$5=4,LEN(T1970)&gt;8),T1970,0)))))</f>
        <v>0</v>
      </c>
      <c r="H1970" s="16">
        <f t="shared" si="92"/>
        <v>0</v>
      </c>
      <c r="I1970" s="16">
        <f t="shared" si="93"/>
        <v>0</v>
      </c>
      <c r="J1970" s="16">
        <f t="shared" si="94"/>
        <v>0</v>
      </c>
    </row>
    <row r="1971" spans="4:10" ht="15" customHeight="1" x14ac:dyDescent="0.15">
      <c r="D1971" s="16">
        <f>IF(T1971="",0,IF(科目汇总表!P$5=1,INT(LEFT(T1971,4)),IF(AND(科目汇总表!P$5=2,LEN(T1971)&gt;4),INT(LEFT(T1971,6)),IF(AND(科目汇总表!P$5=3,LEN(T1971)&gt;6),INT(LEFT(T1971,8)),IF(AND(科目汇总表!P$5=4,LEN(T1971)&gt;8),T1971,0)))))</f>
        <v>0</v>
      </c>
      <c r="H1971" s="16">
        <f t="shared" si="92"/>
        <v>0</v>
      </c>
      <c r="I1971" s="16">
        <f t="shared" si="93"/>
        <v>0</v>
      </c>
      <c r="J1971" s="16">
        <f t="shared" si="94"/>
        <v>0</v>
      </c>
    </row>
    <row r="1972" spans="4:10" ht="15" customHeight="1" x14ac:dyDescent="0.15">
      <c r="D1972" s="16">
        <f>IF(T1972="",0,IF(科目汇总表!P$5=1,INT(LEFT(T1972,4)),IF(AND(科目汇总表!P$5=2,LEN(T1972)&gt;4),INT(LEFT(T1972,6)),IF(AND(科目汇总表!P$5=3,LEN(T1972)&gt;6),INT(LEFT(T1972,8)),IF(AND(科目汇总表!P$5=4,LEN(T1972)&gt;8),T1972,0)))))</f>
        <v>0</v>
      </c>
      <c r="H1972" s="16">
        <f t="shared" si="92"/>
        <v>0</v>
      </c>
      <c r="I1972" s="16">
        <f t="shared" si="93"/>
        <v>0</v>
      </c>
      <c r="J1972" s="16">
        <f t="shared" si="94"/>
        <v>0</v>
      </c>
    </row>
    <row r="1973" spans="4:10" ht="15" customHeight="1" x14ac:dyDescent="0.15">
      <c r="D1973" s="16">
        <f>IF(T1973="",0,IF(科目汇总表!P$5=1,INT(LEFT(T1973,4)),IF(AND(科目汇总表!P$5=2,LEN(T1973)&gt;4),INT(LEFT(T1973,6)),IF(AND(科目汇总表!P$5=3,LEN(T1973)&gt;6),INT(LEFT(T1973,8)),IF(AND(科目汇总表!P$5=4,LEN(T1973)&gt;8),T1973,0)))))</f>
        <v>0</v>
      </c>
      <c r="H1973" s="16">
        <f t="shared" si="92"/>
        <v>0</v>
      </c>
      <c r="I1973" s="16">
        <f t="shared" si="93"/>
        <v>0</v>
      </c>
      <c r="J1973" s="16">
        <f t="shared" si="94"/>
        <v>0</v>
      </c>
    </row>
    <row r="1974" spans="4:10" ht="15" customHeight="1" x14ac:dyDescent="0.15">
      <c r="D1974" s="16">
        <f>IF(T1974="",0,IF(科目汇总表!P$5=1,INT(LEFT(T1974,4)),IF(AND(科目汇总表!P$5=2,LEN(T1974)&gt;4),INT(LEFT(T1974,6)),IF(AND(科目汇总表!P$5=3,LEN(T1974)&gt;6),INT(LEFT(T1974,8)),IF(AND(科目汇总表!P$5=4,LEN(T1974)&gt;8),T1974,0)))))</f>
        <v>0</v>
      </c>
      <c r="H1974" s="16">
        <f t="shared" si="92"/>
        <v>0</v>
      </c>
      <c r="I1974" s="16">
        <f t="shared" si="93"/>
        <v>0</v>
      </c>
      <c r="J1974" s="16">
        <f t="shared" si="94"/>
        <v>0</v>
      </c>
    </row>
    <row r="1975" spans="4:10" ht="15" customHeight="1" x14ac:dyDescent="0.15">
      <c r="D1975" s="16">
        <f>IF(T1975="",0,IF(科目汇总表!P$5=1,INT(LEFT(T1975,4)),IF(AND(科目汇总表!P$5=2,LEN(T1975)&gt;4),INT(LEFT(T1975,6)),IF(AND(科目汇总表!P$5=3,LEN(T1975)&gt;6),INT(LEFT(T1975,8)),IF(AND(科目汇总表!P$5=4,LEN(T1975)&gt;8),T1975,0)))))</f>
        <v>0</v>
      </c>
      <c r="H1975" s="16">
        <f t="shared" si="92"/>
        <v>0</v>
      </c>
      <c r="I1975" s="16">
        <f t="shared" si="93"/>
        <v>0</v>
      </c>
      <c r="J1975" s="16">
        <f t="shared" si="94"/>
        <v>0</v>
      </c>
    </row>
    <row r="1976" spans="4:10" ht="15" customHeight="1" x14ac:dyDescent="0.15">
      <c r="D1976" s="16">
        <f>IF(T1976="",0,IF(科目汇总表!P$5=1,INT(LEFT(T1976,4)),IF(AND(科目汇总表!P$5=2,LEN(T1976)&gt;4),INT(LEFT(T1976,6)),IF(AND(科目汇总表!P$5=3,LEN(T1976)&gt;6),INT(LEFT(T1976,8)),IF(AND(科目汇总表!P$5=4,LEN(T1976)&gt;8),T1976,0)))))</f>
        <v>0</v>
      </c>
      <c r="H1976" s="16">
        <f t="shared" si="92"/>
        <v>0</v>
      </c>
      <c r="I1976" s="16">
        <f t="shared" si="93"/>
        <v>0</v>
      </c>
      <c r="J1976" s="16">
        <f t="shared" si="94"/>
        <v>0</v>
      </c>
    </row>
    <row r="1977" spans="4:10" ht="15" customHeight="1" x14ac:dyDescent="0.15">
      <c r="D1977" s="16">
        <f>IF(T1977="",0,IF(科目汇总表!P$5=1,INT(LEFT(T1977,4)),IF(AND(科目汇总表!P$5=2,LEN(T1977)&gt;4),INT(LEFT(T1977,6)),IF(AND(科目汇总表!P$5=3,LEN(T1977)&gt;6),INT(LEFT(T1977,8)),IF(AND(科目汇总表!P$5=4,LEN(T1977)&gt;8),T1977,0)))))</f>
        <v>0</v>
      </c>
      <c r="H1977" s="16">
        <f t="shared" si="92"/>
        <v>0</v>
      </c>
      <c r="I1977" s="16">
        <f t="shared" si="93"/>
        <v>0</v>
      </c>
      <c r="J1977" s="16">
        <f t="shared" si="94"/>
        <v>0</v>
      </c>
    </row>
    <row r="1978" spans="4:10" ht="15" customHeight="1" x14ac:dyDescent="0.15">
      <c r="D1978" s="16">
        <f>IF(T1978="",0,IF(科目汇总表!P$5=1,INT(LEFT(T1978,4)),IF(AND(科目汇总表!P$5=2,LEN(T1978)&gt;4),INT(LEFT(T1978,6)),IF(AND(科目汇总表!P$5=3,LEN(T1978)&gt;6),INT(LEFT(T1978,8)),IF(AND(科目汇总表!P$5=4,LEN(T1978)&gt;8),T1978,0)))))</f>
        <v>0</v>
      </c>
      <c r="H1978" s="16">
        <f t="shared" si="92"/>
        <v>0</v>
      </c>
      <c r="I1978" s="16">
        <f t="shared" si="93"/>
        <v>0</v>
      </c>
      <c r="J1978" s="16">
        <f t="shared" si="94"/>
        <v>0</v>
      </c>
    </row>
    <row r="1979" spans="4:10" ht="15" customHeight="1" x14ac:dyDescent="0.15">
      <c r="D1979" s="16">
        <f>IF(T1979="",0,IF(科目汇总表!P$5=1,INT(LEFT(T1979,4)),IF(AND(科目汇总表!P$5=2,LEN(T1979)&gt;4),INT(LEFT(T1979,6)),IF(AND(科目汇总表!P$5=3,LEN(T1979)&gt;6),INT(LEFT(T1979,8)),IF(AND(科目汇总表!P$5=4,LEN(T1979)&gt;8),T1979,0)))))</f>
        <v>0</v>
      </c>
      <c r="H1979" s="16">
        <f t="shared" si="92"/>
        <v>0</v>
      </c>
      <c r="I1979" s="16">
        <f t="shared" si="93"/>
        <v>0</v>
      </c>
      <c r="J1979" s="16">
        <f t="shared" si="94"/>
        <v>0</v>
      </c>
    </row>
    <row r="1980" spans="4:10" ht="15" customHeight="1" x14ac:dyDescent="0.15">
      <c r="D1980" s="16">
        <f>IF(T1980="",0,IF(科目汇总表!P$5=1,INT(LEFT(T1980,4)),IF(AND(科目汇总表!P$5=2,LEN(T1980)&gt;4),INT(LEFT(T1980,6)),IF(AND(科目汇总表!P$5=3,LEN(T1980)&gt;6),INT(LEFT(T1980,8)),IF(AND(科目汇总表!P$5=4,LEN(T1980)&gt;8),T1980,0)))))</f>
        <v>0</v>
      </c>
      <c r="H1980" s="16">
        <f t="shared" si="92"/>
        <v>0</v>
      </c>
      <c r="I1980" s="16">
        <f t="shared" si="93"/>
        <v>0</v>
      </c>
      <c r="J1980" s="16">
        <f t="shared" si="94"/>
        <v>0</v>
      </c>
    </row>
    <row r="1981" spans="4:10" ht="15" customHeight="1" x14ac:dyDescent="0.15">
      <c r="D1981" s="16">
        <f>IF(T1981="",0,IF(科目汇总表!P$5=1,INT(LEFT(T1981,4)),IF(AND(科目汇总表!P$5=2,LEN(T1981)&gt;4),INT(LEFT(T1981,6)),IF(AND(科目汇总表!P$5=3,LEN(T1981)&gt;6),INT(LEFT(T1981,8)),IF(AND(科目汇总表!P$5=4,LEN(T1981)&gt;8),T1981,0)))))</f>
        <v>0</v>
      </c>
      <c r="H1981" s="16">
        <f t="shared" si="92"/>
        <v>0</v>
      </c>
      <c r="I1981" s="16">
        <f t="shared" si="93"/>
        <v>0</v>
      </c>
      <c r="J1981" s="16">
        <f t="shared" si="94"/>
        <v>0</v>
      </c>
    </row>
    <row r="1982" spans="4:10" ht="15" customHeight="1" x14ac:dyDescent="0.15">
      <c r="D1982" s="16">
        <f>IF(T1982="",0,IF(科目汇总表!P$5=1,INT(LEFT(T1982,4)),IF(AND(科目汇总表!P$5=2,LEN(T1982)&gt;4),INT(LEFT(T1982,6)),IF(AND(科目汇总表!P$5=3,LEN(T1982)&gt;6),INT(LEFT(T1982,8)),IF(AND(科目汇总表!P$5=4,LEN(T1982)&gt;8),T1982,0)))))</f>
        <v>0</v>
      </c>
      <c r="H1982" s="16">
        <f t="shared" si="92"/>
        <v>0</v>
      </c>
      <c r="I1982" s="16">
        <f t="shared" si="93"/>
        <v>0</v>
      </c>
      <c r="J1982" s="16">
        <f t="shared" si="94"/>
        <v>0</v>
      </c>
    </row>
    <row r="1983" spans="4:10" ht="15" customHeight="1" x14ac:dyDescent="0.15">
      <c r="D1983" s="16">
        <f>IF(T1983="",0,IF(科目汇总表!P$5=1,INT(LEFT(T1983,4)),IF(AND(科目汇总表!P$5=2,LEN(T1983)&gt;4),INT(LEFT(T1983,6)),IF(AND(科目汇总表!P$5=3,LEN(T1983)&gt;6),INT(LEFT(T1983,8)),IF(AND(科目汇总表!P$5=4,LEN(T1983)&gt;8),T1983,0)))))</f>
        <v>0</v>
      </c>
      <c r="H1983" s="16">
        <f t="shared" si="92"/>
        <v>0</v>
      </c>
      <c r="I1983" s="16">
        <f t="shared" si="93"/>
        <v>0</v>
      </c>
      <c r="J1983" s="16">
        <f t="shared" si="94"/>
        <v>0</v>
      </c>
    </row>
    <row r="1984" spans="4:10" ht="15" customHeight="1" x14ac:dyDescent="0.15">
      <c r="D1984" s="16">
        <f>IF(T1984="",0,IF(科目汇总表!P$5=1,INT(LEFT(T1984,4)),IF(AND(科目汇总表!P$5=2,LEN(T1984)&gt;4),INT(LEFT(T1984,6)),IF(AND(科目汇总表!P$5=3,LEN(T1984)&gt;6),INT(LEFT(T1984,8)),IF(AND(科目汇总表!P$5=4,LEN(T1984)&gt;8),T1984,0)))))</f>
        <v>0</v>
      </c>
      <c r="H1984" s="16">
        <f t="shared" si="92"/>
        <v>0</v>
      </c>
      <c r="I1984" s="16">
        <f t="shared" si="93"/>
        <v>0</v>
      </c>
      <c r="J1984" s="16">
        <f t="shared" si="94"/>
        <v>0</v>
      </c>
    </row>
    <row r="1985" spans="4:10" ht="15" customHeight="1" x14ac:dyDescent="0.15">
      <c r="D1985" s="16">
        <f>IF(T1985="",0,IF(科目汇总表!P$5=1,INT(LEFT(T1985,4)),IF(AND(科目汇总表!P$5=2,LEN(T1985)&gt;4),INT(LEFT(T1985,6)),IF(AND(科目汇总表!P$5=3,LEN(T1985)&gt;6),INT(LEFT(T1985,8)),IF(AND(科目汇总表!P$5=4,LEN(T1985)&gt;8),T1985,0)))))</f>
        <v>0</v>
      </c>
      <c r="H1985" s="16">
        <f t="shared" si="92"/>
        <v>0</v>
      </c>
      <c r="I1985" s="16">
        <f t="shared" si="93"/>
        <v>0</v>
      </c>
      <c r="J1985" s="16">
        <f t="shared" si="94"/>
        <v>0</v>
      </c>
    </row>
    <row r="1986" spans="4:10" ht="15" customHeight="1" x14ac:dyDescent="0.15">
      <c r="D1986" s="16">
        <f>IF(T1986="",0,IF(科目汇总表!P$5=1,INT(LEFT(T1986,4)),IF(AND(科目汇总表!P$5=2,LEN(T1986)&gt;4),INT(LEFT(T1986,6)),IF(AND(科目汇总表!P$5=3,LEN(T1986)&gt;6),INT(LEFT(T1986,8)),IF(AND(科目汇总表!P$5=4,LEN(T1986)&gt;8),T1986,0)))))</f>
        <v>0</v>
      </c>
      <c r="H1986" s="16">
        <f t="shared" si="92"/>
        <v>0</v>
      </c>
      <c r="I1986" s="16">
        <f t="shared" si="93"/>
        <v>0</v>
      </c>
      <c r="J1986" s="16">
        <f t="shared" si="94"/>
        <v>0</v>
      </c>
    </row>
    <row r="1987" spans="4:10" ht="15" customHeight="1" x14ac:dyDescent="0.15">
      <c r="D1987" s="16">
        <f>IF(T1987="",0,IF(科目汇总表!P$5=1,INT(LEFT(T1987,4)),IF(AND(科目汇总表!P$5=2,LEN(T1987)&gt;4),INT(LEFT(T1987,6)),IF(AND(科目汇总表!P$5=3,LEN(T1987)&gt;6),INT(LEFT(T1987,8)),IF(AND(科目汇总表!P$5=4,LEN(T1987)&gt;8),T1987,0)))))</f>
        <v>0</v>
      </c>
      <c r="H1987" s="16">
        <f t="shared" si="92"/>
        <v>0</v>
      </c>
      <c r="I1987" s="16">
        <f t="shared" si="93"/>
        <v>0</v>
      </c>
      <c r="J1987" s="16">
        <f t="shared" si="94"/>
        <v>0</v>
      </c>
    </row>
    <row r="1988" spans="4:10" ht="15" customHeight="1" x14ac:dyDescent="0.15">
      <c r="D1988" s="16">
        <f>IF(T1988="",0,IF(科目汇总表!P$5=1,INT(LEFT(T1988,4)),IF(AND(科目汇总表!P$5=2,LEN(T1988)&gt;4),INT(LEFT(T1988,6)),IF(AND(科目汇总表!P$5=3,LEN(T1988)&gt;6),INT(LEFT(T1988,8)),IF(AND(科目汇总表!P$5=4,LEN(T1988)&gt;8),T1988,0)))))</f>
        <v>0</v>
      </c>
      <c r="H1988" s="16">
        <f t="shared" si="92"/>
        <v>0</v>
      </c>
      <c r="I1988" s="16">
        <f t="shared" si="93"/>
        <v>0</v>
      </c>
      <c r="J1988" s="16">
        <f t="shared" si="94"/>
        <v>0</v>
      </c>
    </row>
    <row r="1989" spans="4:10" ht="15" customHeight="1" x14ac:dyDescent="0.15">
      <c r="D1989" s="16">
        <f>IF(T1989="",0,IF(科目汇总表!P$5=1,INT(LEFT(T1989,4)),IF(AND(科目汇总表!P$5=2,LEN(T1989)&gt;4),INT(LEFT(T1989,6)),IF(AND(科目汇总表!P$5=3,LEN(T1989)&gt;6),INT(LEFT(T1989,8)),IF(AND(科目汇总表!P$5=4,LEN(T1989)&gt;8),T1989,0)))))</f>
        <v>0</v>
      </c>
      <c r="H1989" s="16">
        <f t="shared" ref="H1989:H2052" si="95">IF(T1989=0,0,INT(LEFT(T1989,4)))</f>
        <v>0</v>
      </c>
      <c r="I1989" s="16">
        <f t="shared" si="93"/>
        <v>0</v>
      </c>
      <c r="J1989" s="16">
        <f t="shared" si="94"/>
        <v>0</v>
      </c>
    </row>
    <row r="1990" spans="4:10" ht="15" customHeight="1" x14ac:dyDescent="0.15">
      <c r="D1990" s="16">
        <f>IF(T1990="",0,IF(科目汇总表!P$5=1,INT(LEFT(T1990,4)),IF(AND(科目汇总表!P$5=2,LEN(T1990)&gt;4),INT(LEFT(T1990,6)),IF(AND(科目汇总表!P$5=3,LEN(T1990)&gt;6),INT(LEFT(T1990,8)),IF(AND(科目汇总表!P$5=4,LEN(T1990)&gt;8),T1990,0)))))</f>
        <v>0</v>
      </c>
      <c r="H1990" s="16">
        <f t="shared" si="95"/>
        <v>0</v>
      </c>
      <c r="I1990" s="16">
        <f t="shared" si="93"/>
        <v>0</v>
      </c>
      <c r="J1990" s="16">
        <f t="shared" si="94"/>
        <v>0</v>
      </c>
    </row>
    <row r="1991" spans="4:10" ht="15" customHeight="1" x14ac:dyDescent="0.15">
      <c r="D1991" s="16">
        <f>IF(T1991="",0,IF(科目汇总表!P$5=1,INT(LEFT(T1991,4)),IF(AND(科目汇总表!P$5=2,LEN(T1991)&gt;4),INT(LEFT(T1991,6)),IF(AND(科目汇总表!P$5=3,LEN(T1991)&gt;6),INT(LEFT(T1991,8)),IF(AND(科目汇总表!P$5=4,LEN(T1991)&gt;8),T1991,0)))))</f>
        <v>0</v>
      </c>
      <c r="H1991" s="16">
        <f t="shared" si="95"/>
        <v>0</v>
      </c>
      <c r="I1991" s="16">
        <f t="shared" si="93"/>
        <v>0</v>
      </c>
      <c r="J1991" s="16">
        <f t="shared" si="94"/>
        <v>0</v>
      </c>
    </row>
    <row r="1992" spans="4:10" ht="15" customHeight="1" x14ac:dyDescent="0.15">
      <c r="D1992" s="16">
        <f>IF(T1992="",0,IF(科目汇总表!P$5=1,INT(LEFT(T1992,4)),IF(AND(科目汇总表!P$5=2,LEN(T1992)&gt;4),INT(LEFT(T1992,6)),IF(AND(科目汇总表!P$5=3,LEN(T1992)&gt;6),INT(LEFT(T1992,8)),IF(AND(科目汇总表!P$5=4,LEN(T1992)&gt;8),T1992,0)))))</f>
        <v>0</v>
      </c>
      <c r="H1992" s="16">
        <f t="shared" si="95"/>
        <v>0</v>
      </c>
      <c r="I1992" s="16">
        <f t="shared" si="93"/>
        <v>0</v>
      </c>
      <c r="J1992" s="16">
        <f t="shared" si="94"/>
        <v>0</v>
      </c>
    </row>
    <row r="1993" spans="4:10" ht="15" customHeight="1" x14ac:dyDescent="0.15">
      <c r="D1993" s="16">
        <f>IF(T1993="",0,IF(科目汇总表!P$5=1,INT(LEFT(T1993,4)),IF(AND(科目汇总表!P$5=2,LEN(T1993)&gt;4),INT(LEFT(T1993,6)),IF(AND(科目汇总表!P$5=3,LEN(T1993)&gt;6),INT(LEFT(T1993,8)),IF(AND(科目汇总表!P$5=4,LEN(T1993)&gt;8),T1993,0)))))</f>
        <v>0</v>
      </c>
      <c r="H1993" s="16">
        <f t="shared" si="95"/>
        <v>0</v>
      </c>
      <c r="I1993" s="16">
        <f t="shared" si="93"/>
        <v>0</v>
      </c>
      <c r="J1993" s="16">
        <f t="shared" si="94"/>
        <v>0</v>
      </c>
    </row>
    <row r="1994" spans="4:10" ht="15" customHeight="1" x14ac:dyDescent="0.15">
      <c r="D1994" s="16">
        <f>IF(T1994="",0,IF(科目汇总表!P$5=1,INT(LEFT(T1994,4)),IF(AND(科目汇总表!P$5=2,LEN(T1994)&gt;4),INT(LEFT(T1994,6)),IF(AND(科目汇总表!P$5=3,LEN(T1994)&gt;6),INT(LEFT(T1994,8)),IF(AND(科目汇总表!P$5=4,LEN(T1994)&gt;8),T1994,0)))))</f>
        <v>0</v>
      </c>
      <c r="H1994" s="16">
        <f t="shared" si="95"/>
        <v>0</v>
      </c>
      <c r="I1994" s="16">
        <f t="shared" si="93"/>
        <v>0</v>
      </c>
      <c r="J1994" s="16">
        <f t="shared" si="94"/>
        <v>0</v>
      </c>
    </row>
    <row r="1995" spans="4:10" ht="15" customHeight="1" x14ac:dyDescent="0.15">
      <c r="D1995" s="16">
        <f>IF(T1995="",0,IF(科目汇总表!P$5=1,INT(LEFT(T1995,4)),IF(AND(科目汇总表!P$5=2,LEN(T1995)&gt;4),INT(LEFT(T1995,6)),IF(AND(科目汇总表!P$5=3,LEN(T1995)&gt;6),INT(LEFT(T1995,8)),IF(AND(科目汇总表!P$5=4,LEN(T1995)&gt;8),T1995,0)))))</f>
        <v>0</v>
      </c>
      <c r="H1995" s="16">
        <f t="shared" si="95"/>
        <v>0</v>
      </c>
      <c r="I1995" s="16">
        <f t="shared" si="93"/>
        <v>0</v>
      </c>
      <c r="J1995" s="16">
        <f t="shared" si="94"/>
        <v>0</v>
      </c>
    </row>
    <row r="1996" spans="4:10" ht="15" customHeight="1" x14ac:dyDescent="0.15">
      <c r="D1996" s="16">
        <f>IF(T1996="",0,IF(科目汇总表!P$5=1,INT(LEFT(T1996,4)),IF(AND(科目汇总表!P$5=2,LEN(T1996)&gt;4),INT(LEFT(T1996,6)),IF(AND(科目汇总表!P$5=3,LEN(T1996)&gt;6),INT(LEFT(T1996,8)),IF(AND(科目汇总表!P$5=4,LEN(T1996)&gt;8),T1996,0)))))</f>
        <v>0</v>
      </c>
      <c r="H1996" s="16">
        <f t="shared" si="95"/>
        <v>0</v>
      </c>
      <c r="I1996" s="16">
        <f t="shared" si="93"/>
        <v>0</v>
      </c>
      <c r="J1996" s="16">
        <f t="shared" si="94"/>
        <v>0</v>
      </c>
    </row>
    <row r="1997" spans="4:10" ht="15" customHeight="1" x14ac:dyDescent="0.15">
      <c r="D1997" s="16">
        <f>IF(T1997="",0,IF(科目汇总表!P$5=1,INT(LEFT(T1997,4)),IF(AND(科目汇总表!P$5=2,LEN(T1997)&gt;4),INT(LEFT(T1997,6)),IF(AND(科目汇总表!P$5=3,LEN(T1997)&gt;6),INT(LEFT(T1997,8)),IF(AND(科目汇总表!P$5=4,LEN(T1997)&gt;8),T1997,0)))))</f>
        <v>0</v>
      </c>
      <c r="H1997" s="16">
        <f t="shared" si="95"/>
        <v>0</v>
      </c>
      <c r="I1997" s="16">
        <f t="shared" si="93"/>
        <v>0</v>
      </c>
      <c r="J1997" s="16">
        <f t="shared" si="94"/>
        <v>0</v>
      </c>
    </row>
    <row r="1998" spans="4:10" ht="15" customHeight="1" x14ac:dyDescent="0.15">
      <c r="D1998" s="16">
        <f>IF(T1998="",0,IF(科目汇总表!P$5=1,INT(LEFT(T1998,4)),IF(AND(科目汇总表!P$5=2,LEN(T1998)&gt;4),INT(LEFT(T1998,6)),IF(AND(科目汇总表!P$5=3,LEN(T1998)&gt;6),INT(LEFT(T1998,8)),IF(AND(科目汇总表!P$5=4,LEN(T1998)&gt;8),T1998,0)))))</f>
        <v>0</v>
      </c>
      <c r="H1998" s="16">
        <f t="shared" si="95"/>
        <v>0</v>
      </c>
      <c r="I1998" s="16">
        <f t="shared" si="93"/>
        <v>0</v>
      </c>
      <c r="J1998" s="16">
        <f t="shared" si="94"/>
        <v>0</v>
      </c>
    </row>
    <row r="1999" spans="4:10" ht="15" customHeight="1" x14ac:dyDescent="0.15">
      <c r="D1999" s="16">
        <f>IF(T1999="",0,IF(科目汇总表!P$5=1,INT(LEFT(T1999,4)),IF(AND(科目汇总表!P$5=2,LEN(T1999)&gt;4),INT(LEFT(T1999,6)),IF(AND(科目汇总表!P$5=3,LEN(T1999)&gt;6),INT(LEFT(T1999,8)),IF(AND(科目汇总表!P$5=4,LEN(T1999)&gt;8),T1999,0)))))</f>
        <v>0</v>
      </c>
      <c r="H1999" s="16">
        <f t="shared" si="95"/>
        <v>0</v>
      </c>
      <c r="I1999" s="16">
        <f t="shared" si="93"/>
        <v>0</v>
      </c>
      <c r="J1999" s="16">
        <f t="shared" si="94"/>
        <v>0</v>
      </c>
    </row>
    <row r="2000" spans="4:10" ht="15" customHeight="1" x14ac:dyDescent="0.15">
      <c r="D2000" s="16">
        <f>IF(T2000="",0,IF(科目汇总表!P$5=1,INT(LEFT(T2000,4)),IF(AND(科目汇总表!P$5=2,LEN(T2000)&gt;4),INT(LEFT(T2000,6)),IF(AND(科目汇总表!P$5=3,LEN(T2000)&gt;6),INT(LEFT(T2000,8)),IF(AND(科目汇总表!P$5=4,LEN(T2000)&gt;8),T2000,0)))))</f>
        <v>0</v>
      </c>
      <c r="H2000" s="16">
        <f t="shared" si="95"/>
        <v>0</v>
      </c>
      <c r="I2000" s="16">
        <f t="shared" si="93"/>
        <v>0</v>
      </c>
      <c r="J2000" s="16">
        <f t="shared" si="94"/>
        <v>0</v>
      </c>
    </row>
    <row r="2001" spans="4:10" ht="15" customHeight="1" x14ac:dyDescent="0.15">
      <c r="D2001" s="16">
        <f>IF(T2001="",0,IF(科目汇总表!P$5=1,INT(LEFT(T2001,4)),IF(AND(科目汇总表!P$5=2,LEN(T2001)&gt;4),INT(LEFT(T2001,6)),IF(AND(科目汇总表!P$5=3,LEN(T2001)&gt;6),INT(LEFT(T2001,8)),IF(AND(科目汇总表!P$5=4,LEN(T2001)&gt;8),T2001,0)))))</f>
        <v>0</v>
      </c>
      <c r="H2001" s="16">
        <f t="shared" si="95"/>
        <v>0</v>
      </c>
      <c r="I2001" s="16">
        <f t="shared" si="93"/>
        <v>0</v>
      </c>
      <c r="J2001" s="16">
        <f t="shared" si="94"/>
        <v>0</v>
      </c>
    </row>
    <row r="2002" spans="4:10" ht="15" customHeight="1" x14ac:dyDescent="0.15">
      <c r="D2002" s="16">
        <f>IF(T2002="",0,IF(科目汇总表!P$5=1,INT(LEFT(T2002,4)),IF(AND(科目汇总表!P$5=2,LEN(T2002)&gt;4),INT(LEFT(T2002,6)),IF(AND(科目汇总表!P$5=3,LEN(T2002)&gt;6),INT(LEFT(T2002,8)),IF(AND(科目汇总表!P$5=4,LEN(T2002)&gt;8),T2002,0)))))</f>
        <v>0</v>
      </c>
      <c r="H2002" s="16">
        <f t="shared" si="95"/>
        <v>0</v>
      </c>
      <c r="I2002" s="16">
        <f t="shared" si="93"/>
        <v>0</v>
      </c>
      <c r="J2002" s="16">
        <f t="shared" si="94"/>
        <v>0</v>
      </c>
    </row>
    <row r="2003" spans="4:10" ht="15" customHeight="1" x14ac:dyDescent="0.15">
      <c r="D2003" s="16">
        <f>IF(T2003="",0,IF(科目汇总表!P$5=1,INT(LEFT(T2003,4)),IF(AND(科目汇总表!P$5=2,LEN(T2003)&gt;4),INT(LEFT(T2003,6)),IF(AND(科目汇总表!P$5=3,LEN(T2003)&gt;6),INT(LEFT(T2003,8)),IF(AND(科目汇总表!P$5=4,LEN(T2003)&gt;8),T2003,0)))))</f>
        <v>0</v>
      </c>
      <c r="H2003" s="16">
        <f t="shared" si="95"/>
        <v>0</v>
      </c>
      <c r="I2003" s="16">
        <f t="shared" si="93"/>
        <v>0</v>
      </c>
      <c r="J2003" s="16">
        <f t="shared" si="94"/>
        <v>0</v>
      </c>
    </row>
    <row r="2004" spans="4:10" ht="15" customHeight="1" x14ac:dyDescent="0.15">
      <c r="D2004" s="16">
        <f>IF(T2004="",0,IF(科目汇总表!P$5=1,INT(LEFT(T2004,4)),IF(AND(科目汇总表!P$5=2,LEN(T2004)&gt;4),INT(LEFT(T2004,6)),IF(AND(科目汇总表!P$5=3,LEN(T2004)&gt;6),INT(LEFT(T2004,8)),IF(AND(科目汇总表!P$5=4,LEN(T2004)&gt;8),T2004,0)))))</f>
        <v>0</v>
      </c>
      <c r="H2004" s="16">
        <f t="shared" si="95"/>
        <v>0</v>
      </c>
      <c r="I2004" s="16">
        <f t="shared" si="93"/>
        <v>0</v>
      </c>
      <c r="J2004" s="16">
        <f t="shared" si="94"/>
        <v>0</v>
      </c>
    </row>
    <row r="2005" spans="4:10" ht="15" customHeight="1" x14ac:dyDescent="0.15">
      <c r="D2005" s="16">
        <f>IF(T2005="",0,IF(科目汇总表!P$5=1,INT(LEFT(T2005,4)),IF(AND(科目汇总表!P$5=2,LEN(T2005)&gt;4),INT(LEFT(T2005,6)),IF(AND(科目汇总表!P$5=3,LEN(T2005)&gt;6),INT(LEFT(T2005,8)),IF(AND(科目汇总表!P$5=4,LEN(T2005)&gt;8),T2005,0)))))</f>
        <v>0</v>
      </c>
      <c r="H2005" s="16">
        <f t="shared" si="95"/>
        <v>0</v>
      </c>
      <c r="I2005" s="16">
        <f t="shared" si="93"/>
        <v>0</v>
      </c>
      <c r="J2005" s="16">
        <f t="shared" si="94"/>
        <v>0</v>
      </c>
    </row>
    <row r="2006" spans="4:10" ht="15" customHeight="1" x14ac:dyDescent="0.15">
      <c r="D2006" s="16">
        <f>IF(T2006="",0,IF(科目汇总表!P$5=1,INT(LEFT(T2006,4)),IF(AND(科目汇总表!P$5=2,LEN(T2006)&gt;4),INT(LEFT(T2006,6)),IF(AND(科目汇总表!P$5=3,LEN(T2006)&gt;6),INT(LEFT(T2006,8)),IF(AND(科目汇总表!P$5=4,LEN(T2006)&gt;8),T2006,0)))))</f>
        <v>0</v>
      </c>
      <c r="H2006" s="16">
        <f t="shared" si="95"/>
        <v>0</v>
      </c>
      <c r="I2006" s="16">
        <f t="shared" si="93"/>
        <v>0</v>
      </c>
      <c r="J2006" s="16">
        <f t="shared" si="94"/>
        <v>0</v>
      </c>
    </row>
    <row r="2007" spans="4:10" ht="15" customHeight="1" x14ac:dyDescent="0.15">
      <c r="D2007" s="16">
        <f>IF(T2007="",0,IF(科目汇总表!P$5=1,INT(LEFT(T2007,4)),IF(AND(科目汇总表!P$5=2,LEN(T2007)&gt;4),INT(LEFT(T2007,6)),IF(AND(科目汇总表!P$5=3,LEN(T2007)&gt;6),INT(LEFT(T2007,8)),IF(AND(科目汇总表!P$5=4,LEN(T2007)&gt;8),T2007,0)))))</f>
        <v>0</v>
      </c>
      <c r="H2007" s="16">
        <f t="shared" si="95"/>
        <v>0</v>
      </c>
      <c r="I2007" s="16">
        <f t="shared" si="93"/>
        <v>0</v>
      </c>
      <c r="J2007" s="16">
        <f t="shared" si="94"/>
        <v>0</v>
      </c>
    </row>
    <row r="2008" spans="4:10" ht="15" customHeight="1" x14ac:dyDescent="0.15">
      <c r="D2008" s="16">
        <f>IF(T2008="",0,IF(科目汇总表!P$5=1,INT(LEFT(T2008,4)),IF(AND(科目汇总表!P$5=2,LEN(T2008)&gt;4),INT(LEFT(T2008,6)),IF(AND(科目汇总表!P$5=3,LEN(T2008)&gt;6),INT(LEFT(T2008,8)),IF(AND(科目汇总表!P$5=4,LEN(T2008)&gt;8),T2008,0)))))</f>
        <v>0</v>
      </c>
      <c r="H2008" s="16">
        <f t="shared" si="95"/>
        <v>0</v>
      </c>
      <c r="I2008" s="16">
        <f t="shared" si="93"/>
        <v>0</v>
      </c>
      <c r="J2008" s="16">
        <f t="shared" si="94"/>
        <v>0</v>
      </c>
    </row>
    <row r="2009" spans="4:10" ht="15" customHeight="1" x14ac:dyDescent="0.15">
      <c r="D2009" s="16">
        <f>IF(T2009="",0,IF(科目汇总表!P$5=1,INT(LEFT(T2009,4)),IF(AND(科目汇总表!P$5=2,LEN(T2009)&gt;4),INT(LEFT(T2009,6)),IF(AND(科目汇总表!P$5=3,LEN(T2009)&gt;6),INT(LEFT(T2009,8)),IF(AND(科目汇总表!P$5=4,LEN(T2009)&gt;8),T2009,0)))))</f>
        <v>0</v>
      </c>
      <c r="H2009" s="16">
        <f t="shared" si="95"/>
        <v>0</v>
      </c>
      <c r="I2009" s="16">
        <f t="shared" si="93"/>
        <v>0</v>
      </c>
      <c r="J2009" s="16">
        <f t="shared" si="94"/>
        <v>0</v>
      </c>
    </row>
    <row r="2010" spans="4:10" ht="15" customHeight="1" x14ac:dyDescent="0.15">
      <c r="D2010" s="16">
        <f>IF(T2010="",0,IF(科目汇总表!P$5=1,INT(LEFT(T2010,4)),IF(AND(科目汇总表!P$5=2,LEN(T2010)&gt;4),INT(LEFT(T2010,6)),IF(AND(科目汇总表!P$5=3,LEN(T2010)&gt;6),INT(LEFT(T2010,8)),IF(AND(科目汇总表!P$5=4,LEN(T2010)&gt;8),T2010,0)))))</f>
        <v>0</v>
      </c>
      <c r="H2010" s="16">
        <f t="shared" si="95"/>
        <v>0</v>
      </c>
      <c r="I2010" s="16">
        <f t="shared" si="93"/>
        <v>0</v>
      </c>
      <c r="J2010" s="16">
        <f t="shared" si="94"/>
        <v>0</v>
      </c>
    </row>
    <row r="2011" spans="4:10" ht="15" customHeight="1" x14ac:dyDescent="0.15">
      <c r="D2011" s="16">
        <f>IF(T2011="",0,IF(科目汇总表!P$5=1,INT(LEFT(T2011,4)),IF(AND(科目汇总表!P$5=2,LEN(T2011)&gt;4),INT(LEFT(T2011,6)),IF(AND(科目汇总表!P$5=3,LEN(T2011)&gt;6),INT(LEFT(T2011,8)),IF(AND(科目汇总表!P$5=4,LEN(T2011)&gt;8),T2011,0)))))</f>
        <v>0</v>
      </c>
      <c r="H2011" s="16">
        <f t="shared" si="95"/>
        <v>0</v>
      </c>
      <c r="I2011" s="16">
        <f t="shared" si="93"/>
        <v>0</v>
      </c>
      <c r="J2011" s="16">
        <f t="shared" si="94"/>
        <v>0</v>
      </c>
    </row>
    <row r="2012" spans="4:10" ht="15" customHeight="1" x14ac:dyDescent="0.15">
      <c r="D2012" s="16">
        <f>IF(T2012="",0,IF(科目汇总表!P$5=1,INT(LEFT(T2012,4)),IF(AND(科目汇总表!P$5=2,LEN(T2012)&gt;4),INT(LEFT(T2012,6)),IF(AND(科目汇总表!P$5=3,LEN(T2012)&gt;6),INT(LEFT(T2012,8)),IF(AND(科目汇总表!P$5=4,LEN(T2012)&gt;8),T2012,0)))))</f>
        <v>0</v>
      </c>
      <c r="H2012" s="16">
        <f t="shared" si="95"/>
        <v>0</v>
      </c>
      <c r="I2012" s="16">
        <f t="shared" si="93"/>
        <v>0</v>
      </c>
      <c r="J2012" s="16">
        <f t="shared" si="94"/>
        <v>0</v>
      </c>
    </row>
    <row r="2013" spans="4:10" ht="15" customHeight="1" x14ac:dyDescent="0.15">
      <c r="D2013" s="16">
        <f>IF(T2013="",0,IF(科目汇总表!P$5=1,INT(LEFT(T2013,4)),IF(AND(科目汇总表!P$5=2,LEN(T2013)&gt;4),INT(LEFT(T2013,6)),IF(AND(科目汇总表!P$5=3,LEN(T2013)&gt;6),INT(LEFT(T2013,8)),IF(AND(科目汇总表!P$5=4,LEN(T2013)&gt;8),T2013,0)))))</f>
        <v>0</v>
      </c>
      <c r="H2013" s="16">
        <f t="shared" si="95"/>
        <v>0</v>
      </c>
      <c r="I2013" s="16">
        <f t="shared" si="93"/>
        <v>0</v>
      </c>
      <c r="J2013" s="16">
        <f t="shared" si="94"/>
        <v>0</v>
      </c>
    </row>
    <row r="2014" spans="4:10" ht="15" customHeight="1" x14ac:dyDescent="0.15">
      <c r="D2014" s="16">
        <f>IF(T2014="",0,IF(科目汇总表!P$5=1,INT(LEFT(T2014,4)),IF(AND(科目汇总表!P$5=2,LEN(T2014)&gt;4),INT(LEFT(T2014,6)),IF(AND(科目汇总表!P$5=3,LEN(T2014)&gt;6),INT(LEFT(T2014,8)),IF(AND(科目汇总表!P$5=4,LEN(T2014)&gt;8),T2014,0)))))</f>
        <v>0</v>
      </c>
      <c r="H2014" s="16">
        <f t="shared" si="95"/>
        <v>0</v>
      </c>
      <c r="I2014" s="16">
        <f t="shared" si="93"/>
        <v>0</v>
      </c>
      <c r="J2014" s="16">
        <f t="shared" si="94"/>
        <v>0</v>
      </c>
    </row>
    <row r="2015" spans="4:10" ht="15" customHeight="1" x14ac:dyDescent="0.15">
      <c r="D2015" s="16">
        <f>IF(T2015="",0,IF(科目汇总表!P$5=1,INT(LEFT(T2015,4)),IF(AND(科目汇总表!P$5=2,LEN(T2015)&gt;4),INT(LEFT(T2015,6)),IF(AND(科目汇总表!P$5=3,LEN(T2015)&gt;6),INT(LEFT(T2015,8)),IF(AND(科目汇总表!P$5=4,LEN(T2015)&gt;8),T2015,0)))))</f>
        <v>0</v>
      </c>
      <c r="H2015" s="16">
        <f t="shared" si="95"/>
        <v>0</v>
      </c>
      <c r="I2015" s="16">
        <f t="shared" si="93"/>
        <v>0</v>
      </c>
      <c r="J2015" s="16">
        <f t="shared" si="94"/>
        <v>0</v>
      </c>
    </row>
    <row r="2016" spans="4:10" ht="15" customHeight="1" x14ac:dyDescent="0.15">
      <c r="D2016" s="16">
        <f>IF(T2016="",0,IF(科目汇总表!P$5=1,INT(LEFT(T2016,4)),IF(AND(科目汇总表!P$5=2,LEN(T2016)&gt;4),INT(LEFT(T2016,6)),IF(AND(科目汇总表!P$5=3,LEN(T2016)&gt;6),INT(LEFT(T2016,8)),IF(AND(科目汇总表!P$5=4,LEN(T2016)&gt;8),T2016,0)))))</f>
        <v>0</v>
      </c>
      <c r="H2016" s="16">
        <f t="shared" si="95"/>
        <v>0</v>
      </c>
      <c r="I2016" s="16">
        <f t="shared" si="93"/>
        <v>0</v>
      </c>
      <c r="J2016" s="16">
        <f t="shared" si="94"/>
        <v>0</v>
      </c>
    </row>
    <row r="2017" spans="4:10" ht="15" customHeight="1" x14ac:dyDescent="0.15">
      <c r="D2017" s="16">
        <f>IF(T2017="",0,IF(科目汇总表!P$5=1,INT(LEFT(T2017,4)),IF(AND(科目汇总表!P$5=2,LEN(T2017)&gt;4),INT(LEFT(T2017,6)),IF(AND(科目汇总表!P$5=3,LEN(T2017)&gt;6),INT(LEFT(T2017,8)),IF(AND(科目汇总表!P$5=4,LEN(T2017)&gt;8),T2017,0)))))</f>
        <v>0</v>
      </c>
      <c r="H2017" s="16">
        <f t="shared" si="95"/>
        <v>0</v>
      </c>
      <c r="I2017" s="16">
        <f t="shared" si="93"/>
        <v>0</v>
      </c>
      <c r="J2017" s="16">
        <f t="shared" si="94"/>
        <v>0</v>
      </c>
    </row>
    <row r="2018" spans="4:10" ht="15" customHeight="1" x14ac:dyDescent="0.15">
      <c r="D2018" s="16">
        <f>IF(T2018="",0,IF(科目汇总表!P$5=1,INT(LEFT(T2018,4)),IF(AND(科目汇总表!P$5=2,LEN(T2018)&gt;4),INT(LEFT(T2018,6)),IF(AND(科目汇总表!P$5=3,LEN(T2018)&gt;6),INT(LEFT(T2018,8)),IF(AND(科目汇总表!P$5=4,LEN(T2018)&gt;8),T2018,0)))))</f>
        <v>0</v>
      </c>
      <c r="H2018" s="16">
        <f t="shared" si="95"/>
        <v>0</v>
      </c>
      <c r="I2018" s="16">
        <f t="shared" si="93"/>
        <v>0</v>
      </c>
      <c r="J2018" s="16">
        <f t="shared" si="94"/>
        <v>0</v>
      </c>
    </row>
    <row r="2019" spans="4:10" ht="15" customHeight="1" x14ac:dyDescent="0.15">
      <c r="D2019" s="16">
        <f>IF(T2019="",0,IF(科目汇总表!P$5=1,INT(LEFT(T2019,4)),IF(AND(科目汇总表!P$5=2,LEN(T2019)&gt;4),INT(LEFT(T2019,6)),IF(AND(科目汇总表!P$5=3,LEN(T2019)&gt;6),INT(LEFT(T2019,8)),IF(AND(科目汇总表!P$5=4,LEN(T2019)&gt;8),T2019,0)))))</f>
        <v>0</v>
      </c>
      <c r="H2019" s="16">
        <f t="shared" si="95"/>
        <v>0</v>
      </c>
      <c r="I2019" s="16">
        <f t="shared" si="93"/>
        <v>0</v>
      </c>
      <c r="J2019" s="16">
        <f t="shared" si="94"/>
        <v>0</v>
      </c>
    </row>
    <row r="2020" spans="4:10" ht="15" customHeight="1" x14ac:dyDescent="0.15">
      <c r="D2020" s="16">
        <f>IF(T2020="",0,IF(科目汇总表!P$5=1,INT(LEFT(T2020,4)),IF(AND(科目汇总表!P$5=2,LEN(T2020)&gt;4),INT(LEFT(T2020,6)),IF(AND(科目汇总表!P$5=3,LEN(T2020)&gt;6),INT(LEFT(T2020,8)),IF(AND(科目汇总表!P$5=4,LEN(T2020)&gt;8),T2020,0)))))</f>
        <v>0</v>
      </c>
      <c r="H2020" s="16">
        <f t="shared" si="95"/>
        <v>0</v>
      </c>
      <c r="I2020" s="16">
        <f t="shared" ref="I2020:I2083" si="96">IF(LEN(T2020)&lt;6,0,INT(LEFT(T2020,6)))</f>
        <v>0</v>
      </c>
      <c r="J2020" s="16">
        <f t="shared" ref="J2020:J2083" si="97">IF(LEN(T2020)&lt;8,0,INT(LEFT(T2020,8)))</f>
        <v>0</v>
      </c>
    </row>
    <row r="2021" spans="4:10" ht="15" customHeight="1" x14ac:dyDescent="0.15">
      <c r="D2021" s="16">
        <f>IF(T2021="",0,IF(科目汇总表!P$5=1,INT(LEFT(T2021,4)),IF(AND(科目汇总表!P$5=2,LEN(T2021)&gt;4),INT(LEFT(T2021,6)),IF(AND(科目汇总表!P$5=3,LEN(T2021)&gt;6),INT(LEFT(T2021,8)),IF(AND(科目汇总表!P$5=4,LEN(T2021)&gt;8),T2021,0)))))</f>
        <v>0</v>
      </c>
      <c r="H2021" s="16">
        <f t="shared" si="95"/>
        <v>0</v>
      </c>
      <c r="I2021" s="16">
        <f t="shared" si="96"/>
        <v>0</v>
      </c>
      <c r="J2021" s="16">
        <f t="shared" si="97"/>
        <v>0</v>
      </c>
    </row>
    <row r="2022" spans="4:10" ht="15" customHeight="1" x14ac:dyDescent="0.15">
      <c r="D2022" s="16">
        <f>IF(T2022="",0,IF(科目汇总表!P$5=1,INT(LEFT(T2022,4)),IF(AND(科目汇总表!P$5=2,LEN(T2022)&gt;4),INT(LEFT(T2022,6)),IF(AND(科目汇总表!P$5=3,LEN(T2022)&gt;6),INT(LEFT(T2022,8)),IF(AND(科目汇总表!P$5=4,LEN(T2022)&gt;8),T2022,0)))))</f>
        <v>0</v>
      </c>
      <c r="H2022" s="16">
        <f t="shared" si="95"/>
        <v>0</v>
      </c>
      <c r="I2022" s="16">
        <f t="shared" si="96"/>
        <v>0</v>
      </c>
      <c r="J2022" s="16">
        <f t="shared" si="97"/>
        <v>0</v>
      </c>
    </row>
    <row r="2023" spans="4:10" ht="15" customHeight="1" x14ac:dyDescent="0.15">
      <c r="D2023" s="16">
        <f>IF(T2023="",0,IF(科目汇总表!P$5=1,INT(LEFT(T2023,4)),IF(AND(科目汇总表!P$5=2,LEN(T2023)&gt;4),INT(LEFT(T2023,6)),IF(AND(科目汇总表!P$5=3,LEN(T2023)&gt;6),INT(LEFT(T2023,8)),IF(AND(科目汇总表!P$5=4,LEN(T2023)&gt;8),T2023,0)))))</f>
        <v>0</v>
      </c>
      <c r="H2023" s="16">
        <f t="shared" si="95"/>
        <v>0</v>
      </c>
      <c r="I2023" s="16">
        <f t="shared" si="96"/>
        <v>0</v>
      </c>
      <c r="J2023" s="16">
        <f t="shared" si="97"/>
        <v>0</v>
      </c>
    </row>
    <row r="2024" spans="4:10" ht="15" customHeight="1" x14ac:dyDescent="0.15">
      <c r="D2024" s="16">
        <f>IF(T2024="",0,IF(科目汇总表!P$5=1,INT(LEFT(T2024,4)),IF(AND(科目汇总表!P$5=2,LEN(T2024)&gt;4),INT(LEFT(T2024,6)),IF(AND(科目汇总表!P$5=3,LEN(T2024)&gt;6),INT(LEFT(T2024,8)),IF(AND(科目汇总表!P$5=4,LEN(T2024)&gt;8),T2024,0)))))</f>
        <v>0</v>
      </c>
      <c r="H2024" s="16">
        <f t="shared" si="95"/>
        <v>0</v>
      </c>
      <c r="I2024" s="16">
        <f t="shared" si="96"/>
        <v>0</v>
      </c>
      <c r="J2024" s="16">
        <f t="shared" si="97"/>
        <v>0</v>
      </c>
    </row>
    <row r="2025" spans="4:10" ht="15" customHeight="1" x14ac:dyDescent="0.15">
      <c r="D2025" s="16">
        <f>IF(T2025="",0,IF(科目汇总表!P$5=1,INT(LEFT(T2025,4)),IF(AND(科目汇总表!P$5=2,LEN(T2025)&gt;4),INT(LEFT(T2025,6)),IF(AND(科目汇总表!P$5=3,LEN(T2025)&gt;6),INT(LEFT(T2025,8)),IF(AND(科目汇总表!P$5=4,LEN(T2025)&gt;8),T2025,0)))))</f>
        <v>0</v>
      </c>
      <c r="H2025" s="16">
        <f t="shared" si="95"/>
        <v>0</v>
      </c>
      <c r="I2025" s="16">
        <f t="shared" si="96"/>
        <v>0</v>
      </c>
      <c r="J2025" s="16">
        <f t="shared" si="97"/>
        <v>0</v>
      </c>
    </row>
    <row r="2026" spans="4:10" ht="15" customHeight="1" x14ac:dyDescent="0.15">
      <c r="D2026" s="16">
        <f>IF(T2026="",0,IF(科目汇总表!P$5=1,INT(LEFT(T2026,4)),IF(AND(科目汇总表!P$5=2,LEN(T2026)&gt;4),INT(LEFT(T2026,6)),IF(AND(科目汇总表!P$5=3,LEN(T2026)&gt;6),INT(LEFT(T2026,8)),IF(AND(科目汇总表!P$5=4,LEN(T2026)&gt;8),T2026,0)))))</f>
        <v>0</v>
      </c>
      <c r="H2026" s="16">
        <f t="shared" si="95"/>
        <v>0</v>
      </c>
      <c r="I2026" s="16">
        <f t="shared" si="96"/>
        <v>0</v>
      </c>
      <c r="J2026" s="16">
        <f t="shared" si="97"/>
        <v>0</v>
      </c>
    </row>
    <row r="2027" spans="4:10" ht="15" customHeight="1" x14ac:dyDescent="0.15">
      <c r="D2027" s="16">
        <f>IF(T2027="",0,IF(科目汇总表!P$5=1,INT(LEFT(T2027,4)),IF(AND(科目汇总表!P$5=2,LEN(T2027)&gt;4),INT(LEFT(T2027,6)),IF(AND(科目汇总表!P$5=3,LEN(T2027)&gt;6),INT(LEFT(T2027,8)),IF(AND(科目汇总表!P$5=4,LEN(T2027)&gt;8),T2027,0)))))</f>
        <v>0</v>
      </c>
      <c r="H2027" s="16">
        <f t="shared" si="95"/>
        <v>0</v>
      </c>
      <c r="I2027" s="16">
        <f t="shared" si="96"/>
        <v>0</v>
      </c>
      <c r="J2027" s="16">
        <f t="shared" si="97"/>
        <v>0</v>
      </c>
    </row>
    <row r="2028" spans="4:10" ht="15" customHeight="1" x14ac:dyDescent="0.15">
      <c r="D2028" s="16">
        <f>IF(T2028="",0,IF(科目汇总表!P$5=1,INT(LEFT(T2028,4)),IF(AND(科目汇总表!P$5=2,LEN(T2028)&gt;4),INT(LEFT(T2028,6)),IF(AND(科目汇总表!P$5=3,LEN(T2028)&gt;6),INT(LEFT(T2028,8)),IF(AND(科目汇总表!P$5=4,LEN(T2028)&gt;8),T2028,0)))))</f>
        <v>0</v>
      </c>
      <c r="H2028" s="16">
        <f t="shared" si="95"/>
        <v>0</v>
      </c>
      <c r="I2028" s="16">
        <f t="shared" si="96"/>
        <v>0</v>
      </c>
      <c r="J2028" s="16">
        <f t="shared" si="97"/>
        <v>0</v>
      </c>
    </row>
    <row r="2029" spans="4:10" ht="15" customHeight="1" x14ac:dyDescent="0.15">
      <c r="D2029" s="16">
        <f>IF(T2029="",0,IF(科目汇总表!P$5=1,INT(LEFT(T2029,4)),IF(AND(科目汇总表!P$5=2,LEN(T2029)&gt;4),INT(LEFT(T2029,6)),IF(AND(科目汇总表!P$5=3,LEN(T2029)&gt;6),INT(LEFT(T2029,8)),IF(AND(科目汇总表!P$5=4,LEN(T2029)&gt;8),T2029,0)))))</f>
        <v>0</v>
      </c>
      <c r="H2029" s="16">
        <f t="shared" si="95"/>
        <v>0</v>
      </c>
      <c r="I2029" s="16">
        <f t="shared" si="96"/>
        <v>0</v>
      </c>
      <c r="J2029" s="16">
        <f t="shared" si="97"/>
        <v>0</v>
      </c>
    </row>
    <row r="2030" spans="4:10" ht="15" customHeight="1" x14ac:dyDescent="0.15">
      <c r="D2030" s="16">
        <f>IF(T2030="",0,IF(科目汇总表!P$5=1,INT(LEFT(T2030,4)),IF(AND(科目汇总表!P$5=2,LEN(T2030)&gt;4),INT(LEFT(T2030,6)),IF(AND(科目汇总表!P$5=3,LEN(T2030)&gt;6),INT(LEFT(T2030,8)),IF(AND(科目汇总表!P$5=4,LEN(T2030)&gt;8),T2030,0)))))</f>
        <v>0</v>
      </c>
      <c r="H2030" s="16">
        <f t="shared" si="95"/>
        <v>0</v>
      </c>
      <c r="I2030" s="16">
        <f t="shared" si="96"/>
        <v>0</v>
      </c>
      <c r="J2030" s="16">
        <f t="shared" si="97"/>
        <v>0</v>
      </c>
    </row>
    <row r="2031" spans="4:10" ht="15" customHeight="1" x14ac:dyDescent="0.15">
      <c r="D2031" s="16">
        <f>IF(T2031="",0,IF(科目汇总表!P$5=1,INT(LEFT(T2031,4)),IF(AND(科目汇总表!P$5=2,LEN(T2031)&gt;4),INT(LEFT(T2031,6)),IF(AND(科目汇总表!P$5=3,LEN(T2031)&gt;6),INT(LEFT(T2031,8)),IF(AND(科目汇总表!P$5=4,LEN(T2031)&gt;8),T2031,0)))))</f>
        <v>0</v>
      </c>
      <c r="H2031" s="16">
        <f t="shared" si="95"/>
        <v>0</v>
      </c>
      <c r="I2031" s="16">
        <f t="shared" si="96"/>
        <v>0</v>
      </c>
      <c r="J2031" s="16">
        <f t="shared" si="97"/>
        <v>0</v>
      </c>
    </row>
    <row r="2032" spans="4:10" ht="15" customHeight="1" x14ac:dyDescent="0.15">
      <c r="D2032" s="16">
        <f>IF(T2032="",0,IF(科目汇总表!P$5=1,INT(LEFT(T2032,4)),IF(AND(科目汇总表!P$5=2,LEN(T2032)&gt;4),INT(LEFT(T2032,6)),IF(AND(科目汇总表!P$5=3,LEN(T2032)&gt;6),INT(LEFT(T2032,8)),IF(AND(科目汇总表!P$5=4,LEN(T2032)&gt;8),T2032,0)))))</f>
        <v>0</v>
      </c>
      <c r="H2032" s="16">
        <f t="shared" si="95"/>
        <v>0</v>
      </c>
      <c r="I2032" s="16">
        <f t="shared" si="96"/>
        <v>0</v>
      </c>
      <c r="J2032" s="16">
        <f t="shared" si="97"/>
        <v>0</v>
      </c>
    </row>
    <row r="2033" spans="4:10" ht="15" customHeight="1" x14ac:dyDescent="0.15">
      <c r="D2033" s="16">
        <f>IF(T2033="",0,IF(科目汇总表!P$5=1,INT(LEFT(T2033,4)),IF(AND(科目汇总表!P$5=2,LEN(T2033)&gt;4),INT(LEFT(T2033,6)),IF(AND(科目汇总表!P$5=3,LEN(T2033)&gt;6),INT(LEFT(T2033,8)),IF(AND(科目汇总表!P$5=4,LEN(T2033)&gt;8),T2033,0)))))</f>
        <v>0</v>
      </c>
      <c r="H2033" s="16">
        <f t="shared" si="95"/>
        <v>0</v>
      </c>
      <c r="I2033" s="16">
        <f t="shared" si="96"/>
        <v>0</v>
      </c>
      <c r="J2033" s="16">
        <f t="shared" si="97"/>
        <v>0</v>
      </c>
    </row>
    <row r="2034" spans="4:10" ht="15" customHeight="1" x14ac:dyDescent="0.15">
      <c r="D2034" s="16">
        <f>IF(T2034="",0,IF(科目汇总表!P$5=1,INT(LEFT(T2034,4)),IF(AND(科目汇总表!P$5=2,LEN(T2034)&gt;4),INT(LEFT(T2034,6)),IF(AND(科目汇总表!P$5=3,LEN(T2034)&gt;6),INT(LEFT(T2034,8)),IF(AND(科目汇总表!P$5=4,LEN(T2034)&gt;8),T2034,0)))))</f>
        <v>0</v>
      </c>
      <c r="H2034" s="16">
        <f t="shared" si="95"/>
        <v>0</v>
      </c>
      <c r="I2034" s="16">
        <f t="shared" si="96"/>
        <v>0</v>
      </c>
      <c r="J2034" s="16">
        <f t="shared" si="97"/>
        <v>0</v>
      </c>
    </row>
    <row r="2035" spans="4:10" ht="15" customHeight="1" x14ac:dyDescent="0.15">
      <c r="D2035" s="16">
        <f>IF(T2035="",0,IF(科目汇总表!P$5=1,INT(LEFT(T2035,4)),IF(AND(科目汇总表!P$5=2,LEN(T2035)&gt;4),INT(LEFT(T2035,6)),IF(AND(科目汇总表!P$5=3,LEN(T2035)&gt;6),INT(LEFT(T2035,8)),IF(AND(科目汇总表!P$5=4,LEN(T2035)&gt;8),T2035,0)))))</f>
        <v>0</v>
      </c>
      <c r="H2035" s="16">
        <f t="shared" si="95"/>
        <v>0</v>
      </c>
      <c r="I2035" s="16">
        <f t="shared" si="96"/>
        <v>0</v>
      </c>
      <c r="J2035" s="16">
        <f t="shared" si="97"/>
        <v>0</v>
      </c>
    </row>
    <row r="2036" spans="4:10" ht="15" customHeight="1" x14ac:dyDescent="0.15">
      <c r="D2036" s="16">
        <f>IF(T2036="",0,IF(科目汇总表!P$5=1,INT(LEFT(T2036,4)),IF(AND(科目汇总表!P$5=2,LEN(T2036)&gt;4),INT(LEFT(T2036,6)),IF(AND(科目汇总表!P$5=3,LEN(T2036)&gt;6),INT(LEFT(T2036,8)),IF(AND(科目汇总表!P$5=4,LEN(T2036)&gt;8),T2036,0)))))</f>
        <v>0</v>
      </c>
      <c r="H2036" s="16">
        <f t="shared" si="95"/>
        <v>0</v>
      </c>
      <c r="I2036" s="16">
        <f t="shared" si="96"/>
        <v>0</v>
      </c>
      <c r="J2036" s="16">
        <f t="shared" si="97"/>
        <v>0</v>
      </c>
    </row>
    <row r="2037" spans="4:10" ht="15" customHeight="1" x14ac:dyDescent="0.15">
      <c r="D2037" s="16">
        <f>IF(T2037="",0,IF(科目汇总表!P$5=1,INT(LEFT(T2037,4)),IF(AND(科目汇总表!P$5=2,LEN(T2037)&gt;4),INT(LEFT(T2037,6)),IF(AND(科目汇总表!P$5=3,LEN(T2037)&gt;6),INT(LEFT(T2037,8)),IF(AND(科目汇总表!P$5=4,LEN(T2037)&gt;8),T2037,0)))))</f>
        <v>0</v>
      </c>
      <c r="H2037" s="16">
        <f t="shared" si="95"/>
        <v>0</v>
      </c>
      <c r="I2037" s="16">
        <f t="shared" si="96"/>
        <v>0</v>
      </c>
      <c r="J2037" s="16">
        <f t="shared" si="97"/>
        <v>0</v>
      </c>
    </row>
    <row r="2038" spans="4:10" ht="15" customHeight="1" x14ac:dyDescent="0.15">
      <c r="D2038" s="16">
        <f>IF(T2038="",0,IF(科目汇总表!P$5=1,INT(LEFT(T2038,4)),IF(AND(科目汇总表!P$5=2,LEN(T2038)&gt;4),INT(LEFT(T2038,6)),IF(AND(科目汇总表!P$5=3,LEN(T2038)&gt;6),INT(LEFT(T2038,8)),IF(AND(科目汇总表!P$5=4,LEN(T2038)&gt;8),T2038,0)))))</f>
        <v>0</v>
      </c>
      <c r="H2038" s="16">
        <f t="shared" si="95"/>
        <v>0</v>
      </c>
      <c r="I2038" s="16">
        <f t="shared" si="96"/>
        <v>0</v>
      </c>
      <c r="J2038" s="16">
        <f t="shared" si="97"/>
        <v>0</v>
      </c>
    </row>
    <row r="2039" spans="4:10" ht="15" customHeight="1" x14ac:dyDescent="0.15">
      <c r="D2039" s="16">
        <f>IF(T2039="",0,IF(科目汇总表!P$5=1,INT(LEFT(T2039,4)),IF(AND(科目汇总表!P$5=2,LEN(T2039)&gt;4),INT(LEFT(T2039,6)),IF(AND(科目汇总表!P$5=3,LEN(T2039)&gt;6),INT(LEFT(T2039,8)),IF(AND(科目汇总表!P$5=4,LEN(T2039)&gt;8),T2039,0)))))</f>
        <v>0</v>
      </c>
      <c r="H2039" s="16">
        <f t="shared" si="95"/>
        <v>0</v>
      </c>
      <c r="I2039" s="16">
        <f t="shared" si="96"/>
        <v>0</v>
      </c>
      <c r="J2039" s="16">
        <f t="shared" si="97"/>
        <v>0</v>
      </c>
    </row>
    <row r="2040" spans="4:10" ht="15" customHeight="1" x14ac:dyDescent="0.15">
      <c r="D2040" s="16">
        <f>IF(T2040="",0,IF(科目汇总表!P$5=1,INT(LEFT(T2040,4)),IF(AND(科目汇总表!P$5=2,LEN(T2040)&gt;4),INT(LEFT(T2040,6)),IF(AND(科目汇总表!P$5=3,LEN(T2040)&gt;6),INT(LEFT(T2040,8)),IF(AND(科目汇总表!P$5=4,LEN(T2040)&gt;8),T2040,0)))))</f>
        <v>0</v>
      </c>
      <c r="H2040" s="16">
        <f t="shared" si="95"/>
        <v>0</v>
      </c>
      <c r="I2040" s="16">
        <f t="shared" si="96"/>
        <v>0</v>
      </c>
      <c r="J2040" s="16">
        <f t="shared" si="97"/>
        <v>0</v>
      </c>
    </row>
    <row r="2041" spans="4:10" ht="15" customHeight="1" x14ac:dyDescent="0.15">
      <c r="D2041" s="16">
        <f>IF(T2041="",0,IF(科目汇总表!P$5=1,INT(LEFT(T2041,4)),IF(AND(科目汇总表!P$5=2,LEN(T2041)&gt;4),INT(LEFT(T2041,6)),IF(AND(科目汇总表!P$5=3,LEN(T2041)&gt;6),INT(LEFT(T2041,8)),IF(AND(科目汇总表!P$5=4,LEN(T2041)&gt;8),T2041,0)))))</f>
        <v>0</v>
      </c>
      <c r="H2041" s="16">
        <f t="shared" si="95"/>
        <v>0</v>
      </c>
      <c r="I2041" s="16">
        <f t="shared" si="96"/>
        <v>0</v>
      </c>
      <c r="J2041" s="16">
        <f t="shared" si="97"/>
        <v>0</v>
      </c>
    </row>
    <row r="2042" spans="4:10" ht="15" customHeight="1" x14ac:dyDescent="0.15">
      <c r="D2042" s="16">
        <f>IF(T2042="",0,IF(科目汇总表!P$5=1,INT(LEFT(T2042,4)),IF(AND(科目汇总表!P$5=2,LEN(T2042)&gt;4),INT(LEFT(T2042,6)),IF(AND(科目汇总表!P$5=3,LEN(T2042)&gt;6),INT(LEFT(T2042,8)),IF(AND(科目汇总表!P$5=4,LEN(T2042)&gt;8),T2042,0)))))</f>
        <v>0</v>
      </c>
      <c r="H2042" s="16">
        <f t="shared" si="95"/>
        <v>0</v>
      </c>
      <c r="I2042" s="16">
        <f t="shared" si="96"/>
        <v>0</v>
      </c>
      <c r="J2042" s="16">
        <f t="shared" si="97"/>
        <v>0</v>
      </c>
    </row>
    <row r="2043" spans="4:10" ht="15" customHeight="1" x14ac:dyDescent="0.15">
      <c r="D2043" s="16">
        <f>IF(T2043="",0,IF(科目汇总表!P$5=1,INT(LEFT(T2043,4)),IF(AND(科目汇总表!P$5=2,LEN(T2043)&gt;4),INT(LEFT(T2043,6)),IF(AND(科目汇总表!P$5=3,LEN(T2043)&gt;6),INT(LEFT(T2043,8)),IF(AND(科目汇总表!P$5=4,LEN(T2043)&gt;8),T2043,0)))))</f>
        <v>0</v>
      </c>
      <c r="H2043" s="16">
        <f t="shared" si="95"/>
        <v>0</v>
      </c>
      <c r="I2043" s="16">
        <f t="shared" si="96"/>
        <v>0</v>
      </c>
      <c r="J2043" s="16">
        <f t="shared" si="97"/>
        <v>0</v>
      </c>
    </row>
    <row r="2044" spans="4:10" ht="15" customHeight="1" x14ac:dyDescent="0.15">
      <c r="D2044" s="16">
        <f>IF(T2044="",0,IF(科目汇总表!P$5=1,INT(LEFT(T2044,4)),IF(AND(科目汇总表!P$5=2,LEN(T2044)&gt;4),INT(LEFT(T2044,6)),IF(AND(科目汇总表!P$5=3,LEN(T2044)&gt;6),INT(LEFT(T2044,8)),IF(AND(科目汇总表!P$5=4,LEN(T2044)&gt;8),T2044,0)))))</f>
        <v>0</v>
      </c>
      <c r="H2044" s="16">
        <f t="shared" si="95"/>
        <v>0</v>
      </c>
      <c r="I2044" s="16">
        <f t="shared" si="96"/>
        <v>0</v>
      </c>
      <c r="J2044" s="16">
        <f t="shared" si="97"/>
        <v>0</v>
      </c>
    </row>
    <row r="2045" spans="4:10" ht="15" customHeight="1" x14ac:dyDescent="0.15">
      <c r="D2045" s="16">
        <f>IF(T2045="",0,IF(科目汇总表!P$5=1,INT(LEFT(T2045,4)),IF(AND(科目汇总表!P$5=2,LEN(T2045)&gt;4),INT(LEFT(T2045,6)),IF(AND(科目汇总表!P$5=3,LEN(T2045)&gt;6),INT(LEFT(T2045,8)),IF(AND(科目汇总表!P$5=4,LEN(T2045)&gt;8),T2045,0)))))</f>
        <v>0</v>
      </c>
      <c r="H2045" s="16">
        <f t="shared" si="95"/>
        <v>0</v>
      </c>
      <c r="I2045" s="16">
        <f t="shared" si="96"/>
        <v>0</v>
      </c>
      <c r="J2045" s="16">
        <f t="shared" si="97"/>
        <v>0</v>
      </c>
    </row>
    <row r="2046" spans="4:10" ht="15" customHeight="1" x14ac:dyDescent="0.15">
      <c r="D2046" s="16">
        <f>IF(T2046="",0,IF(科目汇总表!P$5=1,INT(LEFT(T2046,4)),IF(AND(科目汇总表!P$5=2,LEN(T2046)&gt;4),INT(LEFT(T2046,6)),IF(AND(科目汇总表!P$5=3,LEN(T2046)&gt;6),INT(LEFT(T2046,8)),IF(AND(科目汇总表!P$5=4,LEN(T2046)&gt;8),T2046,0)))))</f>
        <v>0</v>
      </c>
      <c r="H2046" s="16">
        <f t="shared" si="95"/>
        <v>0</v>
      </c>
      <c r="I2046" s="16">
        <f t="shared" si="96"/>
        <v>0</v>
      </c>
      <c r="J2046" s="16">
        <f t="shared" si="97"/>
        <v>0</v>
      </c>
    </row>
    <row r="2047" spans="4:10" ht="15" customHeight="1" x14ac:dyDescent="0.15">
      <c r="D2047" s="16">
        <f>IF(T2047="",0,IF(科目汇总表!P$5=1,INT(LEFT(T2047,4)),IF(AND(科目汇总表!P$5=2,LEN(T2047)&gt;4),INT(LEFT(T2047,6)),IF(AND(科目汇总表!P$5=3,LEN(T2047)&gt;6),INT(LEFT(T2047,8)),IF(AND(科目汇总表!P$5=4,LEN(T2047)&gt;8),T2047,0)))))</f>
        <v>0</v>
      </c>
      <c r="H2047" s="16">
        <f t="shared" si="95"/>
        <v>0</v>
      </c>
      <c r="I2047" s="16">
        <f t="shared" si="96"/>
        <v>0</v>
      </c>
      <c r="J2047" s="16">
        <f t="shared" si="97"/>
        <v>0</v>
      </c>
    </row>
    <row r="2048" spans="4:10" ht="15" customHeight="1" x14ac:dyDescent="0.15">
      <c r="D2048" s="16">
        <f>IF(T2048="",0,IF(科目汇总表!P$5=1,INT(LEFT(T2048,4)),IF(AND(科目汇总表!P$5=2,LEN(T2048)&gt;4),INT(LEFT(T2048,6)),IF(AND(科目汇总表!P$5=3,LEN(T2048)&gt;6),INT(LEFT(T2048,8)),IF(AND(科目汇总表!P$5=4,LEN(T2048)&gt;8),T2048,0)))))</f>
        <v>0</v>
      </c>
      <c r="H2048" s="16">
        <f t="shared" si="95"/>
        <v>0</v>
      </c>
      <c r="I2048" s="16">
        <f t="shared" si="96"/>
        <v>0</v>
      </c>
      <c r="J2048" s="16">
        <f t="shared" si="97"/>
        <v>0</v>
      </c>
    </row>
    <row r="2049" spans="4:10" ht="15" customHeight="1" x14ac:dyDescent="0.15">
      <c r="D2049" s="16">
        <f>IF(T2049="",0,IF(科目汇总表!P$5=1,INT(LEFT(T2049,4)),IF(AND(科目汇总表!P$5=2,LEN(T2049)&gt;4),INT(LEFT(T2049,6)),IF(AND(科目汇总表!P$5=3,LEN(T2049)&gt;6),INT(LEFT(T2049,8)),IF(AND(科目汇总表!P$5=4,LEN(T2049)&gt;8),T2049,0)))))</f>
        <v>0</v>
      </c>
      <c r="H2049" s="16">
        <f t="shared" si="95"/>
        <v>0</v>
      </c>
      <c r="I2049" s="16">
        <f t="shared" si="96"/>
        <v>0</v>
      </c>
      <c r="J2049" s="16">
        <f t="shared" si="97"/>
        <v>0</v>
      </c>
    </row>
    <row r="2050" spans="4:10" ht="15" customHeight="1" x14ac:dyDescent="0.15">
      <c r="D2050" s="16">
        <f>IF(T2050="",0,IF(科目汇总表!P$5=1,INT(LEFT(T2050,4)),IF(AND(科目汇总表!P$5=2,LEN(T2050)&gt;4),INT(LEFT(T2050,6)),IF(AND(科目汇总表!P$5=3,LEN(T2050)&gt;6),INT(LEFT(T2050,8)),IF(AND(科目汇总表!P$5=4,LEN(T2050)&gt;8),T2050,0)))))</f>
        <v>0</v>
      </c>
      <c r="H2050" s="16">
        <f t="shared" si="95"/>
        <v>0</v>
      </c>
      <c r="I2050" s="16">
        <f t="shared" si="96"/>
        <v>0</v>
      </c>
      <c r="J2050" s="16">
        <f t="shared" si="97"/>
        <v>0</v>
      </c>
    </row>
    <row r="2051" spans="4:10" ht="15" customHeight="1" x14ac:dyDescent="0.15">
      <c r="D2051" s="16">
        <f>IF(T2051="",0,IF(科目汇总表!P$5=1,INT(LEFT(T2051,4)),IF(AND(科目汇总表!P$5=2,LEN(T2051)&gt;4),INT(LEFT(T2051,6)),IF(AND(科目汇总表!P$5=3,LEN(T2051)&gt;6),INT(LEFT(T2051,8)),IF(AND(科目汇总表!P$5=4,LEN(T2051)&gt;8),T2051,0)))))</f>
        <v>0</v>
      </c>
      <c r="H2051" s="16">
        <f t="shared" si="95"/>
        <v>0</v>
      </c>
      <c r="I2051" s="16">
        <f t="shared" si="96"/>
        <v>0</v>
      </c>
      <c r="J2051" s="16">
        <f t="shared" si="97"/>
        <v>0</v>
      </c>
    </row>
    <row r="2052" spans="4:10" ht="15" customHeight="1" x14ac:dyDescent="0.15">
      <c r="D2052" s="16">
        <f>IF(T2052="",0,IF(科目汇总表!P$5=1,INT(LEFT(T2052,4)),IF(AND(科目汇总表!P$5=2,LEN(T2052)&gt;4),INT(LEFT(T2052,6)),IF(AND(科目汇总表!P$5=3,LEN(T2052)&gt;6),INT(LEFT(T2052,8)),IF(AND(科目汇总表!P$5=4,LEN(T2052)&gt;8),T2052,0)))))</f>
        <v>0</v>
      </c>
      <c r="H2052" s="16">
        <f t="shared" si="95"/>
        <v>0</v>
      </c>
      <c r="I2052" s="16">
        <f t="shared" si="96"/>
        <v>0</v>
      </c>
      <c r="J2052" s="16">
        <f t="shared" si="97"/>
        <v>0</v>
      </c>
    </row>
    <row r="2053" spans="4:10" ht="15" customHeight="1" x14ac:dyDescent="0.15">
      <c r="D2053" s="16">
        <f>IF(T2053="",0,IF(科目汇总表!P$5=1,INT(LEFT(T2053,4)),IF(AND(科目汇总表!P$5=2,LEN(T2053)&gt;4),INT(LEFT(T2053,6)),IF(AND(科目汇总表!P$5=3,LEN(T2053)&gt;6),INT(LEFT(T2053,8)),IF(AND(科目汇总表!P$5=4,LEN(T2053)&gt;8),T2053,0)))))</f>
        <v>0</v>
      </c>
      <c r="H2053" s="16">
        <f t="shared" ref="H2053:H2116" si="98">IF(T2053=0,0,INT(LEFT(T2053,4)))</f>
        <v>0</v>
      </c>
      <c r="I2053" s="16">
        <f t="shared" si="96"/>
        <v>0</v>
      </c>
      <c r="J2053" s="16">
        <f t="shared" si="97"/>
        <v>0</v>
      </c>
    </row>
    <row r="2054" spans="4:10" ht="15" customHeight="1" x14ac:dyDescent="0.15">
      <c r="D2054" s="16">
        <f>IF(T2054="",0,IF(科目汇总表!P$5=1,INT(LEFT(T2054,4)),IF(AND(科目汇总表!P$5=2,LEN(T2054)&gt;4),INT(LEFT(T2054,6)),IF(AND(科目汇总表!P$5=3,LEN(T2054)&gt;6),INT(LEFT(T2054,8)),IF(AND(科目汇总表!P$5=4,LEN(T2054)&gt;8),T2054,0)))))</f>
        <v>0</v>
      </c>
      <c r="H2054" s="16">
        <f t="shared" si="98"/>
        <v>0</v>
      </c>
      <c r="I2054" s="16">
        <f t="shared" si="96"/>
        <v>0</v>
      </c>
      <c r="J2054" s="16">
        <f t="shared" si="97"/>
        <v>0</v>
      </c>
    </row>
    <row r="2055" spans="4:10" ht="15" customHeight="1" x14ac:dyDescent="0.15">
      <c r="D2055" s="16">
        <f>IF(T2055="",0,IF(科目汇总表!P$5=1,INT(LEFT(T2055,4)),IF(AND(科目汇总表!P$5=2,LEN(T2055)&gt;4),INT(LEFT(T2055,6)),IF(AND(科目汇总表!P$5=3,LEN(T2055)&gt;6),INT(LEFT(T2055,8)),IF(AND(科目汇总表!P$5=4,LEN(T2055)&gt;8),T2055,0)))))</f>
        <v>0</v>
      </c>
      <c r="H2055" s="16">
        <f t="shared" si="98"/>
        <v>0</v>
      </c>
      <c r="I2055" s="16">
        <f t="shared" si="96"/>
        <v>0</v>
      </c>
      <c r="J2055" s="16">
        <f t="shared" si="97"/>
        <v>0</v>
      </c>
    </row>
    <row r="2056" spans="4:10" ht="15" customHeight="1" x14ac:dyDescent="0.15">
      <c r="D2056" s="16">
        <f>IF(T2056="",0,IF(科目汇总表!P$5=1,INT(LEFT(T2056,4)),IF(AND(科目汇总表!P$5=2,LEN(T2056)&gt;4),INT(LEFT(T2056,6)),IF(AND(科目汇总表!P$5=3,LEN(T2056)&gt;6),INT(LEFT(T2056,8)),IF(AND(科目汇总表!P$5=4,LEN(T2056)&gt;8),T2056,0)))))</f>
        <v>0</v>
      </c>
      <c r="H2056" s="16">
        <f t="shared" si="98"/>
        <v>0</v>
      </c>
      <c r="I2056" s="16">
        <f t="shared" si="96"/>
        <v>0</v>
      </c>
      <c r="J2056" s="16">
        <f t="shared" si="97"/>
        <v>0</v>
      </c>
    </row>
    <row r="2057" spans="4:10" ht="15" customHeight="1" x14ac:dyDescent="0.15">
      <c r="D2057" s="16">
        <f>IF(T2057="",0,IF(科目汇总表!P$5=1,INT(LEFT(T2057,4)),IF(AND(科目汇总表!P$5=2,LEN(T2057)&gt;4),INT(LEFT(T2057,6)),IF(AND(科目汇总表!P$5=3,LEN(T2057)&gt;6),INT(LEFT(T2057,8)),IF(AND(科目汇总表!P$5=4,LEN(T2057)&gt;8),T2057,0)))))</f>
        <v>0</v>
      </c>
      <c r="H2057" s="16">
        <f t="shared" si="98"/>
        <v>0</v>
      </c>
      <c r="I2057" s="16">
        <f t="shared" si="96"/>
        <v>0</v>
      </c>
      <c r="J2057" s="16">
        <f t="shared" si="97"/>
        <v>0</v>
      </c>
    </row>
    <row r="2058" spans="4:10" ht="15" customHeight="1" x14ac:dyDescent="0.15">
      <c r="D2058" s="16">
        <f>IF(T2058="",0,IF(科目汇总表!P$5=1,INT(LEFT(T2058,4)),IF(AND(科目汇总表!P$5=2,LEN(T2058)&gt;4),INT(LEFT(T2058,6)),IF(AND(科目汇总表!P$5=3,LEN(T2058)&gt;6),INT(LEFT(T2058,8)),IF(AND(科目汇总表!P$5=4,LEN(T2058)&gt;8),T2058,0)))))</f>
        <v>0</v>
      </c>
      <c r="H2058" s="16">
        <f t="shared" si="98"/>
        <v>0</v>
      </c>
      <c r="I2058" s="16">
        <f t="shared" si="96"/>
        <v>0</v>
      </c>
      <c r="J2058" s="16">
        <f t="shared" si="97"/>
        <v>0</v>
      </c>
    </row>
    <row r="2059" spans="4:10" ht="15" customHeight="1" x14ac:dyDescent="0.15">
      <c r="D2059" s="16">
        <f>IF(T2059="",0,IF(科目汇总表!P$5=1,INT(LEFT(T2059,4)),IF(AND(科目汇总表!P$5=2,LEN(T2059)&gt;4),INT(LEFT(T2059,6)),IF(AND(科目汇总表!P$5=3,LEN(T2059)&gt;6),INT(LEFT(T2059,8)),IF(AND(科目汇总表!P$5=4,LEN(T2059)&gt;8),T2059,0)))))</f>
        <v>0</v>
      </c>
      <c r="H2059" s="16">
        <f t="shared" si="98"/>
        <v>0</v>
      </c>
      <c r="I2059" s="16">
        <f t="shared" si="96"/>
        <v>0</v>
      </c>
      <c r="J2059" s="16">
        <f t="shared" si="97"/>
        <v>0</v>
      </c>
    </row>
    <row r="2060" spans="4:10" ht="15" customHeight="1" x14ac:dyDescent="0.15">
      <c r="D2060" s="16">
        <f>IF(T2060="",0,IF(科目汇总表!P$5=1,INT(LEFT(T2060,4)),IF(AND(科目汇总表!P$5=2,LEN(T2060)&gt;4),INT(LEFT(T2060,6)),IF(AND(科目汇总表!P$5=3,LEN(T2060)&gt;6),INT(LEFT(T2060,8)),IF(AND(科目汇总表!P$5=4,LEN(T2060)&gt;8),T2060,0)))))</f>
        <v>0</v>
      </c>
      <c r="H2060" s="16">
        <f t="shared" si="98"/>
        <v>0</v>
      </c>
      <c r="I2060" s="16">
        <f t="shared" si="96"/>
        <v>0</v>
      </c>
      <c r="J2060" s="16">
        <f t="shared" si="97"/>
        <v>0</v>
      </c>
    </row>
    <row r="2061" spans="4:10" ht="15" customHeight="1" x14ac:dyDescent="0.15">
      <c r="D2061" s="16">
        <f>IF(T2061="",0,IF(科目汇总表!P$5=1,INT(LEFT(T2061,4)),IF(AND(科目汇总表!P$5=2,LEN(T2061)&gt;4),INT(LEFT(T2061,6)),IF(AND(科目汇总表!P$5=3,LEN(T2061)&gt;6),INT(LEFT(T2061,8)),IF(AND(科目汇总表!P$5=4,LEN(T2061)&gt;8),T2061,0)))))</f>
        <v>0</v>
      </c>
      <c r="H2061" s="16">
        <f t="shared" si="98"/>
        <v>0</v>
      </c>
      <c r="I2061" s="16">
        <f t="shared" si="96"/>
        <v>0</v>
      </c>
      <c r="J2061" s="16">
        <f t="shared" si="97"/>
        <v>0</v>
      </c>
    </row>
    <row r="2062" spans="4:10" ht="15" customHeight="1" x14ac:dyDescent="0.15">
      <c r="D2062" s="16">
        <f>IF(T2062="",0,IF(科目汇总表!P$5=1,INT(LEFT(T2062,4)),IF(AND(科目汇总表!P$5=2,LEN(T2062)&gt;4),INT(LEFT(T2062,6)),IF(AND(科目汇总表!P$5=3,LEN(T2062)&gt;6),INT(LEFT(T2062,8)),IF(AND(科目汇总表!P$5=4,LEN(T2062)&gt;8),T2062,0)))))</f>
        <v>0</v>
      </c>
      <c r="H2062" s="16">
        <f t="shared" si="98"/>
        <v>0</v>
      </c>
      <c r="I2062" s="16">
        <f t="shared" si="96"/>
        <v>0</v>
      </c>
      <c r="J2062" s="16">
        <f t="shared" si="97"/>
        <v>0</v>
      </c>
    </row>
    <row r="2063" spans="4:10" ht="15" customHeight="1" x14ac:dyDescent="0.15">
      <c r="D2063" s="16">
        <f>IF(T2063="",0,IF(科目汇总表!P$5=1,INT(LEFT(T2063,4)),IF(AND(科目汇总表!P$5=2,LEN(T2063)&gt;4),INT(LEFT(T2063,6)),IF(AND(科目汇总表!P$5=3,LEN(T2063)&gt;6),INT(LEFT(T2063,8)),IF(AND(科目汇总表!P$5=4,LEN(T2063)&gt;8),T2063,0)))))</f>
        <v>0</v>
      </c>
      <c r="H2063" s="16">
        <f t="shared" si="98"/>
        <v>0</v>
      </c>
      <c r="I2063" s="16">
        <f t="shared" si="96"/>
        <v>0</v>
      </c>
      <c r="J2063" s="16">
        <f t="shared" si="97"/>
        <v>0</v>
      </c>
    </row>
    <row r="2064" spans="4:10" ht="15" customHeight="1" x14ac:dyDescent="0.15">
      <c r="D2064" s="16">
        <f>IF(T2064="",0,IF(科目汇总表!P$5=1,INT(LEFT(T2064,4)),IF(AND(科目汇总表!P$5=2,LEN(T2064)&gt;4),INT(LEFT(T2064,6)),IF(AND(科目汇总表!P$5=3,LEN(T2064)&gt;6),INT(LEFT(T2064,8)),IF(AND(科目汇总表!P$5=4,LEN(T2064)&gt;8),T2064,0)))))</f>
        <v>0</v>
      </c>
      <c r="H2064" s="16">
        <f t="shared" si="98"/>
        <v>0</v>
      </c>
      <c r="I2064" s="16">
        <f t="shared" si="96"/>
        <v>0</v>
      </c>
      <c r="J2064" s="16">
        <f t="shared" si="97"/>
        <v>0</v>
      </c>
    </row>
    <row r="2065" spans="4:10" ht="15" customHeight="1" x14ac:dyDescent="0.15">
      <c r="D2065" s="16">
        <f>IF(T2065="",0,IF(科目汇总表!P$5=1,INT(LEFT(T2065,4)),IF(AND(科目汇总表!P$5=2,LEN(T2065)&gt;4),INT(LEFT(T2065,6)),IF(AND(科目汇总表!P$5=3,LEN(T2065)&gt;6),INT(LEFT(T2065,8)),IF(AND(科目汇总表!P$5=4,LEN(T2065)&gt;8),T2065,0)))))</f>
        <v>0</v>
      </c>
      <c r="H2065" s="16">
        <f t="shared" si="98"/>
        <v>0</v>
      </c>
      <c r="I2065" s="16">
        <f t="shared" si="96"/>
        <v>0</v>
      </c>
      <c r="J2065" s="16">
        <f t="shared" si="97"/>
        <v>0</v>
      </c>
    </row>
    <row r="2066" spans="4:10" ht="15" customHeight="1" x14ac:dyDescent="0.15">
      <c r="D2066" s="16">
        <f>IF(T2066="",0,IF(科目汇总表!P$5=1,INT(LEFT(T2066,4)),IF(AND(科目汇总表!P$5=2,LEN(T2066)&gt;4),INT(LEFT(T2066,6)),IF(AND(科目汇总表!P$5=3,LEN(T2066)&gt;6),INT(LEFT(T2066,8)),IF(AND(科目汇总表!P$5=4,LEN(T2066)&gt;8),T2066,0)))))</f>
        <v>0</v>
      </c>
      <c r="H2066" s="16">
        <f t="shared" si="98"/>
        <v>0</v>
      </c>
      <c r="I2066" s="16">
        <f t="shared" si="96"/>
        <v>0</v>
      </c>
      <c r="J2066" s="16">
        <f t="shared" si="97"/>
        <v>0</v>
      </c>
    </row>
    <row r="2067" spans="4:10" ht="15" customHeight="1" x14ac:dyDescent="0.15">
      <c r="D2067" s="16">
        <f>IF(T2067="",0,IF(科目汇总表!P$5=1,INT(LEFT(T2067,4)),IF(AND(科目汇总表!P$5=2,LEN(T2067)&gt;4),INT(LEFT(T2067,6)),IF(AND(科目汇总表!P$5=3,LEN(T2067)&gt;6),INT(LEFT(T2067,8)),IF(AND(科目汇总表!P$5=4,LEN(T2067)&gt;8),T2067,0)))))</f>
        <v>0</v>
      </c>
      <c r="H2067" s="16">
        <f t="shared" si="98"/>
        <v>0</v>
      </c>
      <c r="I2067" s="16">
        <f t="shared" si="96"/>
        <v>0</v>
      </c>
      <c r="J2067" s="16">
        <f t="shared" si="97"/>
        <v>0</v>
      </c>
    </row>
    <row r="2068" spans="4:10" ht="15" customHeight="1" x14ac:dyDescent="0.15">
      <c r="D2068" s="16">
        <f>IF(T2068="",0,IF(科目汇总表!P$5=1,INT(LEFT(T2068,4)),IF(AND(科目汇总表!P$5=2,LEN(T2068)&gt;4),INT(LEFT(T2068,6)),IF(AND(科目汇总表!P$5=3,LEN(T2068)&gt;6),INT(LEFT(T2068,8)),IF(AND(科目汇总表!P$5=4,LEN(T2068)&gt;8),T2068,0)))))</f>
        <v>0</v>
      </c>
      <c r="H2068" s="16">
        <f t="shared" si="98"/>
        <v>0</v>
      </c>
      <c r="I2068" s="16">
        <f t="shared" si="96"/>
        <v>0</v>
      </c>
      <c r="J2068" s="16">
        <f t="shared" si="97"/>
        <v>0</v>
      </c>
    </row>
    <row r="2069" spans="4:10" ht="15" customHeight="1" x14ac:dyDescent="0.15">
      <c r="D2069" s="16">
        <f>IF(T2069="",0,IF(科目汇总表!P$5=1,INT(LEFT(T2069,4)),IF(AND(科目汇总表!P$5=2,LEN(T2069)&gt;4),INT(LEFT(T2069,6)),IF(AND(科目汇总表!P$5=3,LEN(T2069)&gt;6),INT(LEFT(T2069,8)),IF(AND(科目汇总表!P$5=4,LEN(T2069)&gt;8),T2069,0)))))</f>
        <v>0</v>
      </c>
      <c r="H2069" s="16">
        <f t="shared" si="98"/>
        <v>0</v>
      </c>
      <c r="I2069" s="16">
        <f t="shared" si="96"/>
        <v>0</v>
      </c>
      <c r="J2069" s="16">
        <f t="shared" si="97"/>
        <v>0</v>
      </c>
    </row>
    <row r="2070" spans="4:10" ht="15" customHeight="1" x14ac:dyDescent="0.15">
      <c r="D2070" s="16">
        <f>IF(T2070="",0,IF(科目汇总表!P$5=1,INT(LEFT(T2070,4)),IF(AND(科目汇总表!P$5=2,LEN(T2070)&gt;4),INT(LEFT(T2070,6)),IF(AND(科目汇总表!P$5=3,LEN(T2070)&gt;6),INT(LEFT(T2070,8)),IF(AND(科目汇总表!P$5=4,LEN(T2070)&gt;8),T2070,0)))))</f>
        <v>0</v>
      </c>
      <c r="H2070" s="16">
        <f t="shared" si="98"/>
        <v>0</v>
      </c>
      <c r="I2070" s="16">
        <f t="shared" si="96"/>
        <v>0</v>
      </c>
      <c r="J2070" s="16">
        <f t="shared" si="97"/>
        <v>0</v>
      </c>
    </row>
    <row r="2071" spans="4:10" ht="15" customHeight="1" x14ac:dyDescent="0.15">
      <c r="D2071" s="16">
        <f>IF(T2071="",0,IF(科目汇总表!P$5=1,INT(LEFT(T2071,4)),IF(AND(科目汇总表!P$5=2,LEN(T2071)&gt;4),INT(LEFT(T2071,6)),IF(AND(科目汇总表!P$5=3,LEN(T2071)&gt;6),INT(LEFT(T2071,8)),IF(AND(科目汇总表!P$5=4,LEN(T2071)&gt;8),T2071,0)))))</f>
        <v>0</v>
      </c>
      <c r="H2071" s="16">
        <f t="shared" si="98"/>
        <v>0</v>
      </c>
      <c r="I2071" s="16">
        <f t="shared" si="96"/>
        <v>0</v>
      </c>
      <c r="J2071" s="16">
        <f t="shared" si="97"/>
        <v>0</v>
      </c>
    </row>
    <row r="2072" spans="4:10" ht="15" customHeight="1" x14ac:dyDescent="0.15">
      <c r="D2072" s="16">
        <f>IF(T2072="",0,IF(科目汇总表!P$5=1,INT(LEFT(T2072,4)),IF(AND(科目汇总表!P$5=2,LEN(T2072)&gt;4),INT(LEFT(T2072,6)),IF(AND(科目汇总表!P$5=3,LEN(T2072)&gt;6),INT(LEFT(T2072,8)),IF(AND(科目汇总表!P$5=4,LEN(T2072)&gt;8),T2072,0)))))</f>
        <v>0</v>
      </c>
      <c r="H2072" s="16">
        <f t="shared" si="98"/>
        <v>0</v>
      </c>
      <c r="I2072" s="16">
        <f t="shared" si="96"/>
        <v>0</v>
      </c>
      <c r="J2072" s="16">
        <f t="shared" si="97"/>
        <v>0</v>
      </c>
    </row>
    <row r="2073" spans="4:10" ht="15" customHeight="1" x14ac:dyDescent="0.15">
      <c r="D2073" s="16">
        <f>IF(T2073="",0,IF(科目汇总表!P$5=1,INT(LEFT(T2073,4)),IF(AND(科目汇总表!P$5=2,LEN(T2073)&gt;4),INT(LEFT(T2073,6)),IF(AND(科目汇总表!P$5=3,LEN(T2073)&gt;6),INT(LEFT(T2073,8)),IF(AND(科目汇总表!P$5=4,LEN(T2073)&gt;8),T2073,0)))))</f>
        <v>0</v>
      </c>
      <c r="H2073" s="16">
        <f t="shared" si="98"/>
        <v>0</v>
      </c>
      <c r="I2073" s="16">
        <f t="shared" si="96"/>
        <v>0</v>
      </c>
      <c r="J2073" s="16">
        <f t="shared" si="97"/>
        <v>0</v>
      </c>
    </row>
    <row r="2074" spans="4:10" ht="15" customHeight="1" x14ac:dyDescent="0.15">
      <c r="D2074" s="16">
        <f>IF(T2074="",0,IF(科目汇总表!P$5=1,INT(LEFT(T2074,4)),IF(AND(科目汇总表!P$5=2,LEN(T2074)&gt;4),INT(LEFT(T2074,6)),IF(AND(科目汇总表!P$5=3,LEN(T2074)&gt;6),INT(LEFT(T2074,8)),IF(AND(科目汇总表!P$5=4,LEN(T2074)&gt;8),T2074,0)))))</f>
        <v>0</v>
      </c>
      <c r="H2074" s="16">
        <f t="shared" si="98"/>
        <v>0</v>
      </c>
      <c r="I2074" s="16">
        <f t="shared" si="96"/>
        <v>0</v>
      </c>
      <c r="J2074" s="16">
        <f t="shared" si="97"/>
        <v>0</v>
      </c>
    </row>
    <row r="2075" spans="4:10" ht="15" customHeight="1" x14ac:dyDescent="0.15">
      <c r="D2075" s="16">
        <f>IF(T2075="",0,IF(科目汇总表!P$5=1,INT(LEFT(T2075,4)),IF(AND(科目汇总表!P$5=2,LEN(T2075)&gt;4),INT(LEFT(T2075,6)),IF(AND(科目汇总表!P$5=3,LEN(T2075)&gt;6),INT(LEFT(T2075,8)),IF(AND(科目汇总表!P$5=4,LEN(T2075)&gt;8),T2075,0)))))</f>
        <v>0</v>
      </c>
      <c r="H2075" s="16">
        <f t="shared" si="98"/>
        <v>0</v>
      </c>
      <c r="I2075" s="16">
        <f t="shared" si="96"/>
        <v>0</v>
      </c>
      <c r="J2075" s="16">
        <f t="shared" si="97"/>
        <v>0</v>
      </c>
    </row>
    <row r="2076" spans="4:10" ht="15" customHeight="1" x14ac:dyDescent="0.15">
      <c r="D2076" s="16">
        <f>IF(T2076="",0,IF(科目汇总表!P$5=1,INT(LEFT(T2076,4)),IF(AND(科目汇总表!P$5=2,LEN(T2076)&gt;4),INT(LEFT(T2076,6)),IF(AND(科目汇总表!P$5=3,LEN(T2076)&gt;6),INT(LEFT(T2076,8)),IF(AND(科目汇总表!P$5=4,LEN(T2076)&gt;8),T2076,0)))))</f>
        <v>0</v>
      </c>
      <c r="H2076" s="16">
        <f t="shared" si="98"/>
        <v>0</v>
      </c>
      <c r="I2076" s="16">
        <f t="shared" si="96"/>
        <v>0</v>
      </c>
      <c r="J2076" s="16">
        <f t="shared" si="97"/>
        <v>0</v>
      </c>
    </row>
    <row r="2077" spans="4:10" ht="15" customHeight="1" x14ac:dyDescent="0.15">
      <c r="D2077" s="16">
        <f>IF(T2077="",0,IF(科目汇总表!P$5=1,INT(LEFT(T2077,4)),IF(AND(科目汇总表!P$5=2,LEN(T2077)&gt;4),INT(LEFT(T2077,6)),IF(AND(科目汇总表!P$5=3,LEN(T2077)&gt;6),INT(LEFT(T2077,8)),IF(AND(科目汇总表!P$5=4,LEN(T2077)&gt;8),T2077,0)))))</f>
        <v>0</v>
      </c>
      <c r="H2077" s="16">
        <f t="shared" si="98"/>
        <v>0</v>
      </c>
      <c r="I2077" s="16">
        <f t="shared" si="96"/>
        <v>0</v>
      </c>
      <c r="J2077" s="16">
        <f t="shared" si="97"/>
        <v>0</v>
      </c>
    </row>
    <row r="2078" spans="4:10" ht="15" customHeight="1" x14ac:dyDescent="0.15">
      <c r="D2078" s="16">
        <f>IF(T2078="",0,IF(科目汇总表!P$5=1,INT(LEFT(T2078,4)),IF(AND(科目汇总表!P$5=2,LEN(T2078)&gt;4),INT(LEFT(T2078,6)),IF(AND(科目汇总表!P$5=3,LEN(T2078)&gt;6),INT(LEFT(T2078,8)),IF(AND(科目汇总表!P$5=4,LEN(T2078)&gt;8),T2078,0)))))</f>
        <v>0</v>
      </c>
      <c r="H2078" s="16">
        <f t="shared" si="98"/>
        <v>0</v>
      </c>
      <c r="I2078" s="16">
        <f t="shared" si="96"/>
        <v>0</v>
      </c>
      <c r="J2078" s="16">
        <f t="shared" si="97"/>
        <v>0</v>
      </c>
    </row>
    <row r="2079" spans="4:10" ht="15" customHeight="1" x14ac:dyDescent="0.15">
      <c r="D2079" s="16">
        <f>IF(T2079="",0,IF(科目汇总表!P$5=1,INT(LEFT(T2079,4)),IF(AND(科目汇总表!P$5=2,LEN(T2079)&gt;4),INT(LEFT(T2079,6)),IF(AND(科目汇总表!P$5=3,LEN(T2079)&gt;6),INT(LEFT(T2079,8)),IF(AND(科目汇总表!P$5=4,LEN(T2079)&gt;8),T2079,0)))))</f>
        <v>0</v>
      </c>
      <c r="H2079" s="16">
        <f t="shared" si="98"/>
        <v>0</v>
      </c>
      <c r="I2079" s="16">
        <f t="shared" si="96"/>
        <v>0</v>
      </c>
      <c r="J2079" s="16">
        <f t="shared" si="97"/>
        <v>0</v>
      </c>
    </row>
    <row r="2080" spans="4:10" ht="15" customHeight="1" x14ac:dyDescent="0.15">
      <c r="D2080" s="16">
        <f>IF(T2080="",0,IF(科目汇总表!P$5=1,INT(LEFT(T2080,4)),IF(AND(科目汇总表!P$5=2,LEN(T2080)&gt;4),INT(LEFT(T2080,6)),IF(AND(科目汇总表!P$5=3,LEN(T2080)&gt;6),INT(LEFT(T2080,8)),IF(AND(科目汇总表!P$5=4,LEN(T2080)&gt;8),T2080,0)))))</f>
        <v>0</v>
      </c>
      <c r="H2080" s="16">
        <f t="shared" si="98"/>
        <v>0</v>
      </c>
      <c r="I2080" s="16">
        <f t="shared" si="96"/>
        <v>0</v>
      </c>
      <c r="J2080" s="16">
        <f t="shared" si="97"/>
        <v>0</v>
      </c>
    </row>
    <row r="2081" spans="4:10" ht="15" customHeight="1" x14ac:dyDescent="0.15">
      <c r="D2081" s="16">
        <f>IF(T2081="",0,IF(科目汇总表!P$5=1,INT(LEFT(T2081,4)),IF(AND(科目汇总表!P$5=2,LEN(T2081)&gt;4),INT(LEFT(T2081,6)),IF(AND(科目汇总表!P$5=3,LEN(T2081)&gt;6),INT(LEFT(T2081,8)),IF(AND(科目汇总表!P$5=4,LEN(T2081)&gt;8),T2081,0)))))</f>
        <v>0</v>
      </c>
      <c r="H2081" s="16">
        <f t="shared" si="98"/>
        <v>0</v>
      </c>
      <c r="I2081" s="16">
        <f t="shared" si="96"/>
        <v>0</v>
      </c>
      <c r="J2081" s="16">
        <f t="shared" si="97"/>
        <v>0</v>
      </c>
    </row>
    <row r="2082" spans="4:10" ht="15" customHeight="1" x14ac:dyDescent="0.15">
      <c r="D2082" s="16">
        <f>IF(T2082="",0,IF(科目汇总表!P$5=1,INT(LEFT(T2082,4)),IF(AND(科目汇总表!P$5=2,LEN(T2082)&gt;4),INT(LEFT(T2082,6)),IF(AND(科目汇总表!P$5=3,LEN(T2082)&gt;6),INT(LEFT(T2082,8)),IF(AND(科目汇总表!P$5=4,LEN(T2082)&gt;8),T2082,0)))))</f>
        <v>0</v>
      </c>
      <c r="H2082" s="16">
        <f t="shared" si="98"/>
        <v>0</v>
      </c>
      <c r="I2082" s="16">
        <f t="shared" si="96"/>
        <v>0</v>
      </c>
      <c r="J2082" s="16">
        <f t="shared" si="97"/>
        <v>0</v>
      </c>
    </row>
    <row r="2083" spans="4:10" ht="15" customHeight="1" x14ac:dyDescent="0.15">
      <c r="D2083" s="16">
        <f>IF(T2083="",0,IF(科目汇总表!P$5=1,INT(LEFT(T2083,4)),IF(AND(科目汇总表!P$5=2,LEN(T2083)&gt;4),INT(LEFT(T2083,6)),IF(AND(科目汇总表!P$5=3,LEN(T2083)&gt;6),INT(LEFT(T2083,8)),IF(AND(科目汇总表!P$5=4,LEN(T2083)&gt;8),T2083,0)))))</f>
        <v>0</v>
      </c>
      <c r="H2083" s="16">
        <f t="shared" si="98"/>
        <v>0</v>
      </c>
      <c r="I2083" s="16">
        <f t="shared" si="96"/>
        <v>0</v>
      </c>
      <c r="J2083" s="16">
        <f t="shared" si="97"/>
        <v>0</v>
      </c>
    </row>
    <row r="2084" spans="4:10" ht="15" customHeight="1" x14ac:dyDescent="0.15">
      <c r="D2084" s="16">
        <f>IF(T2084="",0,IF(科目汇总表!P$5=1,INT(LEFT(T2084,4)),IF(AND(科目汇总表!P$5=2,LEN(T2084)&gt;4),INT(LEFT(T2084,6)),IF(AND(科目汇总表!P$5=3,LEN(T2084)&gt;6),INT(LEFT(T2084,8)),IF(AND(科目汇总表!P$5=4,LEN(T2084)&gt;8),T2084,0)))))</f>
        <v>0</v>
      </c>
      <c r="H2084" s="16">
        <f t="shared" si="98"/>
        <v>0</v>
      </c>
      <c r="I2084" s="16">
        <f t="shared" ref="I2084:I2147" si="99">IF(LEN(T2084)&lt;6,0,INT(LEFT(T2084,6)))</f>
        <v>0</v>
      </c>
      <c r="J2084" s="16">
        <f t="shared" ref="J2084:J2147" si="100">IF(LEN(T2084)&lt;8,0,INT(LEFT(T2084,8)))</f>
        <v>0</v>
      </c>
    </row>
    <row r="2085" spans="4:10" ht="15" customHeight="1" x14ac:dyDescent="0.15">
      <c r="D2085" s="16">
        <f>IF(T2085="",0,IF(科目汇总表!P$5=1,INT(LEFT(T2085,4)),IF(AND(科目汇总表!P$5=2,LEN(T2085)&gt;4),INT(LEFT(T2085,6)),IF(AND(科目汇总表!P$5=3,LEN(T2085)&gt;6),INT(LEFT(T2085,8)),IF(AND(科目汇总表!P$5=4,LEN(T2085)&gt;8),T2085,0)))))</f>
        <v>0</v>
      </c>
      <c r="H2085" s="16">
        <f t="shared" si="98"/>
        <v>0</v>
      </c>
      <c r="I2085" s="16">
        <f t="shared" si="99"/>
        <v>0</v>
      </c>
      <c r="J2085" s="16">
        <f t="shared" si="100"/>
        <v>0</v>
      </c>
    </row>
    <row r="2086" spans="4:10" ht="15" customHeight="1" x14ac:dyDescent="0.15">
      <c r="D2086" s="16">
        <f>IF(T2086="",0,IF(科目汇总表!P$5=1,INT(LEFT(T2086,4)),IF(AND(科目汇总表!P$5=2,LEN(T2086)&gt;4),INT(LEFT(T2086,6)),IF(AND(科目汇总表!P$5=3,LEN(T2086)&gt;6),INT(LEFT(T2086,8)),IF(AND(科目汇总表!P$5=4,LEN(T2086)&gt;8),T2086,0)))))</f>
        <v>0</v>
      </c>
      <c r="H2086" s="16">
        <f t="shared" si="98"/>
        <v>0</v>
      </c>
      <c r="I2086" s="16">
        <f t="shared" si="99"/>
        <v>0</v>
      </c>
      <c r="J2086" s="16">
        <f t="shared" si="100"/>
        <v>0</v>
      </c>
    </row>
    <row r="2087" spans="4:10" ht="15" customHeight="1" x14ac:dyDescent="0.15">
      <c r="D2087" s="16">
        <f>IF(T2087="",0,IF(科目汇总表!P$5=1,INT(LEFT(T2087,4)),IF(AND(科目汇总表!P$5=2,LEN(T2087)&gt;4),INT(LEFT(T2087,6)),IF(AND(科目汇总表!P$5=3,LEN(T2087)&gt;6),INT(LEFT(T2087,8)),IF(AND(科目汇总表!P$5=4,LEN(T2087)&gt;8),T2087,0)))))</f>
        <v>0</v>
      </c>
      <c r="H2087" s="16">
        <f t="shared" si="98"/>
        <v>0</v>
      </c>
      <c r="I2087" s="16">
        <f t="shared" si="99"/>
        <v>0</v>
      </c>
      <c r="J2087" s="16">
        <f t="shared" si="100"/>
        <v>0</v>
      </c>
    </row>
    <row r="2088" spans="4:10" ht="15" customHeight="1" x14ac:dyDescent="0.15">
      <c r="D2088" s="16">
        <f>IF(T2088="",0,IF(科目汇总表!P$5=1,INT(LEFT(T2088,4)),IF(AND(科目汇总表!P$5=2,LEN(T2088)&gt;4),INT(LEFT(T2088,6)),IF(AND(科目汇总表!P$5=3,LEN(T2088)&gt;6),INT(LEFT(T2088,8)),IF(AND(科目汇总表!P$5=4,LEN(T2088)&gt;8),T2088,0)))))</f>
        <v>0</v>
      </c>
      <c r="H2088" s="16">
        <f t="shared" si="98"/>
        <v>0</v>
      </c>
      <c r="I2088" s="16">
        <f t="shared" si="99"/>
        <v>0</v>
      </c>
      <c r="J2088" s="16">
        <f t="shared" si="100"/>
        <v>0</v>
      </c>
    </row>
    <row r="2089" spans="4:10" ht="15" customHeight="1" x14ac:dyDescent="0.15">
      <c r="D2089" s="16">
        <f>IF(T2089="",0,IF(科目汇总表!P$5=1,INT(LEFT(T2089,4)),IF(AND(科目汇总表!P$5=2,LEN(T2089)&gt;4),INT(LEFT(T2089,6)),IF(AND(科目汇总表!P$5=3,LEN(T2089)&gt;6),INT(LEFT(T2089,8)),IF(AND(科目汇总表!P$5=4,LEN(T2089)&gt;8),T2089,0)))))</f>
        <v>0</v>
      </c>
      <c r="H2089" s="16">
        <f t="shared" si="98"/>
        <v>0</v>
      </c>
      <c r="I2089" s="16">
        <f t="shared" si="99"/>
        <v>0</v>
      </c>
      <c r="J2089" s="16">
        <f t="shared" si="100"/>
        <v>0</v>
      </c>
    </row>
    <row r="2090" spans="4:10" ht="15" customHeight="1" x14ac:dyDescent="0.15">
      <c r="D2090" s="16">
        <f>IF(T2090="",0,IF(科目汇总表!P$5=1,INT(LEFT(T2090,4)),IF(AND(科目汇总表!P$5=2,LEN(T2090)&gt;4),INT(LEFT(T2090,6)),IF(AND(科目汇总表!P$5=3,LEN(T2090)&gt;6),INT(LEFT(T2090,8)),IF(AND(科目汇总表!P$5=4,LEN(T2090)&gt;8),T2090,0)))))</f>
        <v>0</v>
      </c>
      <c r="H2090" s="16">
        <f t="shared" si="98"/>
        <v>0</v>
      </c>
      <c r="I2090" s="16">
        <f t="shared" si="99"/>
        <v>0</v>
      </c>
      <c r="J2090" s="16">
        <f t="shared" si="100"/>
        <v>0</v>
      </c>
    </row>
    <row r="2091" spans="4:10" ht="15" customHeight="1" x14ac:dyDescent="0.15">
      <c r="D2091" s="16">
        <f>IF(T2091="",0,IF(科目汇总表!P$5=1,INT(LEFT(T2091,4)),IF(AND(科目汇总表!P$5=2,LEN(T2091)&gt;4),INT(LEFT(T2091,6)),IF(AND(科目汇总表!P$5=3,LEN(T2091)&gt;6),INT(LEFT(T2091,8)),IF(AND(科目汇总表!P$5=4,LEN(T2091)&gt;8),T2091,0)))))</f>
        <v>0</v>
      </c>
      <c r="H2091" s="16">
        <f t="shared" si="98"/>
        <v>0</v>
      </c>
      <c r="I2091" s="16">
        <f t="shared" si="99"/>
        <v>0</v>
      </c>
      <c r="J2091" s="16">
        <f t="shared" si="100"/>
        <v>0</v>
      </c>
    </row>
    <row r="2092" spans="4:10" ht="15" customHeight="1" x14ac:dyDescent="0.15">
      <c r="D2092" s="16">
        <f>IF(T2092="",0,IF(科目汇总表!P$5=1,INT(LEFT(T2092,4)),IF(AND(科目汇总表!P$5=2,LEN(T2092)&gt;4),INT(LEFT(T2092,6)),IF(AND(科目汇总表!P$5=3,LEN(T2092)&gt;6),INT(LEFT(T2092,8)),IF(AND(科目汇总表!P$5=4,LEN(T2092)&gt;8),T2092,0)))))</f>
        <v>0</v>
      </c>
      <c r="H2092" s="16">
        <f t="shared" si="98"/>
        <v>0</v>
      </c>
      <c r="I2092" s="16">
        <f t="shared" si="99"/>
        <v>0</v>
      </c>
      <c r="J2092" s="16">
        <f t="shared" si="100"/>
        <v>0</v>
      </c>
    </row>
    <row r="2093" spans="4:10" ht="15" customHeight="1" x14ac:dyDescent="0.15">
      <c r="D2093" s="16">
        <f>IF(T2093="",0,IF(科目汇总表!P$5=1,INT(LEFT(T2093,4)),IF(AND(科目汇总表!P$5=2,LEN(T2093)&gt;4),INT(LEFT(T2093,6)),IF(AND(科目汇总表!P$5=3,LEN(T2093)&gt;6),INT(LEFT(T2093,8)),IF(AND(科目汇总表!P$5=4,LEN(T2093)&gt;8),T2093,0)))))</f>
        <v>0</v>
      </c>
      <c r="H2093" s="16">
        <f t="shared" si="98"/>
        <v>0</v>
      </c>
      <c r="I2093" s="16">
        <f t="shared" si="99"/>
        <v>0</v>
      </c>
      <c r="J2093" s="16">
        <f t="shared" si="100"/>
        <v>0</v>
      </c>
    </row>
    <row r="2094" spans="4:10" ht="15" customHeight="1" x14ac:dyDescent="0.15">
      <c r="D2094" s="16">
        <f>IF(T2094="",0,IF(科目汇总表!P$5=1,INT(LEFT(T2094,4)),IF(AND(科目汇总表!P$5=2,LEN(T2094)&gt;4),INT(LEFT(T2094,6)),IF(AND(科目汇总表!P$5=3,LEN(T2094)&gt;6),INT(LEFT(T2094,8)),IF(AND(科目汇总表!P$5=4,LEN(T2094)&gt;8),T2094,0)))))</f>
        <v>0</v>
      </c>
      <c r="H2094" s="16">
        <f t="shared" si="98"/>
        <v>0</v>
      </c>
      <c r="I2094" s="16">
        <f t="shared" si="99"/>
        <v>0</v>
      </c>
      <c r="J2094" s="16">
        <f t="shared" si="100"/>
        <v>0</v>
      </c>
    </row>
    <row r="2095" spans="4:10" ht="15" customHeight="1" x14ac:dyDescent="0.15">
      <c r="D2095" s="16">
        <f>IF(T2095="",0,IF(科目汇总表!P$5=1,INT(LEFT(T2095,4)),IF(AND(科目汇总表!P$5=2,LEN(T2095)&gt;4),INT(LEFT(T2095,6)),IF(AND(科目汇总表!P$5=3,LEN(T2095)&gt;6),INT(LEFT(T2095,8)),IF(AND(科目汇总表!P$5=4,LEN(T2095)&gt;8),T2095,0)))))</f>
        <v>0</v>
      </c>
      <c r="H2095" s="16">
        <f t="shared" si="98"/>
        <v>0</v>
      </c>
      <c r="I2095" s="16">
        <f t="shared" si="99"/>
        <v>0</v>
      </c>
      <c r="J2095" s="16">
        <f t="shared" si="100"/>
        <v>0</v>
      </c>
    </row>
    <row r="2096" spans="4:10" ht="15" customHeight="1" x14ac:dyDescent="0.15">
      <c r="D2096" s="16">
        <f>IF(T2096="",0,IF(科目汇总表!P$5=1,INT(LEFT(T2096,4)),IF(AND(科目汇总表!P$5=2,LEN(T2096)&gt;4),INT(LEFT(T2096,6)),IF(AND(科目汇总表!P$5=3,LEN(T2096)&gt;6),INT(LEFT(T2096,8)),IF(AND(科目汇总表!P$5=4,LEN(T2096)&gt;8),T2096,0)))))</f>
        <v>0</v>
      </c>
      <c r="H2096" s="16">
        <f t="shared" si="98"/>
        <v>0</v>
      </c>
      <c r="I2096" s="16">
        <f t="shared" si="99"/>
        <v>0</v>
      </c>
      <c r="J2096" s="16">
        <f t="shared" si="100"/>
        <v>0</v>
      </c>
    </row>
    <row r="2097" spans="4:10" ht="15" customHeight="1" x14ac:dyDescent="0.15">
      <c r="D2097" s="16">
        <f>IF(T2097="",0,IF(科目汇总表!P$5=1,INT(LEFT(T2097,4)),IF(AND(科目汇总表!P$5=2,LEN(T2097)&gt;4),INT(LEFT(T2097,6)),IF(AND(科目汇总表!P$5=3,LEN(T2097)&gt;6),INT(LEFT(T2097,8)),IF(AND(科目汇总表!P$5=4,LEN(T2097)&gt;8),T2097,0)))))</f>
        <v>0</v>
      </c>
      <c r="H2097" s="16">
        <f t="shared" si="98"/>
        <v>0</v>
      </c>
      <c r="I2097" s="16">
        <f t="shared" si="99"/>
        <v>0</v>
      </c>
      <c r="J2097" s="16">
        <f t="shared" si="100"/>
        <v>0</v>
      </c>
    </row>
    <row r="2098" spans="4:10" ht="15" customHeight="1" x14ac:dyDescent="0.15">
      <c r="D2098" s="16">
        <f>IF(T2098="",0,IF(科目汇总表!P$5=1,INT(LEFT(T2098,4)),IF(AND(科目汇总表!P$5=2,LEN(T2098)&gt;4),INT(LEFT(T2098,6)),IF(AND(科目汇总表!P$5=3,LEN(T2098)&gt;6),INT(LEFT(T2098,8)),IF(AND(科目汇总表!P$5=4,LEN(T2098)&gt;8),T2098,0)))))</f>
        <v>0</v>
      </c>
      <c r="H2098" s="16">
        <f t="shared" si="98"/>
        <v>0</v>
      </c>
      <c r="I2098" s="16">
        <f t="shared" si="99"/>
        <v>0</v>
      </c>
      <c r="J2098" s="16">
        <f t="shared" si="100"/>
        <v>0</v>
      </c>
    </row>
    <row r="2099" spans="4:10" ht="15" customHeight="1" x14ac:dyDescent="0.15">
      <c r="D2099" s="16">
        <f>IF(T2099="",0,IF(科目汇总表!P$5=1,INT(LEFT(T2099,4)),IF(AND(科目汇总表!P$5=2,LEN(T2099)&gt;4),INT(LEFT(T2099,6)),IF(AND(科目汇总表!P$5=3,LEN(T2099)&gt;6),INT(LEFT(T2099,8)),IF(AND(科目汇总表!P$5=4,LEN(T2099)&gt;8),T2099,0)))))</f>
        <v>0</v>
      </c>
      <c r="H2099" s="16">
        <f t="shared" si="98"/>
        <v>0</v>
      </c>
      <c r="I2099" s="16">
        <f t="shared" si="99"/>
        <v>0</v>
      </c>
      <c r="J2099" s="16">
        <f t="shared" si="100"/>
        <v>0</v>
      </c>
    </row>
    <row r="2100" spans="4:10" ht="15" customHeight="1" x14ac:dyDescent="0.15">
      <c r="D2100" s="16">
        <f>IF(T2100="",0,IF(科目汇总表!P$5=1,INT(LEFT(T2100,4)),IF(AND(科目汇总表!P$5=2,LEN(T2100)&gt;4),INT(LEFT(T2100,6)),IF(AND(科目汇总表!P$5=3,LEN(T2100)&gt;6),INT(LEFT(T2100,8)),IF(AND(科目汇总表!P$5=4,LEN(T2100)&gt;8),T2100,0)))))</f>
        <v>0</v>
      </c>
      <c r="H2100" s="16">
        <f t="shared" si="98"/>
        <v>0</v>
      </c>
      <c r="I2100" s="16">
        <f t="shared" si="99"/>
        <v>0</v>
      </c>
      <c r="J2100" s="16">
        <f t="shared" si="100"/>
        <v>0</v>
      </c>
    </row>
    <row r="2101" spans="4:10" ht="15" customHeight="1" x14ac:dyDescent="0.15">
      <c r="D2101" s="16">
        <f>IF(T2101="",0,IF(科目汇总表!P$5=1,INT(LEFT(T2101,4)),IF(AND(科目汇总表!P$5=2,LEN(T2101)&gt;4),INT(LEFT(T2101,6)),IF(AND(科目汇总表!P$5=3,LEN(T2101)&gt;6),INT(LEFT(T2101,8)),IF(AND(科目汇总表!P$5=4,LEN(T2101)&gt;8),T2101,0)))))</f>
        <v>0</v>
      </c>
      <c r="H2101" s="16">
        <f t="shared" si="98"/>
        <v>0</v>
      </c>
      <c r="I2101" s="16">
        <f t="shared" si="99"/>
        <v>0</v>
      </c>
      <c r="J2101" s="16">
        <f t="shared" si="100"/>
        <v>0</v>
      </c>
    </row>
    <row r="2102" spans="4:10" ht="15" customHeight="1" x14ac:dyDescent="0.15">
      <c r="D2102" s="16">
        <f>IF(T2102="",0,IF(科目汇总表!P$5=1,INT(LEFT(T2102,4)),IF(AND(科目汇总表!P$5=2,LEN(T2102)&gt;4),INT(LEFT(T2102,6)),IF(AND(科目汇总表!P$5=3,LEN(T2102)&gt;6),INT(LEFT(T2102,8)),IF(AND(科目汇总表!P$5=4,LEN(T2102)&gt;8),T2102,0)))))</f>
        <v>0</v>
      </c>
      <c r="H2102" s="16">
        <f t="shared" si="98"/>
        <v>0</v>
      </c>
      <c r="I2102" s="16">
        <f t="shared" si="99"/>
        <v>0</v>
      </c>
      <c r="J2102" s="16">
        <f t="shared" si="100"/>
        <v>0</v>
      </c>
    </row>
    <row r="2103" spans="4:10" ht="15" customHeight="1" x14ac:dyDescent="0.15">
      <c r="D2103" s="16">
        <f>IF(T2103="",0,IF(科目汇总表!P$5=1,INT(LEFT(T2103,4)),IF(AND(科目汇总表!P$5=2,LEN(T2103)&gt;4),INT(LEFT(T2103,6)),IF(AND(科目汇总表!P$5=3,LEN(T2103)&gt;6),INT(LEFT(T2103,8)),IF(AND(科目汇总表!P$5=4,LEN(T2103)&gt;8),T2103,0)))))</f>
        <v>0</v>
      </c>
      <c r="H2103" s="16">
        <f t="shared" si="98"/>
        <v>0</v>
      </c>
      <c r="I2103" s="16">
        <f t="shared" si="99"/>
        <v>0</v>
      </c>
      <c r="J2103" s="16">
        <f t="shared" si="100"/>
        <v>0</v>
      </c>
    </row>
    <row r="2104" spans="4:10" ht="15" customHeight="1" x14ac:dyDescent="0.15">
      <c r="D2104" s="16">
        <f>IF(T2104="",0,IF(科目汇总表!P$5=1,INT(LEFT(T2104,4)),IF(AND(科目汇总表!P$5=2,LEN(T2104)&gt;4),INT(LEFT(T2104,6)),IF(AND(科目汇总表!P$5=3,LEN(T2104)&gt;6),INT(LEFT(T2104,8)),IF(AND(科目汇总表!P$5=4,LEN(T2104)&gt;8),T2104,0)))))</f>
        <v>0</v>
      </c>
      <c r="H2104" s="16">
        <f t="shared" si="98"/>
        <v>0</v>
      </c>
      <c r="I2104" s="16">
        <f t="shared" si="99"/>
        <v>0</v>
      </c>
      <c r="J2104" s="16">
        <f t="shared" si="100"/>
        <v>0</v>
      </c>
    </row>
    <row r="2105" spans="4:10" ht="15" customHeight="1" x14ac:dyDescent="0.15">
      <c r="D2105" s="16">
        <f>IF(T2105="",0,IF(科目汇总表!P$5=1,INT(LEFT(T2105,4)),IF(AND(科目汇总表!P$5=2,LEN(T2105)&gt;4),INT(LEFT(T2105,6)),IF(AND(科目汇总表!P$5=3,LEN(T2105)&gt;6),INT(LEFT(T2105,8)),IF(AND(科目汇总表!P$5=4,LEN(T2105)&gt;8),T2105,0)))))</f>
        <v>0</v>
      </c>
      <c r="H2105" s="16">
        <f t="shared" si="98"/>
        <v>0</v>
      </c>
      <c r="I2105" s="16">
        <f t="shared" si="99"/>
        <v>0</v>
      </c>
      <c r="J2105" s="16">
        <f t="shared" si="100"/>
        <v>0</v>
      </c>
    </row>
    <row r="2106" spans="4:10" ht="15" customHeight="1" x14ac:dyDescent="0.15">
      <c r="D2106" s="16">
        <f>IF(T2106="",0,IF(科目汇总表!P$5=1,INT(LEFT(T2106,4)),IF(AND(科目汇总表!P$5=2,LEN(T2106)&gt;4),INT(LEFT(T2106,6)),IF(AND(科目汇总表!P$5=3,LEN(T2106)&gt;6),INT(LEFT(T2106,8)),IF(AND(科目汇总表!P$5=4,LEN(T2106)&gt;8),T2106,0)))))</f>
        <v>0</v>
      </c>
      <c r="H2106" s="16">
        <f t="shared" si="98"/>
        <v>0</v>
      </c>
      <c r="I2106" s="16">
        <f t="shared" si="99"/>
        <v>0</v>
      </c>
      <c r="J2106" s="16">
        <f t="shared" si="100"/>
        <v>0</v>
      </c>
    </row>
    <row r="2107" spans="4:10" ht="15" customHeight="1" x14ac:dyDescent="0.15">
      <c r="D2107" s="16">
        <f>IF(T2107="",0,IF(科目汇总表!P$5=1,INT(LEFT(T2107,4)),IF(AND(科目汇总表!P$5=2,LEN(T2107)&gt;4),INT(LEFT(T2107,6)),IF(AND(科目汇总表!P$5=3,LEN(T2107)&gt;6),INT(LEFT(T2107,8)),IF(AND(科目汇总表!P$5=4,LEN(T2107)&gt;8),T2107,0)))))</f>
        <v>0</v>
      </c>
      <c r="H2107" s="16">
        <f t="shared" si="98"/>
        <v>0</v>
      </c>
      <c r="I2107" s="16">
        <f t="shared" si="99"/>
        <v>0</v>
      </c>
      <c r="J2107" s="16">
        <f t="shared" si="100"/>
        <v>0</v>
      </c>
    </row>
    <row r="2108" spans="4:10" ht="15" customHeight="1" x14ac:dyDescent="0.15">
      <c r="D2108" s="16">
        <f>IF(T2108="",0,IF(科目汇总表!P$5=1,INT(LEFT(T2108,4)),IF(AND(科目汇总表!P$5=2,LEN(T2108)&gt;4),INT(LEFT(T2108,6)),IF(AND(科目汇总表!P$5=3,LEN(T2108)&gt;6),INT(LEFT(T2108,8)),IF(AND(科目汇总表!P$5=4,LEN(T2108)&gt;8),T2108,0)))))</f>
        <v>0</v>
      </c>
      <c r="H2108" s="16">
        <f t="shared" si="98"/>
        <v>0</v>
      </c>
      <c r="I2108" s="16">
        <f t="shared" si="99"/>
        <v>0</v>
      </c>
      <c r="J2108" s="16">
        <f t="shared" si="100"/>
        <v>0</v>
      </c>
    </row>
    <row r="2109" spans="4:10" ht="15" customHeight="1" x14ac:dyDescent="0.15">
      <c r="D2109" s="16">
        <f>IF(T2109="",0,IF(科目汇总表!P$5=1,INT(LEFT(T2109,4)),IF(AND(科目汇总表!P$5=2,LEN(T2109)&gt;4),INT(LEFT(T2109,6)),IF(AND(科目汇总表!P$5=3,LEN(T2109)&gt;6),INT(LEFT(T2109,8)),IF(AND(科目汇总表!P$5=4,LEN(T2109)&gt;8),T2109,0)))))</f>
        <v>0</v>
      </c>
      <c r="H2109" s="16">
        <f t="shared" si="98"/>
        <v>0</v>
      </c>
      <c r="I2109" s="16">
        <f t="shared" si="99"/>
        <v>0</v>
      </c>
      <c r="J2109" s="16">
        <f t="shared" si="100"/>
        <v>0</v>
      </c>
    </row>
    <row r="2110" spans="4:10" ht="15" customHeight="1" x14ac:dyDescent="0.15">
      <c r="D2110" s="16">
        <f>IF(T2110="",0,IF(科目汇总表!P$5=1,INT(LEFT(T2110,4)),IF(AND(科目汇总表!P$5=2,LEN(T2110)&gt;4),INT(LEFT(T2110,6)),IF(AND(科目汇总表!P$5=3,LEN(T2110)&gt;6),INT(LEFT(T2110,8)),IF(AND(科目汇总表!P$5=4,LEN(T2110)&gt;8),T2110,0)))))</f>
        <v>0</v>
      </c>
      <c r="H2110" s="16">
        <f t="shared" si="98"/>
        <v>0</v>
      </c>
      <c r="I2110" s="16">
        <f t="shared" si="99"/>
        <v>0</v>
      </c>
      <c r="J2110" s="16">
        <f t="shared" si="100"/>
        <v>0</v>
      </c>
    </row>
    <row r="2111" spans="4:10" ht="15" customHeight="1" x14ac:dyDescent="0.15">
      <c r="D2111" s="16">
        <f>IF(T2111="",0,IF(科目汇总表!P$5=1,INT(LEFT(T2111,4)),IF(AND(科目汇总表!P$5=2,LEN(T2111)&gt;4),INT(LEFT(T2111,6)),IF(AND(科目汇总表!P$5=3,LEN(T2111)&gt;6),INT(LEFT(T2111,8)),IF(AND(科目汇总表!P$5=4,LEN(T2111)&gt;8),T2111,0)))))</f>
        <v>0</v>
      </c>
      <c r="H2111" s="16">
        <f t="shared" si="98"/>
        <v>0</v>
      </c>
      <c r="I2111" s="16">
        <f t="shared" si="99"/>
        <v>0</v>
      </c>
      <c r="J2111" s="16">
        <f t="shared" si="100"/>
        <v>0</v>
      </c>
    </row>
    <row r="2112" spans="4:10" ht="15" customHeight="1" x14ac:dyDescent="0.15">
      <c r="D2112" s="16">
        <f>IF(T2112="",0,IF(科目汇总表!P$5=1,INT(LEFT(T2112,4)),IF(AND(科目汇总表!P$5=2,LEN(T2112)&gt;4),INT(LEFT(T2112,6)),IF(AND(科目汇总表!P$5=3,LEN(T2112)&gt;6),INT(LEFT(T2112,8)),IF(AND(科目汇总表!P$5=4,LEN(T2112)&gt;8),T2112,0)))))</f>
        <v>0</v>
      </c>
      <c r="H2112" s="16">
        <f t="shared" si="98"/>
        <v>0</v>
      </c>
      <c r="I2112" s="16">
        <f t="shared" si="99"/>
        <v>0</v>
      </c>
      <c r="J2112" s="16">
        <f t="shared" si="100"/>
        <v>0</v>
      </c>
    </row>
    <row r="2113" spans="4:10" ht="15" customHeight="1" x14ac:dyDescent="0.15">
      <c r="D2113" s="16">
        <f>IF(T2113="",0,IF(科目汇总表!P$5=1,INT(LEFT(T2113,4)),IF(AND(科目汇总表!P$5=2,LEN(T2113)&gt;4),INT(LEFT(T2113,6)),IF(AND(科目汇总表!P$5=3,LEN(T2113)&gt;6),INT(LEFT(T2113,8)),IF(AND(科目汇总表!P$5=4,LEN(T2113)&gt;8),T2113,0)))))</f>
        <v>0</v>
      </c>
      <c r="H2113" s="16">
        <f t="shared" si="98"/>
        <v>0</v>
      </c>
      <c r="I2113" s="16">
        <f t="shared" si="99"/>
        <v>0</v>
      </c>
      <c r="J2113" s="16">
        <f t="shared" si="100"/>
        <v>0</v>
      </c>
    </row>
    <row r="2114" spans="4:10" ht="15" customHeight="1" x14ac:dyDescent="0.15">
      <c r="D2114" s="16">
        <f>IF(T2114="",0,IF(科目汇总表!P$5=1,INT(LEFT(T2114,4)),IF(AND(科目汇总表!P$5=2,LEN(T2114)&gt;4),INT(LEFT(T2114,6)),IF(AND(科目汇总表!P$5=3,LEN(T2114)&gt;6),INT(LEFT(T2114,8)),IF(AND(科目汇总表!P$5=4,LEN(T2114)&gt;8),T2114,0)))))</f>
        <v>0</v>
      </c>
      <c r="H2114" s="16">
        <f t="shared" si="98"/>
        <v>0</v>
      </c>
      <c r="I2114" s="16">
        <f t="shared" si="99"/>
        <v>0</v>
      </c>
      <c r="J2114" s="16">
        <f t="shared" si="100"/>
        <v>0</v>
      </c>
    </row>
    <row r="2115" spans="4:10" ht="15" customHeight="1" x14ac:dyDescent="0.15">
      <c r="D2115" s="16">
        <f>IF(T2115="",0,IF(科目汇总表!P$5=1,INT(LEFT(T2115,4)),IF(AND(科目汇总表!P$5=2,LEN(T2115)&gt;4),INT(LEFT(T2115,6)),IF(AND(科目汇总表!P$5=3,LEN(T2115)&gt;6),INT(LEFT(T2115,8)),IF(AND(科目汇总表!P$5=4,LEN(T2115)&gt;8),T2115,0)))))</f>
        <v>0</v>
      </c>
      <c r="H2115" s="16">
        <f t="shared" si="98"/>
        <v>0</v>
      </c>
      <c r="I2115" s="16">
        <f t="shared" si="99"/>
        <v>0</v>
      </c>
      <c r="J2115" s="16">
        <f t="shared" si="100"/>
        <v>0</v>
      </c>
    </row>
    <row r="2116" spans="4:10" ht="15" customHeight="1" x14ac:dyDescent="0.15">
      <c r="D2116" s="16">
        <f>IF(T2116="",0,IF(科目汇总表!P$5=1,INT(LEFT(T2116,4)),IF(AND(科目汇总表!P$5=2,LEN(T2116)&gt;4),INT(LEFT(T2116,6)),IF(AND(科目汇总表!P$5=3,LEN(T2116)&gt;6),INT(LEFT(T2116,8)),IF(AND(科目汇总表!P$5=4,LEN(T2116)&gt;8),T2116,0)))))</f>
        <v>0</v>
      </c>
      <c r="H2116" s="16">
        <f t="shared" si="98"/>
        <v>0</v>
      </c>
      <c r="I2116" s="16">
        <f t="shared" si="99"/>
        <v>0</v>
      </c>
      <c r="J2116" s="16">
        <f t="shared" si="100"/>
        <v>0</v>
      </c>
    </row>
    <row r="2117" spans="4:10" ht="15" customHeight="1" x14ac:dyDescent="0.15">
      <c r="D2117" s="16">
        <f>IF(T2117="",0,IF(科目汇总表!P$5=1,INT(LEFT(T2117,4)),IF(AND(科目汇总表!P$5=2,LEN(T2117)&gt;4),INT(LEFT(T2117,6)),IF(AND(科目汇总表!P$5=3,LEN(T2117)&gt;6),INT(LEFT(T2117,8)),IF(AND(科目汇总表!P$5=4,LEN(T2117)&gt;8),T2117,0)))))</f>
        <v>0</v>
      </c>
      <c r="H2117" s="16">
        <f t="shared" ref="H2117:H2180" si="101">IF(T2117=0,0,INT(LEFT(T2117,4)))</f>
        <v>0</v>
      </c>
      <c r="I2117" s="16">
        <f t="shared" si="99"/>
        <v>0</v>
      </c>
      <c r="J2117" s="16">
        <f t="shared" si="100"/>
        <v>0</v>
      </c>
    </row>
    <row r="2118" spans="4:10" ht="15" customHeight="1" x14ac:dyDescent="0.15">
      <c r="D2118" s="16">
        <f>IF(T2118="",0,IF(科目汇总表!P$5=1,INT(LEFT(T2118,4)),IF(AND(科目汇总表!P$5=2,LEN(T2118)&gt;4),INT(LEFT(T2118,6)),IF(AND(科目汇总表!P$5=3,LEN(T2118)&gt;6),INT(LEFT(T2118,8)),IF(AND(科目汇总表!P$5=4,LEN(T2118)&gt;8),T2118,0)))))</f>
        <v>0</v>
      </c>
      <c r="H2118" s="16">
        <f t="shared" si="101"/>
        <v>0</v>
      </c>
      <c r="I2118" s="16">
        <f t="shared" si="99"/>
        <v>0</v>
      </c>
      <c r="J2118" s="16">
        <f t="shared" si="100"/>
        <v>0</v>
      </c>
    </row>
    <row r="2119" spans="4:10" ht="15" customHeight="1" x14ac:dyDescent="0.15">
      <c r="D2119" s="16">
        <f>IF(T2119="",0,IF(科目汇总表!P$5=1,INT(LEFT(T2119,4)),IF(AND(科目汇总表!P$5=2,LEN(T2119)&gt;4),INT(LEFT(T2119,6)),IF(AND(科目汇总表!P$5=3,LEN(T2119)&gt;6),INT(LEFT(T2119,8)),IF(AND(科目汇总表!P$5=4,LEN(T2119)&gt;8),T2119,0)))))</f>
        <v>0</v>
      </c>
      <c r="H2119" s="16">
        <f t="shared" si="101"/>
        <v>0</v>
      </c>
      <c r="I2119" s="16">
        <f t="shared" si="99"/>
        <v>0</v>
      </c>
      <c r="J2119" s="16">
        <f t="shared" si="100"/>
        <v>0</v>
      </c>
    </row>
    <row r="2120" spans="4:10" ht="15" customHeight="1" x14ac:dyDescent="0.15">
      <c r="D2120" s="16">
        <f>IF(T2120="",0,IF(科目汇总表!P$5=1,INT(LEFT(T2120,4)),IF(AND(科目汇总表!P$5=2,LEN(T2120)&gt;4),INT(LEFT(T2120,6)),IF(AND(科目汇总表!P$5=3,LEN(T2120)&gt;6),INT(LEFT(T2120,8)),IF(AND(科目汇总表!P$5=4,LEN(T2120)&gt;8),T2120,0)))))</f>
        <v>0</v>
      </c>
      <c r="H2120" s="16">
        <f t="shared" si="101"/>
        <v>0</v>
      </c>
      <c r="I2120" s="16">
        <f t="shared" si="99"/>
        <v>0</v>
      </c>
      <c r="J2120" s="16">
        <f t="shared" si="100"/>
        <v>0</v>
      </c>
    </row>
    <row r="2121" spans="4:10" ht="15" customHeight="1" x14ac:dyDescent="0.15">
      <c r="D2121" s="16">
        <f>IF(T2121="",0,IF(科目汇总表!P$5=1,INT(LEFT(T2121,4)),IF(AND(科目汇总表!P$5=2,LEN(T2121)&gt;4),INT(LEFT(T2121,6)),IF(AND(科目汇总表!P$5=3,LEN(T2121)&gt;6),INT(LEFT(T2121,8)),IF(AND(科目汇总表!P$5=4,LEN(T2121)&gt;8),T2121,0)))))</f>
        <v>0</v>
      </c>
      <c r="H2121" s="16">
        <f t="shared" si="101"/>
        <v>0</v>
      </c>
      <c r="I2121" s="16">
        <f t="shared" si="99"/>
        <v>0</v>
      </c>
      <c r="J2121" s="16">
        <f t="shared" si="100"/>
        <v>0</v>
      </c>
    </row>
    <row r="2122" spans="4:10" ht="15" customHeight="1" x14ac:dyDescent="0.15">
      <c r="D2122" s="16">
        <f>IF(T2122="",0,IF(科目汇总表!P$5=1,INT(LEFT(T2122,4)),IF(AND(科目汇总表!P$5=2,LEN(T2122)&gt;4),INT(LEFT(T2122,6)),IF(AND(科目汇总表!P$5=3,LEN(T2122)&gt;6),INT(LEFT(T2122,8)),IF(AND(科目汇总表!P$5=4,LEN(T2122)&gt;8),T2122,0)))))</f>
        <v>0</v>
      </c>
      <c r="H2122" s="16">
        <f t="shared" si="101"/>
        <v>0</v>
      </c>
      <c r="I2122" s="16">
        <f t="shared" si="99"/>
        <v>0</v>
      </c>
      <c r="J2122" s="16">
        <f t="shared" si="100"/>
        <v>0</v>
      </c>
    </row>
    <row r="2123" spans="4:10" ht="15" customHeight="1" x14ac:dyDescent="0.15">
      <c r="D2123" s="16">
        <f>IF(T2123="",0,IF(科目汇总表!P$5=1,INT(LEFT(T2123,4)),IF(AND(科目汇总表!P$5=2,LEN(T2123)&gt;4),INT(LEFT(T2123,6)),IF(AND(科目汇总表!P$5=3,LEN(T2123)&gt;6),INT(LEFT(T2123,8)),IF(AND(科目汇总表!P$5=4,LEN(T2123)&gt;8),T2123,0)))))</f>
        <v>0</v>
      </c>
      <c r="H2123" s="16">
        <f t="shared" si="101"/>
        <v>0</v>
      </c>
      <c r="I2123" s="16">
        <f t="shared" si="99"/>
        <v>0</v>
      </c>
      <c r="J2123" s="16">
        <f t="shared" si="100"/>
        <v>0</v>
      </c>
    </row>
    <row r="2124" spans="4:10" ht="15" customHeight="1" x14ac:dyDescent="0.15">
      <c r="D2124" s="16">
        <f>IF(T2124="",0,IF(科目汇总表!P$5=1,INT(LEFT(T2124,4)),IF(AND(科目汇总表!P$5=2,LEN(T2124)&gt;4),INT(LEFT(T2124,6)),IF(AND(科目汇总表!P$5=3,LEN(T2124)&gt;6),INT(LEFT(T2124,8)),IF(AND(科目汇总表!P$5=4,LEN(T2124)&gt;8),T2124,0)))))</f>
        <v>0</v>
      </c>
      <c r="H2124" s="16">
        <f t="shared" si="101"/>
        <v>0</v>
      </c>
      <c r="I2124" s="16">
        <f t="shared" si="99"/>
        <v>0</v>
      </c>
      <c r="J2124" s="16">
        <f t="shared" si="100"/>
        <v>0</v>
      </c>
    </row>
    <row r="2125" spans="4:10" ht="15" customHeight="1" x14ac:dyDescent="0.15">
      <c r="D2125" s="16">
        <f>IF(T2125="",0,IF(科目汇总表!P$5=1,INT(LEFT(T2125,4)),IF(AND(科目汇总表!P$5=2,LEN(T2125)&gt;4),INT(LEFT(T2125,6)),IF(AND(科目汇总表!P$5=3,LEN(T2125)&gt;6),INT(LEFT(T2125,8)),IF(AND(科目汇总表!P$5=4,LEN(T2125)&gt;8),T2125,0)))))</f>
        <v>0</v>
      </c>
      <c r="H2125" s="16">
        <f t="shared" si="101"/>
        <v>0</v>
      </c>
      <c r="I2125" s="16">
        <f t="shared" si="99"/>
        <v>0</v>
      </c>
      <c r="J2125" s="16">
        <f t="shared" si="100"/>
        <v>0</v>
      </c>
    </row>
    <row r="2126" spans="4:10" ht="15" customHeight="1" x14ac:dyDescent="0.15">
      <c r="D2126" s="16">
        <f>IF(T2126="",0,IF(科目汇总表!P$5=1,INT(LEFT(T2126,4)),IF(AND(科目汇总表!P$5=2,LEN(T2126)&gt;4),INT(LEFT(T2126,6)),IF(AND(科目汇总表!P$5=3,LEN(T2126)&gt;6),INT(LEFT(T2126,8)),IF(AND(科目汇总表!P$5=4,LEN(T2126)&gt;8),T2126,0)))))</f>
        <v>0</v>
      </c>
      <c r="H2126" s="16">
        <f t="shared" si="101"/>
        <v>0</v>
      </c>
      <c r="I2126" s="16">
        <f t="shared" si="99"/>
        <v>0</v>
      </c>
      <c r="J2126" s="16">
        <f t="shared" si="100"/>
        <v>0</v>
      </c>
    </row>
    <row r="2127" spans="4:10" ht="15" customHeight="1" x14ac:dyDescent="0.15">
      <c r="D2127" s="16">
        <f>IF(T2127="",0,IF(科目汇总表!P$5=1,INT(LEFT(T2127,4)),IF(AND(科目汇总表!P$5=2,LEN(T2127)&gt;4),INT(LEFT(T2127,6)),IF(AND(科目汇总表!P$5=3,LEN(T2127)&gt;6),INT(LEFT(T2127,8)),IF(AND(科目汇总表!P$5=4,LEN(T2127)&gt;8),T2127,0)))))</f>
        <v>0</v>
      </c>
      <c r="H2127" s="16">
        <f t="shared" si="101"/>
        <v>0</v>
      </c>
      <c r="I2127" s="16">
        <f t="shared" si="99"/>
        <v>0</v>
      </c>
      <c r="J2127" s="16">
        <f t="shared" si="100"/>
        <v>0</v>
      </c>
    </row>
    <row r="2128" spans="4:10" ht="15" customHeight="1" x14ac:dyDescent="0.15">
      <c r="D2128" s="16">
        <f>IF(T2128="",0,IF(科目汇总表!P$5=1,INT(LEFT(T2128,4)),IF(AND(科目汇总表!P$5=2,LEN(T2128)&gt;4),INT(LEFT(T2128,6)),IF(AND(科目汇总表!P$5=3,LEN(T2128)&gt;6),INT(LEFT(T2128,8)),IF(AND(科目汇总表!P$5=4,LEN(T2128)&gt;8),T2128,0)))))</f>
        <v>0</v>
      </c>
      <c r="H2128" s="16">
        <f t="shared" si="101"/>
        <v>0</v>
      </c>
      <c r="I2128" s="16">
        <f t="shared" si="99"/>
        <v>0</v>
      </c>
      <c r="J2128" s="16">
        <f t="shared" si="100"/>
        <v>0</v>
      </c>
    </row>
    <row r="2129" spans="4:10" ht="15" customHeight="1" x14ac:dyDescent="0.15">
      <c r="D2129" s="16">
        <f>IF(T2129="",0,IF(科目汇总表!P$5=1,INT(LEFT(T2129,4)),IF(AND(科目汇总表!P$5=2,LEN(T2129)&gt;4),INT(LEFT(T2129,6)),IF(AND(科目汇总表!P$5=3,LEN(T2129)&gt;6),INT(LEFT(T2129,8)),IF(AND(科目汇总表!P$5=4,LEN(T2129)&gt;8),T2129,0)))))</f>
        <v>0</v>
      </c>
      <c r="H2129" s="16">
        <f t="shared" si="101"/>
        <v>0</v>
      </c>
      <c r="I2129" s="16">
        <f t="shared" si="99"/>
        <v>0</v>
      </c>
      <c r="J2129" s="16">
        <f t="shared" si="100"/>
        <v>0</v>
      </c>
    </row>
    <row r="2130" spans="4:10" ht="15" customHeight="1" x14ac:dyDescent="0.15">
      <c r="D2130" s="16">
        <f>IF(T2130="",0,IF(科目汇总表!P$5=1,INT(LEFT(T2130,4)),IF(AND(科目汇总表!P$5=2,LEN(T2130)&gt;4),INT(LEFT(T2130,6)),IF(AND(科目汇总表!P$5=3,LEN(T2130)&gt;6),INT(LEFT(T2130,8)),IF(AND(科目汇总表!P$5=4,LEN(T2130)&gt;8),T2130,0)))))</f>
        <v>0</v>
      </c>
      <c r="H2130" s="16">
        <f t="shared" si="101"/>
        <v>0</v>
      </c>
      <c r="I2130" s="16">
        <f t="shared" si="99"/>
        <v>0</v>
      </c>
      <c r="J2130" s="16">
        <f t="shared" si="100"/>
        <v>0</v>
      </c>
    </row>
    <row r="2131" spans="4:10" ht="15" customHeight="1" x14ac:dyDescent="0.15">
      <c r="D2131" s="16">
        <f>IF(T2131="",0,IF(科目汇总表!P$5=1,INT(LEFT(T2131,4)),IF(AND(科目汇总表!P$5=2,LEN(T2131)&gt;4),INT(LEFT(T2131,6)),IF(AND(科目汇总表!P$5=3,LEN(T2131)&gt;6),INT(LEFT(T2131,8)),IF(AND(科目汇总表!P$5=4,LEN(T2131)&gt;8),T2131,0)))))</f>
        <v>0</v>
      </c>
      <c r="H2131" s="16">
        <f t="shared" si="101"/>
        <v>0</v>
      </c>
      <c r="I2131" s="16">
        <f t="shared" si="99"/>
        <v>0</v>
      </c>
      <c r="J2131" s="16">
        <f t="shared" si="100"/>
        <v>0</v>
      </c>
    </row>
    <row r="2132" spans="4:10" ht="15" customHeight="1" x14ac:dyDescent="0.15">
      <c r="D2132" s="16">
        <f>IF(T2132="",0,IF(科目汇总表!P$5=1,INT(LEFT(T2132,4)),IF(AND(科目汇总表!P$5=2,LEN(T2132)&gt;4),INT(LEFT(T2132,6)),IF(AND(科目汇总表!P$5=3,LEN(T2132)&gt;6),INT(LEFT(T2132,8)),IF(AND(科目汇总表!P$5=4,LEN(T2132)&gt;8),T2132,0)))))</f>
        <v>0</v>
      </c>
      <c r="H2132" s="16">
        <f t="shared" si="101"/>
        <v>0</v>
      </c>
      <c r="I2132" s="16">
        <f t="shared" si="99"/>
        <v>0</v>
      </c>
      <c r="J2132" s="16">
        <f t="shared" si="100"/>
        <v>0</v>
      </c>
    </row>
    <row r="2133" spans="4:10" ht="15" customHeight="1" x14ac:dyDescent="0.15">
      <c r="D2133" s="16">
        <f>IF(T2133="",0,IF(科目汇总表!P$5=1,INT(LEFT(T2133,4)),IF(AND(科目汇总表!P$5=2,LEN(T2133)&gt;4),INT(LEFT(T2133,6)),IF(AND(科目汇总表!P$5=3,LEN(T2133)&gt;6),INT(LEFT(T2133,8)),IF(AND(科目汇总表!P$5=4,LEN(T2133)&gt;8),T2133,0)))))</f>
        <v>0</v>
      </c>
      <c r="H2133" s="16">
        <f t="shared" si="101"/>
        <v>0</v>
      </c>
      <c r="I2133" s="16">
        <f t="shared" si="99"/>
        <v>0</v>
      </c>
      <c r="J2133" s="16">
        <f t="shared" si="100"/>
        <v>0</v>
      </c>
    </row>
    <row r="2134" spans="4:10" ht="15" customHeight="1" x14ac:dyDescent="0.15">
      <c r="D2134" s="16">
        <f>IF(T2134="",0,IF(科目汇总表!P$5=1,INT(LEFT(T2134,4)),IF(AND(科目汇总表!P$5=2,LEN(T2134)&gt;4),INT(LEFT(T2134,6)),IF(AND(科目汇总表!P$5=3,LEN(T2134)&gt;6),INT(LEFT(T2134,8)),IF(AND(科目汇总表!P$5=4,LEN(T2134)&gt;8),T2134,0)))))</f>
        <v>0</v>
      </c>
      <c r="H2134" s="16">
        <f t="shared" si="101"/>
        <v>0</v>
      </c>
      <c r="I2134" s="16">
        <f t="shared" si="99"/>
        <v>0</v>
      </c>
      <c r="J2134" s="16">
        <f t="shared" si="100"/>
        <v>0</v>
      </c>
    </row>
    <row r="2135" spans="4:10" ht="15" customHeight="1" x14ac:dyDescent="0.15">
      <c r="D2135" s="16">
        <f>IF(T2135="",0,IF(科目汇总表!P$5=1,INT(LEFT(T2135,4)),IF(AND(科目汇总表!P$5=2,LEN(T2135)&gt;4),INT(LEFT(T2135,6)),IF(AND(科目汇总表!P$5=3,LEN(T2135)&gt;6),INT(LEFT(T2135,8)),IF(AND(科目汇总表!P$5=4,LEN(T2135)&gt;8),T2135,0)))))</f>
        <v>0</v>
      </c>
      <c r="H2135" s="16">
        <f t="shared" si="101"/>
        <v>0</v>
      </c>
      <c r="I2135" s="16">
        <f t="shared" si="99"/>
        <v>0</v>
      </c>
      <c r="J2135" s="16">
        <f t="shared" si="100"/>
        <v>0</v>
      </c>
    </row>
    <row r="2136" spans="4:10" ht="15" customHeight="1" x14ac:dyDescent="0.15">
      <c r="D2136" s="16">
        <f>IF(T2136="",0,IF(科目汇总表!P$5=1,INT(LEFT(T2136,4)),IF(AND(科目汇总表!P$5=2,LEN(T2136)&gt;4),INT(LEFT(T2136,6)),IF(AND(科目汇总表!P$5=3,LEN(T2136)&gt;6),INT(LEFT(T2136,8)),IF(AND(科目汇总表!P$5=4,LEN(T2136)&gt;8),T2136,0)))))</f>
        <v>0</v>
      </c>
      <c r="H2136" s="16">
        <f t="shared" si="101"/>
        <v>0</v>
      </c>
      <c r="I2136" s="16">
        <f t="shared" si="99"/>
        <v>0</v>
      </c>
      <c r="J2136" s="16">
        <f t="shared" si="100"/>
        <v>0</v>
      </c>
    </row>
    <row r="2137" spans="4:10" ht="15" customHeight="1" x14ac:dyDescent="0.15">
      <c r="D2137" s="16">
        <f>IF(T2137="",0,IF(科目汇总表!P$5=1,INT(LEFT(T2137,4)),IF(AND(科目汇总表!P$5=2,LEN(T2137)&gt;4),INT(LEFT(T2137,6)),IF(AND(科目汇总表!P$5=3,LEN(T2137)&gt;6),INT(LEFT(T2137,8)),IF(AND(科目汇总表!P$5=4,LEN(T2137)&gt;8),T2137,0)))))</f>
        <v>0</v>
      </c>
      <c r="H2137" s="16">
        <f t="shared" si="101"/>
        <v>0</v>
      </c>
      <c r="I2137" s="16">
        <f t="shared" si="99"/>
        <v>0</v>
      </c>
      <c r="J2137" s="16">
        <f t="shared" si="100"/>
        <v>0</v>
      </c>
    </row>
    <row r="2138" spans="4:10" ht="15" customHeight="1" x14ac:dyDescent="0.15">
      <c r="D2138" s="16">
        <f>IF(T2138="",0,IF(科目汇总表!P$5=1,INT(LEFT(T2138,4)),IF(AND(科目汇总表!P$5=2,LEN(T2138)&gt;4),INT(LEFT(T2138,6)),IF(AND(科目汇总表!P$5=3,LEN(T2138)&gt;6),INT(LEFT(T2138,8)),IF(AND(科目汇总表!P$5=4,LEN(T2138)&gt;8),T2138,0)))))</f>
        <v>0</v>
      </c>
      <c r="H2138" s="16">
        <f t="shared" si="101"/>
        <v>0</v>
      </c>
      <c r="I2138" s="16">
        <f t="shared" si="99"/>
        <v>0</v>
      </c>
      <c r="J2138" s="16">
        <f t="shared" si="100"/>
        <v>0</v>
      </c>
    </row>
    <row r="2139" spans="4:10" ht="15" customHeight="1" x14ac:dyDescent="0.15">
      <c r="D2139" s="16">
        <f>IF(T2139="",0,IF(科目汇总表!P$5=1,INT(LEFT(T2139,4)),IF(AND(科目汇总表!P$5=2,LEN(T2139)&gt;4),INT(LEFT(T2139,6)),IF(AND(科目汇总表!P$5=3,LEN(T2139)&gt;6),INT(LEFT(T2139,8)),IF(AND(科目汇总表!P$5=4,LEN(T2139)&gt;8),T2139,0)))))</f>
        <v>0</v>
      </c>
      <c r="H2139" s="16">
        <f t="shared" si="101"/>
        <v>0</v>
      </c>
      <c r="I2139" s="16">
        <f t="shared" si="99"/>
        <v>0</v>
      </c>
      <c r="J2139" s="16">
        <f t="shared" si="100"/>
        <v>0</v>
      </c>
    </row>
    <row r="2140" spans="4:10" ht="15" customHeight="1" x14ac:dyDescent="0.15">
      <c r="D2140" s="16">
        <f>IF(T2140="",0,IF(科目汇总表!P$5=1,INT(LEFT(T2140,4)),IF(AND(科目汇总表!P$5=2,LEN(T2140)&gt;4),INT(LEFT(T2140,6)),IF(AND(科目汇总表!P$5=3,LEN(T2140)&gt;6),INT(LEFT(T2140,8)),IF(AND(科目汇总表!P$5=4,LEN(T2140)&gt;8),T2140,0)))))</f>
        <v>0</v>
      </c>
      <c r="H2140" s="16">
        <f t="shared" si="101"/>
        <v>0</v>
      </c>
      <c r="I2140" s="16">
        <f t="shared" si="99"/>
        <v>0</v>
      </c>
      <c r="J2140" s="16">
        <f t="shared" si="100"/>
        <v>0</v>
      </c>
    </row>
    <row r="2141" spans="4:10" ht="15" customHeight="1" x14ac:dyDescent="0.15">
      <c r="D2141" s="16">
        <f>IF(T2141="",0,IF(科目汇总表!P$5=1,INT(LEFT(T2141,4)),IF(AND(科目汇总表!P$5=2,LEN(T2141)&gt;4),INT(LEFT(T2141,6)),IF(AND(科目汇总表!P$5=3,LEN(T2141)&gt;6),INT(LEFT(T2141,8)),IF(AND(科目汇总表!P$5=4,LEN(T2141)&gt;8),T2141,0)))))</f>
        <v>0</v>
      </c>
      <c r="H2141" s="16">
        <f t="shared" si="101"/>
        <v>0</v>
      </c>
      <c r="I2141" s="16">
        <f t="shared" si="99"/>
        <v>0</v>
      </c>
      <c r="J2141" s="16">
        <f t="shared" si="100"/>
        <v>0</v>
      </c>
    </row>
    <row r="2142" spans="4:10" ht="15" customHeight="1" x14ac:dyDescent="0.15">
      <c r="D2142" s="16">
        <f>IF(T2142="",0,IF(科目汇总表!P$5=1,INT(LEFT(T2142,4)),IF(AND(科目汇总表!P$5=2,LEN(T2142)&gt;4),INT(LEFT(T2142,6)),IF(AND(科目汇总表!P$5=3,LEN(T2142)&gt;6),INT(LEFT(T2142,8)),IF(AND(科目汇总表!P$5=4,LEN(T2142)&gt;8),T2142,0)))))</f>
        <v>0</v>
      </c>
      <c r="H2142" s="16">
        <f t="shared" si="101"/>
        <v>0</v>
      </c>
      <c r="I2142" s="16">
        <f t="shared" si="99"/>
        <v>0</v>
      </c>
      <c r="J2142" s="16">
        <f t="shared" si="100"/>
        <v>0</v>
      </c>
    </row>
    <row r="2143" spans="4:10" ht="15" customHeight="1" x14ac:dyDescent="0.15">
      <c r="D2143" s="16">
        <f>IF(T2143="",0,IF(科目汇总表!P$5=1,INT(LEFT(T2143,4)),IF(AND(科目汇总表!P$5=2,LEN(T2143)&gt;4),INT(LEFT(T2143,6)),IF(AND(科目汇总表!P$5=3,LEN(T2143)&gt;6),INT(LEFT(T2143,8)),IF(AND(科目汇总表!P$5=4,LEN(T2143)&gt;8),T2143,0)))))</f>
        <v>0</v>
      </c>
      <c r="H2143" s="16">
        <f t="shared" si="101"/>
        <v>0</v>
      </c>
      <c r="I2143" s="16">
        <f t="shared" si="99"/>
        <v>0</v>
      </c>
      <c r="J2143" s="16">
        <f t="shared" si="100"/>
        <v>0</v>
      </c>
    </row>
    <row r="2144" spans="4:10" ht="15" customHeight="1" x14ac:dyDescent="0.15">
      <c r="D2144" s="16">
        <f>IF(T2144="",0,IF(科目汇总表!P$5=1,INT(LEFT(T2144,4)),IF(AND(科目汇总表!P$5=2,LEN(T2144)&gt;4),INT(LEFT(T2144,6)),IF(AND(科目汇总表!P$5=3,LEN(T2144)&gt;6),INT(LEFT(T2144,8)),IF(AND(科目汇总表!P$5=4,LEN(T2144)&gt;8),T2144,0)))))</f>
        <v>0</v>
      </c>
      <c r="H2144" s="16">
        <f t="shared" si="101"/>
        <v>0</v>
      </c>
      <c r="I2144" s="16">
        <f t="shared" si="99"/>
        <v>0</v>
      </c>
      <c r="J2144" s="16">
        <f t="shared" si="100"/>
        <v>0</v>
      </c>
    </row>
    <row r="2145" spans="4:10" ht="15" customHeight="1" x14ac:dyDescent="0.15">
      <c r="D2145" s="16">
        <f>IF(T2145="",0,IF(科目汇总表!P$5=1,INT(LEFT(T2145,4)),IF(AND(科目汇总表!P$5=2,LEN(T2145)&gt;4),INT(LEFT(T2145,6)),IF(AND(科目汇总表!P$5=3,LEN(T2145)&gt;6),INT(LEFT(T2145,8)),IF(AND(科目汇总表!P$5=4,LEN(T2145)&gt;8),T2145,0)))))</f>
        <v>0</v>
      </c>
      <c r="H2145" s="16">
        <f t="shared" si="101"/>
        <v>0</v>
      </c>
      <c r="I2145" s="16">
        <f t="shared" si="99"/>
        <v>0</v>
      </c>
      <c r="J2145" s="16">
        <f t="shared" si="100"/>
        <v>0</v>
      </c>
    </row>
    <row r="2146" spans="4:10" ht="15" customHeight="1" x14ac:dyDescent="0.15">
      <c r="D2146" s="16">
        <f>IF(T2146="",0,IF(科目汇总表!P$5=1,INT(LEFT(T2146,4)),IF(AND(科目汇总表!P$5=2,LEN(T2146)&gt;4),INT(LEFT(T2146,6)),IF(AND(科目汇总表!P$5=3,LEN(T2146)&gt;6),INT(LEFT(T2146,8)),IF(AND(科目汇总表!P$5=4,LEN(T2146)&gt;8),T2146,0)))))</f>
        <v>0</v>
      </c>
      <c r="H2146" s="16">
        <f t="shared" si="101"/>
        <v>0</v>
      </c>
      <c r="I2146" s="16">
        <f t="shared" si="99"/>
        <v>0</v>
      </c>
      <c r="J2146" s="16">
        <f t="shared" si="100"/>
        <v>0</v>
      </c>
    </row>
    <row r="2147" spans="4:10" ht="15" customHeight="1" x14ac:dyDescent="0.15">
      <c r="D2147" s="16">
        <f>IF(T2147="",0,IF(科目汇总表!P$5=1,INT(LEFT(T2147,4)),IF(AND(科目汇总表!P$5=2,LEN(T2147)&gt;4),INT(LEFT(T2147,6)),IF(AND(科目汇总表!P$5=3,LEN(T2147)&gt;6),INT(LEFT(T2147,8)),IF(AND(科目汇总表!P$5=4,LEN(T2147)&gt;8),T2147,0)))))</f>
        <v>0</v>
      </c>
      <c r="H2147" s="16">
        <f t="shared" si="101"/>
        <v>0</v>
      </c>
      <c r="I2147" s="16">
        <f t="shared" si="99"/>
        <v>0</v>
      </c>
      <c r="J2147" s="16">
        <f t="shared" si="100"/>
        <v>0</v>
      </c>
    </row>
    <row r="2148" spans="4:10" ht="15" customHeight="1" x14ac:dyDescent="0.15">
      <c r="D2148" s="16">
        <f>IF(T2148="",0,IF(科目汇总表!P$5=1,INT(LEFT(T2148,4)),IF(AND(科目汇总表!P$5=2,LEN(T2148)&gt;4),INT(LEFT(T2148,6)),IF(AND(科目汇总表!P$5=3,LEN(T2148)&gt;6),INT(LEFT(T2148,8)),IF(AND(科目汇总表!P$5=4,LEN(T2148)&gt;8),T2148,0)))))</f>
        <v>0</v>
      </c>
      <c r="H2148" s="16">
        <f t="shared" si="101"/>
        <v>0</v>
      </c>
      <c r="I2148" s="16">
        <f t="shared" ref="I2148:I2211" si="102">IF(LEN(T2148)&lt;6,0,INT(LEFT(T2148,6)))</f>
        <v>0</v>
      </c>
      <c r="J2148" s="16">
        <f t="shared" ref="J2148:J2211" si="103">IF(LEN(T2148)&lt;8,0,INT(LEFT(T2148,8)))</f>
        <v>0</v>
      </c>
    </row>
    <row r="2149" spans="4:10" ht="15" customHeight="1" x14ac:dyDescent="0.15">
      <c r="D2149" s="16">
        <f>IF(T2149="",0,IF(科目汇总表!P$5=1,INT(LEFT(T2149,4)),IF(AND(科目汇总表!P$5=2,LEN(T2149)&gt;4),INT(LEFT(T2149,6)),IF(AND(科目汇总表!P$5=3,LEN(T2149)&gt;6),INT(LEFT(T2149,8)),IF(AND(科目汇总表!P$5=4,LEN(T2149)&gt;8),T2149,0)))))</f>
        <v>0</v>
      </c>
      <c r="H2149" s="16">
        <f t="shared" si="101"/>
        <v>0</v>
      </c>
      <c r="I2149" s="16">
        <f t="shared" si="102"/>
        <v>0</v>
      </c>
      <c r="J2149" s="16">
        <f t="shared" si="103"/>
        <v>0</v>
      </c>
    </row>
    <row r="2150" spans="4:10" ht="15" customHeight="1" x14ac:dyDescent="0.15">
      <c r="D2150" s="16">
        <f>IF(T2150="",0,IF(科目汇总表!P$5=1,INT(LEFT(T2150,4)),IF(AND(科目汇总表!P$5=2,LEN(T2150)&gt;4),INT(LEFT(T2150,6)),IF(AND(科目汇总表!P$5=3,LEN(T2150)&gt;6),INT(LEFT(T2150,8)),IF(AND(科目汇总表!P$5=4,LEN(T2150)&gt;8),T2150,0)))))</f>
        <v>0</v>
      </c>
      <c r="H2150" s="16">
        <f t="shared" si="101"/>
        <v>0</v>
      </c>
      <c r="I2150" s="16">
        <f t="shared" si="102"/>
        <v>0</v>
      </c>
      <c r="J2150" s="16">
        <f t="shared" si="103"/>
        <v>0</v>
      </c>
    </row>
    <row r="2151" spans="4:10" ht="15" customHeight="1" x14ac:dyDescent="0.15">
      <c r="D2151" s="16">
        <f>IF(T2151="",0,IF(科目汇总表!P$5=1,INT(LEFT(T2151,4)),IF(AND(科目汇总表!P$5=2,LEN(T2151)&gt;4),INT(LEFT(T2151,6)),IF(AND(科目汇总表!P$5=3,LEN(T2151)&gt;6),INT(LEFT(T2151,8)),IF(AND(科目汇总表!P$5=4,LEN(T2151)&gt;8),T2151,0)))))</f>
        <v>0</v>
      </c>
      <c r="H2151" s="16">
        <f t="shared" si="101"/>
        <v>0</v>
      </c>
      <c r="I2151" s="16">
        <f t="shared" si="102"/>
        <v>0</v>
      </c>
      <c r="J2151" s="16">
        <f t="shared" si="103"/>
        <v>0</v>
      </c>
    </row>
    <row r="2152" spans="4:10" ht="15" customHeight="1" x14ac:dyDescent="0.15">
      <c r="D2152" s="16">
        <f>IF(T2152="",0,IF(科目汇总表!P$5=1,INT(LEFT(T2152,4)),IF(AND(科目汇总表!P$5=2,LEN(T2152)&gt;4),INT(LEFT(T2152,6)),IF(AND(科目汇总表!P$5=3,LEN(T2152)&gt;6),INT(LEFT(T2152,8)),IF(AND(科目汇总表!P$5=4,LEN(T2152)&gt;8),T2152,0)))))</f>
        <v>0</v>
      </c>
      <c r="H2152" s="16">
        <f t="shared" si="101"/>
        <v>0</v>
      </c>
      <c r="I2152" s="16">
        <f t="shared" si="102"/>
        <v>0</v>
      </c>
      <c r="J2152" s="16">
        <f t="shared" si="103"/>
        <v>0</v>
      </c>
    </row>
    <row r="2153" spans="4:10" ht="15" customHeight="1" x14ac:dyDescent="0.15">
      <c r="D2153" s="16">
        <f>IF(T2153="",0,IF(科目汇总表!P$5=1,INT(LEFT(T2153,4)),IF(AND(科目汇总表!P$5=2,LEN(T2153)&gt;4),INT(LEFT(T2153,6)),IF(AND(科目汇总表!P$5=3,LEN(T2153)&gt;6),INT(LEFT(T2153,8)),IF(AND(科目汇总表!P$5=4,LEN(T2153)&gt;8),T2153,0)))))</f>
        <v>0</v>
      </c>
      <c r="H2153" s="16">
        <f t="shared" si="101"/>
        <v>0</v>
      </c>
      <c r="I2153" s="16">
        <f t="shared" si="102"/>
        <v>0</v>
      </c>
      <c r="J2153" s="16">
        <f t="shared" si="103"/>
        <v>0</v>
      </c>
    </row>
    <row r="2154" spans="4:10" ht="15" customHeight="1" x14ac:dyDescent="0.15">
      <c r="D2154" s="16">
        <f>IF(T2154="",0,IF(科目汇总表!P$5=1,INT(LEFT(T2154,4)),IF(AND(科目汇总表!P$5=2,LEN(T2154)&gt;4),INT(LEFT(T2154,6)),IF(AND(科目汇总表!P$5=3,LEN(T2154)&gt;6),INT(LEFT(T2154,8)),IF(AND(科目汇总表!P$5=4,LEN(T2154)&gt;8),T2154,0)))))</f>
        <v>0</v>
      </c>
      <c r="H2154" s="16">
        <f t="shared" si="101"/>
        <v>0</v>
      </c>
      <c r="I2154" s="16">
        <f t="shared" si="102"/>
        <v>0</v>
      </c>
      <c r="J2154" s="16">
        <f t="shared" si="103"/>
        <v>0</v>
      </c>
    </row>
    <row r="2155" spans="4:10" ht="15" customHeight="1" x14ac:dyDescent="0.15">
      <c r="D2155" s="16">
        <f>IF(T2155="",0,IF(科目汇总表!P$5=1,INT(LEFT(T2155,4)),IF(AND(科目汇总表!P$5=2,LEN(T2155)&gt;4),INT(LEFT(T2155,6)),IF(AND(科目汇总表!P$5=3,LEN(T2155)&gt;6),INT(LEFT(T2155,8)),IF(AND(科目汇总表!P$5=4,LEN(T2155)&gt;8),T2155,0)))))</f>
        <v>0</v>
      </c>
      <c r="H2155" s="16">
        <f t="shared" si="101"/>
        <v>0</v>
      </c>
      <c r="I2155" s="16">
        <f t="shared" si="102"/>
        <v>0</v>
      </c>
      <c r="J2155" s="16">
        <f t="shared" si="103"/>
        <v>0</v>
      </c>
    </row>
    <row r="2156" spans="4:10" ht="15" customHeight="1" x14ac:dyDescent="0.15">
      <c r="D2156" s="16">
        <f>IF(T2156="",0,IF(科目汇总表!P$5=1,INT(LEFT(T2156,4)),IF(AND(科目汇总表!P$5=2,LEN(T2156)&gt;4),INT(LEFT(T2156,6)),IF(AND(科目汇总表!P$5=3,LEN(T2156)&gt;6),INT(LEFT(T2156,8)),IF(AND(科目汇总表!P$5=4,LEN(T2156)&gt;8),T2156,0)))))</f>
        <v>0</v>
      </c>
      <c r="H2156" s="16">
        <f t="shared" si="101"/>
        <v>0</v>
      </c>
      <c r="I2156" s="16">
        <f t="shared" si="102"/>
        <v>0</v>
      </c>
      <c r="J2156" s="16">
        <f t="shared" si="103"/>
        <v>0</v>
      </c>
    </row>
    <row r="2157" spans="4:10" ht="15" customHeight="1" x14ac:dyDescent="0.15">
      <c r="D2157" s="16">
        <f>IF(T2157="",0,IF(科目汇总表!P$5=1,INT(LEFT(T2157,4)),IF(AND(科目汇总表!P$5=2,LEN(T2157)&gt;4),INT(LEFT(T2157,6)),IF(AND(科目汇总表!P$5=3,LEN(T2157)&gt;6),INT(LEFT(T2157,8)),IF(AND(科目汇总表!P$5=4,LEN(T2157)&gt;8),T2157,0)))))</f>
        <v>0</v>
      </c>
      <c r="H2157" s="16">
        <f t="shared" si="101"/>
        <v>0</v>
      </c>
      <c r="I2157" s="16">
        <f t="shared" si="102"/>
        <v>0</v>
      </c>
      <c r="J2157" s="16">
        <f t="shared" si="103"/>
        <v>0</v>
      </c>
    </row>
    <row r="2158" spans="4:10" ht="15" customHeight="1" x14ac:dyDescent="0.15">
      <c r="D2158" s="16">
        <f>IF(T2158="",0,IF(科目汇总表!P$5=1,INT(LEFT(T2158,4)),IF(AND(科目汇总表!P$5=2,LEN(T2158)&gt;4),INT(LEFT(T2158,6)),IF(AND(科目汇总表!P$5=3,LEN(T2158)&gt;6),INT(LEFT(T2158,8)),IF(AND(科目汇总表!P$5=4,LEN(T2158)&gt;8),T2158,0)))))</f>
        <v>0</v>
      </c>
      <c r="H2158" s="16">
        <f t="shared" si="101"/>
        <v>0</v>
      </c>
      <c r="I2158" s="16">
        <f t="shared" si="102"/>
        <v>0</v>
      </c>
      <c r="J2158" s="16">
        <f t="shared" si="103"/>
        <v>0</v>
      </c>
    </row>
    <row r="2159" spans="4:10" ht="15" customHeight="1" x14ac:dyDescent="0.15">
      <c r="D2159" s="16">
        <f>IF(T2159="",0,IF(科目汇总表!P$5=1,INT(LEFT(T2159,4)),IF(AND(科目汇总表!P$5=2,LEN(T2159)&gt;4),INT(LEFT(T2159,6)),IF(AND(科目汇总表!P$5=3,LEN(T2159)&gt;6),INT(LEFT(T2159,8)),IF(AND(科目汇总表!P$5=4,LEN(T2159)&gt;8),T2159,0)))))</f>
        <v>0</v>
      </c>
      <c r="H2159" s="16">
        <f t="shared" si="101"/>
        <v>0</v>
      </c>
      <c r="I2159" s="16">
        <f t="shared" si="102"/>
        <v>0</v>
      </c>
      <c r="J2159" s="16">
        <f t="shared" si="103"/>
        <v>0</v>
      </c>
    </row>
    <row r="2160" spans="4:10" ht="15" customHeight="1" x14ac:dyDescent="0.15">
      <c r="D2160" s="16">
        <f>IF(T2160="",0,IF(科目汇总表!P$5=1,INT(LEFT(T2160,4)),IF(AND(科目汇总表!P$5=2,LEN(T2160)&gt;4),INT(LEFT(T2160,6)),IF(AND(科目汇总表!P$5=3,LEN(T2160)&gt;6),INT(LEFT(T2160,8)),IF(AND(科目汇总表!P$5=4,LEN(T2160)&gt;8),T2160,0)))))</f>
        <v>0</v>
      </c>
      <c r="H2160" s="16">
        <f t="shared" si="101"/>
        <v>0</v>
      </c>
      <c r="I2160" s="16">
        <f t="shared" si="102"/>
        <v>0</v>
      </c>
      <c r="J2160" s="16">
        <f t="shared" si="103"/>
        <v>0</v>
      </c>
    </row>
    <row r="2161" spans="4:10" ht="15" customHeight="1" x14ac:dyDescent="0.15">
      <c r="D2161" s="16">
        <f>IF(T2161="",0,IF(科目汇总表!P$5=1,INT(LEFT(T2161,4)),IF(AND(科目汇总表!P$5=2,LEN(T2161)&gt;4),INT(LEFT(T2161,6)),IF(AND(科目汇总表!P$5=3,LEN(T2161)&gt;6),INT(LEFT(T2161,8)),IF(AND(科目汇总表!P$5=4,LEN(T2161)&gt;8),T2161,0)))))</f>
        <v>0</v>
      </c>
      <c r="H2161" s="16">
        <f t="shared" si="101"/>
        <v>0</v>
      </c>
      <c r="I2161" s="16">
        <f t="shared" si="102"/>
        <v>0</v>
      </c>
      <c r="J2161" s="16">
        <f t="shared" si="103"/>
        <v>0</v>
      </c>
    </row>
    <row r="2162" spans="4:10" ht="15" customHeight="1" x14ac:dyDescent="0.15">
      <c r="D2162" s="16">
        <f>IF(T2162="",0,IF(科目汇总表!P$5=1,INT(LEFT(T2162,4)),IF(AND(科目汇总表!P$5=2,LEN(T2162)&gt;4),INT(LEFT(T2162,6)),IF(AND(科目汇总表!P$5=3,LEN(T2162)&gt;6),INT(LEFT(T2162,8)),IF(AND(科目汇总表!P$5=4,LEN(T2162)&gt;8),T2162,0)))))</f>
        <v>0</v>
      </c>
      <c r="H2162" s="16">
        <f t="shared" si="101"/>
        <v>0</v>
      </c>
      <c r="I2162" s="16">
        <f t="shared" si="102"/>
        <v>0</v>
      </c>
      <c r="J2162" s="16">
        <f t="shared" si="103"/>
        <v>0</v>
      </c>
    </row>
    <row r="2163" spans="4:10" ht="15" customHeight="1" x14ac:dyDescent="0.15">
      <c r="D2163" s="16">
        <f>IF(T2163="",0,IF(科目汇总表!P$5=1,INT(LEFT(T2163,4)),IF(AND(科目汇总表!P$5=2,LEN(T2163)&gt;4),INT(LEFT(T2163,6)),IF(AND(科目汇总表!P$5=3,LEN(T2163)&gt;6),INT(LEFT(T2163,8)),IF(AND(科目汇总表!P$5=4,LEN(T2163)&gt;8),T2163,0)))))</f>
        <v>0</v>
      </c>
      <c r="H2163" s="16">
        <f t="shared" si="101"/>
        <v>0</v>
      </c>
      <c r="I2163" s="16">
        <f t="shared" si="102"/>
        <v>0</v>
      </c>
      <c r="J2163" s="16">
        <f t="shared" si="103"/>
        <v>0</v>
      </c>
    </row>
    <row r="2164" spans="4:10" ht="15" customHeight="1" x14ac:dyDescent="0.15">
      <c r="D2164" s="16">
        <f>IF(T2164="",0,IF(科目汇总表!P$5=1,INT(LEFT(T2164,4)),IF(AND(科目汇总表!P$5=2,LEN(T2164)&gt;4),INT(LEFT(T2164,6)),IF(AND(科目汇总表!P$5=3,LEN(T2164)&gt;6),INT(LEFT(T2164,8)),IF(AND(科目汇总表!P$5=4,LEN(T2164)&gt;8),T2164,0)))))</f>
        <v>0</v>
      </c>
      <c r="H2164" s="16">
        <f t="shared" si="101"/>
        <v>0</v>
      </c>
      <c r="I2164" s="16">
        <f t="shared" si="102"/>
        <v>0</v>
      </c>
      <c r="J2164" s="16">
        <f t="shared" si="103"/>
        <v>0</v>
      </c>
    </row>
    <row r="2165" spans="4:10" ht="15" customHeight="1" x14ac:dyDescent="0.15">
      <c r="D2165" s="16">
        <f>IF(T2165="",0,IF(科目汇总表!P$5=1,INT(LEFT(T2165,4)),IF(AND(科目汇总表!P$5=2,LEN(T2165)&gt;4),INT(LEFT(T2165,6)),IF(AND(科目汇总表!P$5=3,LEN(T2165)&gt;6),INT(LEFT(T2165,8)),IF(AND(科目汇总表!P$5=4,LEN(T2165)&gt;8),T2165,0)))))</f>
        <v>0</v>
      </c>
      <c r="H2165" s="16">
        <f t="shared" si="101"/>
        <v>0</v>
      </c>
      <c r="I2165" s="16">
        <f t="shared" si="102"/>
        <v>0</v>
      </c>
      <c r="J2165" s="16">
        <f t="shared" si="103"/>
        <v>0</v>
      </c>
    </row>
    <row r="2166" spans="4:10" ht="15" customHeight="1" x14ac:dyDescent="0.15">
      <c r="D2166" s="16">
        <f>IF(T2166="",0,IF(科目汇总表!P$5=1,INT(LEFT(T2166,4)),IF(AND(科目汇总表!P$5=2,LEN(T2166)&gt;4),INT(LEFT(T2166,6)),IF(AND(科目汇总表!P$5=3,LEN(T2166)&gt;6),INT(LEFT(T2166,8)),IF(AND(科目汇总表!P$5=4,LEN(T2166)&gt;8),T2166,0)))))</f>
        <v>0</v>
      </c>
      <c r="H2166" s="16">
        <f t="shared" si="101"/>
        <v>0</v>
      </c>
      <c r="I2166" s="16">
        <f t="shared" si="102"/>
        <v>0</v>
      </c>
      <c r="J2166" s="16">
        <f t="shared" si="103"/>
        <v>0</v>
      </c>
    </row>
    <row r="2167" spans="4:10" ht="15" customHeight="1" x14ac:dyDescent="0.15">
      <c r="D2167" s="16">
        <f>IF(T2167="",0,IF(科目汇总表!P$5=1,INT(LEFT(T2167,4)),IF(AND(科目汇总表!P$5=2,LEN(T2167)&gt;4),INT(LEFT(T2167,6)),IF(AND(科目汇总表!P$5=3,LEN(T2167)&gt;6),INT(LEFT(T2167,8)),IF(AND(科目汇总表!P$5=4,LEN(T2167)&gt;8),T2167,0)))))</f>
        <v>0</v>
      </c>
      <c r="H2167" s="16">
        <f t="shared" si="101"/>
        <v>0</v>
      </c>
      <c r="I2167" s="16">
        <f t="shared" si="102"/>
        <v>0</v>
      </c>
      <c r="J2167" s="16">
        <f t="shared" si="103"/>
        <v>0</v>
      </c>
    </row>
    <row r="2168" spans="4:10" ht="15" customHeight="1" x14ac:dyDescent="0.15">
      <c r="D2168" s="16">
        <f>IF(T2168="",0,IF(科目汇总表!P$5=1,INT(LEFT(T2168,4)),IF(AND(科目汇总表!P$5=2,LEN(T2168)&gt;4),INT(LEFT(T2168,6)),IF(AND(科目汇总表!P$5=3,LEN(T2168)&gt;6),INT(LEFT(T2168,8)),IF(AND(科目汇总表!P$5=4,LEN(T2168)&gt;8),T2168,0)))))</f>
        <v>0</v>
      </c>
      <c r="H2168" s="16">
        <f t="shared" si="101"/>
        <v>0</v>
      </c>
      <c r="I2168" s="16">
        <f t="shared" si="102"/>
        <v>0</v>
      </c>
      <c r="J2168" s="16">
        <f t="shared" si="103"/>
        <v>0</v>
      </c>
    </row>
    <row r="2169" spans="4:10" ht="15" customHeight="1" x14ac:dyDescent="0.15">
      <c r="D2169" s="16">
        <f>IF(T2169="",0,IF(科目汇总表!P$5=1,INT(LEFT(T2169,4)),IF(AND(科目汇总表!P$5=2,LEN(T2169)&gt;4),INT(LEFT(T2169,6)),IF(AND(科目汇总表!P$5=3,LEN(T2169)&gt;6),INT(LEFT(T2169,8)),IF(AND(科目汇总表!P$5=4,LEN(T2169)&gt;8),T2169,0)))))</f>
        <v>0</v>
      </c>
      <c r="H2169" s="16">
        <f t="shared" si="101"/>
        <v>0</v>
      </c>
      <c r="I2169" s="16">
        <f t="shared" si="102"/>
        <v>0</v>
      </c>
      <c r="J2169" s="16">
        <f t="shared" si="103"/>
        <v>0</v>
      </c>
    </row>
    <row r="2170" spans="4:10" ht="15" customHeight="1" x14ac:dyDescent="0.15">
      <c r="D2170" s="16">
        <f>IF(T2170="",0,IF(科目汇总表!P$5=1,INT(LEFT(T2170,4)),IF(AND(科目汇总表!P$5=2,LEN(T2170)&gt;4),INT(LEFT(T2170,6)),IF(AND(科目汇总表!P$5=3,LEN(T2170)&gt;6),INT(LEFT(T2170,8)),IF(AND(科目汇总表!P$5=4,LEN(T2170)&gt;8),T2170,0)))))</f>
        <v>0</v>
      </c>
      <c r="H2170" s="16">
        <f t="shared" si="101"/>
        <v>0</v>
      </c>
      <c r="I2170" s="16">
        <f t="shared" si="102"/>
        <v>0</v>
      </c>
      <c r="J2170" s="16">
        <f t="shared" si="103"/>
        <v>0</v>
      </c>
    </row>
    <row r="2171" spans="4:10" ht="15" customHeight="1" x14ac:dyDescent="0.15">
      <c r="D2171" s="16">
        <f>IF(T2171="",0,IF(科目汇总表!P$5=1,INT(LEFT(T2171,4)),IF(AND(科目汇总表!P$5=2,LEN(T2171)&gt;4),INT(LEFT(T2171,6)),IF(AND(科目汇总表!P$5=3,LEN(T2171)&gt;6),INT(LEFT(T2171,8)),IF(AND(科目汇总表!P$5=4,LEN(T2171)&gt;8),T2171,0)))))</f>
        <v>0</v>
      </c>
      <c r="H2171" s="16">
        <f t="shared" si="101"/>
        <v>0</v>
      </c>
      <c r="I2171" s="16">
        <f t="shared" si="102"/>
        <v>0</v>
      </c>
      <c r="J2171" s="16">
        <f t="shared" si="103"/>
        <v>0</v>
      </c>
    </row>
    <row r="2172" spans="4:10" ht="15" customHeight="1" x14ac:dyDescent="0.15">
      <c r="D2172" s="16">
        <f>IF(T2172="",0,IF(科目汇总表!P$5=1,INT(LEFT(T2172,4)),IF(AND(科目汇总表!P$5=2,LEN(T2172)&gt;4),INT(LEFT(T2172,6)),IF(AND(科目汇总表!P$5=3,LEN(T2172)&gt;6),INT(LEFT(T2172,8)),IF(AND(科目汇总表!P$5=4,LEN(T2172)&gt;8),T2172,0)))))</f>
        <v>0</v>
      </c>
      <c r="H2172" s="16">
        <f t="shared" si="101"/>
        <v>0</v>
      </c>
      <c r="I2172" s="16">
        <f t="shared" si="102"/>
        <v>0</v>
      </c>
      <c r="J2172" s="16">
        <f t="shared" si="103"/>
        <v>0</v>
      </c>
    </row>
    <row r="2173" spans="4:10" ht="15" customHeight="1" x14ac:dyDescent="0.15">
      <c r="D2173" s="16">
        <f>IF(T2173="",0,IF(科目汇总表!P$5=1,INT(LEFT(T2173,4)),IF(AND(科目汇总表!P$5=2,LEN(T2173)&gt;4),INT(LEFT(T2173,6)),IF(AND(科目汇总表!P$5=3,LEN(T2173)&gt;6),INT(LEFT(T2173,8)),IF(AND(科目汇总表!P$5=4,LEN(T2173)&gt;8),T2173,0)))))</f>
        <v>0</v>
      </c>
      <c r="H2173" s="16">
        <f t="shared" si="101"/>
        <v>0</v>
      </c>
      <c r="I2173" s="16">
        <f t="shared" si="102"/>
        <v>0</v>
      </c>
      <c r="J2173" s="16">
        <f t="shared" si="103"/>
        <v>0</v>
      </c>
    </row>
    <row r="2174" spans="4:10" ht="15" customHeight="1" x14ac:dyDescent="0.15">
      <c r="D2174" s="16">
        <f>IF(T2174="",0,IF(科目汇总表!P$5=1,INT(LEFT(T2174,4)),IF(AND(科目汇总表!P$5=2,LEN(T2174)&gt;4),INT(LEFT(T2174,6)),IF(AND(科目汇总表!P$5=3,LEN(T2174)&gt;6),INT(LEFT(T2174,8)),IF(AND(科目汇总表!P$5=4,LEN(T2174)&gt;8),T2174,0)))))</f>
        <v>0</v>
      </c>
      <c r="H2174" s="16">
        <f t="shared" si="101"/>
        <v>0</v>
      </c>
      <c r="I2174" s="16">
        <f t="shared" si="102"/>
        <v>0</v>
      </c>
      <c r="J2174" s="16">
        <f t="shared" si="103"/>
        <v>0</v>
      </c>
    </row>
    <row r="2175" spans="4:10" ht="15" customHeight="1" x14ac:dyDescent="0.15">
      <c r="D2175" s="16">
        <f>IF(T2175="",0,IF(科目汇总表!P$5=1,INT(LEFT(T2175,4)),IF(AND(科目汇总表!P$5=2,LEN(T2175)&gt;4),INT(LEFT(T2175,6)),IF(AND(科目汇总表!P$5=3,LEN(T2175)&gt;6),INT(LEFT(T2175,8)),IF(AND(科目汇总表!P$5=4,LEN(T2175)&gt;8),T2175,0)))))</f>
        <v>0</v>
      </c>
      <c r="H2175" s="16">
        <f t="shared" si="101"/>
        <v>0</v>
      </c>
      <c r="I2175" s="16">
        <f t="shared" si="102"/>
        <v>0</v>
      </c>
      <c r="J2175" s="16">
        <f t="shared" si="103"/>
        <v>0</v>
      </c>
    </row>
    <row r="2176" spans="4:10" ht="15" customHeight="1" x14ac:dyDescent="0.15">
      <c r="D2176" s="16">
        <f>IF(T2176="",0,IF(科目汇总表!P$5=1,INT(LEFT(T2176,4)),IF(AND(科目汇总表!P$5=2,LEN(T2176)&gt;4),INT(LEFT(T2176,6)),IF(AND(科目汇总表!P$5=3,LEN(T2176)&gt;6),INT(LEFT(T2176,8)),IF(AND(科目汇总表!P$5=4,LEN(T2176)&gt;8),T2176,0)))))</f>
        <v>0</v>
      </c>
      <c r="H2176" s="16">
        <f t="shared" si="101"/>
        <v>0</v>
      </c>
      <c r="I2176" s="16">
        <f t="shared" si="102"/>
        <v>0</v>
      </c>
      <c r="J2176" s="16">
        <f t="shared" si="103"/>
        <v>0</v>
      </c>
    </row>
    <row r="2177" spans="4:10" ht="15" customHeight="1" x14ac:dyDescent="0.15">
      <c r="D2177" s="16">
        <f>IF(T2177="",0,IF(科目汇总表!P$5=1,INT(LEFT(T2177,4)),IF(AND(科目汇总表!P$5=2,LEN(T2177)&gt;4),INT(LEFT(T2177,6)),IF(AND(科目汇总表!P$5=3,LEN(T2177)&gt;6),INT(LEFT(T2177,8)),IF(AND(科目汇总表!P$5=4,LEN(T2177)&gt;8),T2177,0)))))</f>
        <v>0</v>
      </c>
      <c r="H2177" s="16">
        <f t="shared" si="101"/>
        <v>0</v>
      </c>
      <c r="I2177" s="16">
        <f t="shared" si="102"/>
        <v>0</v>
      </c>
      <c r="J2177" s="16">
        <f t="shared" si="103"/>
        <v>0</v>
      </c>
    </row>
    <row r="2178" spans="4:10" ht="15" customHeight="1" x14ac:dyDescent="0.15">
      <c r="D2178" s="16">
        <f>IF(T2178="",0,IF(科目汇总表!P$5=1,INT(LEFT(T2178,4)),IF(AND(科目汇总表!P$5=2,LEN(T2178)&gt;4),INT(LEFT(T2178,6)),IF(AND(科目汇总表!P$5=3,LEN(T2178)&gt;6),INT(LEFT(T2178,8)),IF(AND(科目汇总表!P$5=4,LEN(T2178)&gt;8),T2178,0)))))</f>
        <v>0</v>
      </c>
      <c r="H2178" s="16">
        <f t="shared" si="101"/>
        <v>0</v>
      </c>
      <c r="I2178" s="16">
        <f t="shared" si="102"/>
        <v>0</v>
      </c>
      <c r="J2178" s="16">
        <f t="shared" si="103"/>
        <v>0</v>
      </c>
    </row>
    <row r="2179" spans="4:10" ht="15" customHeight="1" x14ac:dyDescent="0.15">
      <c r="D2179" s="16">
        <f>IF(T2179="",0,IF(科目汇总表!P$5=1,INT(LEFT(T2179,4)),IF(AND(科目汇总表!P$5=2,LEN(T2179)&gt;4),INT(LEFT(T2179,6)),IF(AND(科目汇总表!P$5=3,LEN(T2179)&gt;6),INT(LEFT(T2179,8)),IF(AND(科目汇总表!P$5=4,LEN(T2179)&gt;8),T2179,0)))))</f>
        <v>0</v>
      </c>
      <c r="H2179" s="16">
        <f t="shared" si="101"/>
        <v>0</v>
      </c>
      <c r="I2179" s="16">
        <f t="shared" si="102"/>
        <v>0</v>
      </c>
      <c r="J2179" s="16">
        <f t="shared" si="103"/>
        <v>0</v>
      </c>
    </row>
    <row r="2180" spans="4:10" ht="15" customHeight="1" x14ac:dyDescent="0.15">
      <c r="D2180" s="16">
        <f>IF(T2180="",0,IF(科目汇总表!P$5=1,INT(LEFT(T2180,4)),IF(AND(科目汇总表!P$5=2,LEN(T2180)&gt;4),INT(LEFT(T2180,6)),IF(AND(科目汇总表!P$5=3,LEN(T2180)&gt;6),INT(LEFT(T2180,8)),IF(AND(科目汇总表!P$5=4,LEN(T2180)&gt;8),T2180,0)))))</f>
        <v>0</v>
      </c>
      <c r="H2180" s="16">
        <f t="shared" si="101"/>
        <v>0</v>
      </c>
      <c r="I2180" s="16">
        <f t="shared" si="102"/>
        <v>0</v>
      </c>
      <c r="J2180" s="16">
        <f t="shared" si="103"/>
        <v>0</v>
      </c>
    </row>
    <row r="2181" spans="4:10" ht="15" customHeight="1" x14ac:dyDescent="0.15">
      <c r="D2181" s="16">
        <f>IF(T2181="",0,IF(科目汇总表!P$5=1,INT(LEFT(T2181,4)),IF(AND(科目汇总表!P$5=2,LEN(T2181)&gt;4),INT(LEFT(T2181,6)),IF(AND(科目汇总表!P$5=3,LEN(T2181)&gt;6),INT(LEFT(T2181,8)),IF(AND(科目汇总表!P$5=4,LEN(T2181)&gt;8),T2181,0)))))</f>
        <v>0</v>
      </c>
      <c r="H2181" s="16">
        <f t="shared" ref="H2181:H2244" si="104">IF(T2181=0,0,INT(LEFT(T2181,4)))</f>
        <v>0</v>
      </c>
      <c r="I2181" s="16">
        <f t="shared" si="102"/>
        <v>0</v>
      </c>
      <c r="J2181" s="16">
        <f t="shared" si="103"/>
        <v>0</v>
      </c>
    </row>
    <row r="2182" spans="4:10" ht="15" customHeight="1" x14ac:dyDescent="0.15">
      <c r="D2182" s="16">
        <f>IF(T2182="",0,IF(科目汇总表!P$5=1,INT(LEFT(T2182,4)),IF(AND(科目汇总表!P$5=2,LEN(T2182)&gt;4),INT(LEFT(T2182,6)),IF(AND(科目汇总表!P$5=3,LEN(T2182)&gt;6),INT(LEFT(T2182,8)),IF(AND(科目汇总表!P$5=4,LEN(T2182)&gt;8),T2182,0)))))</f>
        <v>0</v>
      </c>
      <c r="H2182" s="16">
        <f t="shared" si="104"/>
        <v>0</v>
      </c>
      <c r="I2182" s="16">
        <f t="shared" si="102"/>
        <v>0</v>
      </c>
      <c r="J2182" s="16">
        <f t="shared" si="103"/>
        <v>0</v>
      </c>
    </row>
    <row r="2183" spans="4:10" ht="15" customHeight="1" x14ac:dyDescent="0.15">
      <c r="D2183" s="16">
        <f>IF(T2183="",0,IF(科目汇总表!P$5=1,INT(LEFT(T2183,4)),IF(AND(科目汇总表!P$5=2,LEN(T2183)&gt;4),INT(LEFT(T2183,6)),IF(AND(科目汇总表!P$5=3,LEN(T2183)&gt;6),INT(LEFT(T2183,8)),IF(AND(科目汇总表!P$5=4,LEN(T2183)&gt;8),T2183,0)))))</f>
        <v>0</v>
      </c>
      <c r="H2183" s="16">
        <f t="shared" si="104"/>
        <v>0</v>
      </c>
      <c r="I2183" s="16">
        <f t="shared" si="102"/>
        <v>0</v>
      </c>
      <c r="J2183" s="16">
        <f t="shared" si="103"/>
        <v>0</v>
      </c>
    </row>
    <row r="2184" spans="4:10" ht="15" customHeight="1" x14ac:dyDescent="0.15">
      <c r="D2184" s="16">
        <f>IF(T2184="",0,IF(科目汇总表!P$5=1,INT(LEFT(T2184,4)),IF(AND(科目汇总表!P$5=2,LEN(T2184)&gt;4),INT(LEFT(T2184,6)),IF(AND(科目汇总表!P$5=3,LEN(T2184)&gt;6),INT(LEFT(T2184,8)),IF(AND(科目汇总表!P$5=4,LEN(T2184)&gt;8),T2184,0)))))</f>
        <v>0</v>
      </c>
      <c r="H2184" s="16">
        <f t="shared" si="104"/>
        <v>0</v>
      </c>
      <c r="I2184" s="16">
        <f t="shared" si="102"/>
        <v>0</v>
      </c>
      <c r="J2184" s="16">
        <f t="shared" si="103"/>
        <v>0</v>
      </c>
    </row>
    <row r="2185" spans="4:10" ht="15" customHeight="1" x14ac:dyDescent="0.15">
      <c r="D2185" s="16">
        <f>IF(T2185="",0,IF(科目汇总表!P$5=1,INT(LEFT(T2185,4)),IF(AND(科目汇总表!P$5=2,LEN(T2185)&gt;4),INT(LEFT(T2185,6)),IF(AND(科目汇总表!P$5=3,LEN(T2185)&gt;6),INT(LEFT(T2185,8)),IF(AND(科目汇总表!P$5=4,LEN(T2185)&gt;8),T2185,0)))))</f>
        <v>0</v>
      </c>
      <c r="H2185" s="16">
        <f t="shared" si="104"/>
        <v>0</v>
      </c>
      <c r="I2185" s="16">
        <f t="shared" si="102"/>
        <v>0</v>
      </c>
      <c r="J2185" s="16">
        <f t="shared" si="103"/>
        <v>0</v>
      </c>
    </row>
    <row r="2186" spans="4:10" ht="15" customHeight="1" x14ac:dyDescent="0.15">
      <c r="D2186" s="16">
        <f>IF(T2186="",0,IF(科目汇总表!P$5=1,INT(LEFT(T2186,4)),IF(AND(科目汇总表!P$5=2,LEN(T2186)&gt;4),INT(LEFT(T2186,6)),IF(AND(科目汇总表!P$5=3,LEN(T2186)&gt;6),INT(LEFT(T2186,8)),IF(AND(科目汇总表!P$5=4,LEN(T2186)&gt;8),T2186,0)))))</f>
        <v>0</v>
      </c>
      <c r="H2186" s="16">
        <f t="shared" si="104"/>
        <v>0</v>
      </c>
      <c r="I2186" s="16">
        <f t="shared" si="102"/>
        <v>0</v>
      </c>
      <c r="J2186" s="16">
        <f t="shared" si="103"/>
        <v>0</v>
      </c>
    </row>
    <row r="2187" spans="4:10" ht="15" customHeight="1" x14ac:dyDescent="0.15">
      <c r="D2187" s="16">
        <f>IF(T2187="",0,IF(科目汇总表!P$5=1,INT(LEFT(T2187,4)),IF(AND(科目汇总表!P$5=2,LEN(T2187)&gt;4),INT(LEFT(T2187,6)),IF(AND(科目汇总表!P$5=3,LEN(T2187)&gt;6),INT(LEFT(T2187,8)),IF(AND(科目汇总表!P$5=4,LEN(T2187)&gt;8),T2187,0)))))</f>
        <v>0</v>
      </c>
      <c r="H2187" s="16">
        <f t="shared" si="104"/>
        <v>0</v>
      </c>
      <c r="I2187" s="16">
        <f t="shared" si="102"/>
        <v>0</v>
      </c>
      <c r="J2187" s="16">
        <f t="shared" si="103"/>
        <v>0</v>
      </c>
    </row>
    <row r="2188" spans="4:10" ht="15" customHeight="1" x14ac:dyDescent="0.15">
      <c r="D2188" s="16">
        <f>IF(T2188="",0,IF(科目汇总表!P$5=1,INT(LEFT(T2188,4)),IF(AND(科目汇总表!P$5=2,LEN(T2188)&gt;4),INT(LEFT(T2188,6)),IF(AND(科目汇总表!P$5=3,LEN(T2188)&gt;6),INT(LEFT(T2188,8)),IF(AND(科目汇总表!P$5=4,LEN(T2188)&gt;8),T2188,0)))))</f>
        <v>0</v>
      </c>
      <c r="H2188" s="16">
        <f t="shared" si="104"/>
        <v>0</v>
      </c>
      <c r="I2188" s="16">
        <f t="shared" si="102"/>
        <v>0</v>
      </c>
      <c r="J2188" s="16">
        <f t="shared" si="103"/>
        <v>0</v>
      </c>
    </row>
    <row r="2189" spans="4:10" ht="15" customHeight="1" x14ac:dyDescent="0.15">
      <c r="D2189" s="16">
        <f>IF(T2189="",0,IF(科目汇总表!P$5=1,INT(LEFT(T2189,4)),IF(AND(科目汇总表!P$5=2,LEN(T2189)&gt;4),INT(LEFT(T2189,6)),IF(AND(科目汇总表!P$5=3,LEN(T2189)&gt;6),INT(LEFT(T2189,8)),IF(AND(科目汇总表!P$5=4,LEN(T2189)&gt;8),T2189,0)))))</f>
        <v>0</v>
      </c>
      <c r="H2189" s="16">
        <f t="shared" si="104"/>
        <v>0</v>
      </c>
      <c r="I2189" s="16">
        <f t="shared" si="102"/>
        <v>0</v>
      </c>
      <c r="J2189" s="16">
        <f t="shared" si="103"/>
        <v>0</v>
      </c>
    </row>
    <row r="2190" spans="4:10" ht="15" customHeight="1" x14ac:dyDescent="0.15">
      <c r="D2190" s="16">
        <f>IF(T2190="",0,IF(科目汇总表!P$5=1,INT(LEFT(T2190,4)),IF(AND(科目汇总表!P$5=2,LEN(T2190)&gt;4),INT(LEFT(T2190,6)),IF(AND(科目汇总表!P$5=3,LEN(T2190)&gt;6),INT(LEFT(T2190,8)),IF(AND(科目汇总表!P$5=4,LEN(T2190)&gt;8),T2190,0)))))</f>
        <v>0</v>
      </c>
      <c r="H2190" s="16">
        <f t="shared" si="104"/>
        <v>0</v>
      </c>
      <c r="I2190" s="16">
        <f t="shared" si="102"/>
        <v>0</v>
      </c>
      <c r="J2190" s="16">
        <f t="shared" si="103"/>
        <v>0</v>
      </c>
    </row>
    <row r="2191" spans="4:10" ht="15" customHeight="1" x14ac:dyDescent="0.15">
      <c r="D2191" s="16">
        <f>IF(T2191="",0,IF(科目汇总表!P$5=1,INT(LEFT(T2191,4)),IF(AND(科目汇总表!P$5=2,LEN(T2191)&gt;4),INT(LEFT(T2191,6)),IF(AND(科目汇总表!P$5=3,LEN(T2191)&gt;6),INT(LEFT(T2191,8)),IF(AND(科目汇总表!P$5=4,LEN(T2191)&gt;8),T2191,0)))))</f>
        <v>0</v>
      </c>
      <c r="H2191" s="16">
        <f t="shared" si="104"/>
        <v>0</v>
      </c>
      <c r="I2191" s="16">
        <f t="shared" si="102"/>
        <v>0</v>
      </c>
      <c r="J2191" s="16">
        <f t="shared" si="103"/>
        <v>0</v>
      </c>
    </row>
    <row r="2192" spans="4:10" ht="15" customHeight="1" x14ac:dyDescent="0.15">
      <c r="D2192" s="16">
        <f>IF(T2192="",0,IF(科目汇总表!P$5=1,INT(LEFT(T2192,4)),IF(AND(科目汇总表!P$5=2,LEN(T2192)&gt;4),INT(LEFT(T2192,6)),IF(AND(科目汇总表!P$5=3,LEN(T2192)&gt;6),INT(LEFT(T2192,8)),IF(AND(科目汇总表!P$5=4,LEN(T2192)&gt;8),T2192,0)))))</f>
        <v>0</v>
      </c>
      <c r="H2192" s="16">
        <f t="shared" si="104"/>
        <v>0</v>
      </c>
      <c r="I2192" s="16">
        <f t="shared" si="102"/>
        <v>0</v>
      </c>
      <c r="J2192" s="16">
        <f t="shared" si="103"/>
        <v>0</v>
      </c>
    </row>
    <row r="2193" spans="4:10" ht="15" customHeight="1" x14ac:dyDescent="0.15">
      <c r="D2193" s="16">
        <f>IF(T2193="",0,IF(科目汇总表!P$5=1,INT(LEFT(T2193,4)),IF(AND(科目汇总表!P$5=2,LEN(T2193)&gt;4),INT(LEFT(T2193,6)),IF(AND(科目汇总表!P$5=3,LEN(T2193)&gt;6),INT(LEFT(T2193,8)),IF(AND(科目汇总表!P$5=4,LEN(T2193)&gt;8),T2193,0)))))</f>
        <v>0</v>
      </c>
      <c r="H2193" s="16">
        <f t="shared" si="104"/>
        <v>0</v>
      </c>
      <c r="I2193" s="16">
        <f t="shared" si="102"/>
        <v>0</v>
      </c>
      <c r="J2193" s="16">
        <f t="shared" si="103"/>
        <v>0</v>
      </c>
    </row>
    <row r="2194" spans="4:10" ht="15" customHeight="1" x14ac:dyDescent="0.15">
      <c r="D2194" s="16">
        <f>IF(T2194="",0,IF(科目汇总表!P$5=1,INT(LEFT(T2194,4)),IF(AND(科目汇总表!P$5=2,LEN(T2194)&gt;4),INT(LEFT(T2194,6)),IF(AND(科目汇总表!P$5=3,LEN(T2194)&gt;6),INT(LEFT(T2194,8)),IF(AND(科目汇总表!P$5=4,LEN(T2194)&gt;8),T2194,0)))))</f>
        <v>0</v>
      </c>
      <c r="H2194" s="16">
        <f t="shared" si="104"/>
        <v>0</v>
      </c>
      <c r="I2194" s="16">
        <f t="shared" si="102"/>
        <v>0</v>
      </c>
      <c r="J2194" s="16">
        <f t="shared" si="103"/>
        <v>0</v>
      </c>
    </row>
    <row r="2195" spans="4:10" ht="15" customHeight="1" x14ac:dyDescent="0.15">
      <c r="D2195" s="16">
        <f>IF(T2195="",0,IF(科目汇总表!P$5=1,INT(LEFT(T2195,4)),IF(AND(科目汇总表!P$5=2,LEN(T2195)&gt;4),INT(LEFT(T2195,6)),IF(AND(科目汇总表!P$5=3,LEN(T2195)&gt;6),INT(LEFT(T2195,8)),IF(AND(科目汇总表!P$5=4,LEN(T2195)&gt;8),T2195,0)))))</f>
        <v>0</v>
      </c>
      <c r="H2195" s="16">
        <f t="shared" si="104"/>
        <v>0</v>
      </c>
      <c r="I2195" s="16">
        <f t="shared" si="102"/>
        <v>0</v>
      </c>
      <c r="J2195" s="16">
        <f t="shared" si="103"/>
        <v>0</v>
      </c>
    </row>
    <row r="2196" spans="4:10" ht="15" customHeight="1" x14ac:dyDescent="0.15">
      <c r="D2196" s="16">
        <f>IF(T2196="",0,IF(科目汇总表!P$5=1,INT(LEFT(T2196,4)),IF(AND(科目汇总表!P$5=2,LEN(T2196)&gt;4),INT(LEFT(T2196,6)),IF(AND(科目汇总表!P$5=3,LEN(T2196)&gt;6),INT(LEFT(T2196,8)),IF(AND(科目汇总表!P$5=4,LEN(T2196)&gt;8),T2196,0)))))</f>
        <v>0</v>
      </c>
      <c r="H2196" s="16">
        <f t="shared" si="104"/>
        <v>0</v>
      </c>
      <c r="I2196" s="16">
        <f t="shared" si="102"/>
        <v>0</v>
      </c>
      <c r="J2196" s="16">
        <f t="shared" si="103"/>
        <v>0</v>
      </c>
    </row>
    <row r="2197" spans="4:10" ht="15" customHeight="1" x14ac:dyDescent="0.15">
      <c r="D2197" s="16">
        <f>IF(T2197="",0,IF(科目汇总表!P$5=1,INT(LEFT(T2197,4)),IF(AND(科目汇总表!P$5=2,LEN(T2197)&gt;4),INT(LEFT(T2197,6)),IF(AND(科目汇总表!P$5=3,LEN(T2197)&gt;6),INT(LEFT(T2197,8)),IF(AND(科目汇总表!P$5=4,LEN(T2197)&gt;8),T2197,0)))))</f>
        <v>0</v>
      </c>
      <c r="H2197" s="16">
        <f t="shared" si="104"/>
        <v>0</v>
      </c>
      <c r="I2197" s="16">
        <f t="shared" si="102"/>
        <v>0</v>
      </c>
      <c r="J2197" s="16">
        <f t="shared" si="103"/>
        <v>0</v>
      </c>
    </row>
    <row r="2198" spans="4:10" ht="15" customHeight="1" x14ac:dyDescent="0.15">
      <c r="D2198" s="16">
        <f>IF(T2198="",0,IF(科目汇总表!P$5=1,INT(LEFT(T2198,4)),IF(AND(科目汇总表!P$5=2,LEN(T2198)&gt;4),INT(LEFT(T2198,6)),IF(AND(科目汇总表!P$5=3,LEN(T2198)&gt;6),INT(LEFT(T2198,8)),IF(AND(科目汇总表!P$5=4,LEN(T2198)&gt;8),T2198,0)))))</f>
        <v>0</v>
      </c>
      <c r="H2198" s="16">
        <f t="shared" si="104"/>
        <v>0</v>
      </c>
      <c r="I2198" s="16">
        <f t="shared" si="102"/>
        <v>0</v>
      </c>
      <c r="J2198" s="16">
        <f t="shared" si="103"/>
        <v>0</v>
      </c>
    </row>
    <row r="2199" spans="4:10" ht="15" customHeight="1" x14ac:dyDescent="0.15">
      <c r="D2199" s="16">
        <f>IF(T2199="",0,IF(科目汇总表!P$5=1,INT(LEFT(T2199,4)),IF(AND(科目汇总表!P$5=2,LEN(T2199)&gt;4),INT(LEFT(T2199,6)),IF(AND(科目汇总表!P$5=3,LEN(T2199)&gt;6),INT(LEFT(T2199,8)),IF(AND(科目汇总表!P$5=4,LEN(T2199)&gt;8),T2199,0)))))</f>
        <v>0</v>
      </c>
      <c r="H2199" s="16">
        <f t="shared" si="104"/>
        <v>0</v>
      </c>
      <c r="I2199" s="16">
        <f t="shared" si="102"/>
        <v>0</v>
      </c>
      <c r="J2199" s="16">
        <f t="shared" si="103"/>
        <v>0</v>
      </c>
    </row>
    <row r="2200" spans="4:10" ht="15" customHeight="1" x14ac:dyDescent="0.15">
      <c r="D2200" s="16">
        <f>IF(T2200="",0,IF(科目汇总表!P$5=1,INT(LEFT(T2200,4)),IF(AND(科目汇总表!P$5=2,LEN(T2200)&gt;4),INT(LEFT(T2200,6)),IF(AND(科目汇总表!P$5=3,LEN(T2200)&gt;6),INT(LEFT(T2200,8)),IF(AND(科目汇总表!P$5=4,LEN(T2200)&gt;8),T2200,0)))))</f>
        <v>0</v>
      </c>
      <c r="H2200" s="16">
        <f t="shared" si="104"/>
        <v>0</v>
      </c>
      <c r="I2200" s="16">
        <f t="shared" si="102"/>
        <v>0</v>
      </c>
      <c r="J2200" s="16">
        <f t="shared" si="103"/>
        <v>0</v>
      </c>
    </row>
    <row r="2201" spans="4:10" ht="15" customHeight="1" x14ac:dyDescent="0.15">
      <c r="D2201" s="16">
        <f>IF(T2201="",0,IF(科目汇总表!P$5=1,INT(LEFT(T2201,4)),IF(AND(科目汇总表!P$5=2,LEN(T2201)&gt;4),INT(LEFT(T2201,6)),IF(AND(科目汇总表!P$5=3,LEN(T2201)&gt;6),INT(LEFT(T2201,8)),IF(AND(科目汇总表!P$5=4,LEN(T2201)&gt;8),T2201,0)))))</f>
        <v>0</v>
      </c>
      <c r="H2201" s="16">
        <f t="shared" si="104"/>
        <v>0</v>
      </c>
      <c r="I2201" s="16">
        <f t="shared" si="102"/>
        <v>0</v>
      </c>
      <c r="J2201" s="16">
        <f t="shared" si="103"/>
        <v>0</v>
      </c>
    </row>
    <row r="2202" spans="4:10" ht="15" customHeight="1" x14ac:dyDescent="0.15">
      <c r="D2202" s="16">
        <f>IF(T2202="",0,IF(科目汇总表!P$5=1,INT(LEFT(T2202,4)),IF(AND(科目汇总表!P$5=2,LEN(T2202)&gt;4),INT(LEFT(T2202,6)),IF(AND(科目汇总表!P$5=3,LEN(T2202)&gt;6),INT(LEFT(T2202,8)),IF(AND(科目汇总表!P$5=4,LEN(T2202)&gt;8),T2202,0)))))</f>
        <v>0</v>
      </c>
      <c r="H2202" s="16">
        <f t="shared" si="104"/>
        <v>0</v>
      </c>
      <c r="I2202" s="16">
        <f t="shared" si="102"/>
        <v>0</v>
      </c>
      <c r="J2202" s="16">
        <f t="shared" si="103"/>
        <v>0</v>
      </c>
    </row>
    <row r="2203" spans="4:10" ht="15" customHeight="1" x14ac:dyDescent="0.15">
      <c r="D2203" s="16">
        <f>IF(T2203="",0,IF(科目汇总表!P$5=1,INT(LEFT(T2203,4)),IF(AND(科目汇总表!P$5=2,LEN(T2203)&gt;4),INT(LEFT(T2203,6)),IF(AND(科目汇总表!P$5=3,LEN(T2203)&gt;6),INT(LEFT(T2203,8)),IF(AND(科目汇总表!P$5=4,LEN(T2203)&gt;8),T2203,0)))))</f>
        <v>0</v>
      </c>
      <c r="H2203" s="16">
        <f t="shared" si="104"/>
        <v>0</v>
      </c>
      <c r="I2203" s="16">
        <f t="shared" si="102"/>
        <v>0</v>
      </c>
      <c r="J2203" s="16">
        <f t="shared" si="103"/>
        <v>0</v>
      </c>
    </row>
    <row r="2204" spans="4:10" ht="15" customHeight="1" x14ac:dyDescent="0.15">
      <c r="D2204" s="16">
        <f>IF(T2204="",0,IF(科目汇总表!P$5=1,INT(LEFT(T2204,4)),IF(AND(科目汇总表!P$5=2,LEN(T2204)&gt;4),INT(LEFT(T2204,6)),IF(AND(科目汇总表!P$5=3,LEN(T2204)&gt;6),INT(LEFT(T2204,8)),IF(AND(科目汇总表!P$5=4,LEN(T2204)&gt;8),T2204,0)))))</f>
        <v>0</v>
      </c>
      <c r="H2204" s="16">
        <f t="shared" si="104"/>
        <v>0</v>
      </c>
      <c r="I2204" s="16">
        <f t="shared" si="102"/>
        <v>0</v>
      </c>
      <c r="J2204" s="16">
        <f t="shared" si="103"/>
        <v>0</v>
      </c>
    </row>
    <row r="2205" spans="4:10" ht="15" customHeight="1" x14ac:dyDescent="0.15">
      <c r="D2205" s="16">
        <f>IF(T2205="",0,IF(科目汇总表!P$5=1,INT(LEFT(T2205,4)),IF(AND(科目汇总表!P$5=2,LEN(T2205)&gt;4),INT(LEFT(T2205,6)),IF(AND(科目汇总表!P$5=3,LEN(T2205)&gt;6),INT(LEFT(T2205,8)),IF(AND(科目汇总表!P$5=4,LEN(T2205)&gt;8),T2205,0)))))</f>
        <v>0</v>
      </c>
      <c r="H2205" s="16">
        <f t="shared" si="104"/>
        <v>0</v>
      </c>
      <c r="I2205" s="16">
        <f t="shared" si="102"/>
        <v>0</v>
      </c>
      <c r="J2205" s="16">
        <f t="shared" si="103"/>
        <v>0</v>
      </c>
    </row>
    <row r="2206" spans="4:10" ht="15" customHeight="1" x14ac:dyDescent="0.15">
      <c r="D2206" s="16">
        <f>IF(T2206="",0,IF(科目汇总表!P$5=1,INT(LEFT(T2206,4)),IF(AND(科目汇总表!P$5=2,LEN(T2206)&gt;4),INT(LEFT(T2206,6)),IF(AND(科目汇总表!P$5=3,LEN(T2206)&gt;6),INT(LEFT(T2206,8)),IF(AND(科目汇总表!P$5=4,LEN(T2206)&gt;8),T2206,0)))))</f>
        <v>0</v>
      </c>
      <c r="H2206" s="16">
        <f t="shared" si="104"/>
        <v>0</v>
      </c>
      <c r="I2206" s="16">
        <f t="shared" si="102"/>
        <v>0</v>
      </c>
      <c r="J2206" s="16">
        <f t="shared" si="103"/>
        <v>0</v>
      </c>
    </row>
    <row r="2207" spans="4:10" ht="15" customHeight="1" x14ac:dyDescent="0.15">
      <c r="D2207" s="16">
        <f>IF(T2207="",0,IF(科目汇总表!P$5=1,INT(LEFT(T2207,4)),IF(AND(科目汇总表!P$5=2,LEN(T2207)&gt;4),INT(LEFT(T2207,6)),IF(AND(科目汇总表!P$5=3,LEN(T2207)&gt;6),INT(LEFT(T2207,8)),IF(AND(科目汇总表!P$5=4,LEN(T2207)&gt;8),T2207,0)))))</f>
        <v>0</v>
      </c>
      <c r="H2207" s="16">
        <f t="shared" si="104"/>
        <v>0</v>
      </c>
      <c r="I2207" s="16">
        <f t="shared" si="102"/>
        <v>0</v>
      </c>
      <c r="J2207" s="16">
        <f t="shared" si="103"/>
        <v>0</v>
      </c>
    </row>
    <row r="2208" spans="4:10" ht="15" customHeight="1" x14ac:dyDescent="0.15">
      <c r="D2208" s="16">
        <f>IF(T2208="",0,IF(科目汇总表!P$5=1,INT(LEFT(T2208,4)),IF(AND(科目汇总表!P$5=2,LEN(T2208)&gt;4),INT(LEFT(T2208,6)),IF(AND(科目汇总表!P$5=3,LEN(T2208)&gt;6),INT(LEFT(T2208,8)),IF(AND(科目汇总表!P$5=4,LEN(T2208)&gt;8),T2208,0)))))</f>
        <v>0</v>
      </c>
      <c r="H2208" s="16">
        <f t="shared" si="104"/>
        <v>0</v>
      </c>
      <c r="I2208" s="16">
        <f t="shared" si="102"/>
        <v>0</v>
      </c>
      <c r="J2208" s="16">
        <f t="shared" si="103"/>
        <v>0</v>
      </c>
    </row>
    <row r="2209" spans="4:10" ht="15" customHeight="1" x14ac:dyDescent="0.15">
      <c r="D2209" s="16">
        <f>IF(T2209="",0,IF(科目汇总表!P$5=1,INT(LEFT(T2209,4)),IF(AND(科目汇总表!P$5=2,LEN(T2209)&gt;4),INT(LEFT(T2209,6)),IF(AND(科目汇总表!P$5=3,LEN(T2209)&gt;6),INT(LEFT(T2209,8)),IF(AND(科目汇总表!P$5=4,LEN(T2209)&gt;8),T2209,0)))))</f>
        <v>0</v>
      </c>
      <c r="H2209" s="16">
        <f t="shared" si="104"/>
        <v>0</v>
      </c>
      <c r="I2209" s="16">
        <f t="shared" si="102"/>
        <v>0</v>
      </c>
      <c r="J2209" s="16">
        <f t="shared" si="103"/>
        <v>0</v>
      </c>
    </row>
    <row r="2210" spans="4:10" ht="15" customHeight="1" x14ac:dyDescent="0.15">
      <c r="D2210" s="16">
        <f>IF(T2210="",0,IF(科目汇总表!P$5=1,INT(LEFT(T2210,4)),IF(AND(科目汇总表!P$5=2,LEN(T2210)&gt;4),INT(LEFT(T2210,6)),IF(AND(科目汇总表!P$5=3,LEN(T2210)&gt;6),INT(LEFT(T2210,8)),IF(AND(科目汇总表!P$5=4,LEN(T2210)&gt;8),T2210,0)))))</f>
        <v>0</v>
      </c>
      <c r="H2210" s="16">
        <f t="shared" si="104"/>
        <v>0</v>
      </c>
      <c r="I2210" s="16">
        <f t="shared" si="102"/>
        <v>0</v>
      </c>
      <c r="J2210" s="16">
        <f t="shared" si="103"/>
        <v>0</v>
      </c>
    </row>
    <row r="2211" spans="4:10" ht="15" customHeight="1" x14ac:dyDescent="0.15">
      <c r="D2211" s="16">
        <f>IF(T2211="",0,IF(科目汇总表!P$5=1,INT(LEFT(T2211,4)),IF(AND(科目汇总表!P$5=2,LEN(T2211)&gt;4),INT(LEFT(T2211,6)),IF(AND(科目汇总表!P$5=3,LEN(T2211)&gt;6),INT(LEFT(T2211,8)),IF(AND(科目汇总表!P$5=4,LEN(T2211)&gt;8),T2211,0)))))</f>
        <v>0</v>
      </c>
      <c r="H2211" s="16">
        <f t="shared" si="104"/>
        <v>0</v>
      </c>
      <c r="I2211" s="16">
        <f t="shared" si="102"/>
        <v>0</v>
      </c>
      <c r="J2211" s="16">
        <f t="shared" si="103"/>
        <v>0</v>
      </c>
    </row>
    <row r="2212" spans="4:10" ht="15" customHeight="1" x14ac:dyDescent="0.15">
      <c r="D2212" s="16">
        <f>IF(T2212="",0,IF(科目汇总表!P$5=1,INT(LEFT(T2212,4)),IF(AND(科目汇总表!P$5=2,LEN(T2212)&gt;4),INT(LEFT(T2212,6)),IF(AND(科目汇总表!P$5=3,LEN(T2212)&gt;6),INT(LEFT(T2212,8)),IF(AND(科目汇总表!P$5=4,LEN(T2212)&gt;8),T2212,0)))))</f>
        <v>0</v>
      </c>
      <c r="H2212" s="16">
        <f t="shared" si="104"/>
        <v>0</v>
      </c>
      <c r="I2212" s="16">
        <f t="shared" ref="I2212:I2275" si="105">IF(LEN(T2212)&lt;6,0,INT(LEFT(T2212,6)))</f>
        <v>0</v>
      </c>
      <c r="J2212" s="16">
        <f t="shared" ref="J2212:J2275" si="106">IF(LEN(T2212)&lt;8,0,INT(LEFT(T2212,8)))</f>
        <v>0</v>
      </c>
    </row>
    <row r="2213" spans="4:10" ht="15" customHeight="1" x14ac:dyDescent="0.15">
      <c r="D2213" s="16">
        <f>IF(T2213="",0,IF(科目汇总表!P$5=1,INT(LEFT(T2213,4)),IF(AND(科目汇总表!P$5=2,LEN(T2213)&gt;4),INT(LEFT(T2213,6)),IF(AND(科目汇总表!P$5=3,LEN(T2213)&gt;6),INT(LEFT(T2213,8)),IF(AND(科目汇总表!P$5=4,LEN(T2213)&gt;8),T2213,0)))))</f>
        <v>0</v>
      </c>
      <c r="H2213" s="16">
        <f t="shared" si="104"/>
        <v>0</v>
      </c>
      <c r="I2213" s="16">
        <f t="shared" si="105"/>
        <v>0</v>
      </c>
      <c r="J2213" s="16">
        <f t="shared" si="106"/>
        <v>0</v>
      </c>
    </row>
    <row r="2214" spans="4:10" ht="15" customHeight="1" x14ac:dyDescent="0.15">
      <c r="D2214" s="16">
        <f>IF(T2214="",0,IF(科目汇总表!P$5=1,INT(LEFT(T2214,4)),IF(AND(科目汇总表!P$5=2,LEN(T2214)&gt;4),INT(LEFT(T2214,6)),IF(AND(科目汇总表!P$5=3,LEN(T2214)&gt;6),INT(LEFT(T2214,8)),IF(AND(科目汇总表!P$5=4,LEN(T2214)&gt;8),T2214,0)))))</f>
        <v>0</v>
      </c>
      <c r="H2214" s="16">
        <f t="shared" si="104"/>
        <v>0</v>
      </c>
      <c r="I2214" s="16">
        <f t="shared" si="105"/>
        <v>0</v>
      </c>
      <c r="J2214" s="16">
        <f t="shared" si="106"/>
        <v>0</v>
      </c>
    </row>
    <row r="2215" spans="4:10" ht="15" customHeight="1" x14ac:dyDescent="0.15">
      <c r="D2215" s="16">
        <f>IF(T2215="",0,IF(科目汇总表!P$5=1,INT(LEFT(T2215,4)),IF(AND(科目汇总表!P$5=2,LEN(T2215)&gt;4),INT(LEFT(T2215,6)),IF(AND(科目汇总表!P$5=3,LEN(T2215)&gt;6),INT(LEFT(T2215,8)),IF(AND(科目汇总表!P$5=4,LEN(T2215)&gt;8),T2215,0)))))</f>
        <v>0</v>
      </c>
      <c r="H2215" s="16">
        <f t="shared" si="104"/>
        <v>0</v>
      </c>
      <c r="I2215" s="16">
        <f t="shared" si="105"/>
        <v>0</v>
      </c>
      <c r="J2215" s="16">
        <f t="shared" si="106"/>
        <v>0</v>
      </c>
    </row>
    <row r="2216" spans="4:10" ht="15" customHeight="1" x14ac:dyDescent="0.15">
      <c r="D2216" s="16">
        <f>IF(T2216="",0,IF(科目汇总表!P$5=1,INT(LEFT(T2216,4)),IF(AND(科目汇总表!P$5=2,LEN(T2216)&gt;4),INT(LEFT(T2216,6)),IF(AND(科目汇总表!P$5=3,LEN(T2216)&gt;6),INT(LEFT(T2216,8)),IF(AND(科目汇总表!P$5=4,LEN(T2216)&gt;8),T2216,0)))))</f>
        <v>0</v>
      </c>
      <c r="H2216" s="16">
        <f t="shared" si="104"/>
        <v>0</v>
      </c>
      <c r="I2216" s="16">
        <f t="shared" si="105"/>
        <v>0</v>
      </c>
      <c r="J2216" s="16">
        <f t="shared" si="106"/>
        <v>0</v>
      </c>
    </row>
    <row r="2217" spans="4:10" ht="15" customHeight="1" x14ac:dyDescent="0.15">
      <c r="D2217" s="16">
        <f>IF(T2217="",0,IF(科目汇总表!P$5=1,INT(LEFT(T2217,4)),IF(AND(科目汇总表!P$5=2,LEN(T2217)&gt;4),INT(LEFT(T2217,6)),IF(AND(科目汇总表!P$5=3,LEN(T2217)&gt;6),INT(LEFT(T2217,8)),IF(AND(科目汇总表!P$5=4,LEN(T2217)&gt;8),T2217,0)))))</f>
        <v>0</v>
      </c>
      <c r="H2217" s="16">
        <f t="shared" si="104"/>
        <v>0</v>
      </c>
      <c r="I2217" s="16">
        <f t="shared" si="105"/>
        <v>0</v>
      </c>
      <c r="J2217" s="16">
        <f t="shared" si="106"/>
        <v>0</v>
      </c>
    </row>
    <row r="2218" spans="4:10" ht="15" customHeight="1" x14ac:dyDescent="0.15">
      <c r="D2218" s="16">
        <f>IF(T2218="",0,IF(科目汇总表!P$5=1,INT(LEFT(T2218,4)),IF(AND(科目汇总表!P$5=2,LEN(T2218)&gt;4),INT(LEFT(T2218,6)),IF(AND(科目汇总表!P$5=3,LEN(T2218)&gt;6),INT(LEFT(T2218,8)),IF(AND(科目汇总表!P$5=4,LEN(T2218)&gt;8),T2218,0)))))</f>
        <v>0</v>
      </c>
      <c r="H2218" s="16">
        <f t="shared" si="104"/>
        <v>0</v>
      </c>
      <c r="I2218" s="16">
        <f t="shared" si="105"/>
        <v>0</v>
      </c>
      <c r="J2218" s="16">
        <f t="shared" si="106"/>
        <v>0</v>
      </c>
    </row>
    <row r="2219" spans="4:10" ht="15" customHeight="1" x14ac:dyDescent="0.15">
      <c r="D2219" s="16">
        <f>IF(T2219="",0,IF(科目汇总表!P$5=1,INT(LEFT(T2219,4)),IF(AND(科目汇总表!P$5=2,LEN(T2219)&gt;4),INT(LEFT(T2219,6)),IF(AND(科目汇总表!P$5=3,LEN(T2219)&gt;6),INT(LEFT(T2219,8)),IF(AND(科目汇总表!P$5=4,LEN(T2219)&gt;8),T2219,0)))))</f>
        <v>0</v>
      </c>
      <c r="H2219" s="16">
        <f t="shared" si="104"/>
        <v>0</v>
      </c>
      <c r="I2219" s="16">
        <f t="shared" si="105"/>
        <v>0</v>
      </c>
      <c r="J2219" s="16">
        <f t="shared" si="106"/>
        <v>0</v>
      </c>
    </row>
    <row r="2220" spans="4:10" ht="15" customHeight="1" x14ac:dyDescent="0.15">
      <c r="D2220" s="16">
        <f>IF(T2220="",0,IF(科目汇总表!P$5=1,INT(LEFT(T2220,4)),IF(AND(科目汇总表!P$5=2,LEN(T2220)&gt;4),INT(LEFT(T2220,6)),IF(AND(科目汇总表!P$5=3,LEN(T2220)&gt;6),INT(LEFT(T2220,8)),IF(AND(科目汇总表!P$5=4,LEN(T2220)&gt;8),T2220,0)))))</f>
        <v>0</v>
      </c>
      <c r="H2220" s="16">
        <f t="shared" si="104"/>
        <v>0</v>
      </c>
      <c r="I2220" s="16">
        <f t="shared" si="105"/>
        <v>0</v>
      </c>
      <c r="J2220" s="16">
        <f t="shared" si="106"/>
        <v>0</v>
      </c>
    </row>
    <row r="2221" spans="4:10" ht="15" customHeight="1" x14ac:dyDescent="0.15">
      <c r="D2221" s="16">
        <f>IF(T2221="",0,IF(科目汇总表!P$5=1,INT(LEFT(T2221,4)),IF(AND(科目汇总表!P$5=2,LEN(T2221)&gt;4),INT(LEFT(T2221,6)),IF(AND(科目汇总表!P$5=3,LEN(T2221)&gt;6),INT(LEFT(T2221,8)),IF(AND(科目汇总表!P$5=4,LEN(T2221)&gt;8),T2221,0)))))</f>
        <v>0</v>
      </c>
      <c r="H2221" s="16">
        <f t="shared" si="104"/>
        <v>0</v>
      </c>
      <c r="I2221" s="16">
        <f t="shared" si="105"/>
        <v>0</v>
      </c>
      <c r="J2221" s="16">
        <f t="shared" si="106"/>
        <v>0</v>
      </c>
    </row>
    <row r="2222" spans="4:10" ht="15" customHeight="1" x14ac:dyDescent="0.15">
      <c r="D2222" s="16">
        <f>IF(T2222="",0,IF(科目汇总表!P$5=1,INT(LEFT(T2222,4)),IF(AND(科目汇总表!P$5=2,LEN(T2222)&gt;4),INT(LEFT(T2222,6)),IF(AND(科目汇总表!P$5=3,LEN(T2222)&gt;6),INT(LEFT(T2222,8)),IF(AND(科目汇总表!P$5=4,LEN(T2222)&gt;8),T2222,0)))))</f>
        <v>0</v>
      </c>
      <c r="H2222" s="16">
        <f t="shared" si="104"/>
        <v>0</v>
      </c>
      <c r="I2222" s="16">
        <f t="shared" si="105"/>
        <v>0</v>
      </c>
      <c r="J2222" s="16">
        <f t="shared" si="106"/>
        <v>0</v>
      </c>
    </row>
    <row r="2223" spans="4:10" ht="15" customHeight="1" x14ac:dyDescent="0.15">
      <c r="D2223" s="16">
        <f>IF(T2223="",0,IF(科目汇总表!P$5=1,INT(LEFT(T2223,4)),IF(AND(科目汇总表!P$5=2,LEN(T2223)&gt;4),INT(LEFT(T2223,6)),IF(AND(科目汇总表!P$5=3,LEN(T2223)&gt;6),INT(LEFT(T2223,8)),IF(AND(科目汇总表!P$5=4,LEN(T2223)&gt;8),T2223,0)))))</f>
        <v>0</v>
      </c>
      <c r="H2223" s="16">
        <f t="shared" si="104"/>
        <v>0</v>
      </c>
      <c r="I2223" s="16">
        <f t="shared" si="105"/>
        <v>0</v>
      </c>
      <c r="J2223" s="16">
        <f t="shared" si="106"/>
        <v>0</v>
      </c>
    </row>
    <row r="2224" spans="4:10" ht="15" customHeight="1" x14ac:dyDescent="0.15">
      <c r="D2224" s="16">
        <f>IF(T2224="",0,IF(科目汇总表!P$5=1,INT(LEFT(T2224,4)),IF(AND(科目汇总表!P$5=2,LEN(T2224)&gt;4),INT(LEFT(T2224,6)),IF(AND(科目汇总表!P$5=3,LEN(T2224)&gt;6),INT(LEFT(T2224,8)),IF(AND(科目汇总表!P$5=4,LEN(T2224)&gt;8),T2224,0)))))</f>
        <v>0</v>
      </c>
      <c r="H2224" s="16">
        <f t="shared" si="104"/>
        <v>0</v>
      </c>
      <c r="I2224" s="16">
        <f t="shared" si="105"/>
        <v>0</v>
      </c>
      <c r="J2224" s="16">
        <f t="shared" si="106"/>
        <v>0</v>
      </c>
    </row>
    <row r="2225" spans="4:10" ht="15" customHeight="1" x14ac:dyDescent="0.15">
      <c r="D2225" s="16">
        <f>IF(T2225="",0,IF(科目汇总表!P$5=1,INT(LEFT(T2225,4)),IF(AND(科目汇总表!P$5=2,LEN(T2225)&gt;4),INT(LEFT(T2225,6)),IF(AND(科目汇总表!P$5=3,LEN(T2225)&gt;6),INT(LEFT(T2225,8)),IF(AND(科目汇总表!P$5=4,LEN(T2225)&gt;8),T2225,0)))))</f>
        <v>0</v>
      </c>
      <c r="H2225" s="16">
        <f t="shared" si="104"/>
        <v>0</v>
      </c>
      <c r="I2225" s="16">
        <f t="shared" si="105"/>
        <v>0</v>
      </c>
      <c r="J2225" s="16">
        <f t="shared" si="106"/>
        <v>0</v>
      </c>
    </row>
    <row r="2226" spans="4:10" ht="15" customHeight="1" x14ac:dyDescent="0.15">
      <c r="D2226" s="16">
        <f>IF(T2226="",0,IF(科目汇总表!P$5=1,INT(LEFT(T2226,4)),IF(AND(科目汇总表!P$5=2,LEN(T2226)&gt;4),INT(LEFT(T2226,6)),IF(AND(科目汇总表!P$5=3,LEN(T2226)&gt;6),INT(LEFT(T2226,8)),IF(AND(科目汇总表!P$5=4,LEN(T2226)&gt;8),T2226,0)))))</f>
        <v>0</v>
      </c>
      <c r="H2226" s="16">
        <f t="shared" si="104"/>
        <v>0</v>
      </c>
      <c r="I2226" s="16">
        <f t="shared" si="105"/>
        <v>0</v>
      </c>
      <c r="J2226" s="16">
        <f t="shared" si="106"/>
        <v>0</v>
      </c>
    </row>
    <row r="2227" spans="4:10" ht="15" customHeight="1" x14ac:dyDescent="0.15">
      <c r="D2227" s="16">
        <f>IF(T2227="",0,IF(科目汇总表!P$5=1,INT(LEFT(T2227,4)),IF(AND(科目汇总表!P$5=2,LEN(T2227)&gt;4),INT(LEFT(T2227,6)),IF(AND(科目汇总表!P$5=3,LEN(T2227)&gt;6),INT(LEFT(T2227,8)),IF(AND(科目汇总表!P$5=4,LEN(T2227)&gt;8),T2227,0)))))</f>
        <v>0</v>
      </c>
      <c r="H2227" s="16">
        <f t="shared" si="104"/>
        <v>0</v>
      </c>
      <c r="I2227" s="16">
        <f t="shared" si="105"/>
        <v>0</v>
      </c>
      <c r="J2227" s="16">
        <f t="shared" si="106"/>
        <v>0</v>
      </c>
    </row>
    <row r="2228" spans="4:10" ht="15" customHeight="1" x14ac:dyDescent="0.15">
      <c r="D2228" s="16">
        <f>IF(T2228="",0,IF(科目汇总表!P$5=1,INT(LEFT(T2228,4)),IF(AND(科目汇总表!P$5=2,LEN(T2228)&gt;4),INT(LEFT(T2228,6)),IF(AND(科目汇总表!P$5=3,LEN(T2228)&gt;6),INT(LEFT(T2228,8)),IF(AND(科目汇总表!P$5=4,LEN(T2228)&gt;8),T2228,0)))))</f>
        <v>0</v>
      </c>
      <c r="H2228" s="16">
        <f t="shared" si="104"/>
        <v>0</v>
      </c>
      <c r="I2228" s="16">
        <f t="shared" si="105"/>
        <v>0</v>
      </c>
      <c r="J2228" s="16">
        <f t="shared" si="106"/>
        <v>0</v>
      </c>
    </row>
    <row r="2229" spans="4:10" ht="15" customHeight="1" x14ac:dyDescent="0.15">
      <c r="D2229" s="16">
        <f>IF(T2229="",0,IF(科目汇总表!P$5=1,INT(LEFT(T2229,4)),IF(AND(科目汇总表!P$5=2,LEN(T2229)&gt;4),INT(LEFT(T2229,6)),IF(AND(科目汇总表!P$5=3,LEN(T2229)&gt;6),INT(LEFT(T2229,8)),IF(AND(科目汇总表!P$5=4,LEN(T2229)&gt;8),T2229,0)))))</f>
        <v>0</v>
      </c>
      <c r="H2229" s="16">
        <f t="shared" si="104"/>
        <v>0</v>
      </c>
      <c r="I2229" s="16">
        <f t="shared" si="105"/>
        <v>0</v>
      </c>
      <c r="J2229" s="16">
        <f t="shared" si="106"/>
        <v>0</v>
      </c>
    </row>
    <row r="2230" spans="4:10" ht="15" customHeight="1" x14ac:dyDescent="0.15">
      <c r="D2230" s="16">
        <f>IF(T2230="",0,IF(科目汇总表!P$5=1,INT(LEFT(T2230,4)),IF(AND(科目汇总表!P$5=2,LEN(T2230)&gt;4),INT(LEFT(T2230,6)),IF(AND(科目汇总表!P$5=3,LEN(T2230)&gt;6),INT(LEFT(T2230,8)),IF(AND(科目汇总表!P$5=4,LEN(T2230)&gt;8),T2230,0)))))</f>
        <v>0</v>
      </c>
      <c r="H2230" s="16">
        <f t="shared" si="104"/>
        <v>0</v>
      </c>
      <c r="I2230" s="16">
        <f t="shared" si="105"/>
        <v>0</v>
      </c>
      <c r="J2230" s="16">
        <f t="shared" si="106"/>
        <v>0</v>
      </c>
    </row>
    <row r="2231" spans="4:10" ht="15" customHeight="1" x14ac:dyDescent="0.15">
      <c r="D2231" s="16">
        <f>IF(T2231="",0,IF(科目汇总表!P$5=1,INT(LEFT(T2231,4)),IF(AND(科目汇总表!P$5=2,LEN(T2231)&gt;4),INT(LEFT(T2231,6)),IF(AND(科目汇总表!P$5=3,LEN(T2231)&gt;6),INT(LEFT(T2231,8)),IF(AND(科目汇总表!P$5=4,LEN(T2231)&gt;8),T2231,0)))))</f>
        <v>0</v>
      </c>
      <c r="H2231" s="16">
        <f t="shared" si="104"/>
        <v>0</v>
      </c>
      <c r="I2231" s="16">
        <f t="shared" si="105"/>
        <v>0</v>
      </c>
      <c r="J2231" s="16">
        <f t="shared" si="106"/>
        <v>0</v>
      </c>
    </row>
    <row r="2232" spans="4:10" ht="15" customHeight="1" x14ac:dyDescent="0.15">
      <c r="D2232" s="16">
        <f>IF(T2232="",0,IF(科目汇总表!P$5=1,INT(LEFT(T2232,4)),IF(AND(科目汇总表!P$5=2,LEN(T2232)&gt;4),INT(LEFT(T2232,6)),IF(AND(科目汇总表!P$5=3,LEN(T2232)&gt;6),INT(LEFT(T2232,8)),IF(AND(科目汇总表!P$5=4,LEN(T2232)&gt;8),T2232,0)))))</f>
        <v>0</v>
      </c>
      <c r="H2232" s="16">
        <f t="shared" si="104"/>
        <v>0</v>
      </c>
      <c r="I2232" s="16">
        <f t="shared" si="105"/>
        <v>0</v>
      </c>
      <c r="J2232" s="16">
        <f t="shared" si="106"/>
        <v>0</v>
      </c>
    </row>
    <row r="2233" spans="4:10" ht="15" customHeight="1" x14ac:dyDescent="0.15">
      <c r="D2233" s="16">
        <f>IF(T2233="",0,IF(科目汇总表!P$5=1,INT(LEFT(T2233,4)),IF(AND(科目汇总表!P$5=2,LEN(T2233)&gt;4),INT(LEFT(T2233,6)),IF(AND(科目汇总表!P$5=3,LEN(T2233)&gt;6),INT(LEFT(T2233,8)),IF(AND(科目汇总表!P$5=4,LEN(T2233)&gt;8),T2233,0)))))</f>
        <v>0</v>
      </c>
      <c r="H2233" s="16">
        <f t="shared" si="104"/>
        <v>0</v>
      </c>
      <c r="I2233" s="16">
        <f t="shared" si="105"/>
        <v>0</v>
      </c>
      <c r="J2233" s="16">
        <f t="shared" si="106"/>
        <v>0</v>
      </c>
    </row>
    <row r="2234" spans="4:10" ht="15" customHeight="1" x14ac:dyDescent="0.15">
      <c r="D2234" s="16">
        <f>IF(T2234="",0,IF(科目汇总表!P$5=1,INT(LEFT(T2234,4)),IF(AND(科目汇总表!P$5=2,LEN(T2234)&gt;4),INT(LEFT(T2234,6)),IF(AND(科目汇总表!P$5=3,LEN(T2234)&gt;6),INT(LEFT(T2234,8)),IF(AND(科目汇总表!P$5=4,LEN(T2234)&gt;8),T2234,0)))))</f>
        <v>0</v>
      </c>
      <c r="H2234" s="16">
        <f t="shared" si="104"/>
        <v>0</v>
      </c>
      <c r="I2234" s="16">
        <f t="shared" si="105"/>
        <v>0</v>
      </c>
      <c r="J2234" s="16">
        <f t="shared" si="106"/>
        <v>0</v>
      </c>
    </row>
    <row r="2235" spans="4:10" ht="15" customHeight="1" x14ac:dyDescent="0.15">
      <c r="D2235" s="16">
        <f>IF(T2235="",0,IF(科目汇总表!P$5=1,INT(LEFT(T2235,4)),IF(AND(科目汇总表!P$5=2,LEN(T2235)&gt;4),INT(LEFT(T2235,6)),IF(AND(科目汇总表!P$5=3,LEN(T2235)&gt;6),INT(LEFT(T2235,8)),IF(AND(科目汇总表!P$5=4,LEN(T2235)&gt;8),T2235,0)))))</f>
        <v>0</v>
      </c>
      <c r="H2235" s="16">
        <f t="shared" si="104"/>
        <v>0</v>
      </c>
      <c r="I2235" s="16">
        <f t="shared" si="105"/>
        <v>0</v>
      </c>
      <c r="J2235" s="16">
        <f t="shared" si="106"/>
        <v>0</v>
      </c>
    </row>
    <row r="2236" spans="4:10" ht="15" customHeight="1" x14ac:dyDescent="0.15">
      <c r="D2236" s="16">
        <f>IF(T2236="",0,IF(科目汇总表!P$5=1,INT(LEFT(T2236,4)),IF(AND(科目汇总表!P$5=2,LEN(T2236)&gt;4),INT(LEFT(T2236,6)),IF(AND(科目汇总表!P$5=3,LEN(T2236)&gt;6),INT(LEFT(T2236,8)),IF(AND(科目汇总表!P$5=4,LEN(T2236)&gt;8),T2236,0)))))</f>
        <v>0</v>
      </c>
      <c r="H2236" s="16">
        <f t="shared" si="104"/>
        <v>0</v>
      </c>
      <c r="I2236" s="16">
        <f t="shared" si="105"/>
        <v>0</v>
      </c>
      <c r="J2236" s="16">
        <f t="shared" si="106"/>
        <v>0</v>
      </c>
    </row>
    <row r="2237" spans="4:10" ht="15" customHeight="1" x14ac:dyDescent="0.15">
      <c r="D2237" s="16">
        <f>IF(T2237="",0,IF(科目汇总表!P$5=1,INT(LEFT(T2237,4)),IF(AND(科目汇总表!P$5=2,LEN(T2237)&gt;4),INT(LEFT(T2237,6)),IF(AND(科目汇总表!P$5=3,LEN(T2237)&gt;6),INT(LEFT(T2237,8)),IF(AND(科目汇总表!P$5=4,LEN(T2237)&gt;8),T2237,0)))))</f>
        <v>0</v>
      </c>
      <c r="H2237" s="16">
        <f t="shared" si="104"/>
        <v>0</v>
      </c>
      <c r="I2237" s="16">
        <f t="shared" si="105"/>
        <v>0</v>
      </c>
      <c r="J2237" s="16">
        <f t="shared" si="106"/>
        <v>0</v>
      </c>
    </row>
    <row r="2238" spans="4:10" ht="15" customHeight="1" x14ac:dyDescent="0.15">
      <c r="D2238" s="16">
        <f>IF(T2238="",0,IF(科目汇总表!P$5=1,INT(LEFT(T2238,4)),IF(AND(科目汇总表!P$5=2,LEN(T2238)&gt;4),INT(LEFT(T2238,6)),IF(AND(科目汇总表!P$5=3,LEN(T2238)&gt;6),INT(LEFT(T2238,8)),IF(AND(科目汇总表!P$5=4,LEN(T2238)&gt;8),T2238,0)))))</f>
        <v>0</v>
      </c>
      <c r="H2238" s="16">
        <f t="shared" si="104"/>
        <v>0</v>
      </c>
      <c r="I2238" s="16">
        <f t="shared" si="105"/>
        <v>0</v>
      </c>
      <c r="J2238" s="16">
        <f t="shared" si="106"/>
        <v>0</v>
      </c>
    </row>
    <row r="2239" spans="4:10" ht="15" customHeight="1" x14ac:dyDescent="0.15">
      <c r="D2239" s="16">
        <f>IF(T2239="",0,IF(科目汇总表!P$5=1,INT(LEFT(T2239,4)),IF(AND(科目汇总表!P$5=2,LEN(T2239)&gt;4),INT(LEFT(T2239,6)),IF(AND(科目汇总表!P$5=3,LEN(T2239)&gt;6),INT(LEFT(T2239,8)),IF(AND(科目汇总表!P$5=4,LEN(T2239)&gt;8),T2239,0)))))</f>
        <v>0</v>
      </c>
      <c r="H2239" s="16">
        <f t="shared" si="104"/>
        <v>0</v>
      </c>
      <c r="I2239" s="16">
        <f t="shared" si="105"/>
        <v>0</v>
      </c>
      <c r="J2239" s="16">
        <f t="shared" si="106"/>
        <v>0</v>
      </c>
    </row>
    <row r="2240" spans="4:10" ht="15" customHeight="1" x14ac:dyDescent="0.15">
      <c r="D2240" s="16">
        <f>IF(T2240="",0,IF(科目汇总表!P$5=1,INT(LEFT(T2240,4)),IF(AND(科目汇总表!P$5=2,LEN(T2240)&gt;4),INT(LEFT(T2240,6)),IF(AND(科目汇总表!P$5=3,LEN(T2240)&gt;6),INT(LEFT(T2240,8)),IF(AND(科目汇总表!P$5=4,LEN(T2240)&gt;8),T2240,0)))))</f>
        <v>0</v>
      </c>
      <c r="H2240" s="16">
        <f t="shared" si="104"/>
        <v>0</v>
      </c>
      <c r="I2240" s="16">
        <f t="shared" si="105"/>
        <v>0</v>
      </c>
      <c r="J2240" s="16">
        <f t="shared" si="106"/>
        <v>0</v>
      </c>
    </row>
    <row r="2241" spans="4:10" ht="15" customHeight="1" x14ac:dyDescent="0.15">
      <c r="D2241" s="16">
        <f>IF(T2241="",0,IF(科目汇总表!P$5=1,INT(LEFT(T2241,4)),IF(AND(科目汇总表!P$5=2,LEN(T2241)&gt;4),INT(LEFT(T2241,6)),IF(AND(科目汇总表!P$5=3,LEN(T2241)&gt;6),INT(LEFT(T2241,8)),IF(AND(科目汇总表!P$5=4,LEN(T2241)&gt;8),T2241,0)))))</f>
        <v>0</v>
      </c>
      <c r="H2241" s="16">
        <f t="shared" si="104"/>
        <v>0</v>
      </c>
      <c r="I2241" s="16">
        <f t="shared" si="105"/>
        <v>0</v>
      </c>
      <c r="J2241" s="16">
        <f t="shared" si="106"/>
        <v>0</v>
      </c>
    </row>
    <row r="2242" spans="4:10" ht="15" customHeight="1" x14ac:dyDescent="0.15">
      <c r="D2242" s="16">
        <f>IF(T2242="",0,IF(科目汇总表!P$5=1,INT(LEFT(T2242,4)),IF(AND(科目汇总表!P$5=2,LEN(T2242)&gt;4),INT(LEFT(T2242,6)),IF(AND(科目汇总表!P$5=3,LEN(T2242)&gt;6),INT(LEFT(T2242,8)),IF(AND(科目汇总表!P$5=4,LEN(T2242)&gt;8),T2242,0)))))</f>
        <v>0</v>
      </c>
      <c r="H2242" s="16">
        <f t="shared" si="104"/>
        <v>0</v>
      </c>
      <c r="I2242" s="16">
        <f t="shared" si="105"/>
        <v>0</v>
      </c>
      <c r="J2242" s="16">
        <f t="shared" si="106"/>
        <v>0</v>
      </c>
    </row>
    <row r="2243" spans="4:10" ht="15" customHeight="1" x14ac:dyDescent="0.15">
      <c r="D2243" s="16">
        <f>IF(T2243="",0,IF(科目汇总表!P$5=1,INT(LEFT(T2243,4)),IF(AND(科目汇总表!P$5=2,LEN(T2243)&gt;4),INT(LEFT(T2243,6)),IF(AND(科目汇总表!P$5=3,LEN(T2243)&gt;6),INT(LEFT(T2243,8)),IF(AND(科目汇总表!P$5=4,LEN(T2243)&gt;8),T2243,0)))))</f>
        <v>0</v>
      </c>
      <c r="H2243" s="16">
        <f t="shared" si="104"/>
        <v>0</v>
      </c>
      <c r="I2243" s="16">
        <f t="shared" si="105"/>
        <v>0</v>
      </c>
      <c r="J2243" s="16">
        <f t="shared" si="106"/>
        <v>0</v>
      </c>
    </row>
    <row r="2244" spans="4:10" ht="15" customHeight="1" x14ac:dyDescent="0.15">
      <c r="D2244" s="16">
        <f>IF(T2244="",0,IF(科目汇总表!P$5=1,INT(LEFT(T2244,4)),IF(AND(科目汇总表!P$5=2,LEN(T2244)&gt;4),INT(LEFT(T2244,6)),IF(AND(科目汇总表!P$5=3,LEN(T2244)&gt;6),INT(LEFT(T2244,8)),IF(AND(科目汇总表!P$5=4,LEN(T2244)&gt;8),T2244,0)))))</f>
        <v>0</v>
      </c>
      <c r="H2244" s="16">
        <f t="shared" si="104"/>
        <v>0</v>
      </c>
      <c r="I2244" s="16">
        <f t="shared" si="105"/>
        <v>0</v>
      </c>
      <c r="J2244" s="16">
        <f t="shared" si="106"/>
        <v>0</v>
      </c>
    </row>
    <row r="2245" spans="4:10" ht="15" customHeight="1" x14ac:dyDescent="0.15">
      <c r="D2245" s="16">
        <f>IF(T2245="",0,IF(科目汇总表!P$5=1,INT(LEFT(T2245,4)),IF(AND(科目汇总表!P$5=2,LEN(T2245)&gt;4),INT(LEFT(T2245,6)),IF(AND(科目汇总表!P$5=3,LEN(T2245)&gt;6),INT(LEFT(T2245,8)),IF(AND(科目汇总表!P$5=4,LEN(T2245)&gt;8),T2245,0)))))</f>
        <v>0</v>
      </c>
      <c r="H2245" s="16">
        <f t="shared" ref="H2245:H2308" si="107">IF(T2245=0,0,INT(LEFT(T2245,4)))</f>
        <v>0</v>
      </c>
      <c r="I2245" s="16">
        <f t="shared" si="105"/>
        <v>0</v>
      </c>
      <c r="J2245" s="16">
        <f t="shared" si="106"/>
        <v>0</v>
      </c>
    </row>
    <row r="2246" spans="4:10" ht="15" customHeight="1" x14ac:dyDescent="0.15">
      <c r="D2246" s="16">
        <f>IF(T2246="",0,IF(科目汇总表!P$5=1,INT(LEFT(T2246,4)),IF(AND(科目汇总表!P$5=2,LEN(T2246)&gt;4),INT(LEFT(T2246,6)),IF(AND(科目汇总表!P$5=3,LEN(T2246)&gt;6),INT(LEFT(T2246,8)),IF(AND(科目汇总表!P$5=4,LEN(T2246)&gt;8),T2246,0)))))</f>
        <v>0</v>
      </c>
      <c r="H2246" s="16">
        <f t="shared" si="107"/>
        <v>0</v>
      </c>
      <c r="I2246" s="16">
        <f t="shared" si="105"/>
        <v>0</v>
      </c>
      <c r="J2246" s="16">
        <f t="shared" si="106"/>
        <v>0</v>
      </c>
    </row>
    <row r="2247" spans="4:10" ht="15" customHeight="1" x14ac:dyDescent="0.15">
      <c r="D2247" s="16">
        <f>IF(T2247="",0,IF(科目汇总表!P$5=1,INT(LEFT(T2247,4)),IF(AND(科目汇总表!P$5=2,LEN(T2247)&gt;4),INT(LEFT(T2247,6)),IF(AND(科目汇总表!P$5=3,LEN(T2247)&gt;6),INT(LEFT(T2247,8)),IF(AND(科目汇总表!P$5=4,LEN(T2247)&gt;8),T2247,0)))))</f>
        <v>0</v>
      </c>
      <c r="H2247" s="16">
        <f t="shared" si="107"/>
        <v>0</v>
      </c>
      <c r="I2247" s="16">
        <f t="shared" si="105"/>
        <v>0</v>
      </c>
      <c r="J2247" s="16">
        <f t="shared" si="106"/>
        <v>0</v>
      </c>
    </row>
    <row r="2248" spans="4:10" ht="15" customHeight="1" x14ac:dyDescent="0.15">
      <c r="D2248" s="16">
        <f>IF(T2248="",0,IF(科目汇总表!P$5=1,INT(LEFT(T2248,4)),IF(AND(科目汇总表!P$5=2,LEN(T2248)&gt;4),INT(LEFT(T2248,6)),IF(AND(科目汇总表!P$5=3,LEN(T2248)&gt;6),INT(LEFT(T2248,8)),IF(AND(科目汇总表!P$5=4,LEN(T2248)&gt;8),T2248,0)))))</f>
        <v>0</v>
      </c>
      <c r="H2248" s="16">
        <f t="shared" si="107"/>
        <v>0</v>
      </c>
      <c r="I2248" s="16">
        <f t="shared" si="105"/>
        <v>0</v>
      </c>
      <c r="J2248" s="16">
        <f t="shared" si="106"/>
        <v>0</v>
      </c>
    </row>
    <row r="2249" spans="4:10" ht="15" customHeight="1" x14ac:dyDescent="0.15">
      <c r="D2249" s="16">
        <f>IF(T2249="",0,IF(科目汇总表!P$5=1,INT(LEFT(T2249,4)),IF(AND(科目汇总表!P$5=2,LEN(T2249)&gt;4),INT(LEFT(T2249,6)),IF(AND(科目汇总表!P$5=3,LEN(T2249)&gt;6),INT(LEFT(T2249,8)),IF(AND(科目汇总表!P$5=4,LEN(T2249)&gt;8),T2249,0)))))</f>
        <v>0</v>
      </c>
      <c r="H2249" s="16">
        <f t="shared" si="107"/>
        <v>0</v>
      </c>
      <c r="I2249" s="16">
        <f t="shared" si="105"/>
        <v>0</v>
      </c>
      <c r="J2249" s="16">
        <f t="shared" si="106"/>
        <v>0</v>
      </c>
    </row>
    <row r="2250" spans="4:10" ht="15" customHeight="1" x14ac:dyDescent="0.15">
      <c r="D2250" s="16">
        <f>IF(T2250="",0,IF(科目汇总表!P$5=1,INT(LEFT(T2250,4)),IF(AND(科目汇总表!P$5=2,LEN(T2250)&gt;4),INT(LEFT(T2250,6)),IF(AND(科目汇总表!P$5=3,LEN(T2250)&gt;6),INT(LEFT(T2250,8)),IF(AND(科目汇总表!P$5=4,LEN(T2250)&gt;8),T2250,0)))))</f>
        <v>0</v>
      </c>
      <c r="H2250" s="16">
        <f t="shared" si="107"/>
        <v>0</v>
      </c>
      <c r="I2250" s="16">
        <f t="shared" si="105"/>
        <v>0</v>
      </c>
      <c r="J2250" s="16">
        <f t="shared" si="106"/>
        <v>0</v>
      </c>
    </row>
    <row r="2251" spans="4:10" ht="15" customHeight="1" x14ac:dyDescent="0.15">
      <c r="D2251" s="16">
        <f>IF(T2251="",0,IF(科目汇总表!P$5=1,INT(LEFT(T2251,4)),IF(AND(科目汇总表!P$5=2,LEN(T2251)&gt;4),INT(LEFT(T2251,6)),IF(AND(科目汇总表!P$5=3,LEN(T2251)&gt;6),INT(LEFT(T2251,8)),IF(AND(科目汇总表!P$5=4,LEN(T2251)&gt;8),T2251,0)))))</f>
        <v>0</v>
      </c>
      <c r="H2251" s="16">
        <f t="shared" si="107"/>
        <v>0</v>
      </c>
      <c r="I2251" s="16">
        <f t="shared" si="105"/>
        <v>0</v>
      </c>
      <c r="J2251" s="16">
        <f t="shared" si="106"/>
        <v>0</v>
      </c>
    </row>
    <row r="2252" spans="4:10" ht="15" customHeight="1" x14ac:dyDescent="0.15">
      <c r="D2252" s="16">
        <f>IF(T2252="",0,IF(科目汇总表!P$5=1,INT(LEFT(T2252,4)),IF(AND(科目汇总表!P$5=2,LEN(T2252)&gt;4),INT(LEFT(T2252,6)),IF(AND(科目汇总表!P$5=3,LEN(T2252)&gt;6),INT(LEFT(T2252,8)),IF(AND(科目汇总表!P$5=4,LEN(T2252)&gt;8),T2252,0)))))</f>
        <v>0</v>
      </c>
      <c r="H2252" s="16">
        <f t="shared" si="107"/>
        <v>0</v>
      </c>
      <c r="I2252" s="16">
        <f t="shared" si="105"/>
        <v>0</v>
      </c>
      <c r="J2252" s="16">
        <f t="shared" si="106"/>
        <v>0</v>
      </c>
    </row>
    <row r="2253" spans="4:10" ht="15" customHeight="1" x14ac:dyDescent="0.15">
      <c r="D2253" s="16">
        <f>IF(T2253="",0,IF(科目汇总表!P$5=1,INT(LEFT(T2253,4)),IF(AND(科目汇总表!P$5=2,LEN(T2253)&gt;4),INT(LEFT(T2253,6)),IF(AND(科目汇总表!P$5=3,LEN(T2253)&gt;6),INT(LEFT(T2253,8)),IF(AND(科目汇总表!P$5=4,LEN(T2253)&gt;8),T2253,0)))))</f>
        <v>0</v>
      </c>
      <c r="H2253" s="16">
        <f t="shared" si="107"/>
        <v>0</v>
      </c>
      <c r="I2253" s="16">
        <f t="shared" si="105"/>
        <v>0</v>
      </c>
      <c r="J2253" s="16">
        <f t="shared" si="106"/>
        <v>0</v>
      </c>
    </row>
    <row r="2254" spans="4:10" ht="15" customHeight="1" x14ac:dyDescent="0.15">
      <c r="D2254" s="16">
        <f>IF(T2254="",0,IF(科目汇总表!P$5=1,INT(LEFT(T2254,4)),IF(AND(科目汇总表!P$5=2,LEN(T2254)&gt;4),INT(LEFT(T2254,6)),IF(AND(科目汇总表!P$5=3,LEN(T2254)&gt;6),INT(LEFT(T2254,8)),IF(AND(科目汇总表!P$5=4,LEN(T2254)&gt;8),T2254,0)))))</f>
        <v>0</v>
      </c>
      <c r="H2254" s="16">
        <f t="shared" si="107"/>
        <v>0</v>
      </c>
      <c r="I2254" s="16">
        <f t="shared" si="105"/>
        <v>0</v>
      </c>
      <c r="J2254" s="16">
        <f t="shared" si="106"/>
        <v>0</v>
      </c>
    </row>
    <row r="2255" spans="4:10" ht="15" customHeight="1" x14ac:dyDescent="0.15">
      <c r="D2255" s="16">
        <f>IF(T2255="",0,IF(科目汇总表!P$5=1,INT(LEFT(T2255,4)),IF(AND(科目汇总表!P$5=2,LEN(T2255)&gt;4),INT(LEFT(T2255,6)),IF(AND(科目汇总表!P$5=3,LEN(T2255)&gt;6),INT(LEFT(T2255,8)),IF(AND(科目汇总表!P$5=4,LEN(T2255)&gt;8),T2255,0)))))</f>
        <v>0</v>
      </c>
      <c r="H2255" s="16">
        <f t="shared" si="107"/>
        <v>0</v>
      </c>
      <c r="I2255" s="16">
        <f t="shared" si="105"/>
        <v>0</v>
      </c>
      <c r="J2255" s="16">
        <f t="shared" si="106"/>
        <v>0</v>
      </c>
    </row>
    <row r="2256" spans="4:10" ht="15" customHeight="1" x14ac:dyDescent="0.15">
      <c r="D2256" s="16">
        <f>IF(T2256="",0,IF(科目汇总表!P$5=1,INT(LEFT(T2256,4)),IF(AND(科目汇总表!P$5=2,LEN(T2256)&gt;4),INT(LEFT(T2256,6)),IF(AND(科目汇总表!P$5=3,LEN(T2256)&gt;6),INT(LEFT(T2256,8)),IF(AND(科目汇总表!P$5=4,LEN(T2256)&gt;8),T2256,0)))))</f>
        <v>0</v>
      </c>
      <c r="H2256" s="16">
        <f t="shared" si="107"/>
        <v>0</v>
      </c>
      <c r="I2256" s="16">
        <f t="shared" si="105"/>
        <v>0</v>
      </c>
      <c r="J2256" s="16">
        <f t="shared" si="106"/>
        <v>0</v>
      </c>
    </row>
    <row r="2257" spans="4:10" ht="15" customHeight="1" x14ac:dyDescent="0.15">
      <c r="D2257" s="16">
        <f>IF(T2257="",0,IF(科目汇总表!P$5=1,INT(LEFT(T2257,4)),IF(AND(科目汇总表!P$5=2,LEN(T2257)&gt;4),INT(LEFT(T2257,6)),IF(AND(科目汇总表!P$5=3,LEN(T2257)&gt;6),INT(LEFT(T2257,8)),IF(AND(科目汇总表!P$5=4,LEN(T2257)&gt;8),T2257,0)))))</f>
        <v>0</v>
      </c>
      <c r="H2257" s="16">
        <f t="shared" si="107"/>
        <v>0</v>
      </c>
      <c r="I2257" s="16">
        <f t="shared" si="105"/>
        <v>0</v>
      </c>
      <c r="J2257" s="16">
        <f t="shared" si="106"/>
        <v>0</v>
      </c>
    </row>
    <row r="2258" spans="4:10" ht="15" customHeight="1" x14ac:dyDescent="0.15">
      <c r="D2258" s="16">
        <f>IF(T2258="",0,IF(科目汇总表!P$5=1,INT(LEFT(T2258,4)),IF(AND(科目汇总表!P$5=2,LEN(T2258)&gt;4),INT(LEFT(T2258,6)),IF(AND(科目汇总表!P$5=3,LEN(T2258)&gt;6),INT(LEFT(T2258,8)),IF(AND(科目汇总表!P$5=4,LEN(T2258)&gt;8),T2258,0)))))</f>
        <v>0</v>
      </c>
      <c r="H2258" s="16">
        <f t="shared" si="107"/>
        <v>0</v>
      </c>
      <c r="I2258" s="16">
        <f t="shared" si="105"/>
        <v>0</v>
      </c>
      <c r="J2258" s="16">
        <f t="shared" si="106"/>
        <v>0</v>
      </c>
    </row>
    <row r="2259" spans="4:10" ht="15" customHeight="1" x14ac:dyDescent="0.15">
      <c r="D2259" s="16">
        <f>IF(T2259="",0,IF(科目汇总表!P$5=1,INT(LEFT(T2259,4)),IF(AND(科目汇总表!P$5=2,LEN(T2259)&gt;4),INT(LEFT(T2259,6)),IF(AND(科目汇总表!P$5=3,LEN(T2259)&gt;6),INT(LEFT(T2259,8)),IF(AND(科目汇总表!P$5=4,LEN(T2259)&gt;8),T2259,0)))))</f>
        <v>0</v>
      </c>
      <c r="H2259" s="16">
        <f t="shared" si="107"/>
        <v>0</v>
      </c>
      <c r="I2259" s="16">
        <f t="shared" si="105"/>
        <v>0</v>
      </c>
      <c r="J2259" s="16">
        <f t="shared" si="106"/>
        <v>0</v>
      </c>
    </row>
    <row r="2260" spans="4:10" ht="15" customHeight="1" x14ac:dyDescent="0.15">
      <c r="D2260" s="16">
        <f>IF(T2260="",0,IF(科目汇总表!P$5=1,INT(LEFT(T2260,4)),IF(AND(科目汇总表!P$5=2,LEN(T2260)&gt;4),INT(LEFT(T2260,6)),IF(AND(科目汇总表!P$5=3,LEN(T2260)&gt;6),INT(LEFT(T2260,8)),IF(AND(科目汇总表!P$5=4,LEN(T2260)&gt;8),T2260,0)))))</f>
        <v>0</v>
      </c>
      <c r="H2260" s="16">
        <f t="shared" si="107"/>
        <v>0</v>
      </c>
      <c r="I2260" s="16">
        <f t="shared" si="105"/>
        <v>0</v>
      </c>
      <c r="J2260" s="16">
        <f t="shared" si="106"/>
        <v>0</v>
      </c>
    </row>
    <row r="2261" spans="4:10" ht="15" customHeight="1" x14ac:dyDescent="0.15">
      <c r="D2261" s="16">
        <f>IF(T2261="",0,IF(科目汇总表!P$5=1,INT(LEFT(T2261,4)),IF(AND(科目汇总表!P$5=2,LEN(T2261)&gt;4),INT(LEFT(T2261,6)),IF(AND(科目汇总表!P$5=3,LEN(T2261)&gt;6),INT(LEFT(T2261,8)),IF(AND(科目汇总表!P$5=4,LEN(T2261)&gt;8),T2261,0)))))</f>
        <v>0</v>
      </c>
      <c r="H2261" s="16">
        <f t="shared" si="107"/>
        <v>0</v>
      </c>
      <c r="I2261" s="16">
        <f t="shared" si="105"/>
        <v>0</v>
      </c>
      <c r="J2261" s="16">
        <f t="shared" si="106"/>
        <v>0</v>
      </c>
    </row>
    <row r="2262" spans="4:10" ht="15" customHeight="1" x14ac:dyDescent="0.15">
      <c r="D2262" s="16">
        <f>IF(T2262="",0,IF(科目汇总表!P$5=1,INT(LEFT(T2262,4)),IF(AND(科目汇总表!P$5=2,LEN(T2262)&gt;4),INT(LEFT(T2262,6)),IF(AND(科目汇总表!P$5=3,LEN(T2262)&gt;6),INT(LEFT(T2262,8)),IF(AND(科目汇总表!P$5=4,LEN(T2262)&gt;8),T2262,0)))))</f>
        <v>0</v>
      </c>
      <c r="H2262" s="16">
        <f t="shared" si="107"/>
        <v>0</v>
      </c>
      <c r="I2262" s="16">
        <f t="shared" si="105"/>
        <v>0</v>
      </c>
      <c r="J2262" s="16">
        <f t="shared" si="106"/>
        <v>0</v>
      </c>
    </row>
    <row r="2263" spans="4:10" ht="15" customHeight="1" x14ac:dyDescent="0.15">
      <c r="D2263" s="16">
        <f>IF(T2263="",0,IF(科目汇总表!P$5=1,INT(LEFT(T2263,4)),IF(AND(科目汇总表!P$5=2,LEN(T2263)&gt;4),INT(LEFT(T2263,6)),IF(AND(科目汇总表!P$5=3,LEN(T2263)&gt;6),INT(LEFT(T2263,8)),IF(AND(科目汇总表!P$5=4,LEN(T2263)&gt;8),T2263,0)))))</f>
        <v>0</v>
      </c>
      <c r="H2263" s="16">
        <f t="shared" si="107"/>
        <v>0</v>
      </c>
      <c r="I2263" s="16">
        <f t="shared" si="105"/>
        <v>0</v>
      </c>
      <c r="J2263" s="16">
        <f t="shared" si="106"/>
        <v>0</v>
      </c>
    </row>
    <row r="2264" spans="4:10" ht="15" customHeight="1" x14ac:dyDescent="0.15">
      <c r="D2264" s="16">
        <f>IF(T2264="",0,IF(科目汇总表!P$5=1,INT(LEFT(T2264,4)),IF(AND(科目汇总表!P$5=2,LEN(T2264)&gt;4),INT(LEFT(T2264,6)),IF(AND(科目汇总表!P$5=3,LEN(T2264)&gt;6),INT(LEFT(T2264,8)),IF(AND(科目汇总表!P$5=4,LEN(T2264)&gt;8),T2264,0)))))</f>
        <v>0</v>
      </c>
      <c r="H2264" s="16">
        <f t="shared" si="107"/>
        <v>0</v>
      </c>
      <c r="I2264" s="16">
        <f t="shared" si="105"/>
        <v>0</v>
      </c>
      <c r="J2264" s="16">
        <f t="shared" si="106"/>
        <v>0</v>
      </c>
    </row>
    <row r="2265" spans="4:10" ht="15" customHeight="1" x14ac:dyDescent="0.15">
      <c r="D2265" s="16">
        <f>IF(T2265="",0,IF(科目汇总表!P$5=1,INT(LEFT(T2265,4)),IF(AND(科目汇总表!P$5=2,LEN(T2265)&gt;4),INT(LEFT(T2265,6)),IF(AND(科目汇总表!P$5=3,LEN(T2265)&gt;6),INT(LEFT(T2265,8)),IF(AND(科目汇总表!P$5=4,LEN(T2265)&gt;8),T2265,0)))))</f>
        <v>0</v>
      </c>
      <c r="H2265" s="16">
        <f t="shared" si="107"/>
        <v>0</v>
      </c>
      <c r="I2265" s="16">
        <f t="shared" si="105"/>
        <v>0</v>
      </c>
      <c r="J2265" s="16">
        <f t="shared" si="106"/>
        <v>0</v>
      </c>
    </row>
    <row r="2266" spans="4:10" ht="15" customHeight="1" x14ac:dyDescent="0.15">
      <c r="D2266" s="16">
        <f>IF(T2266="",0,IF(科目汇总表!P$5=1,INT(LEFT(T2266,4)),IF(AND(科目汇总表!P$5=2,LEN(T2266)&gt;4),INT(LEFT(T2266,6)),IF(AND(科目汇总表!P$5=3,LEN(T2266)&gt;6),INT(LEFT(T2266,8)),IF(AND(科目汇总表!P$5=4,LEN(T2266)&gt;8),T2266,0)))))</f>
        <v>0</v>
      </c>
      <c r="H2266" s="16">
        <f t="shared" si="107"/>
        <v>0</v>
      </c>
      <c r="I2266" s="16">
        <f t="shared" si="105"/>
        <v>0</v>
      </c>
      <c r="J2266" s="16">
        <f t="shared" si="106"/>
        <v>0</v>
      </c>
    </row>
    <row r="2267" spans="4:10" ht="15" customHeight="1" x14ac:dyDescent="0.15">
      <c r="D2267" s="16">
        <f>IF(T2267="",0,IF(科目汇总表!P$5=1,INT(LEFT(T2267,4)),IF(AND(科目汇总表!P$5=2,LEN(T2267)&gt;4),INT(LEFT(T2267,6)),IF(AND(科目汇总表!P$5=3,LEN(T2267)&gt;6),INT(LEFT(T2267,8)),IF(AND(科目汇总表!P$5=4,LEN(T2267)&gt;8),T2267,0)))))</f>
        <v>0</v>
      </c>
      <c r="H2267" s="16">
        <f t="shared" si="107"/>
        <v>0</v>
      </c>
      <c r="I2267" s="16">
        <f t="shared" si="105"/>
        <v>0</v>
      </c>
      <c r="J2267" s="16">
        <f t="shared" si="106"/>
        <v>0</v>
      </c>
    </row>
    <row r="2268" spans="4:10" ht="15" customHeight="1" x14ac:dyDescent="0.15">
      <c r="D2268" s="16">
        <f>IF(T2268="",0,IF(科目汇总表!P$5=1,INT(LEFT(T2268,4)),IF(AND(科目汇总表!P$5=2,LEN(T2268)&gt;4),INT(LEFT(T2268,6)),IF(AND(科目汇总表!P$5=3,LEN(T2268)&gt;6),INT(LEFT(T2268,8)),IF(AND(科目汇总表!P$5=4,LEN(T2268)&gt;8),T2268,0)))))</f>
        <v>0</v>
      </c>
      <c r="H2268" s="16">
        <f t="shared" si="107"/>
        <v>0</v>
      </c>
      <c r="I2268" s="16">
        <f t="shared" si="105"/>
        <v>0</v>
      </c>
      <c r="J2268" s="16">
        <f t="shared" si="106"/>
        <v>0</v>
      </c>
    </row>
    <row r="2269" spans="4:10" ht="15" customHeight="1" x14ac:dyDescent="0.15">
      <c r="D2269" s="16">
        <f>IF(T2269="",0,IF(科目汇总表!P$5=1,INT(LEFT(T2269,4)),IF(AND(科目汇总表!P$5=2,LEN(T2269)&gt;4),INT(LEFT(T2269,6)),IF(AND(科目汇总表!P$5=3,LEN(T2269)&gt;6),INT(LEFT(T2269,8)),IF(AND(科目汇总表!P$5=4,LEN(T2269)&gt;8),T2269,0)))))</f>
        <v>0</v>
      </c>
      <c r="H2269" s="16">
        <f t="shared" si="107"/>
        <v>0</v>
      </c>
      <c r="I2269" s="16">
        <f t="shared" si="105"/>
        <v>0</v>
      </c>
      <c r="J2269" s="16">
        <f t="shared" si="106"/>
        <v>0</v>
      </c>
    </row>
    <row r="2270" spans="4:10" ht="15" customHeight="1" x14ac:dyDescent="0.15">
      <c r="D2270" s="16">
        <f>IF(T2270="",0,IF(科目汇总表!P$5=1,INT(LEFT(T2270,4)),IF(AND(科目汇总表!P$5=2,LEN(T2270)&gt;4),INT(LEFT(T2270,6)),IF(AND(科目汇总表!P$5=3,LEN(T2270)&gt;6),INT(LEFT(T2270,8)),IF(AND(科目汇总表!P$5=4,LEN(T2270)&gt;8),T2270,0)))))</f>
        <v>0</v>
      </c>
      <c r="H2270" s="16">
        <f t="shared" si="107"/>
        <v>0</v>
      </c>
      <c r="I2270" s="16">
        <f t="shared" si="105"/>
        <v>0</v>
      </c>
      <c r="J2270" s="16">
        <f t="shared" si="106"/>
        <v>0</v>
      </c>
    </row>
    <row r="2271" spans="4:10" ht="15" customHeight="1" x14ac:dyDescent="0.15">
      <c r="D2271" s="16">
        <f>IF(T2271="",0,IF(科目汇总表!P$5=1,INT(LEFT(T2271,4)),IF(AND(科目汇总表!P$5=2,LEN(T2271)&gt;4),INT(LEFT(T2271,6)),IF(AND(科目汇总表!P$5=3,LEN(T2271)&gt;6),INT(LEFT(T2271,8)),IF(AND(科目汇总表!P$5=4,LEN(T2271)&gt;8),T2271,0)))))</f>
        <v>0</v>
      </c>
      <c r="H2271" s="16">
        <f t="shared" si="107"/>
        <v>0</v>
      </c>
      <c r="I2271" s="16">
        <f t="shared" si="105"/>
        <v>0</v>
      </c>
      <c r="J2271" s="16">
        <f t="shared" si="106"/>
        <v>0</v>
      </c>
    </row>
    <row r="2272" spans="4:10" ht="15" customHeight="1" x14ac:dyDescent="0.15">
      <c r="D2272" s="16">
        <f>IF(T2272="",0,IF(科目汇总表!P$5=1,INT(LEFT(T2272,4)),IF(AND(科目汇总表!P$5=2,LEN(T2272)&gt;4),INT(LEFT(T2272,6)),IF(AND(科目汇总表!P$5=3,LEN(T2272)&gt;6),INT(LEFT(T2272,8)),IF(AND(科目汇总表!P$5=4,LEN(T2272)&gt;8),T2272,0)))))</f>
        <v>0</v>
      </c>
      <c r="H2272" s="16">
        <f t="shared" si="107"/>
        <v>0</v>
      </c>
      <c r="I2272" s="16">
        <f t="shared" si="105"/>
        <v>0</v>
      </c>
      <c r="J2272" s="16">
        <f t="shared" si="106"/>
        <v>0</v>
      </c>
    </row>
    <row r="2273" spans="4:10" ht="15" customHeight="1" x14ac:dyDescent="0.15">
      <c r="D2273" s="16">
        <f>IF(T2273="",0,IF(科目汇总表!P$5=1,INT(LEFT(T2273,4)),IF(AND(科目汇总表!P$5=2,LEN(T2273)&gt;4),INT(LEFT(T2273,6)),IF(AND(科目汇总表!P$5=3,LEN(T2273)&gt;6),INT(LEFT(T2273,8)),IF(AND(科目汇总表!P$5=4,LEN(T2273)&gt;8),T2273,0)))))</f>
        <v>0</v>
      </c>
      <c r="H2273" s="16">
        <f t="shared" si="107"/>
        <v>0</v>
      </c>
      <c r="I2273" s="16">
        <f t="shared" si="105"/>
        <v>0</v>
      </c>
      <c r="J2273" s="16">
        <f t="shared" si="106"/>
        <v>0</v>
      </c>
    </row>
    <row r="2274" spans="4:10" ht="15" customHeight="1" x14ac:dyDescent="0.15">
      <c r="D2274" s="16">
        <f>IF(T2274="",0,IF(科目汇总表!P$5=1,INT(LEFT(T2274,4)),IF(AND(科目汇总表!P$5=2,LEN(T2274)&gt;4),INT(LEFT(T2274,6)),IF(AND(科目汇总表!P$5=3,LEN(T2274)&gt;6),INT(LEFT(T2274,8)),IF(AND(科目汇总表!P$5=4,LEN(T2274)&gt;8),T2274,0)))))</f>
        <v>0</v>
      </c>
      <c r="H2274" s="16">
        <f t="shared" si="107"/>
        <v>0</v>
      </c>
      <c r="I2274" s="16">
        <f t="shared" si="105"/>
        <v>0</v>
      </c>
      <c r="J2274" s="16">
        <f t="shared" si="106"/>
        <v>0</v>
      </c>
    </row>
    <row r="2275" spans="4:10" ht="15" customHeight="1" x14ac:dyDescent="0.15">
      <c r="D2275" s="16">
        <f>IF(T2275="",0,IF(科目汇总表!P$5=1,INT(LEFT(T2275,4)),IF(AND(科目汇总表!P$5=2,LEN(T2275)&gt;4),INT(LEFT(T2275,6)),IF(AND(科目汇总表!P$5=3,LEN(T2275)&gt;6),INT(LEFT(T2275,8)),IF(AND(科目汇总表!P$5=4,LEN(T2275)&gt;8),T2275,0)))))</f>
        <v>0</v>
      </c>
      <c r="H2275" s="16">
        <f t="shared" si="107"/>
        <v>0</v>
      </c>
      <c r="I2275" s="16">
        <f t="shared" si="105"/>
        <v>0</v>
      </c>
      <c r="J2275" s="16">
        <f t="shared" si="106"/>
        <v>0</v>
      </c>
    </row>
    <row r="2276" spans="4:10" ht="15" customHeight="1" x14ac:dyDescent="0.15">
      <c r="D2276" s="16">
        <f>IF(T2276="",0,IF(科目汇总表!P$5=1,INT(LEFT(T2276,4)),IF(AND(科目汇总表!P$5=2,LEN(T2276)&gt;4),INT(LEFT(T2276,6)),IF(AND(科目汇总表!P$5=3,LEN(T2276)&gt;6),INT(LEFT(T2276,8)),IF(AND(科目汇总表!P$5=4,LEN(T2276)&gt;8),T2276,0)))))</f>
        <v>0</v>
      </c>
      <c r="H2276" s="16">
        <f t="shared" si="107"/>
        <v>0</v>
      </c>
      <c r="I2276" s="16">
        <f t="shared" ref="I2276:I2339" si="108">IF(LEN(T2276)&lt;6,0,INT(LEFT(T2276,6)))</f>
        <v>0</v>
      </c>
      <c r="J2276" s="16">
        <f t="shared" ref="J2276:J2339" si="109">IF(LEN(T2276)&lt;8,0,INT(LEFT(T2276,8)))</f>
        <v>0</v>
      </c>
    </row>
    <row r="2277" spans="4:10" ht="15" customHeight="1" x14ac:dyDescent="0.15">
      <c r="D2277" s="16">
        <f>IF(T2277="",0,IF(科目汇总表!P$5=1,INT(LEFT(T2277,4)),IF(AND(科目汇总表!P$5=2,LEN(T2277)&gt;4),INT(LEFT(T2277,6)),IF(AND(科目汇总表!P$5=3,LEN(T2277)&gt;6),INT(LEFT(T2277,8)),IF(AND(科目汇总表!P$5=4,LEN(T2277)&gt;8),T2277,0)))))</f>
        <v>0</v>
      </c>
      <c r="H2277" s="16">
        <f t="shared" si="107"/>
        <v>0</v>
      </c>
      <c r="I2277" s="16">
        <f t="shared" si="108"/>
        <v>0</v>
      </c>
      <c r="J2277" s="16">
        <f t="shared" si="109"/>
        <v>0</v>
      </c>
    </row>
    <row r="2278" spans="4:10" ht="15" customHeight="1" x14ac:dyDescent="0.15">
      <c r="D2278" s="16">
        <f>IF(T2278="",0,IF(科目汇总表!P$5=1,INT(LEFT(T2278,4)),IF(AND(科目汇总表!P$5=2,LEN(T2278)&gt;4),INT(LEFT(T2278,6)),IF(AND(科目汇总表!P$5=3,LEN(T2278)&gt;6),INT(LEFT(T2278,8)),IF(AND(科目汇总表!P$5=4,LEN(T2278)&gt;8),T2278,0)))))</f>
        <v>0</v>
      </c>
      <c r="H2278" s="16">
        <f t="shared" si="107"/>
        <v>0</v>
      </c>
      <c r="I2278" s="16">
        <f t="shared" si="108"/>
        <v>0</v>
      </c>
      <c r="J2278" s="16">
        <f t="shared" si="109"/>
        <v>0</v>
      </c>
    </row>
    <row r="2279" spans="4:10" ht="15" customHeight="1" x14ac:dyDescent="0.15">
      <c r="D2279" s="16">
        <f>IF(T2279="",0,IF(科目汇总表!P$5=1,INT(LEFT(T2279,4)),IF(AND(科目汇总表!P$5=2,LEN(T2279)&gt;4),INT(LEFT(T2279,6)),IF(AND(科目汇总表!P$5=3,LEN(T2279)&gt;6),INT(LEFT(T2279,8)),IF(AND(科目汇总表!P$5=4,LEN(T2279)&gt;8),T2279,0)))))</f>
        <v>0</v>
      </c>
      <c r="H2279" s="16">
        <f t="shared" si="107"/>
        <v>0</v>
      </c>
      <c r="I2279" s="16">
        <f t="shared" si="108"/>
        <v>0</v>
      </c>
      <c r="J2279" s="16">
        <f t="shared" si="109"/>
        <v>0</v>
      </c>
    </row>
    <row r="2280" spans="4:10" ht="15" customHeight="1" x14ac:dyDescent="0.15">
      <c r="D2280" s="16">
        <f>IF(T2280="",0,IF(科目汇总表!P$5=1,INT(LEFT(T2280,4)),IF(AND(科目汇总表!P$5=2,LEN(T2280)&gt;4),INT(LEFT(T2280,6)),IF(AND(科目汇总表!P$5=3,LEN(T2280)&gt;6),INT(LEFT(T2280,8)),IF(AND(科目汇总表!P$5=4,LEN(T2280)&gt;8),T2280,0)))))</f>
        <v>0</v>
      </c>
      <c r="H2280" s="16">
        <f t="shared" si="107"/>
        <v>0</v>
      </c>
      <c r="I2280" s="16">
        <f t="shared" si="108"/>
        <v>0</v>
      </c>
      <c r="J2280" s="16">
        <f t="shared" si="109"/>
        <v>0</v>
      </c>
    </row>
    <row r="2281" spans="4:10" ht="15" customHeight="1" x14ac:dyDescent="0.15">
      <c r="D2281" s="16">
        <f>IF(T2281="",0,IF(科目汇总表!P$5=1,INT(LEFT(T2281,4)),IF(AND(科目汇总表!P$5=2,LEN(T2281)&gt;4),INT(LEFT(T2281,6)),IF(AND(科目汇总表!P$5=3,LEN(T2281)&gt;6),INT(LEFT(T2281,8)),IF(AND(科目汇总表!P$5=4,LEN(T2281)&gt;8),T2281,0)))))</f>
        <v>0</v>
      </c>
      <c r="H2281" s="16">
        <f t="shared" si="107"/>
        <v>0</v>
      </c>
      <c r="I2281" s="16">
        <f t="shared" si="108"/>
        <v>0</v>
      </c>
      <c r="J2281" s="16">
        <f t="shared" si="109"/>
        <v>0</v>
      </c>
    </row>
    <row r="2282" spans="4:10" ht="15" customHeight="1" x14ac:dyDescent="0.15">
      <c r="D2282" s="16">
        <f>IF(T2282="",0,IF(科目汇总表!P$5=1,INT(LEFT(T2282,4)),IF(AND(科目汇总表!P$5=2,LEN(T2282)&gt;4),INT(LEFT(T2282,6)),IF(AND(科目汇总表!P$5=3,LEN(T2282)&gt;6),INT(LEFT(T2282,8)),IF(AND(科目汇总表!P$5=4,LEN(T2282)&gt;8),T2282,0)))))</f>
        <v>0</v>
      </c>
      <c r="H2282" s="16">
        <f t="shared" si="107"/>
        <v>0</v>
      </c>
      <c r="I2282" s="16">
        <f t="shared" si="108"/>
        <v>0</v>
      </c>
      <c r="J2282" s="16">
        <f t="shared" si="109"/>
        <v>0</v>
      </c>
    </row>
    <row r="2283" spans="4:10" ht="15" customHeight="1" x14ac:dyDescent="0.15">
      <c r="D2283" s="16">
        <f>IF(T2283="",0,IF(科目汇总表!P$5=1,INT(LEFT(T2283,4)),IF(AND(科目汇总表!P$5=2,LEN(T2283)&gt;4),INT(LEFT(T2283,6)),IF(AND(科目汇总表!P$5=3,LEN(T2283)&gt;6),INT(LEFT(T2283,8)),IF(AND(科目汇总表!P$5=4,LEN(T2283)&gt;8),T2283,0)))))</f>
        <v>0</v>
      </c>
      <c r="H2283" s="16">
        <f t="shared" si="107"/>
        <v>0</v>
      </c>
      <c r="I2283" s="16">
        <f t="shared" si="108"/>
        <v>0</v>
      </c>
      <c r="J2283" s="16">
        <f t="shared" si="109"/>
        <v>0</v>
      </c>
    </row>
    <row r="2284" spans="4:10" ht="15" customHeight="1" x14ac:dyDescent="0.15">
      <c r="D2284" s="16">
        <f>IF(T2284="",0,IF(科目汇总表!P$5=1,INT(LEFT(T2284,4)),IF(AND(科目汇总表!P$5=2,LEN(T2284)&gt;4),INT(LEFT(T2284,6)),IF(AND(科目汇总表!P$5=3,LEN(T2284)&gt;6),INT(LEFT(T2284,8)),IF(AND(科目汇总表!P$5=4,LEN(T2284)&gt;8),T2284,0)))))</f>
        <v>0</v>
      </c>
      <c r="H2284" s="16">
        <f t="shared" si="107"/>
        <v>0</v>
      </c>
      <c r="I2284" s="16">
        <f t="shared" si="108"/>
        <v>0</v>
      </c>
      <c r="J2284" s="16">
        <f t="shared" si="109"/>
        <v>0</v>
      </c>
    </row>
    <row r="2285" spans="4:10" ht="15" customHeight="1" x14ac:dyDescent="0.15">
      <c r="D2285" s="16">
        <f>IF(T2285="",0,IF(科目汇总表!P$5=1,INT(LEFT(T2285,4)),IF(AND(科目汇总表!P$5=2,LEN(T2285)&gt;4),INT(LEFT(T2285,6)),IF(AND(科目汇总表!P$5=3,LEN(T2285)&gt;6),INT(LEFT(T2285,8)),IF(AND(科目汇总表!P$5=4,LEN(T2285)&gt;8),T2285,0)))))</f>
        <v>0</v>
      </c>
      <c r="H2285" s="16">
        <f t="shared" si="107"/>
        <v>0</v>
      </c>
      <c r="I2285" s="16">
        <f t="shared" si="108"/>
        <v>0</v>
      </c>
      <c r="J2285" s="16">
        <f t="shared" si="109"/>
        <v>0</v>
      </c>
    </row>
    <row r="2286" spans="4:10" ht="15" customHeight="1" x14ac:dyDescent="0.15">
      <c r="D2286" s="16">
        <f>IF(T2286="",0,IF(科目汇总表!P$5=1,INT(LEFT(T2286,4)),IF(AND(科目汇总表!P$5=2,LEN(T2286)&gt;4),INT(LEFT(T2286,6)),IF(AND(科目汇总表!P$5=3,LEN(T2286)&gt;6),INT(LEFT(T2286,8)),IF(AND(科目汇总表!P$5=4,LEN(T2286)&gt;8),T2286,0)))))</f>
        <v>0</v>
      </c>
      <c r="H2286" s="16">
        <f t="shared" si="107"/>
        <v>0</v>
      </c>
      <c r="I2286" s="16">
        <f t="shared" si="108"/>
        <v>0</v>
      </c>
      <c r="J2286" s="16">
        <f t="shared" si="109"/>
        <v>0</v>
      </c>
    </row>
    <row r="2287" spans="4:10" ht="15" customHeight="1" x14ac:dyDescent="0.15">
      <c r="D2287" s="16">
        <f>IF(T2287="",0,IF(科目汇总表!P$5=1,INT(LEFT(T2287,4)),IF(AND(科目汇总表!P$5=2,LEN(T2287)&gt;4),INT(LEFT(T2287,6)),IF(AND(科目汇总表!P$5=3,LEN(T2287)&gt;6),INT(LEFT(T2287,8)),IF(AND(科目汇总表!P$5=4,LEN(T2287)&gt;8),T2287,0)))))</f>
        <v>0</v>
      </c>
      <c r="H2287" s="16">
        <f t="shared" si="107"/>
        <v>0</v>
      </c>
      <c r="I2287" s="16">
        <f t="shared" si="108"/>
        <v>0</v>
      </c>
      <c r="J2287" s="16">
        <f t="shared" si="109"/>
        <v>0</v>
      </c>
    </row>
    <row r="2288" spans="4:10" ht="15" customHeight="1" x14ac:dyDescent="0.15">
      <c r="D2288" s="16">
        <f>IF(T2288="",0,IF(科目汇总表!P$5=1,INT(LEFT(T2288,4)),IF(AND(科目汇总表!P$5=2,LEN(T2288)&gt;4),INT(LEFT(T2288,6)),IF(AND(科目汇总表!P$5=3,LEN(T2288)&gt;6),INT(LEFT(T2288,8)),IF(AND(科目汇总表!P$5=4,LEN(T2288)&gt;8),T2288,0)))))</f>
        <v>0</v>
      </c>
      <c r="H2288" s="16">
        <f t="shared" si="107"/>
        <v>0</v>
      </c>
      <c r="I2288" s="16">
        <f t="shared" si="108"/>
        <v>0</v>
      </c>
      <c r="J2288" s="16">
        <f t="shared" si="109"/>
        <v>0</v>
      </c>
    </row>
    <row r="2289" spans="4:10" ht="15" customHeight="1" x14ac:dyDescent="0.15">
      <c r="D2289" s="16">
        <f>IF(T2289="",0,IF(科目汇总表!P$5=1,INT(LEFT(T2289,4)),IF(AND(科目汇总表!P$5=2,LEN(T2289)&gt;4),INT(LEFT(T2289,6)),IF(AND(科目汇总表!P$5=3,LEN(T2289)&gt;6),INT(LEFT(T2289,8)),IF(AND(科目汇总表!P$5=4,LEN(T2289)&gt;8),T2289,0)))))</f>
        <v>0</v>
      </c>
      <c r="H2289" s="16">
        <f t="shared" si="107"/>
        <v>0</v>
      </c>
      <c r="I2289" s="16">
        <f t="shared" si="108"/>
        <v>0</v>
      </c>
      <c r="J2289" s="16">
        <f t="shared" si="109"/>
        <v>0</v>
      </c>
    </row>
    <row r="2290" spans="4:10" ht="15" customHeight="1" x14ac:dyDescent="0.15">
      <c r="D2290" s="16">
        <f>IF(T2290="",0,IF(科目汇总表!P$5=1,INT(LEFT(T2290,4)),IF(AND(科目汇总表!P$5=2,LEN(T2290)&gt;4),INT(LEFT(T2290,6)),IF(AND(科目汇总表!P$5=3,LEN(T2290)&gt;6),INT(LEFT(T2290,8)),IF(AND(科目汇总表!P$5=4,LEN(T2290)&gt;8),T2290,0)))))</f>
        <v>0</v>
      </c>
      <c r="H2290" s="16">
        <f t="shared" si="107"/>
        <v>0</v>
      </c>
      <c r="I2290" s="16">
        <f t="shared" si="108"/>
        <v>0</v>
      </c>
      <c r="J2290" s="16">
        <f t="shared" si="109"/>
        <v>0</v>
      </c>
    </row>
    <row r="2291" spans="4:10" ht="15" customHeight="1" x14ac:dyDescent="0.15">
      <c r="D2291" s="16">
        <f>IF(T2291="",0,IF(科目汇总表!P$5=1,INT(LEFT(T2291,4)),IF(AND(科目汇总表!P$5=2,LEN(T2291)&gt;4),INT(LEFT(T2291,6)),IF(AND(科目汇总表!P$5=3,LEN(T2291)&gt;6),INT(LEFT(T2291,8)),IF(AND(科目汇总表!P$5=4,LEN(T2291)&gt;8),T2291,0)))))</f>
        <v>0</v>
      </c>
      <c r="H2291" s="16">
        <f t="shared" si="107"/>
        <v>0</v>
      </c>
      <c r="I2291" s="16">
        <f t="shared" si="108"/>
        <v>0</v>
      </c>
      <c r="J2291" s="16">
        <f t="shared" si="109"/>
        <v>0</v>
      </c>
    </row>
    <row r="2292" spans="4:10" ht="15" customHeight="1" x14ac:dyDescent="0.15">
      <c r="D2292" s="16">
        <f>IF(T2292="",0,IF(科目汇总表!P$5=1,INT(LEFT(T2292,4)),IF(AND(科目汇总表!P$5=2,LEN(T2292)&gt;4),INT(LEFT(T2292,6)),IF(AND(科目汇总表!P$5=3,LEN(T2292)&gt;6),INT(LEFT(T2292,8)),IF(AND(科目汇总表!P$5=4,LEN(T2292)&gt;8),T2292,0)))))</f>
        <v>0</v>
      </c>
      <c r="H2292" s="16">
        <f t="shared" si="107"/>
        <v>0</v>
      </c>
      <c r="I2292" s="16">
        <f t="shared" si="108"/>
        <v>0</v>
      </c>
      <c r="J2292" s="16">
        <f t="shared" si="109"/>
        <v>0</v>
      </c>
    </row>
    <row r="2293" spans="4:10" ht="15" customHeight="1" x14ac:dyDescent="0.15">
      <c r="D2293" s="16">
        <f>IF(T2293="",0,IF(科目汇总表!P$5=1,INT(LEFT(T2293,4)),IF(AND(科目汇总表!P$5=2,LEN(T2293)&gt;4),INT(LEFT(T2293,6)),IF(AND(科目汇总表!P$5=3,LEN(T2293)&gt;6),INT(LEFT(T2293,8)),IF(AND(科目汇总表!P$5=4,LEN(T2293)&gt;8),T2293,0)))))</f>
        <v>0</v>
      </c>
      <c r="H2293" s="16">
        <f t="shared" si="107"/>
        <v>0</v>
      </c>
      <c r="I2293" s="16">
        <f t="shared" si="108"/>
        <v>0</v>
      </c>
      <c r="J2293" s="16">
        <f t="shared" si="109"/>
        <v>0</v>
      </c>
    </row>
    <row r="2294" spans="4:10" ht="15" customHeight="1" x14ac:dyDescent="0.15">
      <c r="D2294" s="16">
        <f>IF(T2294="",0,IF(科目汇总表!P$5=1,INT(LEFT(T2294,4)),IF(AND(科目汇总表!P$5=2,LEN(T2294)&gt;4),INT(LEFT(T2294,6)),IF(AND(科目汇总表!P$5=3,LEN(T2294)&gt;6),INT(LEFT(T2294,8)),IF(AND(科目汇总表!P$5=4,LEN(T2294)&gt;8),T2294,0)))))</f>
        <v>0</v>
      </c>
      <c r="H2294" s="16">
        <f t="shared" si="107"/>
        <v>0</v>
      </c>
      <c r="I2294" s="16">
        <f t="shared" si="108"/>
        <v>0</v>
      </c>
      <c r="J2294" s="16">
        <f t="shared" si="109"/>
        <v>0</v>
      </c>
    </row>
    <row r="2295" spans="4:10" ht="15" customHeight="1" x14ac:dyDescent="0.15">
      <c r="D2295" s="16">
        <f>IF(T2295="",0,IF(科目汇总表!P$5=1,INT(LEFT(T2295,4)),IF(AND(科目汇总表!P$5=2,LEN(T2295)&gt;4),INT(LEFT(T2295,6)),IF(AND(科目汇总表!P$5=3,LEN(T2295)&gt;6),INT(LEFT(T2295,8)),IF(AND(科目汇总表!P$5=4,LEN(T2295)&gt;8),T2295,0)))))</f>
        <v>0</v>
      </c>
      <c r="H2295" s="16">
        <f t="shared" si="107"/>
        <v>0</v>
      </c>
      <c r="I2295" s="16">
        <f t="shared" si="108"/>
        <v>0</v>
      </c>
      <c r="J2295" s="16">
        <f t="shared" si="109"/>
        <v>0</v>
      </c>
    </row>
    <row r="2296" spans="4:10" ht="15" customHeight="1" x14ac:dyDescent="0.15">
      <c r="D2296" s="16">
        <f>IF(T2296="",0,IF(科目汇总表!P$5=1,INT(LEFT(T2296,4)),IF(AND(科目汇总表!P$5=2,LEN(T2296)&gt;4),INT(LEFT(T2296,6)),IF(AND(科目汇总表!P$5=3,LEN(T2296)&gt;6),INT(LEFT(T2296,8)),IF(AND(科目汇总表!P$5=4,LEN(T2296)&gt;8),T2296,0)))))</f>
        <v>0</v>
      </c>
      <c r="H2296" s="16">
        <f t="shared" si="107"/>
        <v>0</v>
      </c>
      <c r="I2296" s="16">
        <f t="shared" si="108"/>
        <v>0</v>
      </c>
      <c r="J2296" s="16">
        <f t="shared" si="109"/>
        <v>0</v>
      </c>
    </row>
    <row r="2297" spans="4:10" ht="15" customHeight="1" x14ac:dyDescent="0.15">
      <c r="D2297" s="16">
        <f>IF(T2297="",0,IF(科目汇总表!P$5=1,INT(LEFT(T2297,4)),IF(AND(科目汇总表!P$5=2,LEN(T2297)&gt;4),INT(LEFT(T2297,6)),IF(AND(科目汇总表!P$5=3,LEN(T2297)&gt;6),INT(LEFT(T2297,8)),IF(AND(科目汇总表!P$5=4,LEN(T2297)&gt;8),T2297,0)))))</f>
        <v>0</v>
      </c>
      <c r="H2297" s="16">
        <f t="shared" si="107"/>
        <v>0</v>
      </c>
      <c r="I2297" s="16">
        <f t="shared" si="108"/>
        <v>0</v>
      </c>
      <c r="J2297" s="16">
        <f t="shared" si="109"/>
        <v>0</v>
      </c>
    </row>
    <row r="2298" spans="4:10" ht="15" customHeight="1" x14ac:dyDescent="0.15">
      <c r="D2298" s="16">
        <f>IF(T2298="",0,IF(科目汇总表!P$5=1,INT(LEFT(T2298,4)),IF(AND(科目汇总表!P$5=2,LEN(T2298)&gt;4),INT(LEFT(T2298,6)),IF(AND(科目汇总表!P$5=3,LEN(T2298)&gt;6),INT(LEFT(T2298,8)),IF(AND(科目汇总表!P$5=4,LEN(T2298)&gt;8),T2298,0)))))</f>
        <v>0</v>
      </c>
      <c r="H2298" s="16">
        <f t="shared" si="107"/>
        <v>0</v>
      </c>
      <c r="I2298" s="16">
        <f t="shared" si="108"/>
        <v>0</v>
      </c>
      <c r="J2298" s="16">
        <f t="shared" si="109"/>
        <v>0</v>
      </c>
    </row>
    <row r="2299" spans="4:10" ht="15" customHeight="1" x14ac:dyDescent="0.15">
      <c r="D2299" s="16">
        <f>IF(T2299="",0,IF(科目汇总表!P$5=1,INT(LEFT(T2299,4)),IF(AND(科目汇总表!P$5=2,LEN(T2299)&gt;4),INT(LEFT(T2299,6)),IF(AND(科目汇总表!P$5=3,LEN(T2299)&gt;6),INT(LEFT(T2299,8)),IF(AND(科目汇总表!P$5=4,LEN(T2299)&gt;8),T2299,0)))))</f>
        <v>0</v>
      </c>
      <c r="H2299" s="16">
        <f t="shared" si="107"/>
        <v>0</v>
      </c>
      <c r="I2299" s="16">
        <f t="shared" si="108"/>
        <v>0</v>
      </c>
      <c r="J2299" s="16">
        <f t="shared" si="109"/>
        <v>0</v>
      </c>
    </row>
    <row r="2300" spans="4:10" ht="15" customHeight="1" x14ac:dyDescent="0.15">
      <c r="D2300" s="16">
        <f>IF(T2300="",0,IF(科目汇总表!P$5=1,INT(LEFT(T2300,4)),IF(AND(科目汇总表!P$5=2,LEN(T2300)&gt;4),INT(LEFT(T2300,6)),IF(AND(科目汇总表!P$5=3,LEN(T2300)&gt;6),INT(LEFT(T2300,8)),IF(AND(科目汇总表!P$5=4,LEN(T2300)&gt;8),T2300,0)))))</f>
        <v>0</v>
      </c>
      <c r="H2300" s="16">
        <f t="shared" si="107"/>
        <v>0</v>
      </c>
      <c r="I2300" s="16">
        <f t="shared" si="108"/>
        <v>0</v>
      </c>
      <c r="J2300" s="16">
        <f t="shared" si="109"/>
        <v>0</v>
      </c>
    </row>
    <row r="2301" spans="4:10" ht="15" customHeight="1" x14ac:dyDescent="0.15">
      <c r="D2301" s="16">
        <f>IF(T2301="",0,IF(科目汇总表!P$5=1,INT(LEFT(T2301,4)),IF(AND(科目汇总表!P$5=2,LEN(T2301)&gt;4),INT(LEFT(T2301,6)),IF(AND(科目汇总表!P$5=3,LEN(T2301)&gt;6),INT(LEFT(T2301,8)),IF(AND(科目汇总表!P$5=4,LEN(T2301)&gt;8),T2301,0)))))</f>
        <v>0</v>
      </c>
      <c r="H2301" s="16">
        <f t="shared" si="107"/>
        <v>0</v>
      </c>
      <c r="I2301" s="16">
        <f t="shared" si="108"/>
        <v>0</v>
      </c>
      <c r="J2301" s="16">
        <f t="shared" si="109"/>
        <v>0</v>
      </c>
    </row>
    <row r="2302" spans="4:10" ht="15" customHeight="1" x14ac:dyDescent="0.15">
      <c r="D2302" s="16">
        <f>IF(T2302="",0,IF(科目汇总表!P$5=1,INT(LEFT(T2302,4)),IF(AND(科目汇总表!P$5=2,LEN(T2302)&gt;4),INT(LEFT(T2302,6)),IF(AND(科目汇总表!P$5=3,LEN(T2302)&gt;6),INT(LEFT(T2302,8)),IF(AND(科目汇总表!P$5=4,LEN(T2302)&gt;8),T2302,0)))))</f>
        <v>0</v>
      </c>
      <c r="H2302" s="16">
        <f t="shared" si="107"/>
        <v>0</v>
      </c>
      <c r="I2302" s="16">
        <f t="shared" si="108"/>
        <v>0</v>
      </c>
      <c r="J2302" s="16">
        <f t="shared" si="109"/>
        <v>0</v>
      </c>
    </row>
    <row r="2303" spans="4:10" ht="15" customHeight="1" x14ac:dyDescent="0.15">
      <c r="D2303" s="16">
        <f>IF(T2303="",0,IF(科目汇总表!P$5=1,INT(LEFT(T2303,4)),IF(AND(科目汇总表!P$5=2,LEN(T2303)&gt;4),INT(LEFT(T2303,6)),IF(AND(科目汇总表!P$5=3,LEN(T2303)&gt;6),INT(LEFT(T2303,8)),IF(AND(科目汇总表!P$5=4,LEN(T2303)&gt;8),T2303,0)))))</f>
        <v>0</v>
      </c>
      <c r="H2303" s="16">
        <f t="shared" si="107"/>
        <v>0</v>
      </c>
      <c r="I2303" s="16">
        <f t="shared" si="108"/>
        <v>0</v>
      </c>
      <c r="J2303" s="16">
        <f t="shared" si="109"/>
        <v>0</v>
      </c>
    </row>
    <row r="2304" spans="4:10" ht="15" customHeight="1" x14ac:dyDescent="0.15">
      <c r="D2304" s="16">
        <f>IF(T2304="",0,IF(科目汇总表!P$5=1,INT(LEFT(T2304,4)),IF(AND(科目汇总表!P$5=2,LEN(T2304)&gt;4),INT(LEFT(T2304,6)),IF(AND(科目汇总表!P$5=3,LEN(T2304)&gt;6),INT(LEFT(T2304,8)),IF(AND(科目汇总表!P$5=4,LEN(T2304)&gt;8),T2304,0)))))</f>
        <v>0</v>
      </c>
      <c r="H2304" s="16">
        <f t="shared" si="107"/>
        <v>0</v>
      </c>
      <c r="I2304" s="16">
        <f t="shared" si="108"/>
        <v>0</v>
      </c>
      <c r="J2304" s="16">
        <f t="shared" si="109"/>
        <v>0</v>
      </c>
    </row>
    <row r="2305" spans="4:10" ht="15" customHeight="1" x14ac:dyDescent="0.15">
      <c r="D2305" s="16">
        <f>IF(T2305="",0,IF(科目汇总表!P$5=1,INT(LEFT(T2305,4)),IF(AND(科目汇总表!P$5=2,LEN(T2305)&gt;4),INT(LEFT(T2305,6)),IF(AND(科目汇总表!P$5=3,LEN(T2305)&gt;6),INT(LEFT(T2305,8)),IF(AND(科目汇总表!P$5=4,LEN(T2305)&gt;8),T2305,0)))))</f>
        <v>0</v>
      </c>
      <c r="H2305" s="16">
        <f t="shared" si="107"/>
        <v>0</v>
      </c>
      <c r="I2305" s="16">
        <f t="shared" si="108"/>
        <v>0</v>
      </c>
      <c r="J2305" s="16">
        <f t="shared" si="109"/>
        <v>0</v>
      </c>
    </row>
    <row r="2306" spans="4:10" ht="15" customHeight="1" x14ac:dyDescent="0.15">
      <c r="D2306" s="16">
        <f>IF(T2306="",0,IF(科目汇总表!P$5=1,INT(LEFT(T2306,4)),IF(AND(科目汇总表!P$5=2,LEN(T2306)&gt;4),INT(LEFT(T2306,6)),IF(AND(科目汇总表!P$5=3,LEN(T2306)&gt;6),INT(LEFT(T2306,8)),IF(AND(科目汇总表!P$5=4,LEN(T2306)&gt;8),T2306,0)))))</f>
        <v>0</v>
      </c>
      <c r="H2306" s="16">
        <f t="shared" si="107"/>
        <v>0</v>
      </c>
      <c r="I2306" s="16">
        <f t="shared" si="108"/>
        <v>0</v>
      </c>
      <c r="J2306" s="16">
        <f t="shared" si="109"/>
        <v>0</v>
      </c>
    </row>
    <row r="2307" spans="4:10" ht="15" customHeight="1" x14ac:dyDescent="0.15">
      <c r="D2307" s="16">
        <f>IF(T2307="",0,IF(科目汇总表!P$5=1,INT(LEFT(T2307,4)),IF(AND(科目汇总表!P$5=2,LEN(T2307)&gt;4),INT(LEFT(T2307,6)),IF(AND(科目汇总表!P$5=3,LEN(T2307)&gt;6),INT(LEFT(T2307,8)),IF(AND(科目汇总表!P$5=4,LEN(T2307)&gt;8),T2307,0)))))</f>
        <v>0</v>
      </c>
      <c r="H2307" s="16">
        <f t="shared" si="107"/>
        <v>0</v>
      </c>
      <c r="I2307" s="16">
        <f t="shared" si="108"/>
        <v>0</v>
      </c>
      <c r="J2307" s="16">
        <f t="shared" si="109"/>
        <v>0</v>
      </c>
    </row>
    <row r="2308" spans="4:10" ht="15" customHeight="1" x14ac:dyDescent="0.15">
      <c r="D2308" s="16">
        <f>IF(T2308="",0,IF(科目汇总表!P$5=1,INT(LEFT(T2308,4)),IF(AND(科目汇总表!P$5=2,LEN(T2308)&gt;4),INT(LEFT(T2308,6)),IF(AND(科目汇总表!P$5=3,LEN(T2308)&gt;6),INT(LEFT(T2308,8)),IF(AND(科目汇总表!P$5=4,LEN(T2308)&gt;8),T2308,0)))))</f>
        <v>0</v>
      </c>
      <c r="H2308" s="16">
        <f t="shared" si="107"/>
        <v>0</v>
      </c>
      <c r="I2308" s="16">
        <f t="shared" si="108"/>
        <v>0</v>
      </c>
      <c r="J2308" s="16">
        <f t="shared" si="109"/>
        <v>0</v>
      </c>
    </row>
    <row r="2309" spans="4:10" ht="15" customHeight="1" x14ac:dyDescent="0.15">
      <c r="D2309" s="16">
        <f>IF(T2309="",0,IF(科目汇总表!P$5=1,INT(LEFT(T2309,4)),IF(AND(科目汇总表!P$5=2,LEN(T2309)&gt;4),INT(LEFT(T2309,6)),IF(AND(科目汇总表!P$5=3,LEN(T2309)&gt;6),INT(LEFT(T2309,8)),IF(AND(科目汇总表!P$5=4,LEN(T2309)&gt;8),T2309,0)))))</f>
        <v>0</v>
      </c>
      <c r="H2309" s="16">
        <f t="shared" ref="H2309:H2372" si="110">IF(T2309=0,0,INT(LEFT(T2309,4)))</f>
        <v>0</v>
      </c>
      <c r="I2309" s="16">
        <f t="shared" si="108"/>
        <v>0</v>
      </c>
      <c r="J2309" s="16">
        <f t="shared" si="109"/>
        <v>0</v>
      </c>
    </row>
    <row r="2310" spans="4:10" ht="15" customHeight="1" x14ac:dyDescent="0.15">
      <c r="D2310" s="16">
        <f>IF(T2310="",0,IF(科目汇总表!P$5=1,INT(LEFT(T2310,4)),IF(AND(科目汇总表!P$5=2,LEN(T2310)&gt;4),INT(LEFT(T2310,6)),IF(AND(科目汇总表!P$5=3,LEN(T2310)&gt;6),INT(LEFT(T2310,8)),IF(AND(科目汇总表!P$5=4,LEN(T2310)&gt;8),T2310,0)))))</f>
        <v>0</v>
      </c>
      <c r="H2310" s="16">
        <f t="shared" si="110"/>
        <v>0</v>
      </c>
      <c r="I2310" s="16">
        <f t="shared" si="108"/>
        <v>0</v>
      </c>
      <c r="J2310" s="16">
        <f t="shared" si="109"/>
        <v>0</v>
      </c>
    </row>
    <row r="2311" spans="4:10" ht="15" customHeight="1" x14ac:dyDescent="0.15">
      <c r="D2311" s="16">
        <f>IF(T2311="",0,IF(科目汇总表!P$5=1,INT(LEFT(T2311,4)),IF(AND(科目汇总表!P$5=2,LEN(T2311)&gt;4),INT(LEFT(T2311,6)),IF(AND(科目汇总表!P$5=3,LEN(T2311)&gt;6),INT(LEFT(T2311,8)),IF(AND(科目汇总表!P$5=4,LEN(T2311)&gt;8),T2311,0)))))</f>
        <v>0</v>
      </c>
      <c r="H2311" s="16">
        <f t="shared" si="110"/>
        <v>0</v>
      </c>
      <c r="I2311" s="16">
        <f t="shared" si="108"/>
        <v>0</v>
      </c>
      <c r="J2311" s="16">
        <f t="shared" si="109"/>
        <v>0</v>
      </c>
    </row>
    <row r="2312" spans="4:10" ht="15" customHeight="1" x14ac:dyDescent="0.15">
      <c r="D2312" s="16">
        <f>IF(T2312="",0,IF(科目汇总表!P$5=1,INT(LEFT(T2312,4)),IF(AND(科目汇总表!P$5=2,LEN(T2312)&gt;4),INT(LEFT(T2312,6)),IF(AND(科目汇总表!P$5=3,LEN(T2312)&gt;6),INT(LEFT(T2312,8)),IF(AND(科目汇总表!P$5=4,LEN(T2312)&gt;8),T2312,0)))))</f>
        <v>0</v>
      </c>
      <c r="H2312" s="16">
        <f t="shared" si="110"/>
        <v>0</v>
      </c>
      <c r="I2312" s="16">
        <f t="shared" si="108"/>
        <v>0</v>
      </c>
      <c r="J2312" s="16">
        <f t="shared" si="109"/>
        <v>0</v>
      </c>
    </row>
    <row r="2313" spans="4:10" ht="15" customHeight="1" x14ac:dyDescent="0.15">
      <c r="D2313" s="16">
        <f>IF(T2313="",0,IF(科目汇总表!P$5=1,INT(LEFT(T2313,4)),IF(AND(科目汇总表!P$5=2,LEN(T2313)&gt;4),INT(LEFT(T2313,6)),IF(AND(科目汇总表!P$5=3,LEN(T2313)&gt;6),INT(LEFT(T2313,8)),IF(AND(科目汇总表!P$5=4,LEN(T2313)&gt;8),T2313,0)))))</f>
        <v>0</v>
      </c>
      <c r="H2313" s="16">
        <f t="shared" si="110"/>
        <v>0</v>
      </c>
      <c r="I2313" s="16">
        <f t="shared" si="108"/>
        <v>0</v>
      </c>
      <c r="J2313" s="16">
        <f t="shared" si="109"/>
        <v>0</v>
      </c>
    </row>
    <row r="2314" spans="4:10" ht="15" customHeight="1" x14ac:dyDescent="0.15">
      <c r="D2314" s="16">
        <f>IF(T2314="",0,IF(科目汇总表!P$5=1,INT(LEFT(T2314,4)),IF(AND(科目汇总表!P$5=2,LEN(T2314)&gt;4),INT(LEFT(T2314,6)),IF(AND(科目汇总表!P$5=3,LEN(T2314)&gt;6),INT(LEFT(T2314,8)),IF(AND(科目汇总表!P$5=4,LEN(T2314)&gt;8),T2314,0)))))</f>
        <v>0</v>
      </c>
      <c r="H2314" s="16">
        <f t="shared" si="110"/>
        <v>0</v>
      </c>
      <c r="I2314" s="16">
        <f t="shared" si="108"/>
        <v>0</v>
      </c>
      <c r="J2314" s="16">
        <f t="shared" si="109"/>
        <v>0</v>
      </c>
    </row>
    <row r="2315" spans="4:10" ht="15" customHeight="1" x14ac:dyDescent="0.15">
      <c r="D2315" s="16">
        <f>IF(T2315="",0,IF(科目汇总表!P$5=1,INT(LEFT(T2315,4)),IF(AND(科目汇总表!P$5=2,LEN(T2315)&gt;4),INT(LEFT(T2315,6)),IF(AND(科目汇总表!P$5=3,LEN(T2315)&gt;6),INT(LEFT(T2315,8)),IF(AND(科目汇总表!P$5=4,LEN(T2315)&gt;8),T2315,0)))))</f>
        <v>0</v>
      </c>
      <c r="H2315" s="16">
        <f t="shared" si="110"/>
        <v>0</v>
      </c>
      <c r="I2315" s="16">
        <f t="shared" si="108"/>
        <v>0</v>
      </c>
      <c r="J2315" s="16">
        <f t="shared" si="109"/>
        <v>0</v>
      </c>
    </row>
    <row r="2316" spans="4:10" ht="15" customHeight="1" x14ac:dyDescent="0.15">
      <c r="D2316" s="16">
        <f>IF(T2316="",0,IF(科目汇总表!P$5=1,INT(LEFT(T2316,4)),IF(AND(科目汇总表!P$5=2,LEN(T2316)&gt;4),INT(LEFT(T2316,6)),IF(AND(科目汇总表!P$5=3,LEN(T2316)&gt;6),INT(LEFT(T2316,8)),IF(AND(科目汇总表!P$5=4,LEN(T2316)&gt;8),T2316,0)))))</f>
        <v>0</v>
      </c>
      <c r="H2316" s="16">
        <f t="shared" si="110"/>
        <v>0</v>
      </c>
      <c r="I2316" s="16">
        <f t="shared" si="108"/>
        <v>0</v>
      </c>
      <c r="J2316" s="16">
        <f t="shared" si="109"/>
        <v>0</v>
      </c>
    </row>
    <row r="2317" spans="4:10" ht="15" customHeight="1" x14ac:dyDescent="0.15">
      <c r="D2317" s="16">
        <f>IF(T2317="",0,IF(科目汇总表!P$5=1,INT(LEFT(T2317,4)),IF(AND(科目汇总表!P$5=2,LEN(T2317)&gt;4),INT(LEFT(T2317,6)),IF(AND(科目汇总表!P$5=3,LEN(T2317)&gt;6),INT(LEFT(T2317,8)),IF(AND(科目汇总表!P$5=4,LEN(T2317)&gt;8),T2317,0)))))</f>
        <v>0</v>
      </c>
      <c r="H2317" s="16">
        <f t="shared" si="110"/>
        <v>0</v>
      </c>
      <c r="I2317" s="16">
        <f t="shared" si="108"/>
        <v>0</v>
      </c>
      <c r="J2317" s="16">
        <f t="shared" si="109"/>
        <v>0</v>
      </c>
    </row>
    <row r="2318" spans="4:10" ht="15" customHeight="1" x14ac:dyDescent="0.15">
      <c r="D2318" s="16">
        <f>IF(T2318="",0,IF(科目汇总表!P$5=1,INT(LEFT(T2318,4)),IF(AND(科目汇总表!P$5=2,LEN(T2318)&gt;4),INT(LEFT(T2318,6)),IF(AND(科目汇总表!P$5=3,LEN(T2318)&gt;6),INT(LEFT(T2318,8)),IF(AND(科目汇总表!P$5=4,LEN(T2318)&gt;8),T2318,0)))))</f>
        <v>0</v>
      </c>
      <c r="H2318" s="16">
        <f t="shared" si="110"/>
        <v>0</v>
      </c>
      <c r="I2318" s="16">
        <f t="shared" si="108"/>
        <v>0</v>
      </c>
      <c r="J2318" s="16">
        <f t="shared" si="109"/>
        <v>0</v>
      </c>
    </row>
    <row r="2319" spans="4:10" ht="15" customHeight="1" x14ac:dyDescent="0.15">
      <c r="D2319" s="16">
        <f>IF(T2319="",0,IF(科目汇总表!P$5=1,INT(LEFT(T2319,4)),IF(AND(科目汇总表!P$5=2,LEN(T2319)&gt;4),INT(LEFT(T2319,6)),IF(AND(科目汇总表!P$5=3,LEN(T2319)&gt;6),INT(LEFT(T2319,8)),IF(AND(科目汇总表!P$5=4,LEN(T2319)&gt;8),T2319,0)))))</f>
        <v>0</v>
      </c>
      <c r="H2319" s="16">
        <f t="shared" si="110"/>
        <v>0</v>
      </c>
      <c r="I2319" s="16">
        <f t="shared" si="108"/>
        <v>0</v>
      </c>
      <c r="J2319" s="16">
        <f t="shared" si="109"/>
        <v>0</v>
      </c>
    </row>
    <row r="2320" spans="4:10" ht="15" customHeight="1" x14ac:dyDescent="0.15">
      <c r="D2320" s="16">
        <f>IF(T2320="",0,IF(科目汇总表!P$5=1,INT(LEFT(T2320,4)),IF(AND(科目汇总表!P$5=2,LEN(T2320)&gt;4),INT(LEFT(T2320,6)),IF(AND(科目汇总表!P$5=3,LEN(T2320)&gt;6),INT(LEFT(T2320,8)),IF(AND(科目汇总表!P$5=4,LEN(T2320)&gt;8),T2320,0)))))</f>
        <v>0</v>
      </c>
      <c r="H2320" s="16">
        <f t="shared" si="110"/>
        <v>0</v>
      </c>
      <c r="I2320" s="16">
        <f t="shared" si="108"/>
        <v>0</v>
      </c>
      <c r="J2320" s="16">
        <f t="shared" si="109"/>
        <v>0</v>
      </c>
    </row>
    <row r="2321" spans="4:10" ht="15" customHeight="1" x14ac:dyDescent="0.15">
      <c r="D2321" s="16">
        <f>IF(T2321="",0,IF(科目汇总表!P$5=1,INT(LEFT(T2321,4)),IF(AND(科目汇总表!P$5=2,LEN(T2321)&gt;4),INT(LEFT(T2321,6)),IF(AND(科目汇总表!P$5=3,LEN(T2321)&gt;6),INT(LEFT(T2321,8)),IF(AND(科目汇总表!P$5=4,LEN(T2321)&gt;8),T2321,0)))))</f>
        <v>0</v>
      </c>
      <c r="H2321" s="16">
        <f t="shared" si="110"/>
        <v>0</v>
      </c>
      <c r="I2321" s="16">
        <f t="shared" si="108"/>
        <v>0</v>
      </c>
      <c r="J2321" s="16">
        <f t="shared" si="109"/>
        <v>0</v>
      </c>
    </row>
    <row r="2322" spans="4:10" ht="15" customHeight="1" x14ac:dyDescent="0.15">
      <c r="D2322" s="16">
        <f>IF(T2322="",0,IF(科目汇总表!P$5=1,INT(LEFT(T2322,4)),IF(AND(科目汇总表!P$5=2,LEN(T2322)&gt;4),INT(LEFT(T2322,6)),IF(AND(科目汇总表!P$5=3,LEN(T2322)&gt;6),INT(LEFT(T2322,8)),IF(AND(科目汇总表!P$5=4,LEN(T2322)&gt;8),T2322,0)))))</f>
        <v>0</v>
      </c>
      <c r="H2322" s="16">
        <f t="shared" si="110"/>
        <v>0</v>
      </c>
      <c r="I2322" s="16">
        <f t="shared" si="108"/>
        <v>0</v>
      </c>
      <c r="J2322" s="16">
        <f t="shared" si="109"/>
        <v>0</v>
      </c>
    </row>
    <row r="2323" spans="4:10" ht="15" customHeight="1" x14ac:dyDescent="0.15">
      <c r="D2323" s="16">
        <f>IF(T2323="",0,IF(科目汇总表!P$5=1,INT(LEFT(T2323,4)),IF(AND(科目汇总表!P$5=2,LEN(T2323)&gt;4),INT(LEFT(T2323,6)),IF(AND(科目汇总表!P$5=3,LEN(T2323)&gt;6),INT(LEFT(T2323,8)),IF(AND(科目汇总表!P$5=4,LEN(T2323)&gt;8),T2323,0)))))</f>
        <v>0</v>
      </c>
      <c r="H2323" s="16">
        <f t="shared" si="110"/>
        <v>0</v>
      </c>
      <c r="I2323" s="16">
        <f t="shared" si="108"/>
        <v>0</v>
      </c>
      <c r="J2323" s="16">
        <f t="shared" si="109"/>
        <v>0</v>
      </c>
    </row>
    <row r="2324" spans="4:10" ht="15" customHeight="1" x14ac:dyDescent="0.15">
      <c r="D2324" s="16">
        <f>IF(T2324="",0,IF(科目汇总表!P$5=1,INT(LEFT(T2324,4)),IF(AND(科目汇总表!P$5=2,LEN(T2324)&gt;4),INT(LEFT(T2324,6)),IF(AND(科目汇总表!P$5=3,LEN(T2324)&gt;6),INT(LEFT(T2324,8)),IF(AND(科目汇总表!P$5=4,LEN(T2324)&gt;8),T2324,0)))))</f>
        <v>0</v>
      </c>
      <c r="H2324" s="16">
        <f t="shared" si="110"/>
        <v>0</v>
      </c>
      <c r="I2324" s="16">
        <f t="shared" si="108"/>
        <v>0</v>
      </c>
      <c r="J2324" s="16">
        <f t="shared" si="109"/>
        <v>0</v>
      </c>
    </row>
    <row r="2325" spans="4:10" ht="15" customHeight="1" x14ac:dyDescent="0.15">
      <c r="D2325" s="16">
        <f>IF(T2325="",0,IF(科目汇总表!P$5=1,INT(LEFT(T2325,4)),IF(AND(科目汇总表!P$5=2,LEN(T2325)&gt;4),INT(LEFT(T2325,6)),IF(AND(科目汇总表!P$5=3,LEN(T2325)&gt;6),INT(LEFT(T2325,8)),IF(AND(科目汇总表!P$5=4,LEN(T2325)&gt;8),T2325,0)))))</f>
        <v>0</v>
      </c>
      <c r="H2325" s="16">
        <f t="shared" si="110"/>
        <v>0</v>
      </c>
      <c r="I2325" s="16">
        <f t="shared" si="108"/>
        <v>0</v>
      </c>
      <c r="J2325" s="16">
        <f t="shared" si="109"/>
        <v>0</v>
      </c>
    </row>
    <row r="2326" spans="4:10" ht="15" customHeight="1" x14ac:dyDescent="0.15">
      <c r="D2326" s="16">
        <f>IF(T2326="",0,IF(科目汇总表!P$5=1,INT(LEFT(T2326,4)),IF(AND(科目汇总表!P$5=2,LEN(T2326)&gt;4),INT(LEFT(T2326,6)),IF(AND(科目汇总表!P$5=3,LEN(T2326)&gt;6),INT(LEFT(T2326,8)),IF(AND(科目汇总表!P$5=4,LEN(T2326)&gt;8),T2326,0)))))</f>
        <v>0</v>
      </c>
      <c r="H2326" s="16">
        <f t="shared" si="110"/>
        <v>0</v>
      </c>
      <c r="I2326" s="16">
        <f t="shared" si="108"/>
        <v>0</v>
      </c>
      <c r="J2326" s="16">
        <f t="shared" si="109"/>
        <v>0</v>
      </c>
    </row>
    <row r="2327" spans="4:10" ht="15" customHeight="1" x14ac:dyDescent="0.15">
      <c r="D2327" s="16">
        <f>IF(T2327="",0,IF(科目汇总表!P$5=1,INT(LEFT(T2327,4)),IF(AND(科目汇总表!P$5=2,LEN(T2327)&gt;4),INT(LEFT(T2327,6)),IF(AND(科目汇总表!P$5=3,LEN(T2327)&gt;6),INT(LEFT(T2327,8)),IF(AND(科目汇总表!P$5=4,LEN(T2327)&gt;8),T2327,0)))))</f>
        <v>0</v>
      </c>
      <c r="H2327" s="16">
        <f t="shared" si="110"/>
        <v>0</v>
      </c>
      <c r="I2327" s="16">
        <f t="shared" si="108"/>
        <v>0</v>
      </c>
      <c r="J2327" s="16">
        <f t="shared" si="109"/>
        <v>0</v>
      </c>
    </row>
    <row r="2328" spans="4:10" ht="15" customHeight="1" x14ac:dyDescent="0.15">
      <c r="D2328" s="16">
        <f>IF(T2328="",0,IF(科目汇总表!P$5=1,INT(LEFT(T2328,4)),IF(AND(科目汇总表!P$5=2,LEN(T2328)&gt;4),INT(LEFT(T2328,6)),IF(AND(科目汇总表!P$5=3,LEN(T2328)&gt;6),INT(LEFT(T2328,8)),IF(AND(科目汇总表!P$5=4,LEN(T2328)&gt;8),T2328,0)))))</f>
        <v>0</v>
      </c>
      <c r="H2328" s="16">
        <f t="shared" si="110"/>
        <v>0</v>
      </c>
      <c r="I2328" s="16">
        <f t="shared" si="108"/>
        <v>0</v>
      </c>
      <c r="J2328" s="16">
        <f t="shared" si="109"/>
        <v>0</v>
      </c>
    </row>
    <row r="2329" spans="4:10" ht="15" customHeight="1" x14ac:dyDescent="0.15">
      <c r="D2329" s="16">
        <f>IF(T2329="",0,IF(科目汇总表!P$5=1,INT(LEFT(T2329,4)),IF(AND(科目汇总表!P$5=2,LEN(T2329)&gt;4),INT(LEFT(T2329,6)),IF(AND(科目汇总表!P$5=3,LEN(T2329)&gt;6),INT(LEFT(T2329,8)),IF(AND(科目汇总表!P$5=4,LEN(T2329)&gt;8),T2329,0)))))</f>
        <v>0</v>
      </c>
      <c r="H2329" s="16">
        <f t="shared" si="110"/>
        <v>0</v>
      </c>
      <c r="I2329" s="16">
        <f t="shared" si="108"/>
        <v>0</v>
      </c>
      <c r="J2329" s="16">
        <f t="shared" si="109"/>
        <v>0</v>
      </c>
    </row>
    <row r="2330" spans="4:10" ht="15" customHeight="1" x14ac:dyDescent="0.15">
      <c r="D2330" s="16">
        <f>IF(T2330="",0,IF(科目汇总表!P$5=1,INT(LEFT(T2330,4)),IF(AND(科目汇总表!P$5=2,LEN(T2330)&gt;4),INT(LEFT(T2330,6)),IF(AND(科目汇总表!P$5=3,LEN(T2330)&gt;6),INT(LEFT(T2330,8)),IF(AND(科目汇总表!P$5=4,LEN(T2330)&gt;8),T2330,0)))))</f>
        <v>0</v>
      </c>
      <c r="H2330" s="16">
        <f t="shared" si="110"/>
        <v>0</v>
      </c>
      <c r="I2330" s="16">
        <f t="shared" si="108"/>
        <v>0</v>
      </c>
      <c r="J2330" s="16">
        <f t="shared" si="109"/>
        <v>0</v>
      </c>
    </row>
    <row r="2331" spans="4:10" ht="15" customHeight="1" x14ac:dyDescent="0.15">
      <c r="D2331" s="16">
        <f>IF(T2331="",0,IF(科目汇总表!P$5=1,INT(LEFT(T2331,4)),IF(AND(科目汇总表!P$5=2,LEN(T2331)&gt;4),INT(LEFT(T2331,6)),IF(AND(科目汇总表!P$5=3,LEN(T2331)&gt;6),INT(LEFT(T2331,8)),IF(AND(科目汇总表!P$5=4,LEN(T2331)&gt;8),T2331,0)))))</f>
        <v>0</v>
      </c>
      <c r="H2331" s="16">
        <f t="shared" si="110"/>
        <v>0</v>
      </c>
      <c r="I2331" s="16">
        <f t="shared" si="108"/>
        <v>0</v>
      </c>
      <c r="J2331" s="16">
        <f t="shared" si="109"/>
        <v>0</v>
      </c>
    </row>
    <row r="2332" spans="4:10" ht="15" customHeight="1" x14ac:dyDescent="0.15">
      <c r="D2332" s="16">
        <f>IF(T2332="",0,IF(科目汇总表!P$5=1,INT(LEFT(T2332,4)),IF(AND(科目汇总表!P$5=2,LEN(T2332)&gt;4),INT(LEFT(T2332,6)),IF(AND(科目汇总表!P$5=3,LEN(T2332)&gt;6),INT(LEFT(T2332,8)),IF(AND(科目汇总表!P$5=4,LEN(T2332)&gt;8),T2332,0)))))</f>
        <v>0</v>
      </c>
      <c r="H2332" s="16">
        <f t="shared" si="110"/>
        <v>0</v>
      </c>
      <c r="I2332" s="16">
        <f t="shared" si="108"/>
        <v>0</v>
      </c>
      <c r="J2332" s="16">
        <f t="shared" si="109"/>
        <v>0</v>
      </c>
    </row>
    <row r="2333" spans="4:10" ht="15" customHeight="1" x14ac:dyDescent="0.15">
      <c r="D2333" s="16">
        <f>IF(T2333="",0,IF(科目汇总表!P$5=1,INT(LEFT(T2333,4)),IF(AND(科目汇总表!P$5=2,LEN(T2333)&gt;4),INT(LEFT(T2333,6)),IF(AND(科目汇总表!P$5=3,LEN(T2333)&gt;6),INT(LEFT(T2333,8)),IF(AND(科目汇总表!P$5=4,LEN(T2333)&gt;8),T2333,0)))))</f>
        <v>0</v>
      </c>
      <c r="H2333" s="16">
        <f t="shared" si="110"/>
        <v>0</v>
      </c>
      <c r="I2333" s="16">
        <f t="shared" si="108"/>
        <v>0</v>
      </c>
      <c r="J2333" s="16">
        <f t="shared" si="109"/>
        <v>0</v>
      </c>
    </row>
    <row r="2334" spans="4:10" ht="15" customHeight="1" x14ac:dyDescent="0.15">
      <c r="D2334" s="16">
        <f>IF(T2334="",0,IF(科目汇总表!P$5=1,INT(LEFT(T2334,4)),IF(AND(科目汇总表!P$5=2,LEN(T2334)&gt;4),INT(LEFT(T2334,6)),IF(AND(科目汇总表!P$5=3,LEN(T2334)&gt;6),INT(LEFT(T2334,8)),IF(AND(科目汇总表!P$5=4,LEN(T2334)&gt;8),T2334,0)))))</f>
        <v>0</v>
      </c>
      <c r="H2334" s="16">
        <f t="shared" si="110"/>
        <v>0</v>
      </c>
      <c r="I2334" s="16">
        <f t="shared" si="108"/>
        <v>0</v>
      </c>
      <c r="J2334" s="16">
        <f t="shared" si="109"/>
        <v>0</v>
      </c>
    </row>
    <row r="2335" spans="4:10" ht="15" customHeight="1" x14ac:dyDescent="0.15">
      <c r="D2335" s="16">
        <f>IF(T2335="",0,IF(科目汇总表!P$5=1,INT(LEFT(T2335,4)),IF(AND(科目汇总表!P$5=2,LEN(T2335)&gt;4),INT(LEFT(T2335,6)),IF(AND(科目汇总表!P$5=3,LEN(T2335)&gt;6),INT(LEFT(T2335,8)),IF(AND(科目汇总表!P$5=4,LEN(T2335)&gt;8),T2335,0)))))</f>
        <v>0</v>
      </c>
      <c r="H2335" s="16">
        <f t="shared" si="110"/>
        <v>0</v>
      </c>
      <c r="I2335" s="16">
        <f t="shared" si="108"/>
        <v>0</v>
      </c>
      <c r="J2335" s="16">
        <f t="shared" si="109"/>
        <v>0</v>
      </c>
    </row>
    <row r="2336" spans="4:10" ht="15" customHeight="1" x14ac:dyDescent="0.15">
      <c r="D2336" s="16">
        <f>IF(T2336="",0,IF(科目汇总表!P$5=1,INT(LEFT(T2336,4)),IF(AND(科目汇总表!P$5=2,LEN(T2336)&gt;4),INT(LEFT(T2336,6)),IF(AND(科目汇总表!P$5=3,LEN(T2336)&gt;6),INT(LEFT(T2336,8)),IF(AND(科目汇总表!P$5=4,LEN(T2336)&gt;8),T2336,0)))))</f>
        <v>0</v>
      </c>
      <c r="H2336" s="16">
        <f t="shared" si="110"/>
        <v>0</v>
      </c>
      <c r="I2336" s="16">
        <f t="shared" si="108"/>
        <v>0</v>
      </c>
      <c r="J2336" s="16">
        <f t="shared" si="109"/>
        <v>0</v>
      </c>
    </row>
    <row r="2337" spans="4:10" ht="15" customHeight="1" x14ac:dyDescent="0.15">
      <c r="D2337" s="16">
        <f>IF(T2337="",0,IF(科目汇总表!P$5=1,INT(LEFT(T2337,4)),IF(AND(科目汇总表!P$5=2,LEN(T2337)&gt;4),INT(LEFT(T2337,6)),IF(AND(科目汇总表!P$5=3,LEN(T2337)&gt;6),INT(LEFT(T2337,8)),IF(AND(科目汇总表!P$5=4,LEN(T2337)&gt;8),T2337,0)))))</f>
        <v>0</v>
      </c>
      <c r="H2337" s="16">
        <f t="shared" si="110"/>
        <v>0</v>
      </c>
      <c r="I2337" s="16">
        <f t="shared" si="108"/>
        <v>0</v>
      </c>
      <c r="J2337" s="16">
        <f t="shared" si="109"/>
        <v>0</v>
      </c>
    </row>
    <row r="2338" spans="4:10" ht="15" customHeight="1" x14ac:dyDescent="0.15">
      <c r="D2338" s="16">
        <f>IF(T2338="",0,IF(科目汇总表!P$5=1,INT(LEFT(T2338,4)),IF(AND(科目汇总表!P$5=2,LEN(T2338)&gt;4),INT(LEFT(T2338,6)),IF(AND(科目汇总表!P$5=3,LEN(T2338)&gt;6),INT(LEFT(T2338,8)),IF(AND(科目汇总表!P$5=4,LEN(T2338)&gt;8),T2338,0)))))</f>
        <v>0</v>
      </c>
      <c r="H2338" s="16">
        <f t="shared" si="110"/>
        <v>0</v>
      </c>
      <c r="I2338" s="16">
        <f t="shared" si="108"/>
        <v>0</v>
      </c>
      <c r="J2338" s="16">
        <f t="shared" si="109"/>
        <v>0</v>
      </c>
    </row>
    <row r="2339" spans="4:10" ht="15" customHeight="1" x14ac:dyDescent="0.15">
      <c r="D2339" s="16">
        <f>IF(T2339="",0,IF(科目汇总表!P$5=1,INT(LEFT(T2339,4)),IF(AND(科目汇总表!P$5=2,LEN(T2339)&gt;4),INT(LEFT(T2339,6)),IF(AND(科目汇总表!P$5=3,LEN(T2339)&gt;6),INT(LEFT(T2339,8)),IF(AND(科目汇总表!P$5=4,LEN(T2339)&gt;8),T2339,0)))))</f>
        <v>0</v>
      </c>
      <c r="H2339" s="16">
        <f t="shared" si="110"/>
        <v>0</v>
      </c>
      <c r="I2339" s="16">
        <f t="shared" si="108"/>
        <v>0</v>
      </c>
      <c r="J2339" s="16">
        <f t="shared" si="109"/>
        <v>0</v>
      </c>
    </row>
    <row r="2340" spans="4:10" ht="15" customHeight="1" x14ac:dyDescent="0.15">
      <c r="D2340" s="16">
        <f>IF(T2340="",0,IF(科目汇总表!P$5=1,INT(LEFT(T2340,4)),IF(AND(科目汇总表!P$5=2,LEN(T2340)&gt;4),INT(LEFT(T2340,6)),IF(AND(科目汇总表!P$5=3,LEN(T2340)&gt;6),INT(LEFT(T2340,8)),IF(AND(科目汇总表!P$5=4,LEN(T2340)&gt;8),T2340,0)))))</f>
        <v>0</v>
      </c>
      <c r="H2340" s="16">
        <f t="shared" si="110"/>
        <v>0</v>
      </c>
      <c r="I2340" s="16">
        <f t="shared" ref="I2340:I2403" si="111">IF(LEN(T2340)&lt;6,0,INT(LEFT(T2340,6)))</f>
        <v>0</v>
      </c>
      <c r="J2340" s="16">
        <f t="shared" ref="J2340:J2403" si="112">IF(LEN(T2340)&lt;8,0,INT(LEFT(T2340,8)))</f>
        <v>0</v>
      </c>
    </row>
    <row r="2341" spans="4:10" ht="15" customHeight="1" x14ac:dyDescent="0.15">
      <c r="D2341" s="16">
        <f>IF(T2341="",0,IF(科目汇总表!P$5=1,INT(LEFT(T2341,4)),IF(AND(科目汇总表!P$5=2,LEN(T2341)&gt;4),INT(LEFT(T2341,6)),IF(AND(科目汇总表!P$5=3,LEN(T2341)&gt;6),INT(LEFT(T2341,8)),IF(AND(科目汇总表!P$5=4,LEN(T2341)&gt;8),T2341,0)))))</f>
        <v>0</v>
      </c>
      <c r="H2341" s="16">
        <f t="shared" si="110"/>
        <v>0</v>
      </c>
      <c r="I2341" s="16">
        <f t="shared" si="111"/>
        <v>0</v>
      </c>
      <c r="J2341" s="16">
        <f t="shared" si="112"/>
        <v>0</v>
      </c>
    </row>
    <row r="2342" spans="4:10" ht="15" customHeight="1" x14ac:dyDescent="0.15">
      <c r="D2342" s="16">
        <f>IF(T2342="",0,IF(科目汇总表!P$5=1,INT(LEFT(T2342,4)),IF(AND(科目汇总表!P$5=2,LEN(T2342)&gt;4),INT(LEFT(T2342,6)),IF(AND(科目汇总表!P$5=3,LEN(T2342)&gt;6),INT(LEFT(T2342,8)),IF(AND(科目汇总表!P$5=4,LEN(T2342)&gt;8),T2342,0)))))</f>
        <v>0</v>
      </c>
      <c r="H2342" s="16">
        <f t="shared" si="110"/>
        <v>0</v>
      </c>
      <c r="I2342" s="16">
        <f t="shared" si="111"/>
        <v>0</v>
      </c>
      <c r="J2342" s="16">
        <f t="shared" si="112"/>
        <v>0</v>
      </c>
    </row>
    <row r="2343" spans="4:10" ht="15" customHeight="1" x14ac:dyDescent="0.15">
      <c r="D2343" s="16">
        <f>IF(T2343="",0,IF(科目汇总表!P$5=1,INT(LEFT(T2343,4)),IF(AND(科目汇总表!P$5=2,LEN(T2343)&gt;4),INT(LEFT(T2343,6)),IF(AND(科目汇总表!P$5=3,LEN(T2343)&gt;6),INT(LEFT(T2343,8)),IF(AND(科目汇总表!P$5=4,LEN(T2343)&gt;8),T2343,0)))))</f>
        <v>0</v>
      </c>
      <c r="H2343" s="16">
        <f t="shared" si="110"/>
        <v>0</v>
      </c>
      <c r="I2343" s="16">
        <f t="shared" si="111"/>
        <v>0</v>
      </c>
      <c r="J2343" s="16">
        <f t="shared" si="112"/>
        <v>0</v>
      </c>
    </row>
    <row r="2344" spans="4:10" ht="15" customHeight="1" x14ac:dyDescent="0.15">
      <c r="D2344" s="16">
        <f>IF(T2344="",0,IF(科目汇总表!P$5=1,INT(LEFT(T2344,4)),IF(AND(科目汇总表!P$5=2,LEN(T2344)&gt;4),INT(LEFT(T2344,6)),IF(AND(科目汇总表!P$5=3,LEN(T2344)&gt;6),INT(LEFT(T2344,8)),IF(AND(科目汇总表!P$5=4,LEN(T2344)&gt;8),T2344,0)))))</f>
        <v>0</v>
      </c>
      <c r="H2344" s="16">
        <f t="shared" si="110"/>
        <v>0</v>
      </c>
      <c r="I2344" s="16">
        <f t="shared" si="111"/>
        <v>0</v>
      </c>
      <c r="J2344" s="16">
        <f t="shared" si="112"/>
        <v>0</v>
      </c>
    </row>
    <row r="2345" spans="4:10" ht="15" customHeight="1" x14ac:dyDescent="0.15">
      <c r="D2345" s="16">
        <f>IF(T2345="",0,IF(科目汇总表!P$5=1,INT(LEFT(T2345,4)),IF(AND(科目汇总表!P$5=2,LEN(T2345)&gt;4),INT(LEFT(T2345,6)),IF(AND(科目汇总表!P$5=3,LEN(T2345)&gt;6),INT(LEFT(T2345,8)),IF(AND(科目汇总表!P$5=4,LEN(T2345)&gt;8),T2345,0)))))</f>
        <v>0</v>
      </c>
      <c r="H2345" s="16">
        <f t="shared" si="110"/>
        <v>0</v>
      </c>
      <c r="I2345" s="16">
        <f t="shared" si="111"/>
        <v>0</v>
      </c>
      <c r="J2345" s="16">
        <f t="shared" si="112"/>
        <v>0</v>
      </c>
    </row>
    <row r="2346" spans="4:10" ht="15" customHeight="1" x14ac:dyDescent="0.15">
      <c r="D2346" s="16">
        <f>IF(T2346="",0,IF(科目汇总表!P$5=1,INT(LEFT(T2346,4)),IF(AND(科目汇总表!P$5=2,LEN(T2346)&gt;4),INT(LEFT(T2346,6)),IF(AND(科目汇总表!P$5=3,LEN(T2346)&gt;6),INT(LEFT(T2346,8)),IF(AND(科目汇总表!P$5=4,LEN(T2346)&gt;8),T2346,0)))))</f>
        <v>0</v>
      </c>
      <c r="H2346" s="16">
        <f t="shared" si="110"/>
        <v>0</v>
      </c>
      <c r="I2346" s="16">
        <f t="shared" si="111"/>
        <v>0</v>
      </c>
      <c r="J2346" s="16">
        <f t="shared" si="112"/>
        <v>0</v>
      </c>
    </row>
    <row r="2347" spans="4:10" ht="15" customHeight="1" x14ac:dyDescent="0.15">
      <c r="D2347" s="16">
        <f>IF(T2347="",0,IF(科目汇总表!P$5=1,INT(LEFT(T2347,4)),IF(AND(科目汇总表!P$5=2,LEN(T2347)&gt;4),INT(LEFT(T2347,6)),IF(AND(科目汇总表!P$5=3,LEN(T2347)&gt;6),INT(LEFT(T2347,8)),IF(AND(科目汇总表!P$5=4,LEN(T2347)&gt;8),T2347,0)))))</f>
        <v>0</v>
      </c>
      <c r="H2347" s="16">
        <f t="shared" si="110"/>
        <v>0</v>
      </c>
      <c r="I2347" s="16">
        <f t="shared" si="111"/>
        <v>0</v>
      </c>
      <c r="J2347" s="16">
        <f t="shared" si="112"/>
        <v>0</v>
      </c>
    </row>
    <row r="2348" spans="4:10" ht="15" customHeight="1" x14ac:dyDescent="0.15">
      <c r="D2348" s="16">
        <f>IF(T2348="",0,IF(科目汇总表!P$5=1,INT(LEFT(T2348,4)),IF(AND(科目汇总表!P$5=2,LEN(T2348)&gt;4),INT(LEFT(T2348,6)),IF(AND(科目汇总表!P$5=3,LEN(T2348)&gt;6),INT(LEFT(T2348,8)),IF(AND(科目汇总表!P$5=4,LEN(T2348)&gt;8),T2348,0)))))</f>
        <v>0</v>
      </c>
      <c r="H2348" s="16">
        <f t="shared" si="110"/>
        <v>0</v>
      </c>
      <c r="I2348" s="16">
        <f t="shared" si="111"/>
        <v>0</v>
      </c>
      <c r="J2348" s="16">
        <f t="shared" si="112"/>
        <v>0</v>
      </c>
    </row>
    <row r="2349" spans="4:10" ht="15" customHeight="1" x14ac:dyDescent="0.15">
      <c r="D2349" s="16">
        <f>IF(T2349="",0,IF(科目汇总表!P$5=1,INT(LEFT(T2349,4)),IF(AND(科目汇总表!P$5=2,LEN(T2349)&gt;4),INT(LEFT(T2349,6)),IF(AND(科目汇总表!P$5=3,LEN(T2349)&gt;6),INT(LEFT(T2349,8)),IF(AND(科目汇总表!P$5=4,LEN(T2349)&gt;8),T2349,0)))))</f>
        <v>0</v>
      </c>
      <c r="H2349" s="16">
        <f t="shared" si="110"/>
        <v>0</v>
      </c>
      <c r="I2349" s="16">
        <f t="shared" si="111"/>
        <v>0</v>
      </c>
      <c r="J2349" s="16">
        <f t="shared" si="112"/>
        <v>0</v>
      </c>
    </row>
    <row r="2350" spans="4:10" ht="15" customHeight="1" x14ac:dyDescent="0.15">
      <c r="D2350" s="16">
        <f>IF(T2350="",0,IF(科目汇总表!P$5=1,INT(LEFT(T2350,4)),IF(AND(科目汇总表!P$5=2,LEN(T2350)&gt;4),INT(LEFT(T2350,6)),IF(AND(科目汇总表!P$5=3,LEN(T2350)&gt;6),INT(LEFT(T2350,8)),IF(AND(科目汇总表!P$5=4,LEN(T2350)&gt;8),T2350,0)))))</f>
        <v>0</v>
      </c>
      <c r="H2350" s="16">
        <f t="shared" si="110"/>
        <v>0</v>
      </c>
      <c r="I2350" s="16">
        <f t="shared" si="111"/>
        <v>0</v>
      </c>
      <c r="J2350" s="16">
        <f t="shared" si="112"/>
        <v>0</v>
      </c>
    </row>
    <row r="2351" spans="4:10" ht="15" customHeight="1" x14ac:dyDescent="0.15">
      <c r="D2351" s="16">
        <f>IF(T2351="",0,IF(科目汇总表!P$5=1,INT(LEFT(T2351,4)),IF(AND(科目汇总表!P$5=2,LEN(T2351)&gt;4),INT(LEFT(T2351,6)),IF(AND(科目汇总表!P$5=3,LEN(T2351)&gt;6),INT(LEFT(T2351,8)),IF(AND(科目汇总表!P$5=4,LEN(T2351)&gt;8),T2351,0)))))</f>
        <v>0</v>
      </c>
      <c r="H2351" s="16">
        <f t="shared" si="110"/>
        <v>0</v>
      </c>
      <c r="I2351" s="16">
        <f t="shared" si="111"/>
        <v>0</v>
      </c>
      <c r="J2351" s="16">
        <f t="shared" si="112"/>
        <v>0</v>
      </c>
    </row>
    <row r="2352" spans="4:10" ht="15" customHeight="1" x14ac:dyDescent="0.15">
      <c r="D2352" s="16">
        <f>IF(T2352="",0,IF(科目汇总表!P$5=1,INT(LEFT(T2352,4)),IF(AND(科目汇总表!P$5=2,LEN(T2352)&gt;4),INT(LEFT(T2352,6)),IF(AND(科目汇总表!P$5=3,LEN(T2352)&gt;6),INT(LEFT(T2352,8)),IF(AND(科目汇总表!P$5=4,LEN(T2352)&gt;8),T2352,0)))))</f>
        <v>0</v>
      </c>
      <c r="H2352" s="16">
        <f t="shared" si="110"/>
        <v>0</v>
      </c>
      <c r="I2352" s="16">
        <f t="shared" si="111"/>
        <v>0</v>
      </c>
      <c r="J2352" s="16">
        <f t="shared" si="112"/>
        <v>0</v>
      </c>
    </row>
    <row r="2353" spans="4:10" ht="15" customHeight="1" x14ac:dyDescent="0.15">
      <c r="D2353" s="16">
        <f>IF(T2353="",0,IF(科目汇总表!P$5=1,INT(LEFT(T2353,4)),IF(AND(科目汇总表!P$5=2,LEN(T2353)&gt;4),INT(LEFT(T2353,6)),IF(AND(科目汇总表!P$5=3,LEN(T2353)&gt;6),INT(LEFT(T2353,8)),IF(AND(科目汇总表!P$5=4,LEN(T2353)&gt;8),T2353,0)))))</f>
        <v>0</v>
      </c>
      <c r="H2353" s="16">
        <f t="shared" si="110"/>
        <v>0</v>
      </c>
      <c r="I2353" s="16">
        <f t="shared" si="111"/>
        <v>0</v>
      </c>
      <c r="J2353" s="16">
        <f t="shared" si="112"/>
        <v>0</v>
      </c>
    </row>
    <row r="2354" spans="4:10" ht="15" customHeight="1" x14ac:dyDescent="0.15">
      <c r="D2354" s="16">
        <f>IF(T2354="",0,IF(科目汇总表!P$5=1,INT(LEFT(T2354,4)),IF(AND(科目汇总表!P$5=2,LEN(T2354)&gt;4),INT(LEFT(T2354,6)),IF(AND(科目汇总表!P$5=3,LEN(T2354)&gt;6),INT(LEFT(T2354,8)),IF(AND(科目汇总表!P$5=4,LEN(T2354)&gt;8),T2354,0)))))</f>
        <v>0</v>
      </c>
      <c r="H2354" s="16">
        <f t="shared" si="110"/>
        <v>0</v>
      </c>
      <c r="I2354" s="16">
        <f t="shared" si="111"/>
        <v>0</v>
      </c>
      <c r="J2354" s="16">
        <f t="shared" si="112"/>
        <v>0</v>
      </c>
    </row>
    <row r="2355" spans="4:10" ht="15" customHeight="1" x14ac:dyDescent="0.15">
      <c r="D2355" s="16">
        <f>IF(T2355="",0,IF(科目汇总表!P$5=1,INT(LEFT(T2355,4)),IF(AND(科目汇总表!P$5=2,LEN(T2355)&gt;4),INT(LEFT(T2355,6)),IF(AND(科目汇总表!P$5=3,LEN(T2355)&gt;6),INT(LEFT(T2355,8)),IF(AND(科目汇总表!P$5=4,LEN(T2355)&gt;8),T2355,0)))))</f>
        <v>0</v>
      </c>
      <c r="H2355" s="16">
        <f t="shared" si="110"/>
        <v>0</v>
      </c>
      <c r="I2355" s="16">
        <f t="shared" si="111"/>
        <v>0</v>
      </c>
      <c r="J2355" s="16">
        <f t="shared" si="112"/>
        <v>0</v>
      </c>
    </row>
    <row r="2356" spans="4:10" ht="15" customHeight="1" x14ac:dyDescent="0.15">
      <c r="D2356" s="16">
        <f>IF(T2356="",0,IF(科目汇总表!P$5=1,INT(LEFT(T2356,4)),IF(AND(科目汇总表!P$5=2,LEN(T2356)&gt;4),INT(LEFT(T2356,6)),IF(AND(科目汇总表!P$5=3,LEN(T2356)&gt;6),INT(LEFT(T2356,8)),IF(AND(科目汇总表!P$5=4,LEN(T2356)&gt;8),T2356,0)))))</f>
        <v>0</v>
      </c>
      <c r="H2356" s="16">
        <f t="shared" si="110"/>
        <v>0</v>
      </c>
      <c r="I2356" s="16">
        <f t="shared" si="111"/>
        <v>0</v>
      </c>
      <c r="J2356" s="16">
        <f t="shared" si="112"/>
        <v>0</v>
      </c>
    </row>
    <row r="2357" spans="4:10" ht="15" customHeight="1" x14ac:dyDescent="0.15">
      <c r="D2357" s="16">
        <f>IF(T2357="",0,IF(科目汇总表!P$5=1,INT(LEFT(T2357,4)),IF(AND(科目汇总表!P$5=2,LEN(T2357)&gt;4),INT(LEFT(T2357,6)),IF(AND(科目汇总表!P$5=3,LEN(T2357)&gt;6),INT(LEFT(T2357,8)),IF(AND(科目汇总表!P$5=4,LEN(T2357)&gt;8),T2357,0)))))</f>
        <v>0</v>
      </c>
      <c r="H2357" s="16">
        <f t="shared" si="110"/>
        <v>0</v>
      </c>
      <c r="I2357" s="16">
        <f t="shared" si="111"/>
        <v>0</v>
      </c>
      <c r="J2357" s="16">
        <f t="shared" si="112"/>
        <v>0</v>
      </c>
    </row>
    <row r="2358" spans="4:10" ht="15" customHeight="1" x14ac:dyDescent="0.15">
      <c r="D2358" s="16">
        <f>IF(T2358="",0,IF(科目汇总表!P$5=1,INT(LEFT(T2358,4)),IF(AND(科目汇总表!P$5=2,LEN(T2358)&gt;4),INT(LEFT(T2358,6)),IF(AND(科目汇总表!P$5=3,LEN(T2358)&gt;6),INT(LEFT(T2358,8)),IF(AND(科目汇总表!P$5=4,LEN(T2358)&gt;8),T2358,0)))))</f>
        <v>0</v>
      </c>
      <c r="H2358" s="16">
        <f t="shared" si="110"/>
        <v>0</v>
      </c>
      <c r="I2358" s="16">
        <f t="shared" si="111"/>
        <v>0</v>
      </c>
      <c r="J2358" s="16">
        <f t="shared" si="112"/>
        <v>0</v>
      </c>
    </row>
    <row r="2359" spans="4:10" ht="15" customHeight="1" x14ac:dyDescent="0.15">
      <c r="D2359" s="16">
        <f>IF(T2359="",0,IF(科目汇总表!P$5=1,INT(LEFT(T2359,4)),IF(AND(科目汇总表!P$5=2,LEN(T2359)&gt;4),INT(LEFT(T2359,6)),IF(AND(科目汇总表!P$5=3,LEN(T2359)&gt;6),INT(LEFT(T2359,8)),IF(AND(科目汇总表!P$5=4,LEN(T2359)&gt;8),T2359,0)))))</f>
        <v>0</v>
      </c>
      <c r="H2359" s="16">
        <f t="shared" si="110"/>
        <v>0</v>
      </c>
      <c r="I2359" s="16">
        <f t="shared" si="111"/>
        <v>0</v>
      </c>
      <c r="J2359" s="16">
        <f t="shared" si="112"/>
        <v>0</v>
      </c>
    </row>
    <row r="2360" spans="4:10" ht="15" customHeight="1" x14ac:dyDescent="0.15">
      <c r="D2360" s="16">
        <f>IF(T2360="",0,IF(科目汇总表!P$5=1,INT(LEFT(T2360,4)),IF(AND(科目汇总表!P$5=2,LEN(T2360)&gt;4),INT(LEFT(T2360,6)),IF(AND(科目汇总表!P$5=3,LEN(T2360)&gt;6),INT(LEFT(T2360,8)),IF(AND(科目汇总表!P$5=4,LEN(T2360)&gt;8),T2360,0)))))</f>
        <v>0</v>
      </c>
      <c r="H2360" s="16">
        <f t="shared" si="110"/>
        <v>0</v>
      </c>
      <c r="I2360" s="16">
        <f t="shared" si="111"/>
        <v>0</v>
      </c>
      <c r="J2360" s="16">
        <f t="shared" si="112"/>
        <v>0</v>
      </c>
    </row>
    <row r="2361" spans="4:10" ht="15" customHeight="1" x14ac:dyDescent="0.15">
      <c r="D2361" s="16">
        <f>IF(T2361="",0,IF(科目汇总表!P$5=1,INT(LEFT(T2361,4)),IF(AND(科目汇总表!P$5=2,LEN(T2361)&gt;4),INT(LEFT(T2361,6)),IF(AND(科目汇总表!P$5=3,LEN(T2361)&gt;6),INT(LEFT(T2361,8)),IF(AND(科目汇总表!P$5=4,LEN(T2361)&gt;8),T2361,0)))))</f>
        <v>0</v>
      </c>
      <c r="H2361" s="16">
        <f t="shared" si="110"/>
        <v>0</v>
      </c>
      <c r="I2361" s="16">
        <f t="shared" si="111"/>
        <v>0</v>
      </c>
      <c r="J2361" s="16">
        <f t="shared" si="112"/>
        <v>0</v>
      </c>
    </row>
    <row r="2362" spans="4:10" ht="15" customHeight="1" x14ac:dyDescent="0.15">
      <c r="D2362" s="16">
        <f>IF(T2362="",0,IF(科目汇总表!P$5=1,INT(LEFT(T2362,4)),IF(AND(科目汇总表!P$5=2,LEN(T2362)&gt;4),INT(LEFT(T2362,6)),IF(AND(科目汇总表!P$5=3,LEN(T2362)&gt;6),INT(LEFT(T2362,8)),IF(AND(科目汇总表!P$5=4,LEN(T2362)&gt;8),T2362,0)))))</f>
        <v>0</v>
      </c>
      <c r="H2362" s="16">
        <f t="shared" si="110"/>
        <v>0</v>
      </c>
      <c r="I2362" s="16">
        <f t="shared" si="111"/>
        <v>0</v>
      </c>
      <c r="J2362" s="16">
        <f t="shared" si="112"/>
        <v>0</v>
      </c>
    </row>
    <row r="2363" spans="4:10" ht="15" customHeight="1" x14ac:dyDescent="0.15">
      <c r="D2363" s="16">
        <f>IF(T2363="",0,IF(科目汇总表!P$5=1,INT(LEFT(T2363,4)),IF(AND(科目汇总表!P$5=2,LEN(T2363)&gt;4),INT(LEFT(T2363,6)),IF(AND(科目汇总表!P$5=3,LEN(T2363)&gt;6),INT(LEFT(T2363,8)),IF(AND(科目汇总表!P$5=4,LEN(T2363)&gt;8),T2363,0)))))</f>
        <v>0</v>
      </c>
      <c r="H2363" s="16">
        <f t="shared" si="110"/>
        <v>0</v>
      </c>
      <c r="I2363" s="16">
        <f t="shared" si="111"/>
        <v>0</v>
      </c>
      <c r="J2363" s="16">
        <f t="shared" si="112"/>
        <v>0</v>
      </c>
    </row>
    <row r="2364" spans="4:10" ht="15" customHeight="1" x14ac:dyDescent="0.15">
      <c r="D2364" s="16">
        <f>IF(T2364="",0,IF(科目汇总表!P$5=1,INT(LEFT(T2364,4)),IF(AND(科目汇总表!P$5=2,LEN(T2364)&gt;4),INT(LEFT(T2364,6)),IF(AND(科目汇总表!P$5=3,LEN(T2364)&gt;6),INT(LEFT(T2364,8)),IF(AND(科目汇总表!P$5=4,LEN(T2364)&gt;8),T2364,0)))))</f>
        <v>0</v>
      </c>
      <c r="H2364" s="16">
        <f t="shared" si="110"/>
        <v>0</v>
      </c>
      <c r="I2364" s="16">
        <f t="shared" si="111"/>
        <v>0</v>
      </c>
      <c r="J2364" s="16">
        <f t="shared" si="112"/>
        <v>0</v>
      </c>
    </row>
    <row r="2365" spans="4:10" ht="15" customHeight="1" x14ac:dyDescent="0.15">
      <c r="D2365" s="16">
        <f>IF(T2365="",0,IF(科目汇总表!P$5=1,INT(LEFT(T2365,4)),IF(AND(科目汇总表!P$5=2,LEN(T2365)&gt;4),INT(LEFT(T2365,6)),IF(AND(科目汇总表!P$5=3,LEN(T2365)&gt;6),INT(LEFT(T2365,8)),IF(AND(科目汇总表!P$5=4,LEN(T2365)&gt;8),T2365,0)))))</f>
        <v>0</v>
      </c>
      <c r="H2365" s="16">
        <f t="shared" si="110"/>
        <v>0</v>
      </c>
      <c r="I2365" s="16">
        <f t="shared" si="111"/>
        <v>0</v>
      </c>
      <c r="J2365" s="16">
        <f t="shared" si="112"/>
        <v>0</v>
      </c>
    </row>
    <row r="2366" spans="4:10" ht="15" customHeight="1" x14ac:dyDescent="0.15">
      <c r="D2366" s="16">
        <f>IF(T2366="",0,IF(科目汇总表!P$5=1,INT(LEFT(T2366,4)),IF(AND(科目汇总表!P$5=2,LEN(T2366)&gt;4),INT(LEFT(T2366,6)),IF(AND(科目汇总表!P$5=3,LEN(T2366)&gt;6),INT(LEFT(T2366,8)),IF(AND(科目汇总表!P$5=4,LEN(T2366)&gt;8),T2366,0)))))</f>
        <v>0</v>
      </c>
      <c r="H2366" s="16">
        <f t="shared" si="110"/>
        <v>0</v>
      </c>
      <c r="I2366" s="16">
        <f t="shared" si="111"/>
        <v>0</v>
      </c>
      <c r="J2366" s="16">
        <f t="shared" si="112"/>
        <v>0</v>
      </c>
    </row>
    <row r="2367" spans="4:10" ht="15" customHeight="1" x14ac:dyDescent="0.15">
      <c r="D2367" s="16">
        <f>IF(T2367="",0,IF(科目汇总表!P$5=1,INT(LEFT(T2367,4)),IF(AND(科目汇总表!P$5=2,LEN(T2367)&gt;4),INT(LEFT(T2367,6)),IF(AND(科目汇总表!P$5=3,LEN(T2367)&gt;6),INT(LEFT(T2367,8)),IF(AND(科目汇总表!P$5=4,LEN(T2367)&gt;8),T2367,0)))))</f>
        <v>0</v>
      </c>
      <c r="H2367" s="16">
        <f t="shared" si="110"/>
        <v>0</v>
      </c>
      <c r="I2367" s="16">
        <f t="shared" si="111"/>
        <v>0</v>
      </c>
      <c r="J2367" s="16">
        <f t="shared" si="112"/>
        <v>0</v>
      </c>
    </row>
    <row r="2368" spans="4:10" ht="15" customHeight="1" x14ac:dyDescent="0.15">
      <c r="D2368" s="16">
        <f>IF(T2368="",0,IF(科目汇总表!P$5=1,INT(LEFT(T2368,4)),IF(AND(科目汇总表!P$5=2,LEN(T2368)&gt;4),INT(LEFT(T2368,6)),IF(AND(科目汇总表!P$5=3,LEN(T2368)&gt;6),INT(LEFT(T2368,8)),IF(AND(科目汇总表!P$5=4,LEN(T2368)&gt;8),T2368,0)))))</f>
        <v>0</v>
      </c>
      <c r="H2368" s="16">
        <f t="shared" si="110"/>
        <v>0</v>
      </c>
      <c r="I2368" s="16">
        <f t="shared" si="111"/>
        <v>0</v>
      </c>
      <c r="J2368" s="16">
        <f t="shared" si="112"/>
        <v>0</v>
      </c>
    </row>
    <row r="2369" spans="4:10" ht="15" customHeight="1" x14ac:dyDescent="0.15">
      <c r="D2369" s="16">
        <f>IF(T2369="",0,IF(科目汇总表!P$5=1,INT(LEFT(T2369,4)),IF(AND(科目汇总表!P$5=2,LEN(T2369)&gt;4),INT(LEFT(T2369,6)),IF(AND(科目汇总表!P$5=3,LEN(T2369)&gt;6),INT(LEFT(T2369,8)),IF(AND(科目汇总表!P$5=4,LEN(T2369)&gt;8),T2369,0)))))</f>
        <v>0</v>
      </c>
      <c r="H2369" s="16">
        <f t="shared" si="110"/>
        <v>0</v>
      </c>
      <c r="I2369" s="16">
        <f t="shared" si="111"/>
        <v>0</v>
      </c>
      <c r="J2369" s="16">
        <f t="shared" si="112"/>
        <v>0</v>
      </c>
    </row>
    <row r="2370" spans="4:10" ht="15" customHeight="1" x14ac:dyDescent="0.15">
      <c r="D2370" s="16">
        <f>IF(T2370="",0,IF(科目汇总表!P$5=1,INT(LEFT(T2370,4)),IF(AND(科目汇总表!P$5=2,LEN(T2370)&gt;4),INT(LEFT(T2370,6)),IF(AND(科目汇总表!P$5=3,LEN(T2370)&gt;6),INT(LEFT(T2370,8)),IF(AND(科目汇总表!P$5=4,LEN(T2370)&gt;8),T2370,0)))))</f>
        <v>0</v>
      </c>
      <c r="H2370" s="16">
        <f t="shared" si="110"/>
        <v>0</v>
      </c>
      <c r="I2370" s="16">
        <f t="shared" si="111"/>
        <v>0</v>
      </c>
      <c r="J2370" s="16">
        <f t="shared" si="112"/>
        <v>0</v>
      </c>
    </row>
    <row r="2371" spans="4:10" ht="15" customHeight="1" x14ac:dyDescent="0.15">
      <c r="D2371" s="16">
        <f>IF(T2371="",0,IF(科目汇总表!P$5=1,INT(LEFT(T2371,4)),IF(AND(科目汇总表!P$5=2,LEN(T2371)&gt;4),INT(LEFT(T2371,6)),IF(AND(科目汇总表!P$5=3,LEN(T2371)&gt;6),INT(LEFT(T2371,8)),IF(AND(科目汇总表!P$5=4,LEN(T2371)&gt;8),T2371,0)))))</f>
        <v>0</v>
      </c>
      <c r="H2371" s="16">
        <f t="shared" si="110"/>
        <v>0</v>
      </c>
      <c r="I2371" s="16">
        <f t="shared" si="111"/>
        <v>0</v>
      </c>
      <c r="J2371" s="16">
        <f t="shared" si="112"/>
        <v>0</v>
      </c>
    </row>
    <row r="2372" spans="4:10" ht="15" customHeight="1" x14ac:dyDescent="0.15">
      <c r="D2372" s="16">
        <f>IF(T2372="",0,IF(科目汇总表!P$5=1,INT(LEFT(T2372,4)),IF(AND(科目汇总表!P$5=2,LEN(T2372)&gt;4),INT(LEFT(T2372,6)),IF(AND(科目汇总表!P$5=3,LEN(T2372)&gt;6),INT(LEFT(T2372,8)),IF(AND(科目汇总表!P$5=4,LEN(T2372)&gt;8),T2372,0)))))</f>
        <v>0</v>
      </c>
      <c r="H2372" s="16">
        <f t="shared" si="110"/>
        <v>0</v>
      </c>
      <c r="I2372" s="16">
        <f t="shared" si="111"/>
        <v>0</v>
      </c>
      <c r="J2372" s="16">
        <f t="shared" si="112"/>
        <v>0</v>
      </c>
    </row>
    <row r="2373" spans="4:10" ht="15" customHeight="1" x14ac:dyDescent="0.15">
      <c r="D2373" s="16">
        <f>IF(T2373="",0,IF(科目汇总表!P$5=1,INT(LEFT(T2373,4)),IF(AND(科目汇总表!P$5=2,LEN(T2373)&gt;4),INT(LEFT(T2373,6)),IF(AND(科目汇总表!P$5=3,LEN(T2373)&gt;6),INT(LEFT(T2373,8)),IF(AND(科目汇总表!P$5=4,LEN(T2373)&gt;8),T2373,0)))))</f>
        <v>0</v>
      </c>
      <c r="H2373" s="16">
        <f t="shared" ref="H2373:H2436" si="113">IF(T2373=0,0,INT(LEFT(T2373,4)))</f>
        <v>0</v>
      </c>
      <c r="I2373" s="16">
        <f t="shared" si="111"/>
        <v>0</v>
      </c>
      <c r="J2373" s="16">
        <f t="shared" si="112"/>
        <v>0</v>
      </c>
    </row>
    <row r="2374" spans="4:10" ht="15" customHeight="1" x14ac:dyDescent="0.15">
      <c r="D2374" s="16">
        <f>IF(T2374="",0,IF(科目汇总表!P$5=1,INT(LEFT(T2374,4)),IF(AND(科目汇总表!P$5=2,LEN(T2374)&gt;4),INT(LEFT(T2374,6)),IF(AND(科目汇总表!P$5=3,LEN(T2374)&gt;6),INT(LEFT(T2374,8)),IF(AND(科目汇总表!P$5=4,LEN(T2374)&gt;8),T2374,0)))))</f>
        <v>0</v>
      </c>
      <c r="H2374" s="16">
        <f t="shared" si="113"/>
        <v>0</v>
      </c>
      <c r="I2374" s="16">
        <f t="shared" si="111"/>
        <v>0</v>
      </c>
      <c r="J2374" s="16">
        <f t="shared" si="112"/>
        <v>0</v>
      </c>
    </row>
    <row r="2375" spans="4:10" ht="15" customHeight="1" x14ac:dyDescent="0.15">
      <c r="D2375" s="16">
        <f>IF(T2375="",0,IF(科目汇总表!P$5=1,INT(LEFT(T2375,4)),IF(AND(科目汇总表!P$5=2,LEN(T2375)&gt;4),INT(LEFT(T2375,6)),IF(AND(科目汇总表!P$5=3,LEN(T2375)&gt;6),INT(LEFT(T2375,8)),IF(AND(科目汇总表!P$5=4,LEN(T2375)&gt;8),T2375,0)))))</f>
        <v>0</v>
      </c>
      <c r="H2375" s="16">
        <f t="shared" si="113"/>
        <v>0</v>
      </c>
      <c r="I2375" s="16">
        <f t="shared" si="111"/>
        <v>0</v>
      </c>
      <c r="J2375" s="16">
        <f t="shared" si="112"/>
        <v>0</v>
      </c>
    </row>
    <row r="2376" spans="4:10" ht="15" customHeight="1" x14ac:dyDescent="0.15">
      <c r="D2376" s="16">
        <f>IF(T2376="",0,IF(科目汇总表!P$5=1,INT(LEFT(T2376,4)),IF(AND(科目汇总表!P$5=2,LEN(T2376)&gt;4),INT(LEFT(T2376,6)),IF(AND(科目汇总表!P$5=3,LEN(T2376)&gt;6),INT(LEFT(T2376,8)),IF(AND(科目汇总表!P$5=4,LEN(T2376)&gt;8),T2376,0)))))</f>
        <v>0</v>
      </c>
      <c r="H2376" s="16">
        <f t="shared" si="113"/>
        <v>0</v>
      </c>
      <c r="I2376" s="16">
        <f t="shared" si="111"/>
        <v>0</v>
      </c>
      <c r="J2376" s="16">
        <f t="shared" si="112"/>
        <v>0</v>
      </c>
    </row>
    <row r="2377" spans="4:10" ht="15" customHeight="1" x14ac:dyDescent="0.15">
      <c r="D2377" s="16">
        <f>IF(T2377="",0,IF(科目汇总表!P$5=1,INT(LEFT(T2377,4)),IF(AND(科目汇总表!P$5=2,LEN(T2377)&gt;4),INT(LEFT(T2377,6)),IF(AND(科目汇总表!P$5=3,LEN(T2377)&gt;6),INT(LEFT(T2377,8)),IF(AND(科目汇总表!P$5=4,LEN(T2377)&gt;8),T2377,0)))))</f>
        <v>0</v>
      </c>
      <c r="H2377" s="16">
        <f t="shared" si="113"/>
        <v>0</v>
      </c>
      <c r="I2377" s="16">
        <f t="shared" si="111"/>
        <v>0</v>
      </c>
      <c r="J2377" s="16">
        <f t="shared" si="112"/>
        <v>0</v>
      </c>
    </row>
    <row r="2378" spans="4:10" ht="15" customHeight="1" x14ac:dyDescent="0.15">
      <c r="D2378" s="16">
        <f>IF(T2378="",0,IF(科目汇总表!P$5=1,INT(LEFT(T2378,4)),IF(AND(科目汇总表!P$5=2,LEN(T2378)&gt;4),INT(LEFT(T2378,6)),IF(AND(科目汇总表!P$5=3,LEN(T2378)&gt;6),INT(LEFT(T2378,8)),IF(AND(科目汇总表!P$5=4,LEN(T2378)&gt;8),T2378,0)))))</f>
        <v>0</v>
      </c>
      <c r="H2378" s="16">
        <f t="shared" si="113"/>
        <v>0</v>
      </c>
      <c r="I2378" s="16">
        <f t="shared" si="111"/>
        <v>0</v>
      </c>
      <c r="J2378" s="16">
        <f t="shared" si="112"/>
        <v>0</v>
      </c>
    </row>
    <row r="2379" spans="4:10" ht="15" customHeight="1" x14ac:dyDescent="0.15">
      <c r="D2379" s="16">
        <f>IF(T2379="",0,IF(科目汇总表!P$5=1,INT(LEFT(T2379,4)),IF(AND(科目汇总表!P$5=2,LEN(T2379)&gt;4),INT(LEFT(T2379,6)),IF(AND(科目汇总表!P$5=3,LEN(T2379)&gt;6),INT(LEFT(T2379,8)),IF(AND(科目汇总表!P$5=4,LEN(T2379)&gt;8),T2379,0)))))</f>
        <v>0</v>
      </c>
      <c r="H2379" s="16">
        <f t="shared" si="113"/>
        <v>0</v>
      </c>
      <c r="I2379" s="16">
        <f t="shared" si="111"/>
        <v>0</v>
      </c>
      <c r="J2379" s="16">
        <f t="shared" si="112"/>
        <v>0</v>
      </c>
    </row>
    <row r="2380" spans="4:10" ht="15" customHeight="1" x14ac:dyDescent="0.15">
      <c r="D2380" s="16">
        <f>IF(T2380="",0,IF(科目汇总表!P$5=1,INT(LEFT(T2380,4)),IF(AND(科目汇总表!P$5=2,LEN(T2380)&gt;4),INT(LEFT(T2380,6)),IF(AND(科目汇总表!P$5=3,LEN(T2380)&gt;6),INT(LEFT(T2380,8)),IF(AND(科目汇总表!P$5=4,LEN(T2380)&gt;8),T2380,0)))))</f>
        <v>0</v>
      </c>
      <c r="H2380" s="16">
        <f t="shared" si="113"/>
        <v>0</v>
      </c>
      <c r="I2380" s="16">
        <f t="shared" si="111"/>
        <v>0</v>
      </c>
      <c r="J2380" s="16">
        <f t="shared" si="112"/>
        <v>0</v>
      </c>
    </row>
    <row r="2381" spans="4:10" ht="15" customHeight="1" x14ac:dyDescent="0.15">
      <c r="D2381" s="16">
        <f>IF(T2381="",0,IF(科目汇总表!P$5=1,INT(LEFT(T2381,4)),IF(AND(科目汇总表!P$5=2,LEN(T2381)&gt;4),INT(LEFT(T2381,6)),IF(AND(科目汇总表!P$5=3,LEN(T2381)&gt;6),INT(LEFT(T2381,8)),IF(AND(科目汇总表!P$5=4,LEN(T2381)&gt;8),T2381,0)))))</f>
        <v>0</v>
      </c>
      <c r="H2381" s="16">
        <f t="shared" si="113"/>
        <v>0</v>
      </c>
      <c r="I2381" s="16">
        <f t="shared" si="111"/>
        <v>0</v>
      </c>
      <c r="J2381" s="16">
        <f t="shared" si="112"/>
        <v>0</v>
      </c>
    </row>
    <row r="2382" spans="4:10" ht="15" customHeight="1" x14ac:dyDescent="0.15">
      <c r="D2382" s="16">
        <f>IF(T2382="",0,IF(科目汇总表!P$5=1,INT(LEFT(T2382,4)),IF(AND(科目汇总表!P$5=2,LEN(T2382)&gt;4),INT(LEFT(T2382,6)),IF(AND(科目汇总表!P$5=3,LEN(T2382)&gt;6),INT(LEFT(T2382,8)),IF(AND(科目汇总表!P$5=4,LEN(T2382)&gt;8),T2382,0)))))</f>
        <v>0</v>
      </c>
      <c r="H2382" s="16">
        <f t="shared" si="113"/>
        <v>0</v>
      </c>
      <c r="I2382" s="16">
        <f t="shared" si="111"/>
        <v>0</v>
      </c>
      <c r="J2382" s="16">
        <f t="shared" si="112"/>
        <v>0</v>
      </c>
    </row>
    <row r="2383" spans="4:10" ht="15" customHeight="1" x14ac:dyDescent="0.15">
      <c r="D2383" s="16">
        <f>IF(T2383="",0,IF(科目汇总表!P$5=1,INT(LEFT(T2383,4)),IF(AND(科目汇总表!P$5=2,LEN(T2383)&gt;4),INT(LEFT(T2383,6)),IF(AND(科目汇总表!P$5=3,LEN(T2383)&gt;6),INT(LEFT(T2383,8)),IF(AND(科目汇总表!P$5=4,LEN(T2383)&gt;8),T2383,0)))))</f>
        <v>0</v>
      </c>
      <c r="H2383" s="16">
        <f t="shared" si="113"/>
        <v>0</v>
      </c>
      <c r="I2383" s="16">
        <f t="shared" si="111"/>
        <v>0</v>
      </c>
      <c r="J2383" s="16">
        <f t="shared" si="112"/>
        <v>0</v>
      </c>
    </row>
    <row r="2384" spans="4:10" ht="15" customHeight="1" x14ac:dyDescent="0.15">
      <c r="D2384" s="16">
        <f>IF(T2384="",0,IF(科目汇总表!P$5=1,INT(LEFT(T2384,4)),IF(AND(科目汇总表!P$5=2,LEN(T2384)&gt;4),INT(LEFT(T2384,6)),IF(AND(科目汇总表!P$5=3,LEN(T2384)&gt;6),INT(LEFT(T2384,8)),IF(AND(科目汇总表!P$5=4,LEN(T2384)&gt;8),T2384,0)))))</f>
        <v>0</v>
      </c>
      <c r="H2384" s="16">
        <f t="shared" si="113"/>
        <v>0</v>
      </c>
      <c r="I2384" s="16">
        <f t="shared" si="111"/>
        <v>0</v>
      </c>
      <c r="J2384" s="16">
        <f t="shared" si="112"/>
        <v>0</v>
      </c>
    </row>
    <row r="2385" spans="4:10" ht="15" customHeight="1" x14ac:dyDescent="0.15">
      <c r="D2385" s="16">
        <f>IF(T2385="",0,IF(科目汇总表!P$5=1,INT(LEFT(T2385,4)),IF(AND(科目汇总表!P$5=2,LEN(T2385)&gt;4),INT(LEFT(T2385,6)),IF(AND(科目汇总表!P$5=3,LEN(T2385)&gt;6),INT(LEFT(T2385,8)),IF(AND(科目汇总表!P$5=4,LEN(T2385)&gt;8),T2385,0)))))</f>
        <v>0</v>
      </c>
      <c r="H2385" s="16">
        <f t="shared" si="113"/>
        <v>0</v>
      </c>
      <c r="I2385" s="16">
        <f t="shared" si="111"/>
        <v>0</v>
      </c>
      <c r="J2385" s="16">
        <f t="shared" si="112"/>
        <v>0</v>
      </c>
    </row>
    <row r="2386" spans="4:10" ht="15" customHeight="1" x14ac:dyDescent="0.15">
      <c r="D2386" s="16">
        <f>IF(T2386="",0,IF(科目汇总表!P$5=1,INT(LEFT(T2386,4)),IF(AND(科目汇总表!P$5=2,LEN(T2386)&gt;4),INT(LEFT(T2386,6)),IF(AND(科目汇总表!P$5=3,LEN(T2386)&gt;6),INT(LEFT(T2386,8)),IF(AND(科目汇总表!P$5=4,LEN(T2386)&gt;8),T2386,0)))))</f>
        <v>0</v>
      </c>
      <c r="H2386" s="16">
        <f t="shared" si="113"/>
        <v>0</v>
      </c>
      <c r="I2386" s="16">
        <f t="shared" si="111"/>
        <v>0</v>
      </c>
      <c r="J2386" s="16">
        <f t="shared" si="112"/>
        <v>0</v>
      </c>
    </row>
    <row r="2387" spans="4:10" ht="15" customHeight="1" x14ac:dyDescent="0.15">
      <c r="D2387" s="16">
        <f>IF(T2387="",0,IF(科目汇总表!P$5=1,INT(LEFT(T2387,4)),IF(AND(科目汇总表!P$5=2,LEN(T2387)&gt;4),INT(LEFT(T2387,6)),IF(AND(科目汇总表!P$5=3,LEN(T2387)&gt;6),INT(LEFT(T2387,8)),IF(AND(科目汇总表!P$5=4,LEN(T2387)&gt;8),T2387,0)))))</f>
        <v>0</v>
      </c>
      <c r="H2387" s="16">
        <f t="shared" si="113"/>
        <v>0</v>
      </c>
      <c r="I2387" s="16">
        <f t="shared" si="111"/>
        <v>0</v>
      </c>
      <c r="J2387" s="16">
        <f t="shared" si="112"/>
        <v>0</v>
      </c>
    </row>
    <row r="2388" spans="4:10" ht="15" customHeight="1" x14ac:dyDescent="0.15">
      <c r="D2388" s="16">
        <f>IF(T2388="",0,IF(科目汇总表!P$5=1,INT(LEFT(T2388,4)),IF(AND(科目汇总表!P$5=2,LEN(T2388)&gt;4),INT(LEFT(T2388,6)),IF(AND(科目汇总表!P$5=3,LEN(T2388)&gt;6),INT(LEFT(T2388,8)),IF(AND(科目汇总表!P$5=4,LEN(T2388)&gt;8),T2388,0)))))</f>
        <v>0</v>
      </c>
      <c r="H2388" s="16">
        <f t="shared" si="113"/>
        <v>0</v>
      </c>
      <c r="I2388" s="16">
        <f t="shared" si="111"/>
        <v>0</v>
      </c>
      <c r="J2388" s="16">
        <f t="shared" si="112"/>
        <v>0</v>
      </c>
    </row>
    <row r="2389" spans="4:10" ht="15" customHeight="1" x14ac:dyDescent="0.15">
      <c r="D2389" s="16">
        <f>IF(T2389="",0,IF(科目汇总表!P$5=1,INT(LEFT(T2389,4)),IF(AND(科目汇总表!P$5=2,LEN(T2389)&gt;4),INT(LEFT(T2389,6)),IF(AND(科目汇总表!P$5=3,LEN(T2389)&gt;6),INT(LEFT(T2389,8)),IF(AND(科目汇总表!P$5=4,LEN(T2389)&gt;8),T2389,0)))))</f>
        <v>0</v>
      </c>
      <c r="H2389" s="16">
        <f t="shared" si="113"/>
        <v>0</v>
      </c>
      <c r="I2389" s="16">
        <f t="shared" si="111"/>
        <v>0</v>
      </c>
      <c r="J2389" s="16">
        <f t="shared" si="112"/>
        <v>0</v>
      </c>
    </row>
    <row r="2390" spans="4:10" ht="15" customHeight="1" x14ac:dyDescent="0.15">
      <c r="D2390" s="16">
        <f>IF(T2390="",0,IF(科目汇总表!P$5=1,INT(LEFT(T2390,4)),IF(AND(科目汇总表!P$5=2,LEN(T2390)&gt;4),INT(LEFT(T2390,6)),IF(AND(科目汇总表!P$5=3,LEN(T2390)&gt;6),INT(LEFT(T2390,8)),IF(AND(科目汇总表!P$5=4,LEN(T2390)&gt;8),T2390,0)))))</f>
        <v>0</v>
      </c>
      <c r="H2390" s="16">
        <f t="shared" si="113"/>
        <v>0</v>
      </c>
      <c r="I2390" s="16">
        <f t="shared" si="111"/>
        <v>0</v>
      </c>
      <c r="J2390" s="16">
        <f t="shared" si="112"/>
        <v>0</v>
      </c>
    </row>
    <row r="2391" spans="4:10" ht="15" customHeight="1" x14ac:dyDescent="0.15">
      <c r="D2391" s="16">
        <f>IF(T2391="",0,IF(科目汇总表!P$5=1,INT(LEFT(T2391,4)),IF(AND(科目汇总表!P$5=2,LEN(T2391)&gt;4),INT(LEFT(T2391,6)),IF(AND(科目汇总表!P$5=3,LEN(T2391)&gt;6),INT(LEFT(T2391,8)),IF(AND(科目汇总表!P$5=4,LEN(T2391)&gt;8),T2391,0)))))</f>
        <v>0</v>
      </c>
      <c r="H2391" s="16">
        <f t="shared" si="113"/>
        <v>0</v>
      </c>
      <c r="I2391" s="16">
        <f t="shared" si="111"/>
        <v>0</v>
      </c>
      <c r="J2391" s="16">
        <f t="shared" si="112"/>
        <v>0</v>
      </c>
    </row>
    <row r="2392" spans="4:10" ht="15" customHeight="1" x14ac:dyDescent="0.15">
      <c r="D2392" s="16">
        <f>IF(T2392="",0,IF(科目汇总表!P$5=1,INT(LEFT(T2392,4)),IF(AND(科目汇总表!P$5=2,LEN(T2392)&gt;4),INT(LEFT(T2392,6)),IF(AND(科目汇总表!P$5=3,LEN(T2392)&gt;6),INT(LEFT(T2392,8)),IF(AND(科目汇总表!P$5=4,LEN(T2392)&gt;8),T2392,0)))))</f>
        <v>0</v>
      </c>
      <c r="H2392" s="16">
        <f t="shared" si="113"/>
        <v>0</v>
      </c>
      <c r="I2392" s="16">
        <f t="shared" si="111"/>
        <v>0</v>
      </c>
      <c r="J2392" s="16">
        <f t="shared" si="112"/>
        <v>0</v>
      </c>
    </row>
    <row r="2393" spans="4:10" ht="15" customHeight="1" x14ac:dyDescent="0.15">
      <c r="D2393" s="16">
        <f>IF(T2393="",0,IF(科目汇总表!P$5=1,INT(LEFT(T2393,4)),IF(AND(科目汇总表!P$5=2,LEN(T2393)&gt;4),INT(LEFT(T2393,6)),IF(AND(科目汇总表!P$5=3,LEN(T2393)&gt;6),INT(LEFT(T2393,8)),IF(AND(科目汇总表!P$5=4,LEN(T2393)&gt;8),T2393,0)))))</f>
        <v>0</v>
      </c>
      <c r="H2393" s="16">
        <f t="shared" si="113"/>
        <v>0</v>
      </c>
      <c r="I2393" s="16">
        <f t="shared" si="111"/>
        <v>0</v>
      </c>
      <c r="J2393" s="16">
        <f t="shared" si="112"/>
        <v>0</v>
      </c>
    </row>
    <row r="2394" spans="4:10" ht="15" customHeight="1" x14ac:dyDescent="0.15">
      <c r="D2394" s="16">
        <f>IF(T2394="",0,IF(科目汇总表!P$5=1,INT(LEFT(T2394,4)),IF(AND(科目汇总表!P$5=2,LEN(T2394)&gt;4),INT(LEFT(T2394,6)),IF(AND(科目汇总表!P$5=3,LEN(T2394)&gt;6),INT(LEFT(T2394,8)),IF(AND(科目汇总表!P$5=4,LEN(T2394)&gt;8),T2394,0)))))</f>
        <v>0</v>
      </c>
      <c r="H2394" s="16">
        <f t="shared" si="113"/>
        <v>0</v>
      </c>
      <c r="I2394" s="16">
        <f t="shared" si="111"/>
        <v>0</v>
      </c>
      <c r="J2394" s="16">
        <f t="shared" si="112"/>
        <v>0</v>
      </c>
    </row>
    <row r="2395" spans="4:10" ht="15" customHeight="1" x14ac:dyDescent="0.15">
      <c r="D2395" s="16">
        <f>IF(T2395="",0,IF(科目汇总表!P$5=1,INT(LEFT(T2395,4)),IF(AND(科目汇总表!P$5=2,LEN(T2395)&gt;4),INT(LEFT(T2395,6)),IF(AND(科目汇总表!P$5=3,LEN(T2395)&gt;6),INT(LEFT(T2395,8)),IF(AND(科目汇总表!P$5=4,LEN(T2395)&gt;8),T2395,0)))))</f>
        <v>0</v>
      </c>
      <c r="H2395" s="16">
        <f t="shared" si="113"/>
        <v>0</v>
      </c>
      <c r="I2395" s="16">
        <f t="shared" si="111"/>
        <v>0</v>
      </c>
      <c r="J2395" s="16">
        <f t="shared" si="112"/>
        <v>0</v>
      </c>
    </row>
    <row r="2396" spans="4:10" ht="15" customHeight="1" x14ac:dyDescent="0.15">
      <c r="D2396" s="16">
        <f>IF(T2396="",0,IF(科目汇总表!P$5=1,INT(LEFT(T2396,4)),IF(AND(科目汇总表!P$5=2,LEN(T2396)&gt;4),INT(LEFT(T2396,6)),IF(AND(科目汇总表!P$5=3,LEN(T2396)&gt;6),INT(LEFT(T2396,8)),IF(AND(科目汇总表!P$5=4,LEN(T2396)&gt;8),T2396,0)))))</f>
        <v>0</v>
      </c>
      <c r="H2396" s="16">
        <f t="shared" si="113"/>
        <v>0</v>
      </c>
      <c r="I2396" s="16">
        <f t="shared" si="111"/>
        <v>0</v>
      </c>
      <c r="J2396" s="16">
        <f t="shared" si="112"/>
        <v>0</v>
      </c>
    </row>
    <row r="2397" spans="4:10" ht="15" customHeight="1" x14ac:dyDescent="0.15">
      <c r="D2397" s="16">
        <f>IF(T2397="",0,IF(科目汇总表!P$5=1,INT(LEFT(T2397,4)),IF(AND(科目汇总表!P$5=2,LEN(T2397)&gt;4),INT(LEFT(T2397,6)),IF(AND(科目汇总表!P$5=3,LEN(T2397)&gt;6),INT(LEFT(T2397,8)),IF(AND(科目汇总表!P$5=4,LEN(T2397)&gt;8),T2397,0)))))</f>
        <v>0</v>
      </c>
      <c r="H2397" s="16">
        <f t="shared" si="113"/>
        <v>0</v>
      </c>
      <c r="I2397" s="16">
        <f t="shared" si="111"/>
        <v>0</v>
      </c>
      <c r="J2397" s="16">
        <f t="shared" si="112"/>
        <v>0</v>
      </c>
    </row>
    <row r="2398" spans="4:10" ht="15" customHeight="1" x14ac:dyDescent="0.15">
      <c r="D2398" s="16">
        <f>IF(T2398="",0,IF(科目汇总表!P$5=1,INT(LEFT(T2398,4)),IF(AND(科目汇总表!P$5=2,LEN(T2398)&gt;4),INT(LEFT(T2398,6)),IF(AND(科目汇总表!P$5=3,LEN(T2398)&gt;6),INT(LEFT(T2398,8)),IF(AND(科目汇总表!P$5=4,LEN(T2398)&gt;8),T2398,0)))))</f>
        <v>0</v>
      </c>
      <c r="H2398" s="16">
        <f t="shared" si="113"/>
        <v>0</v>
      </c>
      <c r="I2398" s="16">
        <f t="shared" si="111"/>
        <v>0</v>
      </c>
      <c r="J2398" s="16">
        <f t="shared" si="112"/>
        <v>0</v>
      </c>
    </row>
    <row r="2399" spans="4:10" ht="15" customHeight="1" x14ac:dyDescent="0.15">
      <c r="D2399" s="16">
        <f>IF(T2399="",0,IF(科目汇总表!P$5=1,INT(LEFT(T2399,4)),IF(AND(科目汇总表!P$5=2,LEN(T2399)&gt;4),INT(LEFT(T2399,6)),IF(AND(科目汇总表!P$5=3,LEN(T2399)&gt;6),INT(LEFT(T2399,8)),IF(AND(科目汇总表!P$5=4,LEN(T2399)&gt;8),T2399,0)))))</f>
        <v>0</v>
      </c>
      <c r="H2399" s="16">
        <f t="shared" si="113"/>
        <v>0</v>
      </c>
      <c r="I2399" s="16">
        <f t="shared" si="111"/>
        <v>0</v>
      </c>
      <c r="J2399" s="16">
        <f t="shared" si="112"/>
        <v>0</v>
      </c>
    </row>
    <row r="2400" spans="4:10" ht="15" customHeight="1" x14ac:dyDescent="0.15">
      <c r="D2400" s="16">
        <f>IF(T2400="",0,IF(科目汇总表!P$5=1,INT(LEFT(T2400,4)),IF(AND(科目汇总表!P$5=2,LEN(T2400)&gt;4),INT(LEFT(T2400,6)),IF(AND(科目汇总表!P$5=3,LEN(T2400)&gt;6),INT(LEFT(T2400,8)),IF(AND(科目汇总表!P$5=4,LEN(T2400)&gt;8),T2400,0)))))</f>
        <v>0</v>
      </c>
      <c r="H2400" s="16">
        <f t="shared" si="113"/>
        <v>0</v>
      </c>
      <c r="I2400" s="16">
        <f t="shared" si="111"/>
        <v>0</v>
      </c>
      <c r="J2400" s="16">
        <f t="shared" si="112"/>
        <v>0</v>
      </c>
    </row>
    <row r="2401" spans="4:10" ht="15" customHeight="1" x14ac:dyDescent="0.15">
      <c r="D2401" s="16">
        <f>IF(T2401="",0,IF(科目汇总表!P$5=1,INT(LEFT(T2401,4)),IF(AND(科目汇总表!P$5=2,LEN(T2401)&gt;4),INT(LEFT(T2401,6)),IF(AND(科目汇总表!P$5=3,LEN(T2401)&gt;6),INT(LEFT(T2401,8)),IF(AND(科目汇总表!P$5=4,LEN(T2401)&gt;8),T2401,0)))))</f>
        <v>0</v>
      </c>
      <c r="H2401" s="16">
        <f t="shared" si="113"/>
        <v>0</v>
      </c>
      <c r="I2401" s="16">
        <f t="shared" si="111"/>
        <v>0</v>
      </c>
      <c r="J2401" s="16">
        <f t="shared" si="112"/>
        <v>0</v>
      </c>
    </row>
    <row r="2402" spans="4:10" ht="15" customHeight="1" x14ac:dyDescent="0.15">
      <c r="D2402" s="16">
        <f>IF(T2402="",0,IF(科目汇总表!P$5=1,INT(LEFT(T2402,4)),IF(AND(科目汇总表!P$5=2,LEN(T2402)&gt;4),INT(LEFT(T2402,6)),IF(AND(科目汇总表!P$5=3,LEN(T2402)&gt;6),INT(LEFT(T2402,8)),IF(AND(科目汇总表!P$5=4,LEN(T2402)&gt;8),T2402,0)))))</f>
        <v>0</v>
      </c>
      <c r="H2402" s="16">
        <f t="shared" si="113"/>
        <v>0</v>
      </c>
      <c r="I2402" s="16">
        <f t="shared" si="111"/>
        <v>0</v>
      </c>
      <c r="J2402" s="16">
        <f t="shared" si="112"/>
        <v>0</v>
      </c>
    </row>
    <row r="2403" spans="4:10" ht="15" customHeight="1" x14ac:dyDescent="0.15">
      <c r="D2403" s="16">
        <f>IF(T2403="",0,IF(科目汇总表!P$5=1,INT(LEFT(T2403,4)),IF(AND(科目汇总表!P$5=2,LEN(T2403)&gt;4),INT(LEFT(T2403,6)),IF(AND(科目汇总表!P$5=3,LEN(T2403)&gt;6),INT(LEFT(T2403,8)),IF(AND(科目汇总表!P$5=4,LEN(T2403)&gt;8),T2403,0)))))</f>
        <v>0</v>
      </c>
      <c r="H2403" s="16">
        <f t="shared" si="113"/>
        <v>0</v>
      </c>
      <c r="I2403" s="16">
        <f t="shared" si="111"/>
        <v>0</v>
      </c>
      <c r="J2403" s="16">
        <f t="shared" si="112"/>
        <v>0</v>
      </c>
    </row>
    <row r="2404" spans="4:10" ht="15" customHeight="1" x14ac:dyDescent="0.15">
      <c r="D2404" s="16">
        <f>IF(T2404="",0,IF(科目汇总表!P$5=1,INT(LEFT(T2404,4)),IF(AND(科目汇总表!P$5=2,LEN(T2404)&gt;4),INT(LEFT(T2404,6)),IF(AND(科目汇总表!P$5=3,LEN(T2404)&gt;6),INT(LEFT(T2404,8)),IF(AND(科目汇总表!P$5=4,LEN(T2404)&gt;8),T2404,0)))))</f>
        <v>0</v>
      </c>
      <c r="H2404" s="16">
        <f t="shared" si="113"/>
        <v>0</v>
      </c>
      <c r="I2404" s="16">
        <f t="shared" ref="I2404:I2467" si="114">IF(LEN(T2404)&lt;6,0,INT(LEFT(T2404,6)))</f>
        <v>0</v>
      </c>
      <c r="J2404" s="16">
        <f t="shared" ref="J2404:J2467" si="115">IF(LEN(T2404)&lt;8,0,INT(LEFT(T2404,8)))</f>
        <v>0</v>
      </c>
    </row>
    <row r="2405" spans="4:10" ht="15" customHeight="1" x14ac:dyDescent="0.15">
      <c r="D2405" s="16">
        <f>IF(T2405="",0,IF(科目汇总表!P$5=1,INT(LEFT(T2405,4)),IF(AND(科目汇总表!P$5=2,LEN(T2405)&gt;4),INT(LEFT(T2405,6)),IF(AND(科目汇总表!P$5=3,LEN(T2405)&gt;6),INT(LEFT(T2405,8)),IF(AND(科目汇总表!P$5=4,LEN(T2405)&gt;8),T2405,0)))))</f>
        <v>0</v>
      </c>
      <c r="H2405" s="16">
        <f t="shared" si="113"/>
        <v>0</v>
      </c>
      <c r="I2405" s="16">
        <f t="shared" si="114"/>
        <v>0</v>
      </c>
      <c r="J2405" s="16">
        <f t="shared" si="115"/>
        <v>0</v>
      </c>
    </row>
    <row r="2406" spans="4:10" ht="15" customHeight="1" x14ac:dyDescent="0.15">
      <c r="D2406" s="16">
        <f>IF(T2406="",0,IF(科目汇总表!P$5=1,INT(LEFT(T2406,4)),IF(AND(科目汇总表!P$5=2,LEN(T2406)&gt;4),INT(LEFT(T2406,6)),IF(AND(科目汇总表!P$5=3,LEN(T2406)&gt;6),INT(LEFT(T2406,8)),IF(AND(科目汇总表!P$5=4,LEN(T2406)&gt;8),T2406,0)))))</f>
        <v>0</v>
      </c>
      <c r="H2406" s="16">
        <f t="shared" si="113"/>
        <v>0</v>
      </c>
      <c r="I2406" s="16">
        <f t="shared" si="114"/>
        <v>0</v>
      </c>
      <c r="J2406" s="16">
        <f t="shared" si="115"/>
        <v>0</v>
      </c>
    </row>
    <row r="2407" spans="4:10" ht="15" customHeight="1" x14ac:dyDescent="0.15">
      <c r="D2407" s="16">
        <f>IF(T2407="",0,IF(科目汇总表!P$5=1,INT(LEFT(T2407,4)),IF(AND(科目汇总表!P$5=2,LEN(T2407)&gt;4),INT(LEFT(T2407,6)),IF(AND(科目汇总表!P$5=3,LEN(T2407)&gt;6),INT(LEFT(T2407,8)),IF(AND(科目汇总表!P$5=4,LEN(T2407)&gt;8),T2407,0)))))</f>
        <v>0</v>
      </c>
      <c r="H2407" s="16">
        <f t="shared" si="113"/>
        <v>0</v>
      </c>
      <c r="I2407" s="16">
        <f t="shared" si="114"/>
        <v>0</v>
      </c>
      <c r="J2407" s="16">
        <f t="shared" si="115"/>
        <v>0</v>
      </c>
    </row>
    <row r="2408" spans="4:10" ht="15" customHeight="1" x14ac:dyDescent="0.15">
      <c r="D2408" s="16">
        <f>IF(T2408="",0,IF(科目汇总表!P$5=1,INT(LEFT(T2408,4)),IF(AND(科目汇总表!P$5=2,LEN(T2408)&gt;4),INT(LEFT(T2408,6)),IF(AND(科目汇总表!P$5=3,LEN(T2408)&gt;6),INT(LEFT(T2408,8)),IF(AND(科目汇总表!P$5=4,LEN(T2408)&gt;8),T2408,0)))))</f>
        <v>0</v>
      </c>
      <c r="H2408" s="16">
        <f t="shared" si="113"/>
        <v>0</v>
      </c>
      <c r="I2408" s="16">
        <f t="shared" si="114"/>
        <v>0</v>
      </c>
      <c r="J2408" s="16">
        <f t="shared" si="115"/>
        <v>0</v>
      </c>
    </row>
    <row r="2409" spans="4:10" ht="15" customHeight="1" x14ac:dyDescent="0.15">
      <c r="D2409" s="16">
        <f>IF(T2409="",0,IF(科目汇总表!P$5=1,INT(LEFT(T2409,4)),IF(AND(科目汇总表!P$5=2,LEN(T2409)&gt;4),INT(LEFT(T2409,6)),IF(AND(科目汇总表!P$5=3,LEN(T2409)&gt;6),INT(LEFT(T2409,8)),IF(AND(科目汇总表!P$5=4,LEN(T2409)&gt;8),T2409,0)))))</f>
        <v>0</v>
      </c>
      <c r="H2409" s="16">
        <f t="shared" si="113"/>
        <v>0</v>
      </c>
      <c r="I2409" s="16">
        <f t="shared" si="114"/>
        <v>0</v>
      </c>
      <c r="J2409" s="16">
        <f t="shared" si="115"/>
        <v>0</v>
      </c>
    </row>
    <row r="2410" spans="4:10" ht="15" customHeight="1" x14ac:dyDescent="0.15">
      <c r="D2410" s="16">
        <f>IF(T2410="",0,IF(科目汇总表!P$5=1,INT(LEFT(T2410,4)),IF(AND(科目汇总表!P$5=2,LEN(T2410)&gt;4),INT(LEFT(T2410,6)),IF(AND(科目汇总表!P$5=3,LEN(T2410)&gt;6),INT(LEFT(T2410,8)),IF(AND(科目汇总表!P$5=4,LEN(T2410)&gt;8),T2410,0)))))</f>
        <v>0</v>
      </c>
      <c r="H2410" s="16">
        <f t="shared" si="113"/>
        <v>0</v>
      </c>
      <c r="I2410" s="16">
        <f t="shared" si="114"/>
        <v>0</v>
      </c>
      <c r="J2410" s="16">
        <f t="shared" si="115"/>
        <v>0</v>
      </c>
    </row>
    <row r="2411" spans="4:10" ht="15" customHeight="1" x14ac:dyDescent="0.15">
      <c r="D2411" s="16">
        <f>IF(T2411="",0,IF(科目汇总表!P$5=1,INT(LEFT(T2411,4)),IF(AND(科目汇总表!P$5=2,LEN(T2411)&gt;4),INT(LEFT(T2411,6)),IF(AND(科目汇总表!P$5=3,LEN(T2411)&gt;6),INT(LEFT(T2411,8)),IF(AND(科目汇总表!P$5=4,LEN(T2411)&gt;8),T2411,0)))))</f>
        <v>0</v>
      </c>
      <c r="H2411" s="16">
        <f t="shared" si="113"/>
        <v>0</v>
      </c>
      <c r="I2411" s="16">
        <f t="shared" si="114"/>
        <v>0</v>
      </c>
      <c r="J2411" s="16">
        <f t="shared" si="115"/>
        <v>0</v>
      </c>
    </row>
    <row r="2412" spans="4:10" ht="15" customHeight="1" x14ac:dyDescent="0.15">
      <c r="D2412" s="16">
        <f>IF(T2412="",0,IF(科目汇总表!P$5=1,INT(LEFT(T2412,4)),IF(AND(科目汇总表!P$5=2,LEN(T2412)&gt;4),INT(LEFT(T2412,6)),IF(AND(科目汇总表!P$5=3,LEN(T2412)&gt;6),INT(LEFT(T2412,8)),IF(AND(科目汇总表!P$5=4,LEN(T2412)&gt;8),T2412,0)))))</f>
        <v>0</v>
      </c>
      <c r="H2412" s="16">
        <f t="shared" si="113"/>
        <v>0</v>
      </c>
      <c r="I2412" s="16">
        <f t="shared" si="114"/>
        <v>0</v>
      </c>
      <c r="J2412" s="16">
        <f t="shared" si="115"/>
        <v>0</v>
      </c>
    </row>
    <row r="2413" spans="4:10" ht="15" customHeight="1" x14ac:dyDescent="0.15">
      <c r="D2413" s="16">
        <f>IF(T2413="",0,IF(科目汇总表!P$5=1,INT(LEFT(T2413,4)),IF(AND(科目汇总表!P$5=2,LEN(T2413)&gt;4),INT(LEFT(T2413,6)),IF(AND(科目汇总表!P$5=3,LEN(T2413)&gt;6),INT(LEFT(T2413,8)),IF(AND(科目汇总表!P$5=4,LEN(T2413)&gt;8),T2413,0)))))</f>
        <v>0</v>
      </c>
      <c r="H2413" s="16">
        <f t="shared" si="113"/>
        <v>0</v>
      </c>
      <c r="I2413" s="16">
        <f t="shared" si="114"/>
        <v>0</v>
      </c>
      <c r="J2413" s="16">
        <f t="shared" si="115"/>
        <v>0</v>
      </c>
    </row>
    <row r="2414" spans="4:10" ht="15" customHeight="1" x14ac:dyDescent="0.15">
      <c r="D2414" s="16">
        <f>IF(T2414="",0,IF(科目汇总表!P$5=1,INT(LEFT(T2414,4)),IF(AND(科目汇总表!P$5=2,LEN(T2414)&gt;4),INT(LEFT(T2414,6)),IF(AND(科目汇总表!P$5=3,LEN(T2414)&gt;6),INT(LEFT(T2414,8)),IF(AND(科目汇总表!P$5=4,LEN(T2414)&gt;8),T2414,0)))))</f>
        <v>0</v>
      </c>
      <c r="H2414" s="16">
        <f t="shared" si="113"/>
        <v>0</v>
      </c>
      <c r="I2414" s="16">
        <f t="shared" si="114"/>
        <v>0</v>
      </c>
      <c r="J2414" s="16">
        <f t="shared" si="115"/>
        <v>0</v>
      </c>
    </row>
    <row r="2415" spans="4:10" ht="15" customHeight="1" x14ac:dyDescent="0.15">
      <c r="D2415" s="16">
        <f>IF(T2415="",0,IF(科目汇总表!P$5=1,INT(LEFT(T2415,4)),IF(AND(科目汇总表!P$5=2,LEN(T2415)&gt;4),INT(LEFT(T2415,6)),IF(AND(科目汇总表!P$5=3,LEN(T2415)&gt;6),INT(LEFT(T2415,8)),IF(AND(科目汇总表!P$5=4,LEN(T2415)&gt;8),T2415,0)))))</f>
        <v>0</v>
      </c>
      <c r="H2415" s="16">
        <f t="shared" si="113"/>
        <v>0</v>
      </c>
      <c r="I2415" s="16">
        <f t="shared" si="114"/>
        <v>0</v>
      </c>
      <c r="J2415" s="16">
        <f t="shared" si="115"/>
        <v>0</v>
      </c>
    </row>
    <row r="2416" spans="4:10" ht="15" customHeight="1" x14ac:dyDescent="0.15">
      <c r="D2416" s="16">
        <f>IF(T2416="",0,IF(科目汇总表!P$5=1,INT(LEFT(T2416,4)),IF(AND(科目汇总表!P$5=2,LEN(T2416)&gt;4),INT(LEFT(T2416,6)),IF(AND(科目汇总表!P$5=3,LEN(T2416)&gt;6),INT(LEFT(T2416,8)),IF(AND(科目汇总表!P$5=4,LEN(T2416)&gt;8),T2416,0)))))</f>
        <v>0</v>
      </c>
      <c r="H2416" s="16">
        <f t="shared" si="113"/>
        <v>0</v>
      </c>
      <c r="I2416" s="16">
        <f t="shared" si="114"/>
        <v>0</v>
      </c>
      <c r="J2416" s="16">
        <f t="shared" si="115"/>
        <v>0</v>
      </c>
    </row>
    <row r="2417" spans="4:10" ht="15" customHeight="1" x14ac:dyDescent="0.15">
      <c r="D2417" s="16">
        <f>IF(T2417="",0,IF(科目汇总表!P$5=1,INT(LEFT(T2417,4)),IF(AND(科目汇总表!P$5=2,LEN(T2417)&gt;4),INT(LEFT(T2417,6)),IF(AND(科目汇总表!P$5=3,LEN(T2417)&gt;6),INT(LEFT(T2417,8)),IF(AND(科目汇总表!P$5=4,LEN(T2417)&gt;8),T2417,0)))))</f>
        <v>0</v>
      </c>
      <c r="H2417" s="16">
        <f t="shared" si="113"/>
        <v>0</v>
      </c>
      <c r="I2417" s="16">
        <f t="shared" si="114"/>
        <v>0</v>
      </c>
      <c r="J2417" s="16">
        <f t="shared" si="115"/>
        <v>0</v>
      </c>
    </row>
    <row r="2418" spans="4:10" ht="15" customHeight="1" x14ac:dyDescent="0.15">
      <c r="D2418" s="16">
        <f>IF(T2418="",0,IF(科目汇总表!P$5=1,INT(LEFT(T2418,4)),IF(AND(科目汇总表!P$5=2,LEN(T2418)&gt;4),INT(LEFT(T2418,6)),IF(AND(科目汇总表!P$5=3,LEN(T2418)&gt;6),INT(LEFT(T2418,8)),IF(AND(科目汇总表!P$5=4,LEN(T2418)&gt;8),T2418,0)))))</f>
        <v>0</v>
      </c>
      <c r="H2418" s="16">
        <f t="shared" si="113"/>
        <v>0</v>
      </c>
      <c r="I2418" s="16">
        <f t="shared" si="114"/>
        <v>0</v>
      </c>
      <c r="J2418" s="16">
        <f t="shared" si="115"/>
        <v>0</v>
      </c>
    </row>
    <row r="2419" spans="4:10" ht="15" customHeight="1" x14ac:dyDescent="0.15">
      <c r="D2419" s="16">
        <f>IF(T2419="",0,IF(科目汇总表!P$5=1,INT(LEFT(T2419,4)),IF(AND(科目汇总表!P$5=2,LEN(T2419)&gt;4),INT(LEFT(T2419,6)),IF(AND(科目汇总表!P$5=3,LEN(T2419)&gt;6),INT(LEFT(T2419,8)),IF(AND(科目汇总表!P$5=4,LEN(T2419)&gt;8),T2419,0)))))</f>
        <v>0</v>
      </c>
      <c r="H2419" s="16">
        <f t="shared" si="113"/>
        <v>0</v>
      </c>
      <c r="I2419" s="16">
        <f t="shared" si="114"/>
        <v>0</v>
      </c>
      <c r="J2419" s="16">
        <f t="shared" si="115"/>
        <v>0</v>
      </c>
    </row>
    <row r="2420" spans="4:10" ht="15" customHeight="1" x14ac:dyDescent="0.15">
      <c r="D2420" s="16">
        <f>IF(T2420="",0,IF(科目汇总表!P$5=1,INT(LEFT(T2420,4)),IF(AND(科目汇总表!P$5=2,LEN(T2420)&gt;4),INT(LEFT(T2420,6)),IF(AND(科目汇总表!P$5=3,LEN(T2420)&gt;6),INT(LEFT(T2420,8)),IF(AND(科目汇总表!P$5=4,LEN(T2420)&gt;8),T2420,0)))))</f>
        <v>0</v>
      </c>
      <c r="H2420" s="16">
        <f t="shared" si="113"/>
        <v>0</v>
      </c>
      <c r="I2420" s="16">
        <f t="shared" si="114"/>
        <v>0</v>
      </c>
      <c r="J2420" s="16">
        <f t="shared" si="115"/>
        <v>0</v>
      </c>
    </row>
    <row r="2421" spans="4:10" ht="15" customHeight="1" x14ac:dyDescent="0.15">
      <c r="D2421" s="16">
        <f>IF(T2421="",0,IF(科目汇总表!P$5=1,INT(LEFT(T2421,4)),IF(AND(科目汇总表!P$5=2,LEN(T2421)&gt;4),INT(LEFT(T2421,6)),IF(AND(科目汇总表!P$5=3,LEN(T2421)&gt;6),INT(LEFT(T2421,8)),IF(AND(科目汇总表!P$5=4,LEN(T2421)&gt;8),T2421,0)))))</f>
        <v>0</v>
      </c>
      <c r="H2421" s="16">
        <f t="shared" si="113"/>
        <v>0</v>
      </c>
      <c r="I2421" s="16">
        <f t="shared" si="114"/>
        <v>0</v>
      </c>
      <c r="J2421" s="16">
        <f t="shared" si="115"/>
        <v>0</v>
      </c>
    </row>
    <row r="2422" spans="4:10" ht="15" customHeight="1" x14ac:dyDescent="0.15">
      <c r="D2422" s="16">
        <f>IF(T2422="",0,IF(科目汇总表!P$5=1,INT(LEFT(T2422,4)),IF(AND(科目汇总表!P$5=2,LEN(T2422)&gt;4),INT(LEFT(T2422,6)),IF(AND(科目汇总表!P$5=3,LEN(T2422)&gt;6),INT(LEFT(T2422,8)),IF(AND(科目汇总表!P$5=4,LEN(T2422)&gt;8),T2422,0)))))</f>
        <v>0</v>
      </c>
      <c r="H2422" s="16">
        <f t="shared" si="113"/>
        <v>0</v>
      </c>
      <c r="I2422" s="16">
        <f t="shared" si="114"/>
        <v>0</v>
      </c>
      <c r="J2422" s="16">
        <f t="shared" si="115"/>
        <v>0</v>
      </c>
    </row>
    <row r="2423" spans="4:10" ht="15" customHeight="1" x14ac:dyDescent="0.15">
      <c r="D2423" s="16">
        <f>IF(T2423="",0,IF(科目汇总表!P$5=1,INT(LEFT(T2423,4)),IF(AND(科目汇总表!P$5=2,LEN(T2423)&gt;4),INT(LEFT(T2423,6)),IF(AND(科目汇总表!P$5=3,LEN(T2423)&gt;6),INT(LEFT(T2423,8)),IF(AND(科目汇总表!P$5=4,LEN(T2423)&gt;8),T2423,0)))))</f>
        <v>0</v>
      </c>
      <c r="H2423" s="16">
        <f t="shared" si="113"/>
        <v>0</v>
      </c>
      <c r="I2423" s="16">
        <f t="shared" si="114"/>
        <v>0</v>
      </c>
      <c r="J2423" s="16">
        <f t="shared" si="115"/>
        <v>0</v>
      </c>
    </row>
    <row r="2424" spans="4:10" ht="15" customHeight="1" x14ac:dyDescent="0.15">
      <c r="D2424" s="16">
        <f>IF(T2424="",0,IF(科目汇总表!P$5=1,INT(LEFT(T2424,4)),IF(AND(科目汇总表!P$5=2,LEN(T2424)&gt;4),INT(LEFT(T2424,6)),IF(AND(科目汇总表!P$5=3,LEN(T2424)&gt;6),INT(LEFT(T2424,8)),IF(AND(科目汇总表!P$5=4,LEN(T2424)&gt;8),T2424,0)))))</f>
        <v>0</v>
      </c>
      <c r="H2424" s="16">
        <f t="shared" si="113"/>
        <v>0</v>
      </c>
      <c r="I2424" s="16">
        <f t="shared" si="114"/>
        <v>0</v>
      </c>
      <c r="J2424" s="16">
        <f t="shared" si="115"/>
        <v>0</v>
      </c>
    </row>
    <row r="2425" spans="4:10" ht="15" customHeight="1" x14ac:dyDescent="0.15">
      <c r="D2425" s="16">
        <f>IF(T2425="",0,IF(科目汇总表!P$5=1,INT(LEFT(T2425,4)),IF(AND(科目汇总表!P$5=2,LEN(T2425)&gt;4),INT(LEFT(T2425,6)),IF(AND(科目汇总表!P$5=3,LEN(T2425)&gt;6),INT(LEFT(T2425,8)),IF(AND(科目汇总表!P$5=4,LEN(T2425)&gt;8),T2425,0)))))</f>
        <v>0</v>
      </c>
      <c r="H2425" s="16">
        <f t="shared" si="113"/>
        <v>0</v>
      </c>
      <c r="I2425" s="16">
        <f t="shared" si="114"/>
        <v>0</v>
      </c>
      <c r="J2425" s="16">
        <f t="shared" si="115"/>
        <v>0</v>
      </c>
    </row>
    <row r="2426" spans="4:10" ht="15" customHeight="1" x14ac:dyDescent="0.15">
      <c r="D2426" s="16">
        <f>IF(T2426="",0,IF(科目汇总表!P$5=1,INT(LEFT(T2426,4)),IF(AND(科目汇总表!P$5=2,LEN(T2426)&gt;4),INT(LEFT(T2426,6)),IF(AND(科目汇总表!P$5=3,LEN(T2426)&gt;6),INT(LEFT(T2426,8)),IF(AND(科目汇总表!P$5=4,LEN(T2426)&gt;8),T2426,0)))))</f>
        <v>0</v>
      </c>
      <c r="H2426" s="16">
        <f t="shared" si="113"/>
        <v>0</v>
      </c>
      <c r="I2426" s="16">
        <f t="shared" si="114"/>
        <v>0</v>
      </c>
      <c r="J2426" s="16">
        <f t="shared" si="115"/>
        <v>0</v>
      </c>
    </row>
    <row r="2427" spans="4:10" ht="15" customHeight="1" x14ac:dyDescent="0.15">
      <c r="D2427" s="16">
        <f>IF(T2427="",0,IF(科目汇总表!P$5=1,INT(LEFT(T2427,4)),IF(AND(科目汇总表!P$5=2,LEN(T2427)&gt;4),INT(LEFT(T2427,6)),IF(AND(科目汇总表!P$5=3,LEN(T2427)&gt;6),INT(LEFT(T2427,8)),IF(AND(科目汇总表!P$5=4,LEN(T2427)&gt;8),T2427,0)))))</f>
        <v>0</v>
      </c>
      <c r="H2427" s="16">
        <f t="shared" si="113"/>
        <v>0</v>
      </c>
      <c r="I2427" s="16">
        <f t="shared" si="114"/>
        <v>0</v>
      </c>
      <c r="J2427" s="16">
        <f t="shared" si="115"/>
        <v>0</v>
      </c>
    </row>
    <row r="2428" spans="4:10" ht="15" customHeight="1" x14ac:dyDescent="0.15">
      <c r="D2428" s="16">
        <f>IF(T2428="",0,IF(科目汇总表!P$5=1,INT(LEFT(T2428,4)),IF(AND(科目汇总表!P$5=2,LEN(T2428)&gt;4),INT(LEFT(T2428,6)),IF(AND(科目汇总表!P$5=3,LEN(T2428)&gt;6),INT(LEFT(T2428,8)),IF(AND(科目汇总表!P$5=4,LEN(T2428)&gt;8),T2428,0)))))</f>
        <v>0</v>
      </c>
      <c r="H2428" s="16">
        <f t="shared" si="113"/>
        <v>0</v>
      </c>
      <c r="I2428" s="16">
        <f t="shared" si="114"/>
        <v>0</v>
      </c>
      <c r="J2428" s="16">
        <f t="shared" si="115"/>
        <v>0</v>
      </c>
    </row>
    <row r="2429" spans="4:10" ht="15" customHeight="1" x14ac:dyDescent="0.15">
      <c r="D2429" s="16">
        <f>IF(T2429="",0,IF(科目汇总表!P$5=1,INT(LEFT(T2429,4)),IF(AND(科目汇总表!P$5=2,LEN(T2429)&gt;4),INT(LEFT(T2429,6)),IF(AND(科目汇总表!P$5=3,LEN(T2429)&gt;6),INT(LEFT(T2429,8)),IF(AND(科目汇总表!P$5=4,LEN(T2429)&gt;8),T2429,0)))))</f>
        <v>0</v>
      </c>
      <c r="H2429" s="16">
        <f t="shared" si="113"/>
        <v>0</v>
      </c>
      <c r="I2429" s="16">
        <f t="shared" si="114"/>
        <v>0</v>
      </c>
      <c r="J2429" s="16">
        <f t="shared" si="115"/>
        <v>0</v>
      </c>
    </row>
    <row r="2430" spans="4:10" ht="15" customHeight="1" x14ac:dyDescent="0.15">
      <c r="D2430" s="16">
        <f>IF(T2430="",0,IF(科目汇总表!P$5=1,INT(LEFT(T2430,4)),IF(AND(科目汇总表!P$5=2,LEN(T2430)&gt;4),INT(LEFT(T2430,6)),IF(AND(科目汇总表!P$5=3,LEN(T2430)&gt;6),INT(LEFT(T2430,8)),IF(AND(科目汇总表!P$5=4,LEN(T2430)&gt;8),T2430,0)))))</f>
        <v>0</v>
      </c>
      <c r="H2430" s="16">
        <f t="shared" si="113"/>
        <v>0</v>
      </c>
      <c r="I2430" s="16">
        <f t="shared" si="114"/>
        <v>0</v>
      </c>
      <c r="J2430" s="16">
        <f t="shared" si="115"/>
        <v>0</v>
      </c>
    </row>
    <row r="2431" spans="4:10" ht="15" customHeight="1" x14ac:dyDescent="0.15">
      <c r="D2431" s="16">
        <f>IF(T2431="",0,IF(科目汇总表!P$5=1,INT(LEFT(T2431,4)),IF(AND(科目汇总表!P$5=2,LEN(T2431)&gt;4),INT(LEFT(T2431,6)),IF(AND(科目汇总表!P$5=3,LEN(T2431)&gt;6),INT(LEFT(T2431,8)),IF(AND(科目汇总表!P$5=4,LEN(T2431)&gt;8),T2431,0)))))</f>
        <v>0</v>
      </c>
      <c r="H2431" s="16">
        <f t="shared" si="113"/>
        <v>0</v>
      </c>
      <c r="I2431" s="16">
        <f t="shared" si="114"/>
        <v>0</v>
      </c>
      <c r="J2431" s="16">
        <f t="shared" si="115"/>
        <v>0</v>
      </c>
    </row>
    <row r="2432" spans="4:10" ht="15" customHeight="1" x14ac:dyDescent="0.15">
      <c r="D2432" s="16">
        <f>IF(T2432="",0,IF(科目汇总表!P$5=1,INT(LEFT(T2432,4)),IF(AND(科目汇总表!P$5=2,LEN(T2432)&gt;4),INT(LEFT(T2432,6)),IF(AND(科目汇总表!P$5=3,LEN(T2432)&gt;6),INT(LEFT(T2432,8)),IF(AND(科目汇总表!P$5=4,LEN(T2432)&gt;8),T2432,0)))))</f>
        <v>0</v>
      </c>
      <c r="H2432" s="16">
        <f t="shared" si="113"/>
        <v>0</v>
      </c>
      <c r="I2432" s="16">
        <f t="shared" si="114"/>
        <v>0</v>
      </c>
      <c r="J2432" s="16">
        <f t="shared" si="115"/>
        <v>0</v>
      </c>
    </row>
    <row r="2433" spans="4:10" ht="15" customHeight="1" x14ac:dyDescent="0.15">
      <c r="D2433" s="16">
        <f>IF(T2433="",0,IF(科目汇总表!P$5=1,INT(LEFT(T2433,4)),IF(AND(科目汇总表!P$5=2,LEN(T2433)&gt;4),INT(LEFT(T2433,6)),IF(AND(科目汇总表!P$5=3,LEN(T2433)&gt;6),INT(LEFT(T2433,8)),IF(AND(科目汇总表!P$5=4,LEN(T2433)&gt;8),T2433,0)))))</f>
        <v>0</v>
      </c>
      <c r="H2433" s="16">
        <f t="shared" si="113"/>
        <v>0</v>
      </c>
      <c r="I2433" s="16">
        <f t="shared" si="114"/>
        <v>0</v>
      </c>
      <c r="J2433" s="16">
        <f t="shared" si="115"/>
        <v>0</v>
      </c>
    </row>
    <row r="2434" spans="4:10" ht="15" customHeight="1" x14ac:dyDescent="0.15">
      <c r="D2434" s="16">
        <f>IF(T2434="",0,IF(科目汇总表!P$5=1,INT(LEFT(T2434,4)),IF(AND(科目汇总表!P$5=2,LEN(T2434)&gt;4),INT(LEFT(T2434,6)),IF(AND(科目汇总表!P$5=3,LEN(T2434)&gt;6),INT(LEFT(T2434,8)),IF(AND(科目汇总表!P$5=4,LEN(T2434)&gt;8),T2434,0)))))</f>
        <v>0</v>
      </c>
      <c r="H2434" s="16">
        <f t="shared" si="113"/>
        <v>0</v>
      </c>
      <c r="I2434" s="16">
        <f t="shared" si="114"/>
        <v>0</v>
      </c>
      <c r="J2434" s="16">
        <f t="shared" si="115"/>
        <v>0</v>
      </c>
    </row>
    <row r="2435" spans="4:10" ht="15" customHeight="1" x14ac:dyDescent="0.15">
      <c r="D2435" s="16">
        <f>IF(T2435="",0,IF(科目汇总表!P$5=1,INT(LEFT(T2435,4)),IF(AND(科目汇总表!P$5=2,LEN(T2435)&gt;4),INT(LEFT(T2435,6)),IF(AND(科目汇总表!P$5=3,LEN(T2435)&gt;6),INT(LEFT(T2435,8)),IF(AND(科目汇总表!P$5=4,LEN(T2435)&gt;8),T2435,0)))))</f>
        <v>0</v>
      </c>
      <c r="H2435" s="16">
        <f t="shared" si="113"/>
        <v>0</v>
      </c>
      <c r="I2435" s="16">
        <f t="shared" si="114"/>
        <v>0</v>
      </c>
      <c r="J2435" s="16">
        <f t="shared" si="115"/>
        <v>0</v>
      </c>
    </row>
    <row r="2436" spans="4:10" ht="15" customHeight="1" x14ac:dyDescent="0.15">
      <c r="D2436" s="16">
        <f>IF(T2436="",0,IF(科目汇总表!P$5=1,INT(LEFT(T2436,4)),IF(AND(科目汇总表!P$5=2,LEN(T2436)&gt;4),INT(LEFT(T2436,6)),IF(AND(科目汇总表!P$5=3,LEN(T2436)&gt;6),INT(LEFT(T2436,8)),IF(AND(科目汇总表!P$5=4,LEN(T2436)&gt;8),T2436,0)))))</f>
        <v>0</v>
      </c>
      <c r="H2436" s="16">
        <f t="shared" si="113"/>
        <v>0</v>
      </c>
      <c r="I2436" s="16">
        <f t="shared" si="114"/>
        <v>0</v>
      </c>
      <c r="J2436" s="16">
        <f t="shared" si="115"/>
        <v>0</v>
      </c>
    </row>
    <row r="2437" spans="4:10" ht="15" customHeight="1" x14ac:dyDescent="0.15">
      <c r="D2437" s="16">
        <f>IF(T2437="",0,IF(科目汇总表!P$5=1,INT(LEFT(T2437,4)),IF(AND(科目汇总表!P$5=2,LEN(T2437)&gt;4),INT(LEFT(T2437,6)),IF(AND(科目汇总表!P$5=3,LEN(T2437)&gt;6),INT(LEFT(T2437,8)),IF(AND(科目汇总表!P$5=4,LEN(T2437)&gt;8),T2437,0)))))</f>
        <v>0</v>
      </c>
      <c r="H2437" s="16">
        <f t="shared" ref="H2437:H2500" si="116">IF(T2437=0,0,INT(LEFT(T2437,4)))</f>
        <v>0</v>
      </c>
      <c r="I2437" s="16">
        <f t="shared" si="114"/>
        <v>0</v>
      </c>
      <c r="J2437" s="16">
        <f t="shared" si="115"/>
        <v>0</v>
      </c>
    </row>
    <row r="2438" spans="4:10" ht="15" customHeight="1" x14ac:dyDescent="0.15">
      <c r="D2438" s="16">
        <f>IF(T2438="",0,IF(科目汇总表!P$5=1,INT(LEFT(T2438,4)),IF(AND(科目汇总表!P$5=2,LEN(T2438)&gt;4),INT(LEFT(T2438,6)),IF(AND(科目汇总表!P$5=3,LEN(T2438)&gt;6),INT(LEFT(T2438,8)),IF(AND(科目汇总表!P$5=4,LEN(T2438)&gt;8),T2438,0)))))</f>
        <v>0</v>
      </c>
      <c r="H2438" s="16">
        <f t="shared" si="116"/>
        <v>0</v>
      </c>
      <c r="I2438" s="16">
        <f t="shared" si="114"/>
        <v>0</v>
      </c>
      <c r="J2438" s="16">
        <f t="shared" si="115"/>
        <v>0</v>
      </c>
    </row>
    <row r="2439" spans="4:10" ht="15" customHeight="1" x14ac:dyDescent="0.15">
      <c r="D2439" s="16">
        <f>IF(T2439="",0,IF(科目汇总表!P$5=1,INT(LEFT(T2439,4)),IF(AND(科目汇总表!P$5=2,LEN(T2439)&gt;4),INT(LEFT(T2439,6)),IF(AND(科目汇总表!P$5=3,LEN(T2439)&gt;6),INT(LEFT(T2439,8)),IF(AND(科目汇总表!P$5=4,LEN(T2439)&gt;8),T2439,0)))))</f>
        <v>0</v>
      </c>
      <c r="H2439" s="16">
        <f t="shared" si="116"/>
        <v>0</v>
      </c>
      <c r="I2439" s="16">
        <f t="shared" si="114"/>
        <v>0</v>
      </c>
      <c r="J2439" s="16">
        <f t="shared" si="115"/>
        <v>0</v>
      </c>
    </row>
    <row r="2440" spans="4:10" ht="15" customHeight="1" x14ac:dyDescent="0.15">
      <c r="D2440" s="16">
        <f>IF(T2440="",0,IF(科目汇总表!P$5=1,INT(LEFT(T2440,4)),IF(AND(科目汇总表!P$5=2,LEN(T2440)&gt;4),INT(LEFT(T2440,6)),IF(AND(科目汇总表!P$5=3,LEN(T2440)&gt;6),INT(LEFT(T2440,8)),IF(AND(科目汇总表!P$5=4,LEN(T2440)&gt;8),T2440,0)))))</f>
        <v>0</v>
      </c>
      <c r="H2440" s="16">
        <f t="shared" si="116"/>
        <v>0</v>
      </c>
      <c r="I2440" s="16">
        <f t="shared" si="114"/>
        <v>0</v>
      </c>
      <c r="J2440" s="16">
        <f t="shared" si="115"/>
        <v>0</v>
      </c>
    </row>
    <row r="2441" spans="4:10" ht="15" customHeight="1" x14ac:dyDescent="0.15">
      <c r="D2441" s="16">
        <f>IF(T2441="",0,IF(科目汇总表!P$5=1,INT(LEFT(T2441,4)),IF(AND(科目汇总表!P$5=2,LEN(T2441)&gt;4),INT(LEFT(T2441,6)),IF(AND(科目汇总表!P$5=3,LEN(T2441)&gt;6),INT(LEFT(T2441,8)),IF(AND(科目汇总表!P$5=4,LEN(T2441)&gt;8),T2441,0)))))</f>
        <v>0</v>
      </c>
      <c r="H2441" s="16">
        <f t="shared" si="116"/>
        <v>0</v>
      </c>
      <c r="I2441" s="16">
        <f t="shared" si="114"/>
        <v>0</v>
      </c>
      <c r="J2441" s="16">
        <f t="shared" si="115"/>
        <v>0</v>
      </c>
    </row>
    <row r="2442" spans="4:10" ht="15" customHeight="1" x14ac:dyDescent="0.15">
      <c r="D2442" s="16">
        <f>IF(T2442="",0,IF(科目汇总表!P$5=1,INT(LEFT(T2442,4)),IF(AND(科目汇总表!P$5=2,LEN(T2442)&gt;4),INT(LEFT(T2442,6)),IF(AND(科目汇总表!P$5=3,LEN(T2442)&gt;6),INT(LEFT(T2442,8)),IF(AND(科目汇总表!P$5=4,LEN(T2442)&gt;8),T2442,0)))))</f>
        <v>0</v>
      </c>
      <c r="H2442" s="16">
        <f t="shared" si="116"/>
        <v>0</v>
      </c>
      <c r="I2442" s="16">
        <f t="shared" si="114"/>
        <v>0</v>
      </c>
      <c r="J2442" s="16">
        <f t="shared" si="115"/>
        <v>0</v>
      </c>
    </row>
    <row r="2443" spans="4:10" ht="15" customHeight="1" x14ac:dyDescent="0.15">
      <c r="D2443" s="16">
        <f>IF(T2443="",0,IF(科目汇总表!P$5=1,INT(LEFT(T2443,4)),IF(AND(科目汇总表!P$5=2,LEN(T2443)&gt;4),INT(LEFT(T2443,6)),IF(AND(科目汇总表!P$5=3,LEN(T2443)&gt;6),INT(LEFT(T2443,8)),IF(AND(科目汇总表!P$5=4,LEN(T2443)&gt;8),T2443,0)))))</f>
        <v>0</v>
      </c>
      <c r="H2443" s="16">
        <f t="shared" si="116"/>
        <v>0</v>
      </c>
      <c r="I2443" s="16">
        <f t="shared" si="114"/>
        <v>0</v>
      </c>
      <c r="J2443" s="16">
        <f t="shared" si="115"/>
        <v>0</v>
      </c>
    </row>
    <row r="2444" spans="4:10" ht="15" customHeight="1" x14ac:dyDescent="0.15">
      <c r="D2444" s="16">
        <f>IF(T2444="",0,IF(科目汇总表!P$5=1,INT(LEFT(T2444,4)),IF(AND(科目汇总表!P$5=2,LEN(T2444)&gt;4),INT(LEFT(T2444,6)),IF(AND(科目汇总表!P$5=3,LEN(T2444)&gt;6),INT(LEFT(T2444,8)),IF(AND(科目汇总表!P$5=4,LEN(T2444)&gt;8),T2444,0)))))</f>
        <v>0</v>
      </c>
      <c r="H2444" s="16">
        <f t="shared" si="116"/>
        <v>0</v>
      </c>
      <c r="I2444" s="16">
        <f t="shared" si="114"/>
        <v>0</v>
      </c>
      <c r="J2444" s="16">
        <f t="shared" si="115"/>
        <v>0</v>
      </c>
    </row>
    <row r="2445" spans="4:10" ht="15" customHeight="1" x14ac:dyDescent="0.15">
      <c r="D2445" s="16">
        <f>IF(T2445="",0,IF(科目汇总表!P$5=1,INT(LEFT(T2445,4)),IF(AND(科目汇总表!P$5=2,LEN(T2445)&gt;4),INT(LEFT(T2445,6)),IF(AND(科目汇总表!P$5=3,LEN(T2445)&gt;6),INT(LEFT(T2445,8)),IF(AND(科目汇总表!P$5=4,LEN(T2445)&gt;8),T2445,0)))))</f>
        <v>0</v>
      </c>
      <c r="H2445" s="16">
        <f t="shared" si="116"/>
        <v>0</v>
      </c>
      <c r="I2445" s="16">
        <f t="shared" si="114"/>
        <v>0</v>
      </c>
      <c r="J2445" s="16">
        <f t="shared" si="115"/>
        <v>0</v>
      </c>
    </row>
    <row r="2446" spans="4:10" ht="15" customHeight="1" x14ac:dyDescent="0.15">
      <c r="D2446" s="16">
        <f>IF(T2446="",0,IF(科目汇总表!P$5=1,INT(LEFT(T2446,4)),IF(AND(科目汇总表!P$5=2,LEN(T2446)&gt;4),INT(LEFT(T2446,6)),IF(AND(科目汇总表!P$5=3,LEN(T2446)&gt;6),INT(LEFT(T2446,8)),IF(AND(科目汇总表!P$5=4,LEN(T2446)&gt;8),T2446,0)))))</f>
        <v>0</v>
      </c>
      <c r="H2446" s="16">
        <f t="shared" si="116"/>
        <v>0</v>
      </c>
      <c r="I2446" s="16">
        <f t="shared" si="114"/>
        <v>0</v>
      </c>
      <c r="J2446" s="16">
        <f t="shared" si="115"/>
        <v>0</v>
      </c>
    </row>
    <row r="2447" spans="4:10" ht="15" customHeight="1" x14ac:dyDescent="0.15">
      <c r="D2447" s="16">
        <f>IF(T2447="",0,IF(科目汇总表!P$5=1,INT(LEFT(T2447,4)),IF(AND(科目汇总表!P$5=2,LEN(T2447)&gt;4),INT(LEFT(T2447,6)),IF(AND(科目汇总表!P$5=3,LEN(T2447)&gt;6),INT(LEFT(T2447,8)),IF(AND(科目汇总表!P$5=4,LEN(T2447)&gt;8),T2447,0)))))</f>
        <v>0</v>
      </c>
      <c r="H2447" s="16">
        <f t="shared" si="116"/>
        <v>0</v>
      </c>
      <c r="I2447" s="16">
        <f t="shared" si="114"/>
        <v>0</v>
      </c>
      <c r="J2447" s="16">
        <f t="shared" si="115"/>
        <v>0</v>
      </c>
    </row>
    <row r="2448" spans="4:10" ht="15" customHeight="1" x14ac:dyDescent="0.15">
      <c r="D2448" s="16">
        <f>IF(T2448="",0,IF(科目汇总表!P$5=1,INT(LEFT(T2448,4)),IF(AND(科目汇总表!P$5=2,LEN(T2448)&gt;4),INT(LEFT(T2448,6)),IF(AND(科目汇总表!P$5=3,LEN(T2448)&gt;6),INT(LEFT(T2448,8)),IF(AND(科目汇总表!P$5=4,LEN(T2448)&gt;8),T2448,0)))))</f>
        <v>0</v>
      </c>
      <c r="H2448" s="16">
        <f t="shared" si="116"/>
        <v>0</v>
      </c>
      <c r="I2448" s="16">
        <f t="shared" si="114"/>
        <v>0</v>
      </c>
      <c r="J2448" s="16">
        <f t="shared" si="115"/>
        <v>0</v>
      </c>
    </row>
    <row r="2449" spans="4:10" ht="15" customHeight="1" x14ac:dyDescent="0.15">
      <c r="D2449" s="16">
        <f>IF(T2449="",0,IF(科目汇总表!P$5=1,INT(LEFT(T2449,4)),IF(AND(科目汇总表!P$5=2,LEN(T2449)&gt;4),INT(LEFT(T2449,6)),IF(AND(科目汇总表!P$5=3,LEN(T2449)&gt;6),INT(LEFT(T2449,8)),IF(AND(科目汇总表!P$5=4,LEN(T2449)&gt;8),T2449,0)))))</f>
        <v>0</v>
      </c>
      <c r="H2449" s="16">
        <f t="shared" si="116"/>
        <v>0</v>
      </c>
      <c r="I2449" s="16">
        <f t="shared" si="114"/>
        <v>0</v>
      </c>
      <c r="J2449" s="16">
        <f t="shared" si="115"/>
        <v>0</v>
      </c>
    </row>
    <row r="2450" spans="4:10" ht="15" customHeight="1" x14ac:dyDescent="0.15">
      <c r="D2450" s="16">
        <f>IF(T2450="",0,IF(科目汇总表!P$5=1,INT(LEFT(T2450,4)),IF(AND(科目汇总表!P$5=2,LEN(T2450)&gt;4),INT(LEFT(T2450,6)),IF(AND(科目汇总表!P$5=3,LEN(T2450)&gt;6),INT(LEFT(T2450,8)),IF(AND(科目汇总表!P$5=4,LEN(T2450)&gt;8),T2450,0)))))</f>
        <v>0</v>
      </c>
      <c r="H2450" s="16">
        <f t="shared" si="116"/>
        <v>0</v>
      </c>
      <c r="I2450" s="16">
        <f t="shared" si="114"/>
        <v>0</v>
      </c>
      <c r="J2450" s="16">
        <f t="shared" si="115"/>
        <v>0</v>
      </c>
    </row>
    <row r="2451" spans="4:10" ht="15" customHeight="1" x14ac:dyDescent="0.15">
      <c r="D2451" s="16">
        <f>IF(T2451="",0,IF(科目汇总表!P$5=1,INT(LEFT(T2451,4)),IF(AND(科目汇总表!P$5=2,LEN(T2451)&gt;4),INT(LEFT(T2451,6)),IF(AND(科目汇总表!P$5=3,LEN(T2451)&gt;6),INT(LEFT(T2451,8)),IF(AND(科目汇总表!P$5=4,LEN(T2451)&gt;8),T2451,0)))))</f>
        <v>0</v>
      </c>
      <c r="H2451" s="16">
        <f t="shared" si="116"/>
        <v>0</v>
      </c>
      <c r="I2451" s="16">
        <f t="shared" si="114"/>
        <v>0</v>
      </c>
      <c r="J2451" s="16">
        <f t="shared" si="115"/>
        <v>0</v>
      </c>
    </row>
    <row r="2452" spans="4:10" ht="15" customHeight="1" x14ac:dyDescent="0.15">
      <c r="D2452" s="16">
        <f>IF(T2452="",0,IF(科目汇总表!P$5=1,INT(LEFT(T2452,4)),IF(AND(科目汇总表!P$5=2,LEN(T2452)&gt;4),INT(LEFT(T2452,6)),IF(AND(科目汇总表!P$5=3,LEN(T2452)&gt;6),INT(LEFT(T2452,8)),IF(AND(科目汇总表!P$5=4,LEN(T2452)&gt;8),T2452,0)))))</f>
        <v>0</v>
      </c>
      <c r="H2452" s="16">
        <f t="shared" si="116"/>
        <v>0</v>
      </c>
      <c r="I2452" s="16">
        <f t="shared" si="114"/>
        <v>0</v>
      </c>
      <c r="J2452" s="16">
        <f t="shared" si="115"/>
        <v>0</v>
      </c>
    </row>
    <row r="2453" spans="4:10" ht="15" customHeight="1" x14ac:dyDescent="0.15">
      <c r="D2453" s="16">
        <f>IF(T2453="",0,IF(科目汇总表!P$5=1,INT(LEFT(T2453,4)),IF(AND(科目汇总表!P$5=2,LEN(T2453)&gt;4),INT(LEFT(T2453,6)),IF(AND(科目汇总表!P$5=3,LEN(T2453)&gt;6),INT(LEFT(T2453,8)),IF(AND(科目汇总表!P$5=4,LEN(T2453)&gt;8),T2453,0)))))</f>
        <v>0</v>
      </c>
      <c r="H2453" s="16">
        <f t="shared" si="116"/>
        <v>0</v>
      </c>
      <c r="I2453" s="16">
        <f t="shared" si="114"/>
        <v>0</v>
      </c>
      <c r="J2453" s="16">
        <f t="shared" si="115"/>
        <v>0</v>
      </c>
    </row>
    <row r="2454" spans="4:10" ht="15" customHeight="1" x14ac:dyDescent="0.15">
      <c r="D2454" s="16">
        <f>IF(T2454="",0,IF(科目汇总表!P$5=1,INT(LEFT(T2454,4)),IF(AND(科目汇总表!P$5=2,LEN(T2454)&gt;4),INT(LEFT(T2454,6)),IF(AND(科目汇总表!P$5=3,LEN(T2454)&gt;6),INT(LEFT(T2454,8)),IF(AND(科目汇总表!P$5=4,LEN(T2454)&gt;8),T2454,0)))))</f>
        <v>0</v>
      </c>
      <c r="H2454" s="16">
        <f t="shared" si="116"/>
        <v>0</v>
      </c>
      <c r="I2454" s="16">
        <f t="shared" si="114"/>
        <v>0</v>
      </c>
      <c r="J2454" s="16">
        <f t="shared" si="115"/>
        <v>0</v>
      </c>
    </row>
    <row r="2455" spans="4:10" ht="15" customHeight="1" x14ac:dyDescent="0.15">
      <c r="D2455" s="16">
        <f>IF(T2455="",0,IF(科目汇总表!P$5=1,INT(LEFT(T2455,4)),IF(AND(科目汇总表!P$5=2,LEN(T2455)&gt;4),INT(LEFT(T2455,6)),IF(AND(科目汇总表!P$5=3,LEN(T2455)&gt;6),INT(LEFT(T2455,8)),IF(AND(科目汇总表!P$5=4,LEN(T2455)&gt;8),T2455,0)))))</f>
        <v>0</v>
      </c>
      <c r="H2455" s="16">
        <f t="shared" si="116"/>
        <v>0</v>
      </c>
      <c r="I2455" s="16">
        <f t="shared" si="114"/>
        <v>0</v>
      </c>
      <c r="J2455" s="16">
        <f t="shared" si="115"/>
        <v>0</v>
      </c>
    </row>
    <row r="2456" spans="4:10" ht="15" customHeight="1" x14ac:dyDescent="0.15">
      <c r="D2456" s="16">
        <f>IF(T2456="",0,IF(科目汇总表!P$5=1,INT(LEFT(T2456,4)),IF(AND(科目汇总表!P$5=2,LEN(T2456)&gt;4),INT(LEFT(T2456,6)),IF(AND(科目汇总表!P$5=3,LEN(T2456)&gt;6),INT(LEFT(T2456,8)),IF(AND(科目汇总表!P$5=4,LEN(T2456)&gt;8),T2456,0)))))</f>
        <v>0</v>
      </c>
      <c r="H2456" s="16">
        <f t="shared" si="116"/>
        <v>0</v>
      </c>
      <c r="I2456" s="16">
        <f t="shared" si="114"/>
        <v>0</v>
      </c>
      <c r="J2456" s="16">
        <f t="shared" si="115"/>
        <v>0</v>
      </c>
    </row>
    <row r="2457" spans="4:10" ht="15" customHeight="1" x14ac:dyDescent="0.15">
      <c r="D2457" s="16">
        <f>IF(T2457="",0,IF(科目汇总表!P$5=1,INT(LEFT(T2457,4)),IF(AND(科目汇总表!P$5=2,LEN(T2457)&gt;4),INT(LEFT(T2457,6)),IF(AND(科目汇总表!P$5=3,LEN(T2457)&gt;6),INT(LEFT(T2457,8)),IF(AND(科目汇总表!P$5=4,LEN(T2457)&gt;8),T2457,0)))))</f>
        <v>0</v>
      </c>
      <c r="H2457" s="16">
        <f t="shared" si="116"/>
        <v>0</v>
      </c>
      <c r="I2457" s="16">
        <f t="shared" si="114"/>
        <v>0</v>
      </c>
      <c r="J2457" s="16">
        <f t="shared" si="115"/>
        <v>0</v>
      </c>
    </row>
    <row r="2458" spans="4:10" ht="15" customHeight="1" x14ac:dyDescent="0.15">
      <c r="D2458" s="16">
        <f>IF(T2458="",0,IF(科目汇总表!P$5=1,INT(LEFT(T2458,4)),IF(AND(科目汇总表!P$5=2,LEN(T2458)&gt;4),INT(LEFT(T2458,6)),IF(AND(科目汇总表!P$5=3,LEN(T2458)&gt;6),INT(LEFT(T2458,8)),IF(AND(科目汇总表!P$5=4,LEN(T2458)&gt;8),T2458,0)))))</f>
        <v>0</v>
      </c>
      <c r="H2458" s="16">
        <f t="shared" si="116"/>
        <v>0</v>
      </c>
      <c r="I2458" s="16">
        <f t="shared" si="114"/>
        <v>0</v>
      </c>
      <c r="J2458" s="16">
        <f t="shared" si="115"/>
        <v>0</v>
      </c>
    </row>
    <row r="2459" spans="4:10" ht="15" customHeight="1" x14ac:dyDescent="0.15">
      <c r="D2459" s="16">
        <f>IF(T2459="",0,IF(科目汇总表!P$5=1,INT(LEFT(T2459,4)),IF(AND(科目汇总表!P$5=2,LEN(T2459)&gt;4),INT(LEFT(T2459,6)),IF(AND(科目汇总表!P$5=3,LEN(T2459)&gt;6),INT(LEFT(T2459,8)),IF(AND(科目汇总表!P$5=4,LEN(T2459)&gt;8),T2459,0)))))</f>
        <v>0</v>
      </c>
      <c r="H2459" s="16">
        <f t="shared" si="116"/>
        <v>0</v>
      </c>
      <c r="I2459" s="16">
        <f t="shared" si="114"/>
        <v>0</v>
      </c>
      <c r="J2459" s="16">
        <f t="shared" si="115"/>
        <v>0</v>
      </c>
    </row>
    <row r="2460" spans="4:10" ht="15" customHeight="1" x14ac:dyDescent="0.15">
      <c r="D2460" s="16">
        <f>IF(T2460="",0,IF(科目汇总表!P$5=1,INT(LEFT(T2460,4)),IF(AND(科目汇总表!P$5=2,LEN(T2460)&gt;4),INT(LEFT(T2460,6)),IF(AND(科目汇总表!P$5=3,LEN(T2460)&gt;6),INT(LEFT(T2460,8)),IF(AND(科目汇总表!P$5=4,LEN(T2460)&gt;8),T2460,0)))))</f>
        <v>0</v>
      </c>
      <c r="H2460" s="16">
        <f t="shared" si="116"/>
        <v>0</v>
      </c>
      <c r="I2460" s="16">
        <f t="shared" si="114"/>
        <v>0</v>
      </c>
      <c r="J2460" s="16">
        <f t="shared" si="115"/>
        <v>0</v>
      </c>
    </row>
    <row r="2461" spans="4:10" ht="15" customHeight="1" x14ac:dyDescent="0.15">
      <c r="D2461" s="16">
        <f>IF(T2461="",0,IF(科目汇总表!P$5=1,INT(LEFT(T2461,4)),IF(AND(科目汇总表!P$5=2,LEN(T2461)&gt;4),INT(LEFT(T2461,6)),IF(AND(科目汇总表!P$5=3,LEN(T2461)&gt;6),INT(LEFT(T2461,8)),IF(AND(科目汇总表!P$5=4,LEN(T2461)&gt;8),T2461,0)))))</f>
        <v>0</v>
      </c>
      <c r="H2461" s="16">
        <f t="shared" si="116"/>
        <v>0</v>
      </c>
      <c r="I2461" s="16">
        <f t="shared" si="114"/>
        <v>0</v>
      </c>
      <c r="J2461" s="16">
        <f t="shared" si="115"/>
        <v>0</v>
      </c>
    </row>
    <row r="2462" spans="4:10" ht="15" customHeight="1" x14ac:dyDescent="0.15">
      <c r="D2462" s="16">
        <f>IF(T2462="",0,IF(科目汇总表!P$5=1,INT(LEFT(T2462,4)),IF(AND(科目汇总表!P$5=2,LEN(T2462)&gt;4),INT(LEFT(T2462,6)),IF(AND(科目汇总表!P$5=3,LEN(T2462)&gt;6),INT(LEFT(T2462,8)),IF(AND(科目汇总表!P$5=4,LEN(T2462)&gt;8),T2462,0)))))</f>
        <v>0</v>
      </c>
      <c r="H2462" s="16">
        <f t="shared" si="116"/>
        <v>0</v>
      </c>
      <c r="I2462" s="16">
        <f t="shared" si="114"/>
        <v>0</v>
      </c>
      <c r="J2462" s="16">
        <f t="shared" si="115"/>
        <v>0</v>
      </c>
    </row>
    <row r="2463" spans="4:10" ht="15" customHeight="1" x14ac:dyDescent="0.15">
      <c r="D2463" s="16">
        <f>IF(T2463="",0,IF(科目汇总表!P$5=1,INT(LEFT(T2463,4)),IF(AND(科目汇总表!P$5=2,LEN(T2463)&gt;4),INT(LEFT(T2463,6)),IF(AND(科目汇总表!P$5=3,LEN(T2463)&gt;6),INT(LEFT(T2463,8)),IF(AND(科目汇总表!P$5=4,LEN(T2463)&gt;8),T2463,0)))))</f>
        <v>0</v>
      </c>
      <c r="H2463" s="16">
        <f t="shared" si="116"/>
        <v>0</v>
      </c>
      <c r="I2463" s="16">
        <f t="shared" si="114"/>
        <v>0</v>
      </c>
      <c r="J2463" s="16">
        <f t="shared" si="115"/>
        <v>0</v>
      </c>
    </row>
    <row r="2464" spans="4:10" ht="15" customHeight="1" x14ac:dyDescent="0.15">
      <c r="D2464" s="16">
        <f>IF(T2464="",0,IF(科目汇总表!P$5=1,INT(LEFT(T2464,4)),IF(AND(科目汇总表!P$5=2,LEN(T2464)&gt;4),INT(LEFT(T2464,6)),IF(AND(科目汇总表!P$5=3,LEN(T2464)&gt;6),INT(LEFT(T2464,8)),IF(AND(科目汇总表!P$5=4,LEN(T2464)&gt;8),T2464,0)))))</f>
        <v>0</v>
      </c>
      <c r="H2464" s="16">
        <f t="shared" si="116"/>
        <v>0</v>
      </c>
      <c r="I2464" s="16">
        <f t="shared" si="114"/>
        <v>0</v>
      </c>
      <c r="J2464" s="16">
        <f t="shared" si="115"/>
        <v>0</v>
      </c>
    </row>
    <row r="2465" spans="4:10" ht="15" customHeight="1" x14ac:dyDescent="0.15">
      <c r="D2465" s="16">
        <f>IF(T2465="",0,IF(科目汇总表!P$5=1,INT(LEFT(T2465,4)),IF(AND(科目汇总表!P$5=2,LEN(T2465)&gt;4),INT(LEFT(T2465,6)),IF(AND(科目汇总表!P$5=3,LEN(T2465)&gt;6),INT(LEFT(T2465,8)),IF(AND(科目汇总表!P$5=4,LEN(T2465)&gt;8),T2465,0)))))</f>
        <v>0</v>
      </c>
      <c r="H2465" s="16">
        <f t="shared" si="116"/>
        <v>0</v>
      </c>
      <c r="I2465" s="16">
        <f t="shared" si="114"/>
        <v>0</v>
      </c>
      <c r="J2465" s="16">
        <f t="shared" si="115"/>
        <v>0</v>
      </c>
    </row>
    <row r="2466" spans="4:10" ht="15" customHeight="1" x14ac:dyDescent="0.15">
      <c r="D2466" s="16">
        <f>IF(T2466="",0,IF(科目汇总表!P$5=1,INT(LEFT(T2466,4)),IF(AND(科目汇总表!P$5=2,LEN(T2466)&gt;4),INT(LEFT(T2466,6)),IF(AND(科目汇总表!P$5=3,LEN(T2466)&gt;6),INT(LEFT(T2466,8)),IF(AND(科目汇总表!P$5=4,LEN(T2466)&gt;8),T2466,0)))))</f>
        <v>0</v>
      </c>
      <c r="H2466" s="16">
        <f t="shared" si="116"/>
        <v>0</v>
      </c>
      <c r="I2466" s="16">
        <f t="shared" si="114"/>
        <v>0</v>
      </c>
      <c r="J2466" s="16">
        <f t="shared" si="115"/>
        <v>0</v>
      </c>
    </row>
    <row r="2467" spans="4:10" ht="15" customHeight="1" x14ac:dyDescent="0.15">
      <c r="D2467" s="16">
        <f>IF(T2467="",0,IF(科目汇总表!P$5=1,INT(LEFT(T2467,4)),IF(AND(科目汇总表!P$5=2,LEN(T2467)&gt;4),INT(LEFT(T2467,6)),IF(AND(科目汇总表!P$5=3,LEN(T2467)&gt;6),INT(LEFT(T2467,8)),IF(AND(科目汇总表!P$5=4,LEN(T2467)&gt;8),T2467,0)))))</f>
        <v>0</v>
      </c>
      <c r="H2467" s="16">
        <f t="shared" si="116"/>
        <v>0</v>
      </c>
      <c r="I2467" s="16">
        <f t="shared" si="114"/>
        <v>0</v>
      </c>
      <c r="J2467" s="16">
        <f t="shared" si="115"/>
        <v>0</v>
      </c>
    </row>
    <row r="2468" spans="4:10" ht="15" customHeight="1" x14ac:dyDescent="0.15">
      <c r="D2468" s="16">
        <f>IF(T2468="",0,IF(科目汇总表!P$5=1,INT(LEFT(T2468,4)),IF(AND(科目汇总表!P$5=2,LEN(T2468)&gt;4),INT(LEFT(T2468,6)),IF(AND(科目汇总表!P$5=3,LEN(T2468)&gt;6),INT(LEFT(T2468,8)),IF(AND(科目汇总表!P$5=4,LEN(T2468)&gt;8),T2468,0)))))</f>
        <v>0</v>
      </c>
      <c r="H2468" s="16">
        <f t="shared" si="116"/>
        <v>0</v>
      </c>
      <c r="I2468" s="16">
        <f t="shared" ref="I2468:I2531" si="117">IF(LEN(T2468)&lt;6,0,INT(LEFT(T2468,6)))</f>
        <v>0</v>
      </c>
      <c r="J2468" s="16">
        <f t="shared" ref="J2468:J2531" si="118">IF(LEN(T2468)&lt;8,0,INT(LEFT(T2468,8)))</f>
        <v>0</v>
      </c>
    </row>
    <row r="2469" spans="4:10" ht="15" customHeight="1" x14ac:dyDescent="0.15">
      <c r="D2469" s="16">
        <f>IF(T2469="",0,IF(科目汇总表!P$5=1,INT(LEFT(T2469,4)),IF(AND(科目汇总表!P$5=2,LEN(T2469)&gt;4),INT(LEFT(T2469,6)),IF(AND(科目汇总表!P$5=3,LEN(T2469)&gt;6),INT(LEFT(T2469,8)),IF(AND(科目汇总表!P$5=4,LEN(T2469)&gt;8),T2469,0)))))</f>
        <v>0</v>
      </c>
      <c r="H2469" s="16">
        <f t="shared" si="116"/>
        <v>0</v>
      </c>
      <c r="I2469" s="16">
        <f t="shared" si="117"/>
        <v>0</v>
      </c>
      <c r="J2469" s="16">
        <f t="shared" si="118"/>
        <v>0</v>
      </c>
    </row>
    <row r="2470" spans="4:10" ht="15" customHeight="1" x14ac:dyDescent="0.15">
      <c r="D2470" s="16">
        <f>IF(T2470="",0,IF(科目汇总表!P$5=1,INT(LEFT(T2470,4)),IF(AND(科目汇总表!P$5=2,LEN(T2470)&gt;4),INT(LEFT(T2470,6)),IF(AND(科目汇总表!P$5=3,LEN(T2470)&gt;6),INT(LEFT(T2470,8)),IF(AND(科目汇总表!P$5=4,LEN(T2470)&gt;8),T2470,0)))))</f>
        <v>0</v>
      </c>
      <c r="H2470" s="16">
        <f t="shared" si="116"/>
        <v>0</v>
      </c>
      <c r="I2470" s="16">
        <f t="shared" si="117"/>
        <v>0</v>
      </c>
      <c r="J2470" s="16">
        <f t="shared" si="118"/>
        <v>0</v>
      </c>
    </row>
    <row r="2471" spans="4:10" ht="15" customHeight="1" x14ac:dyDescent="0.15">
      <c r="D2471" s="16">
        <f>IF(T2471="",0,IF(科目汇总表!P$5=1,INT(LEFT(T2471,4)),IF(AND(科目汇总表!P$5=2,LEN(T2471)&gt;4),INT(LEFT(T2471,6)),IF(AND(科目汇总表!P$5=3,LEN(T2471)&gt;6),INT(LEFT(T2471,8)),IF(AND(科目汇总表!P$5=4,LEN(T2471)&gt;8),T2471,0)))))</f>
        <v>0</v>
      </c>
      <c r="H2471" s="16">
        <f t="shared" si="116"/>
        <v>0</v>
      </c>
      <c r="I2471" s="16">
        <f t="shared" si="117"/>
        <v>0</v>
      </c>
      <c r="J2471" s="16">
        <f t="shared" si="118"/>
        <v>0</v>
      </c>
    </row>
    <row r="2472" spans="4:10" ht="15" customHeight="1" x14ac:dyDescent="0.15">
      <c r="D2472" s="16">
        <f>IF(T2472="",0,IF(科目汇总表!P$5=1,INT(LEFT(T2472,4)),IF(AND(科目汇总表!P$5=2,LEN(T2472)&gt;4),INT(LEFT(T2472,6)),IF(AND(科目汇总表!P$5=3,LEN(T2472)&gt;6),INT(LEFT(T2472,8)),IF(AND(科目汇总表!P$5=4,LEN(T2472)&gt;8),T2472,0)))))</f>
        <v>0</v>
      </c>
      <c r="H2472" s="16">
        <f t="shared" si="116"/>
        <v>0</v>
      </c>
      <c r="I2472" s="16">
        <f t="shared" si="117"/>
        <v>0</v>
      </c>
      <c r="J2472" s="16">
        <f t="shared" si="118"/>
        <v>0</v>
      </c>
    </row>
    <row r="2473" spans="4:10" ht="15" customHeight="1" x14ac:dyDescent="0.15">
      <c r="D2473" s="16">
        <f>IF(T2473="",0,IF(科目汇总表!P$5=1,INT(LEFT(T2473,4)),IF(AND(科目汇总表!P$5=2,LEN(T2473)&gt;4),INT(LEFT(T2473,6)),IF(AND(科目汇总表!P$5=3,LEN(T2473)&gt;6),INT(LEFT(T2473,8)),IF(AND(科目汇总表!P$5=4,LEN(T2473)&gt;8),T2473,0)))))</f>
        <v>0</v>
      </c>
      <c r="H2473" s="16">
        <f t="shared" si="116"/>
        <v>0</v>
      </c>
      <c r="I2473" s="16">
        <f t="shared" si="117"/>
        <v>0</v>
      </c>
      <c r="J2473" s="16">
        <f t="shared" si="118"/>
        <v>0</v>
      </c>
    </row>
    <row r="2474" spans="4:10" ht="15" customHeight="1" x14ac:dyDescent="0.15">
      <c r="D2474" s="16">
        <f>IF(T2474="",0,IF(科目汇总表!P$5=1,INT(LEFT(T2474,4)),IF(AND(科目汇总表!P$5=2,LEN(T2474)&gt;4),INT(LEFT(T2474,6)),IF(AND(科目汇总表!P$5=3,LEN(T2474)&gt;6),INT(LEFT(T2474,8)),IF(AND(科目汇总表!P$5=4,LEN(T2474)&gt;8),T2474,0)))))</f>
        <v>0</v>
      </c>
      <c r="H2474" s="16">
        <f t="shared" si="116"/>
        <v>0</v>
      </c>
      <c r="I2474" s="16">
        <f t="shared" si="117"/>
        <v>0</v>
      </c>
      <c r="J2474" s="16">
        <f t="shared" si="118"/>
        <v>0</v>
      </c>
    </row>
    <row r="2475" spans="4:10" ht="15" customHeight="1" x14ac:dyDescent="0.15">
      <c r="D2475" s="16">
        <f>IF(T2475="",0,IF(科目汇总表!P$5=1,INT(LEFT(T2475,4)),IF(AND(科目汇总表!P$5=2,LEN(T2475)&gt;4),INT(LEFT(T2475,6)),IF(AND(科目汇总表!P$5=3,LEN(T2475)&gt;6),INT(LEFT(T2475,8)),IF(AND(科目汇总表!P$5=4,LEN(T2475)&gt;8),T2475,0)))))</f>
        <v>0</v>
      </c>
      <c r="H2475" s="16">
        <f t="shared" si="116"/>
        <v>0</v>
      </c>
      <c r="I2475" s="16">
        <f t="shared" si="117"/>
        <v>0</v>
      </c>
      <c r="J2475" s="16">
        <f t="shared" si="118"/>
        <v>0</v>
      </c>
    </row>
    <row r="2476" spans="4:10" ht="15" customHeight="1" x14ac:dyDescent="0.15">
      <c r="D2476" s="16">
        <f>IF(T2476="",0,IF(科目汇总表!P$5=1,INT(LEFT(T2476,4)),IF(AND(科目汇总表!P$5=2,LEN(T2476)&gt;4),INT(LEFT(T2476,6)),IF(AND(科目汇总表!P$5=3,LEN(T2476)&gt;6),INT(LEFT(T2476,8)),IF(AND(科目汇总表!P$5=4,LEN(T2476)&gt;8),T2476,0)))))</f>
        <v>0</v>
      </c>
      <c r="H2476" s="16">
        <f t="shared" si="116"/>
        <v>0</v>
      </c>
      <c r="I2476" s="16">
        <f t="shared" si="117"/>
        <v>0</v>
      </c>
      <c r="J2476" s="16">
        <f t="shared" si="118"/>
        <v>0</v>
      </c>
    </row>
    <row r="2477" spans="4:10" ht="15" customHeight="1" x14ac:dyDescent="0.15">
      <c r="D2477" s="16">
        <f>IF(T2477="",0,IF(科目汇总表!P$5=1,INT(LEFT(T2477,4)),IF(AND(科目汇总表!P$5=2,LEN(T2477)&gt;4),INT(LEFT(T2477,6)),IF(AND(科目汇总表!P$5=3,LEN(T2477)&gt;6),INT(LEFT(T2477,8)),IF(AND(科目汇总表!P$5=4,LEN(T2477)&gt;8),T2477,0)))))</f>
        <v>0</v>
      </c>
      <c r="H2477" s="16">
        <f t="shared" si="116"/>
        <v>0</v>
      </c>
      <c r="I2477" s="16">
        <f t="shared" si="117"/>
        <v>0</v>
      </c>
      <c r="J2477" s="16">
        <f t="shared" si="118"/>
        <v>0</v>
      </c>
    </row>
    <row r="2478" spans="4:10" ht="15" customHeight="1" x14ac:dyDescent="0.15">
      <c r="D2478" s="16">
        <f>IF(T2478="",0,IF(科目汇总表!P$5=1,INT(LEFT(T2478,4)),IF(AND(科目汇总表!P$5=2,LEN(T2478)&gt;4),INT(LEFT(T2478,6)),IF(AND(科目汇总表!P$5=3,LEN(T2478)&gt;6),INT(LEFT(T2478,8)),IF(AND(科目汇总表!P$5=4,LEN(T2478)&gt;8),T2478,0)))))</f>
        <v>0</v>
      </c>
      <c r="H2478" s="16">
        <f t="shared" si="116"/>
        <v>0</v>
      </c>
      <c r="I2478" s="16">
        <f t="shared" si="117"/>
        <v>0</v>
      </c>
      <c r="J2478" s="16">
        <f t="shared" si="118"/>
        <v>0</v>
      </c>
    </row>
    <row r="2479" spans="4:10" ht="15" customHeight="1" x14ac:dyDescent="0.15">
      <c r="D2479" s="16">
        <f>IF(T2479="",0,IF(科目汇总表!P$5=1,INT(LEFT(T2479,4)),IF(AND(科目汇总表!P$5=2,LEN(T2479)&gt;4),INT(LEFT(T2479,6)),IF(AND(科目汇总表!P$5=3,LEN(T2479)&gt;6),INT(LEFT(T2479,8)),IF(AND(科目汇总表!P$5=4,LEN(T2479)&gt;8),T2479,0)))))</f>
        <v>0</v>
      </c>
      <c r="H2479" s="16">
        <f t="shared" si="116"/>
        <v>0</v>
      </c>
      <c r="I2479" s="16">
        <f t="shared" si="117"/>
        <v>0</v>
      </c>
      <c r="J2479" s="16">
        <f t="shared" si="118"/>
        <v>0</v>
      </c>
    </row>
    <row r="2480" spans="4:10" ht="15" customHeight="1" x14ac:dyDescent="0.15">
      <c r="D2480" s="16">
        <f>IF(T2480="",0,IF(科目汇总表!P$5=1,INT(LEFT(T2480,4)),IF(AND(科目汇总表!P$5=2,LEN(T2480)&gt;4),INT(LEFT(T2480,6)),IF(AND(科目汇总表!P$5=3,LEN(T2480)&gt;6),INT(LEFT(T2480,8)),IF(AND(科目汇总表!P$5=4,LEN(T2480)&gt;8),T2480,0)))))</f>
        <v>0</v>
      </c>
      <c r="H2480" s="16">
        <f t="shared" si="116"/>
        <v>0</v>
      </c>
      <c r="I2480" s="16">
        <f t="shared" si="117"/>
        <v>0</v>
      </c>
      <c r="J2480" s="16">
        <f t="shared" si="118"/>
        <v>0</v>
      </c>
    </row>
    <row r="2481" spans="4:10" ht="15" customHeight="1" x14ac:dyDescent="0.15">
      <c r="D2481" s="16">
        <f>IF(T2481="",0,IF(科目汇总表!P$5=1,INT(LEFT(T2481,4)),IF(AND(科目汇总表!P$5=2,LEN(T2481)&gt;4),INT(LEFT(T2481,6)),IF(AND(科目汇总表!P$5=3,LEN(T2481)&gt;6),INT(LEFT(T2481,8)),IF(AND(科目汇总表!P$5=4,LEN(T2481)&gt;8),T2481,0)))))</f>
        <v>0</v>
      </c>
      <c r="H2481" s="16">
        <f t="shared" si="116"/>
        <v>0</v>
      </c>
      <c r="I2481" s="16">
        <f t="shared" si="117"/>
        <v>0</v>
      </c>
      <c r="J2481" s="16">
        <f t="shared" si="118"/>
        <v>0</v>
      </c>
    </row>
    <row r="2482" spans="4:10" ht="15" customHeight="1" x14ac:dyDescent="0.15">
      <c r="D2482" s="16">
        <f>IF(T2482="",0,IF(科目汇总表!P$5=1,INT(LEFT(T2482,4)),IF(AND(科目汇总表!P$5=2,LEN(T2482)&gt;4),INT(LEFT(T2482,6)),IF(AND(科目汇总表!P$5=3,LEN(T2482)&gt;6),INT(LEFT(T2482,8)),IF(AND(科目汇总表!P$5=4,LEN(T2482)&gt;8),T2482,0)))))</f>
        <v>0</v>
      </c>
      <c r="H2482" s="16">
        <f t="shared" si="116"/>
        <v>0</v>
      </c>
      <c r="I2482" s="16">
        <f t="shared" si="117"/>
        <v>0</v>
      </c>
      <c r="J2482" s="16">
        <f t="shared" si="118"/>
        <v>0</v>
      </c>
    </row>
    <row r="2483" spans="4:10" ht="15" customHeight="1" x14ac:dyDescent="0.15">
      <c r="D2483" s="16">
        <f>IF(T2483="",0,IF(科目汇总表!P$5=1,INT(LEFT(T2483,4)),IF(AND(科目汇总表!P$5=2,LEN(T2483)&gt;4),INT(LEFT(T2483,6)),IF(AND(科目汇总表!P$5=3,LEN(T2483)&gt;6),INT(LEFT(T2483,8)),IF(AND(科目汇总表!P$5=4,LEN(T2483)&gt;8),T2483,0)))))</f>
        <v>0</v>
      </c>
      <c r="H2483" s="16">
        <f t="shared" si="116"/>
        <v>0</v>
      </c>
      <c r="I2483" s="16">
        <f t="shared" si="117"/>
        <v>0</v>
      </c>
      <c r="J2483" s="16">
        <f t="shared" si="118"/>
        <v>0</v>
      </c>
    </row>
    <row r="2484" spans="4:10" ht="15" customHeight="1" x14ac:dyDescent="0.15">
      <c r="D2484" s="16">
        <f>IF(T2484="",0,IF(科目汇总表!P$5=1,INT(LEFT(T2484,4)),IF(AND(科目汇总表!P$5=2,LEN(T2484)&gt;4),INT(LEFT(T2484,6)),IF(AND(科目汇总表!P$5=3,LEN(T2484)&gt;6),INT(LEFT(T2484,8)),IF(AND(科目汇总表!P$5=4,LEN(T2484)&gt;8),T2484,0)))))</f>
        <v>0</v>
      </c>
      <c r="H2484" s="16">
        <f t="shared" si="116"/>
        <v>0</v>
      </c>
      <c r="I2484" s="16">
        <f t="shared" si="117"/>
        <v>0</v>
      </c>
      <c r="J2484" s="16">
        <f t="shared" si="118"/>
        <v>0</v>
      </c>
    </row>
    <row r="2485" spans="4:10" ht="15" customHeight="1" x14ac:dyDescent="0.15">
      <c r="D2485" s="16">
        <f>IF(T2485="",0,IF(科目汇总表!P$5=1,INT(LEFT(T2485,4)),IF(AND(科目汇总表!P$5=2,LEN(T2485)&gt;4),INT(LEFT(T2485,6)),IF(AND(科目汇总表!P$5=3,LEN(T2485)&gt;6),INT(LEFT(T2485,8)),IF(AND(科目汇总表!P$5=4,LEN(T2485)&gt;8),T2485,0)))))</f>
        <v>0</v>
      </c>
      <c r="H2485" s="16">
        <f t="shared" si="116"/>
        <v>0</v>
      </c>
      <c r="I2485" s="16">
        <f t="shared" si="117"/>
        <v>0</v>
      </c>
      <c r="J2485" s="16">
        <f t="shared" si="118"/>
        <v>0</v>
      </c>
    </row>
    <row r="2486" spans="4:10" ht="15" customHeight="1" x14ac:dyDescent="0.15">
      <c r="D2486" s="16">
        <f>IF(T2486="",0,IF(科目汇总表!P$5=1,INT(LEFT(T2486,4)),IF(AND(科目汇总表!P$5=2,LEN(T2486)&gt;4),INT(LEFT(T2486,6)),IF(AND(科目汇总表!P$5=3,LEN(T2486)&gt;6),INT(LEFT(T2486,8)),IF(AND(科目汇总表!P$5=4,LEN(T2486)&gt;8),T2486,0)))))</f>
        <v>0</v>
      </c>
      <c r="H2486" s="16">
        <f t="shared" si="116"/>
        <v>0</v>
      </c>
      <c r="I2486" s="16">
        <f t="shared" si="117"/>
        <v>0</v>
      </c>
      <c r="J2486" s="16">
        <f t="shared" si="118"/>
        <v>0</v>
      </c>
    </row>
    <row r="2487" spans="4:10" ht="15" customHeight="1" x14ac:dyDescent="0.15">
      <c r="D2487" s="16">
        <f>IF(T2487="",0,IF(科目汇总表!P$5=1,INT(LEFT(T2487,4)),IF(AND(科目汇总表!P$5=2,LEN(T2487)&gt;4),INT(LEFT(T2487,6)),IF(AND(科目汇总表!P$5=3,LEN(T2487)&gt;6),INT(LEFT(T2487,8)),IF(AND(科目汇总表!P$5=4,LEN(T2487)&gt;8),T2487,0)))))</f>
        <v>0</v>
      </c>
      <c r="H2487" s="16">
        <f t="shared" si="116"/>
        <v>0</v>
      </c>
      <c r="I2487" s="16">
        <f t="shared" si="117"/>
        <v>0</v>
      </c>
      <c r="J2487" s="16">
        <f t="shared" si="118"/>
        <v>0</v>
      </c>
    </row>
    <row r="2488" spans="4:10" ht="15" customHeight="1" x14ac:dyDescent="0.15">
      <c r="D2488" s="16">
        <f>IF(T2488="",0,IF(科目汇总表!P$5=1,INT(LEFT(T2488,4)),IF(AND(科目汇总表!P$5=2,LEN(T2488)&gt;4),INT(LEFT(T2488,6)),IF(AND(科目汇总表!P$5=3,LEN(T2488)&gt;6),INT(LEFT(T2488,8)),IF(AND(科目汇总表!P$5=4,LEN(T2488)&gt;8),T2488,0)))))</f>
        <v>0</v>
      </c>
      <c r="H2488" s="16">
        <f t="shared" si="116"/>
        <v>0</v>
      </c>
      <c r="I2488" s="16">
        <f t="shared" si="117"/>
        <v>0</v>
      </c>
      <c r="J2488" s="16">
        <f t="shared" si="118"/>
        <v>0</v>
      </c>
    </row>
    <row r="2489" spans="4:10" ht="15" customHeight="1" x14ac:dyDescent="0.15">
      <c r="D2489" s="16">
        <f>IF(T2489="",0,IF(科目汇总表!P$5=1,INT(LEFT(T2489,4)),IF(AND(科目汇总表!P$5=2,LEN(T2489)&gt;4),INT(LEFT(T2489,6)),IF(AND(科目汇总表!P$5=3,LEN(T2489)&gt;6),INT(LEFT(T2489,8)),IF(AND(科目汇总表!P$5=4,LEN(T2489)&gt;8),T2489,0)))))</f>
        <v>0</v>
      </c>
      <c r="H2489" s="16">
        <f t="shared" si="116"/>
        <v>0</v>
      </c>
      <c r="I2489" s="16">
        <f t="shared" si="117"/>
        <v>0</v>
      </c>
      <c r="J2489" s="16">
        <f t="shared" si="118"/>
        <v>0</v>
      </c>
    </row>
    <row r="2490" spans="4:10" ht="15" customHeight="1" x14ac:dyDescent="0.15">
      <c r="D2490" s="16">
        <f>IF(T2490="",0,IF(科目汇总表!P$5=1,INT(LEFT(T2490,4)),IF(AND(科目汇总表!P$5=2,LEN(T2490)&gt;4),INT(LEFT(T2490,6)),IF(AND(科目汇总表!P$5=3,LEN(T2490)&gt;6),INT(LEFT(T2490,8)),IF(AND(科目汇总表!P$5=4,LEN(T2490)&gt;8),T2490,0)))))</f>
        <v>0</v>
      </c>
      <c r="H2490" s="16">
        <f t="shared" si="116"/>
        <v>0</v>
      </c>
      <c r="I2490" s="16">
        <f t="shared" si="117"/>
        <v>0</v>
      </c>
      <c r="J2490" s="16">
        <f t="shared" si="118"/>
        <v>0</v>
      </c>
    </row>
    <row r="2491" spans="4:10" ht="15" customHeight="1" x14ac:dyDescent="0.15">
      <c r="D2491" s="16">
        <f>IF(T2491="",0,IF(科目汇总表!P$5=1,INT(LEFT(T2491,4)),IF(AND(科目汇总表!P$5=2,LEN(T2491)&gt;4),INT(LEFT(T2491,6)),IF(AND(科目汇总表!P$5=3,LEN(T2491)&gt;6),INT(LEFT(T2491,8)),IF(AND(科目汇总表!P$5=4,LEN(T2491)&gt;8),T2491,0)))))</f>
        <v>0</v>
      </c>
      <c r="H2491" s="16">
        <f t="shared" si="116"/>
        <v>0</v>
      </c>
      <c r="I2491" s="16">
        <f t="shared" si="117"/>
        <v>0</v>
      </c>
      <c r="J2491" s="16">
        <f t="shared" si="118"/>
        <v>0</v>
      </c>
    </row>
    <row r="2492" spans="4:10" ht="15" customHeight="1" x14ac:dyDescent="0.15">
      <c r="D2492" s="16">
        <f>IF(T2492="",0,IF(科目汇总表!P$5=1,INT(LEFT(T2492,4)),IF(AND(科目汇总表!P$5=2,LEN(T2492)&gt;4),INT(LEFT(T2492,6)),IF(AND(科目汇总表!P$5=3,LEN(T2492)&gt;6),INT(LEFT(T2492,8)),IF(AND(科目汇总表!P$5=4,LEN(T2492)&gt;8),T2492,0)))))</f>
        <v>0</v>
      </c>
      <c r="H2492" s="16">
        <f t="shared" si="116"/>
        <v>0</v>
      </c>
      <c r="I2492" s="16">
        <f t="shared" si="117"/>
        <v>0</v>
      </c>
      <c r="J2492" s="16">
        <f t="shared" si="118"/>
        <v>0</v>
      </c>
    </row>
    <row r="2493" spans="4:10" ht="15" customHeight="1" x14ac:dyDescent="0.15">
      <c r="D2493" s="16">
        <f>IF(T2493="",0,IF(科目汇总表!P$5=1,INT(LEFT(T2493,4)),IF(AND(科目汇总表!P$5=2,LEN(T2493)&gt;4),INT(LEFT(T2493,6)),IF(AND(科目汇总表!P$5=3,LEN(T2493)&gt;6),INT(LEFT(T2493,8)),IF(AND(科目汇总表!P$5=4,LEN(T2493)&gt;8),T2493,0)))))</f>
        <v>0</v>
      </c>
      <c r="H2493" s="16">
        <f t="shared" si="116"/>
        <v>0</v>
      </c>
      <c r="I2493" s="16">
        <f t="shared" si="117"/>
        <v>0</v>
      </c>
      <c r="J2493" s="16">
        <f t="shared" si="118"/>
        <v>0</v>
      </c>
    </row>
    <row r="2494" spans="4:10" ht="15" customHeight="1" x14ac:dyDescent="0.15">
      <c r="D2494" s="16">
        <f>IF(T2494="",0,IF(科目汇总表!P$5=1,INT(LEFT(T2494,4)),IF(AND(科目汇总表!P$5=2,LEN(T2494)&gt;4),INT(LEFT(T2494,6)),IF(AND(科目汇总表!P$5=3,LEN(T2494)&gt;6),INT(LEFT(T2494,8)),IF(AND(科目汇总表!P$5=4,LEN(T2494)&gt;8),T2494,0)))))</f>
        <v>0</v>
      </c>
      <c r="H2494" s="16">
        <f t="shared" si="116"/>
        <v>0</v>
      </c>
      <c r="I2494" s="16">
        <f t="shared" si="117"/>
        <v>0</v>
      </c>
      <c r="J2494" s="16">
        <f t="shared" si="118"/>
        <v>0</v>
      </c>
    </row>
    <row r="2495" spans="4:10" ht="15" customHeight="1" x14ac:dyDescent="0.15">
      <c r="D2495" s="16">
        <f>IF(T2495="",0,IF(科目汇总表!P$5=1,INT(LEFT(T2495,4)),IF(AND(科目汇总表!P$5=2,LEN(T2495)&gt;4),INT(LEFT(T2495,6)),IF(AND(科目汇总表!P$5=3,LEN(T2495)&gt;6),INT(LEFT(T2495,8)),IF(AND(科目汇总表!P$5=4,LEN(T2495)&gt;8),T2495,0)))))</f>
        <v>0</v>
      </c>
      <c r="H2495" s="16">
        <f t="shared" si="116"/>
        <v>0</v>
      </c>
      <c r="I2495" s="16">
        <f t="shared" si="117"/>
        <v>0</v>
      </c>
      <c r="J2495" s="16">
        <f t="shared" si="118"/>
        <v>0</v>
      </c>
    </row>
    <row r="2496" spans="4:10" ht="15" customHeight="1" x14ac:dyDescent="0.15">
      <c r="D2496" s="16">
        <f>IF(T2496="",0,IF(科目汇总表!P$5=1,INT(LEFT(T2496,4)),IF(AND(科目汇总表!P$5=2,LEN(T2496)&gt;4),INT(LEFT(T2496,6)),IF(AND(科目汇总表!P$5=3,LEN(T2496)&gt;6),INT(LEFT(T2496,8)),IF(AND(科目汇总表!P$5=4,LEN(T2496)&gt;8),T2496,0)))))</f>
        <v>0</v>
      </c>
      <c r="H2496" s="16">
        <f t="shared" si="116"/>
        <v>0</v>
      </c>
      <c r="I2496" s="16">
        <f t="shared" si="117"/>
        <v>0</v>
      </c>
      <c r="J2496" s="16">
        <f t="shared" si="118"/>
        <v>0</v>
      </c>
    </row>
    <row r="2497" spans="4:10" ht="15" customHeight="1" x14ac:dyDescent="0.15">
      <c r="D2497" s="16">
        <f>IF(T2497="",0,IF(科目汇总表!P$5=1,INT(LEFT(T2497,4)),IF(AND(科目汇总表!P$5=2,LEN(T2497)&gt;4),INT(LEFT(T2497,6)),IF(AND(科目汇总表!P$5=3,LEN(T2497)&gt;6),INT(LEFT(T2497,8)),IF(AND(科目汇总表!P$5=4,LEN(T2497)&gt;8),T2497,0)))))</f>
        <v>0</v>
      </c>
      <c r="H2497" s="16">
        <f t="shared" si="116"/>
        <v>0</v>
      </c>
      <c r="I2497" s="16">
        <f t="shared" si="117"/>
        <v>0</v>
      </c>
      <c r="J2497" s="16">
        <f t="shared" si="118"/>
        <v>0</v>
      </c>
    </row>
    <row r="2498" spans="4:10" ht="15" customHeight="1" x14ac:dyDescent="0.15">
      <c r="D2498" s="16">
        <f>IF(T2498="",0,IF(科目汇总表!P$5=1,INT(LEFT(T2498,4)),IF(AND(科目汇总表!P$5=2,LEN(T2498)&gt;4),INT(LEFT(T2498,6)),IF(AND(科目汇总表!P$5=3,LEN(T2498)&gt;6),INT(LEFT(T2498,8)),IF(AND(科目汇总表!P$5=4,LEN(T2498)&gt;8),T2498,0)))))</f>
        <v>0</v>
      </c>
      <c r="H2498" s="16">
        <f t="shared" si="116"/>
        <v>0</v>
      </c>
      <c r="I2498" s="16">
        <f t="shared" si="117"/>
        <v>0</v>
      </c>
      <c r="J2498" s="16">
        <f t="shared" si="118"/>
        <v>0</v>
      </c>
    </row>
    <row r="2499" spans="4:10" ht="15" customHeight="1" x14ac:dyDescent="0.15">
      <c r="D2499" s="16">
        <f>IF(T2499="",0,IF(科目汇总表!P$5=1,INT(LEFT(T2499,4)),IF(AND(科目汇总表!P$5=2,LEN(T2499)&gt;4),INT(LEFT(T2499,6)),IF(AND(科目汇总表!P$5=3,LEN(T2499)&gt;6),INT(LEFT(T2499,8)),IF(AND(科目汇总表!P$5=4,LEN(T2499)&gt;8),T2499,0)))))</f>
        <v>0</v>
      </c>
      <c r="H2499" s="16">
        <f t="shared" si="116"/>
        <v>0</v>
      </c>
      <c r="I2499" s="16">
        <f t="shared" si="117"/>
        <v>0</v>
      </c>
      <c r="J2499" s="16">
        <f t="shared" si="118"/>
        <v>0</v>
      </c>
    </row>
    <row r="2500" spans="4:10" ht="15" customHeight="1" x14ac:dyDescent="0.15">
      <c r="D2500" s="16">
        <f>IF(T2500="",0,IF(科目汇总表!P$5=1,INT(LEFT(T2500,4)),IF(AND(科目汇总表!P$5=2,LEN(T2500)&gt;4),INT(LEFT(T2500,6)),IF(AND(科目汇总表!P$5=3,LEN(T2500)&gt;6),INT(LEFT(T2500,8)),IF(AND(科目汇总表!P$5=4,LEN(T2500)&gt;8),T2500,0)))))</f>
        <v>0</v>
      </c>
      <c r="H2500" s="16">
        <f t="shared" si="116"/>
        <v>0</v>
      </c>
      <c r="I2500" s="16">
        <f t="shared" si="117"/>
        <v>0</v>
      </c>
      <c r="J2500" s="16">
        <f t="shared" si="118"/>
        <v>0</v>
      </c>
    </row>
    <row r="2501" spans="4:10" ht="15" customHeight="1" x14ac:dyDescent="0.15">
      <c r="D2501" s="16">
        <f>IF(T2501="",0,IF(科目汇总表!P$5=1,INT(LEFT(T2501,4)),IF(AND(科目汇总表!P$5=2,LEN(T2501)&gt;4),INT(LEFT(T2501,6)),IF(AND(科目汇总表!P$5=3,LEN(T2501)&gt;6),INT(LEFT(T2501,8)),IF(AND(科目汇总表!P$5=4,LEN(T2501)&gt;8),T2501,0)))))</f>
        <v>0</v>
      </c>
      <c r="H2501" s="16">
        <f t="shared" ref="H2501:H2564" si="119">IF(T2501=0,0,INT(LEFT(T2501,4)))</f>
        <v>0</v>
      </c>
      <c r="I2501" s="16">
        <f t="shared" si="117"/>
        <v>0</v>
      </c>
      <c r="J2501" s="16">
        <f t="shared" si="118"/>
        <v>0</v>
      </c>
    </row>
    <row r="2502" spans="4:10" ht="15" customHeight="1" x14ac:dyDescent="0.15">
      <c r="D2502" s="16">
        <f>IF(T2502="",0,IF(科目汇总表!P$5=1,INT(LEFT(T2502,4)),IF(AND(科目汇总表!P$5=2,LEN(T2502)&gt;4),INT(LEFT(T2502,6)),IF(AND(科目汇总表!P$5=3,LEN(T2502)&gt;6),INT(LEFT(T2502,8)),IF(AND(科目汇总表!P$5=4,LEN(T2502)&gt;8),T2502,0)))))</f>
        <v>0</v>
      </c>
      <c r="H2502" s="16">
        <f t="shared" si="119"/>
        <v>0</v>
      </c>
      <c r="I2502" s="16">
        <f t="shared" si="117"/>
        <v>0</v>
      </c>
      <c r="J2502" s="16">
        <f t="shared" si="118"/>
        <v>0</v>
      </c>
    </row>
    <row r="2503" spans="4:10" ht="15" customHeight="1" x14ac:dyDescent="0.15">
      <c r="D2503" s="16">
        <f>IF(T2503="",0,IF(科目汇总表!P$5=1,INT(LEFT(T2503,4)),IF(AND(科目汇总表!P$5=2,LEN(T2503)&gt;4),INT(LEFT(T2503,6)),IF(AND(科目汇总表!P$5=3,LEN(T2503)&gt;6),INT(LEFT(T2503,8)),IF(AND(科目汇总表!P$5=4,LEN(T2503)&gt;8),T2503,0)))))</f>
        <v>0</v>
      </c>
      <c r="H2503" s="16">
        <f t="shared" si="119"/>
        <v>0</v>
      </c>
      <c r="I2503" s="16">
        <f t="shared" si="117"/>
        <v>0</v>
      </c>
      <c r="J2503" s="16">
        <f t="shared" si="118"/>
        <v>0</v>
      </c>
    </row>
    <row r="2504" spans="4:10" ht="15" customHeight="1" x14ac:dyDescent="0.15">
      <c r="D2504" s="16">
        <f>IF(T2504="",0,IF(科目汇总表!P$5=1,INT(LEFT(T2504,4)),IF(AND(科目汇总表!P$5=2,LEN(T2504)&gt;4),INT(LEFT(T2504,6)),IF(AND(科目汇总表!P$5=3,LEN(T2504)&gt;6),INT(LEFT(T2504,8)),IF(AND(科目汇总表!P$5=4,LEN(T2504)&gt;8),T2504,0)))))</f>
        <v>0</v>
      </c>
      <c r="H2504" s="16">
        <f t="shared" si="119"/>
        <v>0</v>
      </c>
      <c r="I2504" s="16">
        <f t="shared" si="117"/>
        <v>0</v>
      </c>
      <c r="J2504" s="16">
        <f t="shared" si="118"/>
        <v>0</v>
      </c>
    </row>
    <row r="2505" spans="4:10" ht="15" customHeight="1" x14ac:dyDescent="0.15">
      <c r="D2505" s="16">
        <f>IF(T2505="",0,IF(科目汇总表!P$5=1,INT(LEFT(T2505,4)),IF(AND(科目汇总表!P$5=2,LEN(T2505)&gt;4),INT(LEFT(T2505,6)),IF(AND(科目汇总表!P$5=3,LEN(T2505)&gt;6),INT(LEFT(T2505,8)),IF(AND(科目汇总表!P$5=4,LEN(T2505)&gt;8),T2505,0)))))</f>
        <v>0</v>
      </c>
      <c r="H2505" s="16">
        <f t="shared" si="119"/>
        <v>0</v>
      </c>
      <c r="I2505" s="16">
        <f t="shared" si="117"/>
        <v>0</v>
      </c>
      <c r="J2505" s="16">
        <f t="shared" si="118"/>
        <v>0</v>
      </c>
    </row>
    <row r="2506" spans="4:10" ht="15" customHeight="1" x14ac:dyDescent="0.15">
      <c r="D2506" s="16">
        <f>IF(T2506="",0,IF(科目汇总表!P$5=1,INT(LEFT(T2506,4)),IF(AND(科目汇总表!P$5=2,LEN(T2506)&gt;4),INT(LEFT(T2506,6)),IF(AND(科目汇总表!P$5=3,LEN(T2506)&gt;6),INT(LEFT(T2506,8)),IF(AND(科目汇总表!P$5=4,LEN(T2506)&gt;8),T2506,0)))))</f>
        <v>0</v>
      </c>
      <c r="H2506" s="16">
        <f t="shared" si="119"/>
        <v>0</v>
      </c>
      <c r="I2506" s="16">
        <f t="shared" si="117"/>
        <v>0</v>
      </c>
      <c r="J2506" s="16">
        <f t="shared" si="118"/>
        <v>0</v>
      </c>
    </row>
    <row r="2507" spans="4:10" ht="15" customHeight="1" x14ac:dyDescent="0.15">
      <c r="D2507" s="16">
        <f>IF(T2507="",0,IF(科目汇总表!P$5=1,INT(LEFT(T2507,4)),IF(AND(科目汇总表!P$5=2,LEN(T2507)&gt;4),INT(LEFT(T2507,6)),IF(AND(科目汇总表!P$5=3,LEN(T2507)&gt;6),INT(LEFT(T2507,8)),IF(AND(科目汇总表!P$5=4,LEN(T2507)&gt;8),T2507,0)))))</f>
        <v>0</v>
      </c>
      <c r="H2507" s="16">
        <f t="shared" si="119"/>
        <v>0</v>
      </c>
      <c r="I2507" s="16">
        <f t="shared" si="117"/>
        <v>0</v>
      </c>
      <c r="J2507" s="16">
        <f t="shared" si="118"/>
        <v>0</v>
      </c>
    </row>
    <row r="2508" spans="4:10" ht="15" customHeight="1" x14ac:dyDescent="0.15">
      <c r="D2508" s="16">
        <f>IF(T2508="",0,IF(科目汇总表!P$5=1,INT(LEFT(T2508,4)),IF(AND(科目汇总表!P$5=2,LEN(T2508)&gt;4),INT(LEFT(T2508,6)),IF(AND(科目汇总表!P$5=3,LEN(T2508)&gt;6),INT(LEFT(T2508,8)),IF(AND(科目汇总表!P$5=4,LEN(T2508)&gt;8),T2508,0)))))</f>
        <v>0</v>
      </c>
      <c r="H2508" s="16">
        <f t="shared" si="119"/>
        <v>0</v>
      </c>
      <c r="I2508" s="16">
        <f t="shared" si="117"/>
        <v>0</v>
      </c>
      <c r="J2508" s="16">
        <f t="shared" si="118"/>
        <v>0</v>
      </c>
    </row>
    <row r="2509" spans="4:10" ht="15" customHeight="1" x14ac:dyDescent="0.15">
      <c r="D2509" s="16">
        <f>IF(T2509="",0,IF(科目汇总表!P$5=1,INT(LEFT(T2509,4)),IF(AND(科目汇总表!P$5=2,LEN(T2509)&gt;4),INT(LEFT(T2509,6)),IF(AND(科目汇总表!P$5=3,LEN(T2509)&gt;6),INT(LEFT(T2509,8)),IF(AND(科目汇总表!P$5=4,LEN(T2509)&gt;8),T2509,0)))))</f>
        <v>0</v>
      </c>
      <c r="H2509" s="16">
        <f t="shared" si="119"/>
        <v>0</v>
      </c>
      <c r="I2509" s="16">
        <f t="shared" si="117"/>
        <v>0</v>
      </c>
      <c r="J2509" s="16">
        <f t="shared" si="118"/>
        <v>0</v>
      </c>
    </row>
    <row r="2510" spans="4:10" ht="15" customHeight="1" x14ac:dyDescent="0.15">
      <c r="D2510" s="16">
        <f>IF(T2510="",0,IF(科目汇总表!P$5=1,INT(LEFT(T2510,4)),IF(AND(科目汇总表!P$5=2,LEN(T2510)&gt;4),INT(LEFT(T2510,6)),IF(AND(科目汇总表!P$5=3,LEN(T2510)&gt;6),INT(LEFT(T2510,8)),IF(AND(科目汇总表!P$5=4,LEN(T2510)&gt;8),T2510,0)))))</f>
        <v>0</v>
      </c>
      <c r="H2510" s="16">
        <f t="shared" si="119"/>
        <v>0</v>
      </c>
      <c r="I2510" s="16">
        <f t="shared" si="117"/>
        <v>0</v>
      </c>
      <c r="J2510" s="16">
        <f t="shared" si="118"/>
        <v>0</v>
      </c>
    </row>
    <row r="2511" spans="4:10" ht="15" customHeight="1" x14ac:dyDescent="0.15">
      <c r="D2511" s="16">
        <f>IF(T2511="",0,IF(科目汇总表!P$5=1,INT(LEFT(T2511,4)),IF(AND(科目汇总表!P$5=2,LEN(T2511)&gt;4),INT(LEFT(T2511,6)),IF(AND(科目汇总表!P$5=3,LEN(T2511)&gt;6),INT(LEFT(T2511,8)),IF(AND(科目汇总表!P$5=4,LEN(T2511)&gt;8),T2511,0)))))</f>
        <v>0</v>
      </c>
      <c r="H2511" s="16">
        <f t="shared" si="119"/>
        <v>0</v>
      </c>
      <c r="I2511" s="16">
        <f t="shared" si="117"/>
        <v>0</v>
      </c>
      <c r="J2511" s="16">
        <f t="shared" si="118"/>
        <v>0</v>
      </c>
    </row>
    <row r="2512" spans="4:10" ht="15" customHeight="1" x14ac:dyDescent="0.15">
      <c r="D2512" s="16">
        <f>IF(T2512="",0,IF(科目汇总表!P$5=1,INT(LEFT(T2512,4)),IF(AND(科目汇总表!P$5=2,LEN(T2512)&gt;4),INT(LEFT(T2512,6)),IF(AND(科目汇总表!P$5=3,LEN(T2512)&gt;6),INT(LEFT(T2512,8)),IF(AND(科目汇总表!P$5=4,LEN(T2512)&gt;8),T2512,0)))))</f>
        <v>0</v>
      </c>
      <c r="H2512" s="16">
        <f t="shared" si="119"/>
        <v>0</v>
      </c>
      <c r="I2512" s="16">
        <f t="shared" si="117"/>
        <v>0</v>
      </c>
      <c r="J2512" s="16">
        <f t="shared" si="118"/>
        <v>0</v>
      </c>
    </row>
    <row r="2513" spans="4:10" ht="15" customHeight="1" x14ac:dyDescent="0.15">
      <c r="D2513" s="16">
        <f>IF(T2513="",0,IF(科目汇总表!P$5=1,INT(LEFT(T2513,4)),IF(AND(科目汇总表!P$5=2,LEN(T2513)&gt;4),INT(LEFT(T2513,6)),IF(AND(科目汇总表!P$5=3,LEN(T2513)&gt;6),INT(LEFT(T2513,8)),IF(AND(科目汇总表!P$5=4,LEN(T2513)&gt;8),T2513,0)))))</f>
        <v>0</v>
      </c>
      <c r="H2513" s="16">
        <f t="shared" si="119"/>
        <v>0</v>
      </c>
      <c r="I2513" s="16">
        <f t="shared" si="117"/>
        <v>0</v>
      </c>
      <c r="J2513" s="16">
        <f t="shared" si="118"/>
        <v>0</v>
      </c>
    </row>
    <row r="2514" spans="4:10" ht="15" customHeight="1" x14ac:dyDescent="0.15">
      <c r="D2514" s="16">
        <f>IF(T2514="",0,IF(科目汇总表!P$5=1,INT(LEFT(T2514,4)),IF(AND(科目汇总表!P$5=2,LEN(T2514)&gt;4),INT(LEFT(T2514,6)),IF(AND(科目汇总表!P$5=3,LEN(T2514)&gt;6),INT(LEFT(T2514,8)),IF(AND(科目汇总表!P$5=4,LEN(T2514)&gt;8),T2514,0)))))</f>
        <v>0</v>
      </c>
      <c r="H2514" s="16">
        <f t="shared" si="119"/>
        <v>0</v>
      </c>
      <c r="I2514" s="16">
        <f t="shared" si="117"/>
        <v>0</v>
      </c>
      <c r="J2514" s="16">
        <f t="shared" si="118"/>
        <v>0</v>
      </c>
    </row>
    <row r="2515" spans="4:10" ht="15" customHeight="1" x14ac:dyDescent="0.15">
      <c r="D2515" s="16">
        <f>IF(T2515="",0,IF(科目汇总表!P$5=1,INT(LEFT(T2515,4)),IF(AND(科目汇总表!P$5=2,LEN(T2515)&gt;4),INT(LEFT(T2515,6)),IF(AND(科目汇总表!P$5=3,LEN(T2515)&gt;6),INT(LEFT(T2515,8)),IF(AND(科目汇总表!P$5=4,LEN(T2515)&gt;8),T2515,0)))))</f>
        <v>0</v>
      </c>
      <c r="H2515" s="16">
        <f t="shared" si="119"/>
        <v>0</v>
      </c>
      <c r="I2515" s="16">
        <f t="shared" si="117"/>
        <v>0</v>
      </c>
      <c r="J2515" s="16">
        <f t="shared" si="118"/>
        <v>0</v>
      </c>
    </row>
    <row r="2516" spans="4:10" ht="15" customHeight="1" x14ac:dyDescent="0.15">
      <c r="D2516" s="16">
        <f>IF(T2516="",0,IF(科目汇总表!P$5=1,INT(LEFT(T2516,4)),IF(AND(科目汇总表!P$5=2,LEN(T2516)&gt;4),INT(LEFT(T2516,6)),IF(AND(科目汇总表!P$5=3,LEN(T2516)&gt;6),INT(LEFT(T2516,8)),IF(AND(科目汇总表!P$5=4,LEN(T2516)&gt;8),T2516,0)))))</f>
        <v>0</v>
      </c>
      <c r="H2516" s="16">
        <f t="shared" si="119"/>
        <v>0</v>
      </c>
      <c r="I2516" s="16">
        <f t="shared" si="117"/>
        <v>0</v>
      </c>
      <c r="J2516" s="16">
        <f t="shared" si="118"/>
        <v>0</v>
      </c>
    </row>
    <row r="2517" spans="4:10" ht="15" customHeight="1" x14ac:dyDescent="0.15">
      <c r="D2517" s="16">
        <f>IF(T2517="",0,IF(科目汇总表!P$5=1,INT(LEFT(T2517,4)),IF(AND(科目汇总表!P$5=2,LEN(T2517)&gt;4),INT(LEFT(T2517,6)),IF(AND(科目汇总表!P$5=3,LEN(T2517)&gt;6),INT(LEFT(T2517,8)),IF(AND(科目汇总表!P$5=4,LEN(T2517)&gt;8),T2517,0)))))</f>
        <v>0</v>
      </c>
      <c r="H2517" s="16">
        <f t="shared" si="119"/>
        <v>0</v>
      </c>
      <c r="I2517" s="16">
        <f t="shared" si="117"/>
        <v>0</v>
      </c>
      <c r="J2517" s="16">
        <f t="shared" si="118"/>
        <v>0</v>
      </c>
    </row>
    <row r="2518" spans="4:10" ht="15" customHeight="1" x14ac:dyDescent="0.15">
      <c r="D2518" s="16">
        <f>IF(T2518="",0,IF(科目汇总表!P$5=1,INT(LEFT(T2518,4)),IF(AND(科目汇总表!P$5=2,LEN(T2518)&gt;4),INT(LEFT(T2518,6)),IF(AND(科目汇总表!P$5=3,LEN(T2518)&gt;6),INT(LEFT(T2518,8)),IF(AND(科目汇总表!P$5=4,LEN(T2518)&gt;8),T2518,0)))))</f>
        <v>0</v>
      </c>
      <c r="H2518" s="16">
        <f t="shared" si="119"/>
        <v>0</v>
      </c>
      <c r="I2518" s="16">
        <f t="shared" si="117"/>
        <v>0</v>
      </c>
      <c r="J2518" s="16">
        <f t="shared" si="118"/>
        <v>0</v>
      </c>
    </row>
    <row r="2519" spans="4:10" ht="15" customHeight="1" x14ac:dyDescent="0.15">
      <c r="D2519" s="16">
        <f>IF(T2519="",0,IF(科目汇总表!P$5=1,INT(LEFT(T2519,4)),IF(AND(科目汇总表!P$5=2,LEN(T2519)&gt;4),INT(LEFT(T2519,6)),IF(AND(科目汇总表!P$5=3,LEN(T2519)&gt;6),INT(LEFT(T2519,8)),IF(AND(科目汇总表!P$5=4,LEN(T2519)&gt;8),T2519,0)))))</f>
        <v>0</v>
      </c>
      <c r="H2519" s="16">
        <f t="shared" si="119"/>
        <v>0</v>
      </c>
      <c r="I2519" s="16">
        <f t="shared" si="117"/>
        <v>0</v>
      </c>
      <c r="J2519" s="16">
        <f t="shared" si="118"/>
        <v>0</v>
      </c>
    </row>
    <row r="2520" spans="4:10" ht="15" customHeight="1" x14ac:dyDescent="0.15">
      <c r="D2520" s="16">
        <f>IF(T2520="",0,IF(科目汇总表!P$5=1,INT(LEFT(T2520,4)),IF(AND(科目汇总表!P$5=2,LEN(T2520)&gt;4),INT(LEFT(T2520,6)),IF(AND(科目汇总表!P$5=3,LEN(T2520)&gt;6),INT(LEFT(T2520,8)),IF(AND(科目汇总表!P$5=4,LEN(T2520)&gt;8),T2520,0)))))</f>
        <v>0</v>
      </c>
      <c r="H2520" s="16">
        <f t="shared" si="119"/>
        <v>0</v>
      </c>
      <c r="I2520" s="16">
        <f t="shared" si="117"/>
        <v>0</v>
      </c>
      <c r="J2520" s="16">
        <f t="shared" si="118"/>
        <v>0</v>
      </c>
    </row>
    <row r="2521" spans="4:10" ht="15" customHeight="1" x14ac:dyDescent="0.15">
      <c r="D2521" s="16">
        <f>IF(T2521="",0,IF(科目汇总表!P$5=1,INT(LEFT(T2521,4)),IF(AND(科目汇总表!P$5=2,LEN(T2521)&gt;4),INT(LEFT(T2521,6)),IF(AND(科目汇总表!P$5=3,LEN(T2521)&gt;6),INT(LEFT(T2521,8)),IF(AND(科目汇总表!P$5=4,LEN(T2521)&gt;8),T2521,0)))))</f>
        <v>0</v>
      </c>
      <c r="H2521" s="16">
        <f t="shared" si="119"/>
        <v>0</v>
      </c>
      <c r="I2521" s="16">
        <f t="shared" si="117"/>
        <v>0</v>
      </c>
      <c r="J2521" s="16">
        <f t="shared" si="118"/>
        <v>0</v>
      </c>
    </row>
    <row r="2522" spans="4:10" ht="15" customHeight="1" x14ac:dyDescent="0.15">
      <c r="D2522" s="16">
        <f>IF(T2522="",0,IF(科目汇总表!P$5=1,INT(LEFT(T2522,4)),IF(AND(科目汇总表!P$5=2,LEN(T2522)&gt;4),INT(LEFT(T2522,6)),IF(AND(科目汇总表!P$5=3,LEN(T2522)&gt;6),INT(LEFT(T2522,8)),IF(AND(科目汇总表!P$5=4,LEN(T2522)&gt;8),T2522,0)))))</f>
        <v>0</v>
      </c>
      <c r="H2522" s="16">
        <f t="shared" si="119"/>
        <v>0</v>
      </c>
      <c r="I2522" s="16">
        <f t="shared" si="117"/>
        <v>0</v>
      </c>
      <c r="J2522" s="16">
        <f t="shared" si="118"/>
        <v>0</v>
      </c>
    </row>
    <row r="2523" spans="4:10" ht="15" customHeight="1" x14ac:dyDescent="0.15">
      <c r="D2523" s="16">
        <f>IF(T2523="",0,IF(科目汇总表!P$5=1,INT(LEFT(T2523,4)),IF(AND(科目汇总表!P$5=2,LEN(T2523)&gt;4),INT(LEFT(T2523,6)),IF(AND(科目汇总表!P$5=3,LEN(T2523)&gt;6),INT(LEFT(T2523,8)),IF(AND(科目汇总表!P$5=4,LEN(T2523)&gt;8),T2523,0)))))</f>
        <v>0</v>
      </c>
      <c r="H2523" s="16">
        <f t="shared" si="119"/>
        <v>0</v>
      </c>
      <c r="I2523" s="16">
        <f t="shared" si="117"/>
        <v>0</v>
      </c>
      <c r="J2523" s="16">
        <f t="shared" si="118"/>
        <v>0</v>
      </c>
    </row>
    <row r="2524" spans="4:10" ht="15" customHeight="1" x14ac:dyDescent="0.15">
      <c r="D2524" s="16">
        <f>IF(T2524="",0,IF(科目汇总表!P$5=1,INT(LEFT(T2524,4)),IF(AND(科目汇总表!P$5=2,LEN(T2524)&gt;4),INT(LEFT(T2524,6)),IF(AND(科目汇总表!P$5=3,LEN(T2524)&gt;6),INT(LEFT(T2524,8)),IF(AND(科目汇总表!P$5=4,LEN(T2524)&gt;8),T2524,0)))))</f>
        <v>0</v>
      </c>
      <c r="H2524" s="16">
        <f t="shared" si="119"/>
        <v>0</v>
      </c>
      <c r="I2524" s="16">
        <f t="shared" si="117"/>
        <v>0</v>
      </c>
      <c r="J2524" s="16">
        <f t="shared" si="118"/>
        <v>0</v>
      </c>
    </row>
    <row r="2525" spans="4:10" ht="15" customHeight="1" x14ac:dyDescent="0.15">
      <c r="D2525" s="16">
        <f>IF(T2525="",0,IF(科目汇总表!P$5=1,INT(LEFT(T2525,4)),IF(AND(科目汇总表!P$5=2,LEN(T2525)&gt;4),INT(LEFT(T2525,6)),IF(AND(科目汇总表!P$5=3,LEN(T2525)&gt;6),INT(LEFT(T2525,8)),IF(AND(科目汇总表!P$5=4,LEN(T2525)&gt;8),T2525,0)))))</f>
        <v>0</v>
      </c>
      <c r="H2525" s="16">
        <f t="shared" si="119"/>
        <v>0</v>
      </c>
      <c r="I2525" s="16">
        <f t="shared" si="117"/>
        <v>0</v>
      </c>
      <c r="J2525" s="16">
        <f t="shared" si="118"/>
        <v>0</v>
      </c>
    </row>
    <row r="2526" spans="4:10" ht="15" customHeight="1" x14ac:dyDescent="0.15">
      <c r="D2526" s="16">
        <f>IF(T2526="",0,IF(科目汇总表!P$5=1,INT(LEFT(T2526,4)),IF(AND(科目汇总表!P$5=2,LEN(T2526)&gt;4),INT(LEFT(T2526,6)),IF(AND(科目汇总表!P$5=3,LEN(T2526)&gt;6),INT(LEFT(T2526,8)),IF(AND(科目汇总表!P$5=4,LEN(T2526)&gt;8),T2526,0)))))</f>
        <v>0</v>
      </c>
      <c r="H2526" s="16">
        <f t="shared" si="119"/>
        <v>0</v>
      </c>
      <c r="I2526" s="16">
        <f t="shared" si="117"/>
        <v>0</v>
      </c>
      <c r="J2526" s="16">
        <f t="shared" si="118"/>
        <v>0</v>
      </c>
    </row>
    <row r="2527" spans="4:10" ht="15" customHeight="1" x14ac:dyDescent="0.15">
      <c r="D2527" s="16">
        <f>IF(T2527="",0,IF(科目汇总表!P$5=1,INT(LEFT(T2527,4)),IF(AND(科目汇总表!P$5=2,LEN(T2527)&gt;4),INT(LEFT(T2527,6)),IF(AND(科目汇总表!P$5=3,LEN(T2527)&gt;6),INT(LEFT(T2527,8)),IF(AND(科目汇总表!P$5=4,LEN(T2527)&gt;8),T2527,0)))))</f>
        <v>0</v>
      </c>
      <c r="H2527" s="16">
        <f t="shared" si="119"/>
        <v>0</v>
      </c>
      <c r="I2527" s="16">
        <f t="shared" si="117"/>
        <v>0</v>
      </c>
      <c r="J2527" s="16">
        <f t="shared" si="118"/>
        <v>0</v>
      </c>
    </row>
    <row r="2528" spans="4:10" ht="15" customHeight="1" x14ac:dyDescent="0.15">
      <c r="D2528" s="16">
        <f>IF(T2528="",0,IF(科目汇总表!P$5=1,INT(LEFT(T2528,4)),IF(AND(科目汇总表!P$5=2,LEN(T2528)&gt;4),INT(LEFT(T2528,6)),IF(AND(科目汇总表!P$5=3,LEN(T2528)&gt;6),INT(LEFT(T2528,8)),IF(AND(科目汇总表!P$5=4,LEN(T2528)&gt;8),T2528,0)))))</f>
        <v>0</v>
      </c>
      <c r="H2528" s="16">
        <f t="shared" si="119"/>
        <v>0</v>
      </c>
      <c r="I2528" s="16">
        <f t="shared" si="117"/>
        <v>0</v>
      </c>
      <c r="J2528" s="16">
        <f t="shared" si="118"/>
        <v>0</v>
      </c>
    </row>
    <row r="2529" spans="4:10" ht="15" customHeight="1" x14ac:dyDescent="0.15">
      <c r="D2529" s="16">
        <f>IF(T2529="",0,IF(科目汇总表!P$5=1,INT(LEFT(T2529,4)),IF(AND(科目汇总表!P$5=2,LEN(T2529)&gt;4),INT(LEFT(T2529,6)),IF(AND(科目汇总表!P$5=3,LEN(T2529)&gt;6),INT(LEFT(T2529,8)),IF(AND(科目汇总表!P$5=4,LEN(T2529)&gt;8),T2529,0)))))</f>
        <v>0</v>
      </c>
      <c r="H2529" s="16">
        <f t="shared" si="119"/>
        <v>0</v>
      </c>
      <c r="I2529" s="16">
        <f t="shared" si="117"/>
        <v>0</v>
      </c>
      <c r="J2529" s="16">
        <f t="shared" si="118"/>
        <v>0</v>
      </c>
    </row>
    <row r="2530" spans="4:10" ht="15" customHeight="1" x14ac:dyDescent="0.15">
      <c r="D2530" s="16">
        <f>IF(T2530="",0,IF(科目汇总表!P$5=1,INT(LEFT(T2530,4)),IF(AND(科目汇总表!P$5=2,LEN(T2530)&gt;4),INT(LEFT(T2530,6)),IF(AND(科目汇总表!P$5=3,LEN(T2530)&gt;6),INT(LEFT(T2530,8)),IF(AND(科目汇总表!P$5=4,LEN(T2530)&gt;8),T2530,0)))))</f>
        <v>0</v>
      </c>
      <c r="H2530" s="16">
        <f t="shared" si="119"/>
        <v>0</v>
      </c>
      <c r="I2530" s="16">
        <f t="shared" si="117"/>
        <v>0</v>
      </c>
      <c r="J2530" s="16">
        <f t="shared" si="118"/>
        <v>0</v>
      </c>
    </row>
    <row r="2531" spans="4:10" ht="15" customHeight="1" x14ac:dyDescent="0.15">
      <c r="D2531" s="16">
        <f>IF(T2531="",0,IF(科目汇总表!P$5=1,INT(LEFT(T2531,4)),IF(AND(科目汇总表!P$5=2,LEN(T2531)&gt;4),INT(LEFT(T2531,6)),IF(AND(科目汇总表!P$5=3,LEN(T2531)&gt;6),INT(LEFT(T2531,8)),IF(AND(科目汇总表!P$5=4,LEN(T2531)&gt;8),T2531,0)))))</f>
        <v>0</v>
      </c>
      <c r="H2531" s="16">
        <f t="shared" si="119"/>
        <v>0</v>
      </c>
      <c r="I2531" s="16">
        <f t="shared" si="117"/>
        <v>0</v>
      </c>
      <c r="J2531" s="16">
        <f t="shared" si="118"/>
        <v>0</v>
      </c>
    </row>
    <row r="2532" spans="4:10" ht="15" customHeight="1" x14ac:dyDescent="0.15">
      <c r="D2532" s="16">
        <f>IF(T2532="",0,IF(科目汇总表!P$5=1,INT(LEFT(T2532,4)),IF(AND(科目汇总表!P$5=2,LEN(T2532)&gt;4),INT(LEFT(T2532,6)),IF(AND(科目汇总表!P$5=3,LEN(T2532)&gt;6),INT(LEFT(T2532,8)),IF(AND(科目汇总表!P$5=4,LEN(T2532)&gt;8),T2532,0)))))</f>
        <v>0</v>
      </c>
      <c r="H2532" s="16">
        <f t="shared" si="119"/>
        <v>0</v>
      </c>
      <c r="I2532" s="16">
        <f t="shared" ref="I2532:I2595" si="120">IF(LEN(T2532)&lt;6,0,INT(LEFT(T2532,6)))</f>
        <v>0</v>
      </c>
      <c r="J2532" s="16">
        <f t="shared" ref="J2532:J2595" si="121">IF(LEN(T2532)&lt;8,0,INT(LEFT(T2532,8)))</f>
        <v>0</v>
      </c>
    </row>
    <row r="2533" spans="4:10" ht="15" customHeight="1" x14ac:dyDescent="0.15">
      <c r="D2533" s="16">
        <f>IF(T2533="",0,IF(科目汇总表!P$5=1,INT(LEFT(T2533,4)),IF(AND(科目汇总表!P$5=2,LEN(T2533)&gt;4),INT(LEFT(T2533,6)),IF(AND(科目汇总表!P$5=3,LEN(T2533)&gt;6),INT(LEFT(T2533,8)),IF(AND(科目汇总表!P$5=4,LEN(T2533)&gt;8),T2533,0)))))</f>
        <v>0</v>
      </c>
      <c r="H2533" s="16">
        <f t="shared" si="119"/>
        <v>0</v>
      </c>
      <c r="I2533" s="16">
        <f t="shared" si="120"/>
        <v>0</v>
      </c>
      <c r="J2533" s="16">
        <f t="shared" si="121"/>
        <v>0</v>
      </c>
    </row>
    <row r="2534" spans="4:10" ht="15" customHeight="1" x14ac:dyDescent="0.15">
      <c r="D2534" s="16">
        <f>IF(T2534="",0,IF(科目汇总表!P$5=1,INT(LEFT(T2534,4)),IF(AND(科目汇总表!P$5=2,LEN(T2534)&gt;4),INT(LEFT(T2534,6)),IF(AND(科目汇总表!P$5=3,LEN(T2534)&gt;6),INT(LEFT(T2534,8)),IF(AND(科目汇总表!P$5=4,LEN(T2534)&gt;8),T2534,0)))))</f>
        <v>0</v>
      </c>
      <c r="H2534" s="16">
        <f t="shared" si="119"/>
        <v>0</v>
      </c>
      <c r="I2534" s="16">
        <f t="shared" si="120"/>
        <v>0</v>
      </c>
      <c r="J2534" s="16">
        <f t="shared" si="121"/>
        <v>0</v>
      </c>
    </row>
    <row r="2535" spans="4:10" ht="15" customHeight="1" x14ac:dyDescent="0.15">
      <c r="D2535" s="16">
        <f>IF(T2535="",0,IF(科目汇总表!P$5=1,INT(LEFT(T2535,4)),IF(AND(科目汇总表!P$5=2,LEN(T2535)&gt;4),INT(LEFT(T2535,6)),IF(AND(科目汇总表!P$5=3,LEN(T2535)&gt;6),INT(LEFT(T2535,8)),IF(AND(科目汇总表!P$5=4,LEN(T2535)&gt;8),T2535,0)))))</f>
        <v>0</v>
      </c>
      <c r="H2535" s="16">
        <f t="shared" si="119"/>
        <v>0</v>
      </c>
      <c r="I2535" s="16">
        <f t="shared" si="120"/>
        <v>0</v>
      </c>
      <c r="J2535" s="16">
        <f t="shared" si="121"/>
        <v>0</v>
      </c>
    </row>
    <row r="2536" spans="4:10" ht="15" customHeight="1" x14ac:dyDescent="0.15">
      <c r="D2536" s="16">
        <f>IF(T2536="",0,IF(科目汇总表!P$5=1,INT(LEFT(T2536,4)),IF(AND(科目汇总表!P$5=2,LEN(T2536)&gt;4),INT(LEFT(T2536,6)),IF(AND(科目汇总表!P$5=3,LEN(T2536)&gt;6),INT(LEFT(T2536,8)),IF(AND(科目汇总表!P$5=4,LEN(T2536)&gt;8),T2536,0)))))</f>
        <v>0</v>
      </c>
      <c r="H2536" s="16">
        <f t="shared" si="119"/>
        <v>0</v>
      </c>
      <c r="I2536" s="16">
        <f t="shared" si="120"/>
        <v>0</v>
      </c>
      <c r="J2536" s="16">
        <f t="shared" si="121"/>
        <v>0</v>
      </c>
    </row>
    <row r="2537" spans="4:10" ht="15" customHeight="1" x14ac:dyDescent="0.15">
      <c r="D2537" s="16">
        <f>IF(T2537="",0,IF(科目汇总表!P$5=1,INT(LEFT(T2537,4)),IF(AND(科目汇总表!P$5=2,LEN(T2537)&gt;4),INT(LEFT(T2537,6)),IF(AND(科目汇总表!P$5=3,LEN(T2537)&gt;6),INT(LEFT(T2537,8)),IF(AND(科目汇总表!P$5=4,LEN(T2537)&gt;8),T2537,0)))))</f>
        <v>0</v>
      </c>
      <c r="H2537" s="16">
        <f t="shared" si="119"/>
        <v>0</v>
      </c>
      <c r="I2537" s="16">
        <f t="shared" si="120"/>
        <v>0</v>
      </c>
      <c r="J2537" s="16">
        <f t="shared" si="121"/>
        <v>0</v>
      </c>
    </row>
    <row r="2538" spans="4:10" ht="15" customHeight="1" x14ac:dyDescent="0.15">
      <c r="D2538" s="16">
        <f>IF(T2538="",0,IF(科目汇总表!P$5=1,INT(LEFT(T2538,4)),IF(AND(科目汇总表!P$5=2,LEN(T2538)&gt;4),INT(LEFT(T2538,6)),IF(AND(科目汇总表!P$5=3,LEN(T2538)&gt;6),INT(LEFT(T2538,8)),IF(AND(科目汇总表!P$5=4,LEN(T2538)&gt;8),T2538,0)))))</f>
        <v>0</v>
      </c>
      <c r="H2538" s="16">
        <f t="shared" si="119"/>
        <v>0</v>
      </c>
      <c r="I2538" s="16">
        <f t="shared" si="120"/>
        <v>0</v>
      </c>
      <c r="J2538" s="16">
        <f t="shared" si="121"/>
        <v>0</v>
      </c>
    </row>
    <row r="2539" spans="4:10" ht="15" customHeight="1" x14ac:dyDescent="0.15">
      <c r="D2539" s="16">
        <f>IF(T2539="",0,IF(科目汇总表!P$5=1,INT(LEFT(T2539,4)),IF(AND(科目汇总表!P$5=2,LEN(T2539)&gt;4),INT(LEFT(T2539,6)),IF(AND(科目汇总表!P$5=3,LEN(T2539)&gt;6),INT(LEFT(T2539,8)),IF(AND(科目汇总表!P$5=4,LEN(T2539)&gt;8),T2539,0)))))</f>
        <v>0</v>
      </c>
      <c r="H2539" s="16">
        <f t="shared" si="119"/>
        <v>0</v>
      </c>
      <c r="I2539" s="16">
        <f t="shared" si="120"/>
        <v>0</v>
      </c>
      <c r="J2539" s="16">
        <f t="shared" si="121"/>
        <v>0</v>
      </c>
    </row>
    <row r="2540" spans="4:10" ht="15" customHeight="1" x14ac:dyDescent="0.15">
      <c r="D2540" s="16">
        <f>IF(T2540="",0,IF(科目汇总表!P$5=1,INT(LEFT(T2540,4)),IF(AND(科目汇总表!P$5=2,LEN(T2540)&gt;4),INT(LEFT(T2540,6)),IF(AND(科目汇总表!P$5=3,LEN(T2540)&gt;6),INT(LEFT(T2540,8)),IF(AND(科目汇总表!P$5=4,LEN(T2540)&gt;8),T2540,0)))))</f>
        <v>0</v>
      </c>
      <c r="H2540" s="16">
        <f t="shared" si="119"/>
        <v>0</v>
      </c>
      <c r="I2540" s="16">
        <f t="shared" si="120"/>
        <v>0</v>
      </c>
      <c r="J2540" s="16">
        <f t="shared" si="121"/>
        <v>0</v>
      </c>
    </row>
    <row r="2541" spans="4:10" ht="15" customHeight="1" x14ac:dyDescent="0.15">
      <c r="D2541" s="16">
        <f>IF(T2541="",0,IF(科目汇总表!P$5=1,INT(LEFT(T2541,4)),IF(AND(科目汇总表!P$5=2,LEN(T2541)&gt;4),INT(LEFT(T2541,6)),IF(AND(科目汇总表!P$5=3,LEN(T2541)&gt;6),INT(LEFT(T2541,8)),IF(AND(科目汇总表!P$5=4,LEN(T2541)&gt;8),T2541,0)))))</f>
        <v>0</v>
      </c>
      <c r="H2541" s="16">
        <f t="shared" si="119"/>
        <v>0</v>
      </c>
      <c r="I2541" s="16">
        <f t="shared" si="120"/>
        <v>0</v>
      </c>
      <c r="J2541" s="16">
        <f t="shared" si="121"/>
        <v>0</v>
      </c>
    </row>
    <row r="2542" spans="4:10" ht="15" customHeight="1" x14ac:dyDescent="0.15">
      <c r="D2542" s="16">
        <f>IF(T2542="",0,IF(科目汇总表!P$5=1,INT(LEFT(T2542,4)),IF(AND(科目汇总表!P$5=2,LEN(T2542)&gt;4),INT(LEFT(T2542,6)),IF(AND(科目汇总表!P$5=3,LEN(T2542)&gt;6),INT(LEFT(T2542,8)),IF(AND(科目汇总表!P$5=4,LEN(T2542)&gt;8),T2542,0)))))</f>
        <v>0</v>
      </c>
      <c r="H2542" s="16">
        <f t="shared" si="119"/>
        <v>0</v>
      </c>
      <c r="I2542" s="16">
        <f t="shared" si="120"/>
        <v>0</v>
      </c>
      <c r="J2542" s="16">
        <f t="shared" si="121"/>
        <v>0</v>
      </c>
    </row>
    <row r="2543" spans="4:10" ht="15" customHeight="1" x14ac:dyDescent="0.15">
      <c r="D2543" s="16">
        <f>IF(T2543="",0,IF(科目汇总表!P$5=1,INT(LEFT(T2543,4)),IF(AND(科目汇总表!P$5=2,LEN(T2543)&gt;4),INT(LEFT(T2543,6)),IF(AND(科目汇总表!P$5=3,LEN(T2543)&gt;6),INT(LEFT(T2543,8)),IF(AND(科目汇总表!P$5=4,LEN(T2543)&gt;8),T2543,0)))))</f>
        <v>0</v>
      </c>
      <c r="H2543" s="16">
        <f t="shared" si="119"/>
        <v>0</v>
      </c>
      <c r="I2543" s="16">
        <f t="shared" si="120"/>
        <v>0</v>
      </c>
      <c r="J2543" s="16">
        <f t="shared" si="121"/>
        <v>0</v>
      </c>
    </row>
    <row r="2544" spans="4:10" ht="15" customHeight="1" x14ac:dyDescent="0.15">
      <c r="D2544" s="16">
        <f>IF(T2544="",0,IF(科目汇总表!P$5=1,INT(LEFT(T2544,4)),IF(AND(科目汇总表!P$5=2,LEN(T2544)&gt;4),INT(LEFT(T2544,6)),IF(AND(科目汇总表!P$5=3,LEN(T2544)&gt;6),INT(LEFT(T2544,8)),IF(AND(科目汇总表!P$5=4,LEN(T2544)&gt;8),T2544,0)))))</f>
        <v>0</v>
      </c>
      <c r="H2544" s="16">
        <f t="shared" si="119"/>
        <v>0</v>
      </c>
      <c r="I2544" s="16">
        <f t="shared" si="120"/>
        <v>0</v>
      </c>
      <c r="J2544" s="16">
        <f t="shared" si="121"/>
        <v>0</v>
      </c>
    </row>
    <row r="2545" spans="4:10" ht="15" customHeight="1" x14ac:dyDescent="0.15">
      <c r="D2545" s="16">
        <f>IF(T2545="",0,IF(科目汇总表!P$5=1,INT(LEFT(T2545,4)),IF(AND(科目汇总表!P$5=2,LEN(T2545)&gt;4),INT(LEFT(T2545,6)),IF(AND(科目汇总表!P$5=3,LEN(T2545)&gt;6),INT(LEFT(T2545,8)),IF(AND(科目汇总表!P$5=4,LEN(T2545)&gt;8),T2545,0)))))</f>
        <v>0</v>
      </c>
      <c r="H2545" s="16">
        <f t="shared" si="119"/>
        <v>0</v>
      </c>
      <c r="I2545" s="16">
        <f t="shared" si="120"/>
        <v>0</v>
      </c>
      <c r="J2545" s="16">
        <f t="shared" si="121"/>
        <v>0</v>
      </c>
    </row>
    <row r="2546" spans="4:10" ht="15" customHeight="1" x14ac:dyDescent="0.15">
      <c r="D2546" s="16">
        <f>IF(T2546="",0,IF(科目汇总表!P$5=1,INT(LEFT(T2546,4)),IF(AND(科目汇总表!P$5=2,LEN(T2546)&gt;4),INT(LEFT(T2546,6)),IF(AND(科目汇总表!P$5=3,LEN(T2546)&gt;6),INT(LEFT(T2546,8)),IF(AND(科目汇总表!P$5=4,LEN(T2546)&gt;8),T2546,0)))))</f>
        <v>0</v>
      </c>
      <c r="H2546" s="16">
        <f t="shared" si="119"/>
        <v>0</v>
      </c>
      <c r="I2546" s="16">
        <f t="shared" si="120"/>
        <v>0</v>
      </c>
      <c r="J2546" s="16">
        <f t="shared" si="121"/>
        <v>0</v>
      </c>
    </row>
    <row r="2547" spans="4:10" ht="15" customHeight="1" x14ac:dyDescent="0.15">
      <c r="D2547" s="16">
        <f>IF(T2547="",0,IF(科目汇总表!P$5=1,INT(LEFT(T2547,4)),IF(AND(科目汇总表!P$5=2,LEN(T2547)&gt;4),INT(LEFT(T2547,6)),IF(AND(科目汇总表!P$5=3,LEN(T2547)&gt;6),INT(LEFT(T2547,8)),IF(AND(科目汇总表!P$5=4,LEN(T2547)&gt;8),T2547,0)))))</f>
        <v>0</v>
      </c>
      <c r="H2547" s="16">
        <f t="shared" si="119"/>
        <v>0</v>
      </c>
      <c r="I2547" s="16">
        <f t="shared" si="120"/>
        <v>0</v>
      </c>
      <c r="J2547" s="16">
        <f t="shared" si="121"/>
        <v>0</v>
      </c>
    </row>
    <row r="2548" spans="4:10" ht="15" customHeight="1" x14ac:dyDescent="0.15">
      <c r="D2548" s="16">
        <f>IF(T2548="",0,IF(科目汇总表!P$5=1,INT(LEFT(T2548,4)),IF(AND(科目汇总表!P$5=2,LEN(T2548)&gt;4),INT(LEFT(T2548,6)),IF(AND(科目汇总表!P$5=3,LEN(T2548)&gt;6),INT(LEFT(T2548,8)),IF(AND(科目汇总表!P$5=4,LEN(T2548)&gt;8),T2548,0)))))</f>
        <v>0</v>
      </c>
      <c r="H2548" s="16">
        <f t="shared" si="119"/>
        <v>0</v>
      </c>
      <c r="I2548" s="16">
        <f t="shared" si="120"/>
        <v>0</v>
      </c>
      <c r="J2548" s="16">
        <f t="shared" si="121"/>
        <v>0</v>
      </c>
    </row>
    <row r="2549" spans="4:10" ht="15" customHeight="1" x14ac:dyDescent="0.15">
      <c r="D2549" s="16">
        <f>IF(T2549="",0,IF(科目汇总表!P$5=1,INT(LEFT(T2549,4)),IF(AND(科目汇总表!P$5=2,LEN(T2549)&gt;4),INT(LEFT(T2549,6)),IF(AND(科目汇总表!P$5=3,LEN(T2549)&gt;6),INT(LEFT(T2549,8)),IF(AND(科目汇总表!P$5=4,LEN(T2549)&gt;8),T2549,0)))))</f>
        <v>0</v>
      </c>
      <c r="H2549" s="16">
        <f t="shared" si="119"/>
        <v>0</v>
      </c>
      <c r="I2549" s="16">
        <f t="shared" si="120"/>
        <v>0</v>
      </c>
      <c r="J2549" s="16">
        <f t="shared" si="121"/>
        <v>0</v>
      </c>
    </row>
    <row r="2550" spans="4:10" ht="15" customHeight="1" x14ac:dyDescent="0.15">
      <c r="D2550" s="16">
        <f>IF(T2550="",0,IF(科目汇总表!P$5=1,INT(LEFT(T2550,4)),IF(AND(科目汇总表!P$5=2,LEN(T2550)&gt;4),INT(LEFT(T2550,6)),IF(AND(科目汇总表!P$5=3,LEN(T2550)&gt;6),INT(LEFT(T2550,8)),IF(AND(科目汇总表!P$5=4,LEN(T2550)&gt;8),T2550,0)))))</f>
        <v>0</v>
      </c>
      <c r="H2550" s="16">
        <f t="shared" si="119"/>
        <v>0</v>
      </c>
      <c r="I2550" s="16">
        <f t="shared" si="120"/>
        <v>0</v>
      </c>
      <c r="J2550" s="16">
        <f t="shared" si="121"/>
        <v>0</v>
      </c>
    </row>
    <row r="2551" spans="4:10" ht="15" customHeight="1" x14ac:dyDescent="0.15">
      <c r="D2551" s="16">
        <f>IF(T2551="",0,IF(科目汇总表!P$5=1,INT(LEFT(T2551,4)),IF(AND(科目汇总表!P$5=2,LEN(T2551)&gt;4),INT(LEFT(T2551,6)),IF(AND(科目汇总表!P$5=3,LEN(T2551)&gt;6),INT(LEFT(T2551,8)),IF(AND(科目汇总表!P$5=4,LEN(T2551)&gt;8),T2551,0)))))</f>
        <v>0</v>
      </c>
      <c r="H2551" s="16">
        <f t="shared" si="119"/>
        <v>0</v>
      </c>
      <c r="I2551" s="16">
        <f t="shared" si="120"/>
        <v>0</v>
      </c>
      <c r="J2551" s="16">
        <f t="shared" si="121"/>
        <v>0</v>
      </c>
    </row>
    <row r="2552" spans="4:10" ht="15" customHeight="1" x14ac:dyDescent="0.15">
      <c r="D2552" s="16">
        <f>IF(T2552="",0,IF(科目汇总表!P$5=1,INT(LEFT(T2552,4)),IF(AND(科目汇总表!P$5=2,LEN(T2552)&gt;4),INT(LEFT(T2552,6)),IF(AND(科目汇总表!P$5=3,LEN(T2552)&gt;6),INT(LEFT(T2552,8)),IF(AND(科目汇总表!P$5=4,LEN(T2552)&gt;8),T2552,0)))))</f>
        <v>0</v>
      </c>
      <c r="H2552" s="16">
        <f t="shared" si="119"/>
        <v>0</v>
      </c>
      <c r="I2552" s="16">
        <f t="shared" si="120"/>
        <v>0</v>
      </c>
      <c r="J2552" s="16">
        <f t="shared" si="121"/>
        <v>0</v>
      </c>
    </row>
    <row r="2553" spans="4:10" ht="15" customHeight="1" x14ac:dyDescent="0.15">
      <c r="D2553" s="16">
        <f>IF(T2553="",0,IF(科目汇总表!P$5=1,INT(LEFT(T2553,4)),IF(AND(科目汇总表!P$5=2,LEN(T2553)&gt;4),INT(LEFT(T2553,6)),IF(AND(科目汇总表!P$5=3,LEN(T2553)&gt;6),INT(LEFT(T2553,8)),IF(AND(科目汇总表!P$5=4,LEN(T2553)&gt;8),T2553,0)))))</f>
        <v>0</v>
      </c>
      <c r="H2553" s="16">
        <f t="shared" si="119"/>
        <v>0</v>
      </c>
      <c r="I2553" s="16">
        <f t="shared" si="120"/>
        <v>0</v>
      </c>
      <c r="J2553" s="16">
        <f t="shared" si="121"/>
        <v>0</v>
      </c>
    </row>
    <row r="2554" spans="4:10" ht="15" customHeight="1" x14ac:dyDescent="0.15">
      <c r="D2554" s="16">
        <f>IF(T2554="",0,IF(科目汇总表!P$5=1,INT(LEFT(T2554,4)),IF(AND(科目汇总表!P$5=2,LEN(T2554)&gt;4),INT(LEFT(T2554,6)),IF(AND(科目汇总表!P$5=3,LEN(T2554)&gt;6),INT(LEFT(T2554,8)),IF(AND(科目汇总表!P$5=4,LEN(T2554)&gt;8),T2554,0)))))</f>
        <v>0</v>
      </c>
      <c r="H2554" s="16">
        <f t="shared" si="119"/>
        <v>0</v>
      </c>
      <c r="I2554" s="16">
        <f t="shared" si="120"/>
        <v>0</v>
      </c>
      <c r="J2554" s="16">
        <f t="shared" si="121"/>
        <v>0</v>
      </c>
    </row>
    <row r="2555" spans="4:10" ht="15" customHeight="1" x14ac:dyDescent="0.15">
      <c r="D2555" s="16">
        <f>IF(T2555="",0,IF(科目汇总表!P$5=1,INT(LEFT(T2555,4)),IF(AND(科目汇总表!P$5=2,LEN(T2555)&gt;4),INT(LEFT(T2555,6)),IF(AND(科目汇总表!P$5=3,LEN(T2555)&gt;6),INT(LEFT(T2555,8)),IF(AND(科目汇总表!P$5=4,LEN(T2555)&gt;8),T2555,0)))))</f>
        <v>0</v>
      </c>
      <c r="H2555" s="16">
        <f t="shared" si="119"/>
        <v>0</v>
      </c>
      <c r="I2555" s="16">
        <f t="shared" si="120"/>
        <v>0</v>
      </c>
      <c r="J2555" s="16">
        <f t="shared" si="121"/>
        <v>0</v>
      </c>
    </row>
    <row r="2556" spans="4:10" ht="15" customHeight="1" x14ac:dyDescent="0.15">
      <c r="D2556" s="16">
        <f>IF(T2556="",0,IF(科目汇总表!P$5=1,INT(LEFT(T2556,4)),IF(AND(科目汇总表!P$5=2,LEN(T2556)&gt;4),INT(LEFT(T2556,6)),IF(AND(科目汇总表!P$5=3,LEN(T2556)&gt;6),INT(LEFT(T2556,8)),IF(AND(科目汇总表!P$5=4,LEN(T2556)&gt;8),T2556,0)))))</f>
        <v>0</v>
      </c>
      <c r="H2556" s="16">
        <f t="shared" si="119"/>
        <v>0</v>
      </c>
      <c r="I2556" s="16">
        <f t="shared" si="120"/>
        <v>0</v>
      </c>
      <c r="J2556" s="16">
        <f t="shared" si="121"/>
        <v>0</v>
      </c>
    </row>
    <row r="2557" spans="4:10" ht="15" customHeight="1" x14ac:dyDescent="0.15">
      <c r="D2557" s="16">
        <f>IF(T2557="",0,IF(科目汇总表!P$5=1,INT(LEFT(T2557,4)),IF(AND(科目汇总表!P$5=2,LEN(T2557)&gt;4),INT(LEFT(T2557,6)),IF(AND(科目汇总表!P$5=3,LEN(T2557)&gt;6),INT(LEFT(T2557,8)),IF(AND(科目汇总表!P$5=4,LEN(T2557)&gt;8),T2557,0)))))</f>
        <v>0</v>
      </c>
      <c r="H2557" s="16">
        <f t="shared" si="119"/>
        <v>0</v>
      </c>
      <c r="I2557" s="16">
        <f t="shared" si="120"/>
        <v>0</v>
      </c>
      <c r="J2557" s="16">
        <f t="shared" si="121"/>
        <v>0</v>
      </c>
    </row>
    <row r="2558" spans="4:10" ht="15" customHeight="1" x14ac:dyDescent="0.15">
      <c r="D2558" s="16">
        <f>IF(T2558="",0,IF(科目汇总表!P$5=1,INT(LEFT(T2558,4)),IF(AND(科目汇总表!P$5=2,LEN(T2558)&gt;4),INT(LEFT(T2558,6)),IF(AND(科目汇总表!P$5=3,LEN(T2558)&gt;6),INT(LEFT(T2558,8)),IF(AND(科目汇总表!P$5=4,LEN(T2558)&gt;8),T2558,0)))))</f>
        <v>0</v>
      </c>
      <c r="H2558" s="16">
        <f t="shared" si="119"/>
        <v>0</v>
      </c>
      <c r="I2558" s="16">
        <f t="shared" si="120"/>
        <v>0</v>
      </c>
      <c r="J2558" s="16">
        <f t="shared" si="121"/>
        <v>0</v>
      </c>
    </row>
    <row r="2559" spans="4:10" ht="15" customHeight="1" x14ac:dyDescent="0.15">
      <c r="D2559" s="16">
        <f>IF(T2559="",0,IF(科目汇总表!P$5=1,INT(LEFT(T2559,4)),IF(AND(科目汇总表!P$5=2,LEN(T2559)&gt;4),INT(LEFT(T2559,6)),IF(AND(科目汇总表!P$5=3,LEN(T2559)&gt;6),INT(LEFT(T2559,8)),IF(AND(科目汇总表!P$5=4,LEN(T2559)&gt;8),T2559,0)))))</f>
        <v>0</v>
      </c>
      <c r="H2559" s="16">
        <f t="shared" si="119"/>
        <v>0</v>
      </c>
      <c r="I2559" s="16">
        <f t="shared" si="120"/>
        <v>0</v>
      </c>
      <c r="J2559" s="16">
        <f t="shared" si="121"/>
        <v>0</v>
      </c>
    </row>
    <row r="2560" spans="4:10" ht="15" customHeight="1" x14ac:dyDescent="0.15">
      <c r="D2560" s="16">
        <f>IF(T2560="",0,IF(科目汇总表!P$5=1,INT(LEFT(T2560,4)),IF(AND(科目汇总表!P$5=2,LEN(T2560)&gt;4),INT(LEFT(T2560,6)),IF(AND(科目汇总表!P$5=3,LEN(T2560)&gt;6),INT(LEFT(T2560,8)),IF(AND(科目汇总表!P$5=4,LEN(T2560)&gt;8),T2560,0)))))</f>
        <v>0</v>
      </c>
      <c r="H2560" s="16">
        <f t="shared" si="119"/>
        <v>0</v>
      </c>
      <c r="I2560" s="16">
        <f t="shared" si="120"/>
        <v>0</v>
      </c>
      <c r="J2560" s="16">
        <f t="shared" si="121"/>
        <v>0</v>
      </c>
    </row>
    <row r="2561" spans="4:10" ht="15" customHeight="1" x14ac:dyDescent="0.15">
      <c r="D2561" s="16">
        <f>IF(T2561="",0,IF(科目汇总表!P$5=1,INT(LEFT(T2561,4)),IF(AND(科目汇总表!P$5=2,LEN(T2561)&gt;4),INT(LEFT(T2561,6)),IF(AND(科目汇总表!P$5=3,LEN(T2561)&gt;6),INT(LEFT(T2561,8)),IF(AND(科目汇总表!P$5=4,LEN(T2561)&gt;8),T2561,0)))))</f>
        <v>0</v>
      </c>
      <c r="H2561" s="16">
        <f t="shared" si="119"/>
        <v>0</v>
      </c>
      <c r="I2561" s="16">
        <f t="shared" si="120"/>
        <v>0</v>
      </c>
      <c r="J2561" s="16">
        <f t="shared" si="121"/>
        <v>0</v>
      </c>
    </row>
    <row r="2562" spans="4:10" ht="15" customHeight="1" x14ac:dyDescent="0.15">
      <c r="D2562" s="16">
        <f>IF(T2562="",0,IF(科目汇总表!P$5=1,INT(LEFT(T2562,4)),IF(AND(科目汇总表!P$5=2,LEN(T2562)&gt;4),INT(LEFT(T2562,6)),IF(AND(科目汇总表!P$5=3,LEN(T2562)&gt;6),INT(LEFT(T2562,8)),IF(AND(科目汇总表!P$5=4,LEN(T2562)&gt;8),T2562,0)))))</f>
        <v>0</v>
      </c>
      <c r="H2562" s="16">
        <f t="shared" si="119"/>
        <v>0</v>
      </c>
      <c r="I2562" s="16">
        <f t="shared" si="120"/>
        <v>0</v>
      </c>
      <c r="J2562" s="16">
        <f t="shared" si="121"/>
        <v>0</v>
      </c>
    </row>
    <row r="2563" spans="4:10" ht="15" customHeight="1" x14ac:dyDescent="0.15">
      <c r="D2563" s="16">
        <f>IF(T2563="",0,IF(科目汇总表!P$5=1,INT(LEFT(T2563,4)),IF(AND(科目汇总表!P$5=2,LEN(T2563)&gt;4),INT(LEFT(T2563,6)),IF(AND(科目汇总表!P$5=3,LEN(T2563)&gt;6),INT(LEFT(T2563,8)),IF(AND(科目汇总表!P$5=4,LEN(T2563)&gt;8),T2563,0)))))</f>
        <v>0</v>
      </c>
      <c r="H2563" s="16">
        <f t="shared" si="119"/>
        <v>0</v>
      </c>
      <c r="I2563" s="16">
        <f t="shared" si="120"/>
        <v>0</v>
      </c>
      <c r="J2563" s="16">
        <f t="shared" si="121"/>
        <v>0</v>
      </c>
    </row>
    <row r="2564" spans="4:10" ht="15" customHeight="1" x14ac:dyDescent="0.15">
      <c r="D2564" s="16">
        <f>IF(T2564="",0,IF(科目汇总表!P$5=1,INT(LEFT(T2564,4)),IF(AND(科目汇总表!P$5=2,LEN(T2564)&gt;4),INT(LEFT(T2564,6)),IF(AND(科目汇总表!P$5=3,LEN(T2564)&gt;6),INT(LEFT(T2564,8)),IF(AND(科目汇总表!P$5=4,LEN(T2564)&gt;8),T2564,0)))))</f>
        <v>0</v>
      </c>
      <c r="H2564" s="16">
        <f t="shared" si="119"/>
        <v>0</v>
      </c>
      <c r="I2564" s="16">
        <f t="shared" si="120"/>
        <v>0</v>
      </c>
      <c r="J2564" s="16">
        <f t="shared" si="121"/>
        <v>0</v>
      </c>
    </row>
    <row r="2565" spans="4:10" ht="15" customHeight="1" x14ac:dyDescent="0.15">
      <c r="D2565" s="16">
        <f>IF(T2565="",0,IF(科目汇总表!P$5=1,INT(LEFT(T2565,4)),IF(AND(科目汇总表!P$5=2,LEN(T2565)&gt;4),INT(LEFT(T2565,6)),IF(AND(科目汇总表!P$5=3,LEN(T2565)&gt;6),INT(LEFT(T2565,8)),IF(AND(科目汇总表!P$5=4,LEN(T2565)&gt;8),T2565,0)))))</f>
        <v>0</v>
      </c>
      <c r="H2565" s="16">
        <f t="shared" ref="H2565:H2628" si="122">IF(T2565=0,0,INT(LEFT(T2565,4)))</f>
        <v>0</v>
      </c>
      <c r="I2565" s="16">
        <f t="shared" si="120"/>
        <v>0</v>
      </c>
      <c r="J2565" s="16">
        <f t="shared" si="121"/>
        <v>0</v>
      </c>
    </row>
    <row r="2566" spans="4:10" ht="15" customHeight="1" x14ac:dyDescent="0.15">
      <c r="D2566" s="16">
        <f>IF(T2566="",0,IF(科目汇总表!P$5=1,INT(LEFT(T2566,4)),IF(AND(科目汇总表!P$5=2,LEN(T2566)&gt;4),INT(LEFT(T2566,6)),IF(AND(科目汇总表!P$5=3,LEN(T2566)&gt;6),INT(LEFT(T2566,8)),IF(AND(科目汇总表!P$5=4,LEN(T2566)&gt;8),T2566,0)))))</f>
        <v>0</v>
      </c>
      <c r="H2566" s="16">
        <f t="shared" si="122"/>
        <v>0</v>
      </c>
      <c r="I2566" s="16">
        <f t="shared" si="120"/>
        <v>0</v>
      </c>
      <c r="J2566" s="16">
        <f t="shared" si="121"/>
        <v>0</v>
      </c>
    </row>
    <row r="2567" spans="4:10" ht="15" customHeight="1" x14ac:dyDescent="0.15">
      <c r="D2567" s="16">
        <f>IF(T2567="",0,IF(科目汇总表!P$5=1,INT(LEFT(T2567,4)),IF(AND(科目汇总表!P$5=2,LEN(T2567)&gt;4),INT(LEFT(T2567,6)),IF(AND(科目汇总表!P$5=3,LEN(T2567)&gt;6),INT(LEFT(T2567,8)),IF(AND(科目汇总表!P$5=4,LEN(T2567)&gt;8),T2567,0)))))</f>
        <v>0</v>
      </c>
      <c r="H2567" s="16">
        <f t="shared" si="122"/>
        <v>0</v>
      </c>
      <c r="I2567" s="16">
        <f t="shared" si="120"/>
        <v>0</v>
      </c>
      <c r="J2567" s="16">
        <f t="shared" si="121"/>
        <v>0</v>
      </c>
    </row>
    <row r="2568" spans="4:10" ht="15" customHeight="1" x14ac:dyDescent="0.15">
      <c r="D2568" s="16">
        <f>IF(T2568="",0,IF(科目汇总表!P$5=1,INT(LEFT(T2568,4)),IF(AND(科目汇总表!P$5=2,LEN(T2568)&gt;4),INT(LEFT(T2568,6)),IF(AND(科目汇总表!P$5=3,LEN(T2568)&gt;6),INT(LEFT(T2568,8)),IF(AND(科目汇总表!P$5=4,LEN(T2568)&gt;8),T2568,0)))))</f>
        <v>0</v>
      </c>
      <c r="H2568" s="16">
        <f t="shared" si="122"/>
        <v>0</v>
      </c>
      <c r="I2568" s="16">
        <f t="shared" si="120"/>
        <v>0</v>
      </c>
      <c r="J2568" s="16">
        <f t="shared" si="121"/>
        <v>0</v>
      </c>
    </row>
    <row r="2569" spans="4:10" ht="15" customHeight="1" x14ac:dyDescent="0.15">
      <c r="D2569" s="16">
        <f>IF(T2569="",0,IF(科目汇总表!P$5=1,INT(LEFT(T2569,4)),IF(AND(科目汇总表!P$5=2,LEN(T2569)&gt;4),INT(LEFT(T2569,6)),IF(AND(科目汇总表!P$5=3,LEN(T2569)&gt;6),INT(LEFT(T2569,8)),IF(AND(科目汇总表!P$5=4,LEN(T2569)&gt;8),T2569,0)))))</f>
        <v>0</v>
      </c>
      <c r="H2569" s="16">
        <f t="shared" si="122"/>
        <v>0</v>
      </c>
      <c r="I2569" s="16">
        <f t="shared" si="120"/>
        <v>0</v>
      </c>
      <c r="J2569" s="16">
        <f t="shared" si="121"/>
        <v>0</v>
      </c>
    </row>
    <row r="2570" spans="4:10" ht="15" customHeight="1" x14ac:dyDescent="0.15">
      <c r="D2570" s="16">
        <f>IF(T2570="",0,IF(科目汇总表!P$5=1,INT(LEFT(T2570,4)),IF(AND(科目汇总表!P$5=2,LEN(T2570)&gt;4),INT(LEFT(T2570,6)),IF(AND(科目汇总表!P$5=3,LEN(T2570)&gt;6),INT(LEFT(T2570,8)),IF(AND(科目汇总表!P$5=4,LEN(T2570)&gt;8),T2570,0)))))</f>
        <v>0</v>
      </c>
      <c r="H2570" s="16">
        <f t="shared" si="122"/>
        <v>0</v>
      </c>
      <c r="I2570" s="16">
        <f t="shared" si="120"/>
        <v>0</v>
      </c>
      <c r="J2570" s="16">
        <f t="shared" si="121"/>
        <v>0</v>
      </c>
    </row>
    <row r="2571" spans="4:10" ht="15" customHeight="1" x14ac:dyDescent="0.15">
      <c r="D2571" s="16">
        <f>IF(T2571="",0,IF(科目汇总表!P$5=1,INT(LEFT(T2571,4)),IF(AND(科目汇总表!P$5=2,LEN(T2571)&gt;4),INT(LEFT(T2571,6)),IF(AND(科目汇总表!P$5=3,LEN(T2571)&gt;6),INT(LEFT(T2571,8)),IF(AND(科目汇总表!P$5=4,LEN(T2571)&gt;8),T2571,0)))))</f>
        <v>0</v>
      </c>
      <c r="H2571" s="16">
        <f t="shared" si="122"/>
        <v>0</v>
      </c>
      <c r="I2571" s="16">
        <f t="shared" si="120"/>
        <v>0</v>
      </c>
      <c r="J2571" s="16">
        <f t="shared" si="121"/>
        <v>0</v>
      </c>
    </row>
    <row r="2572" spans="4:10" ht="15" customHeight="1" x14ac:dyDescent="0.15">
      <c r="D2572" s="16">
        <f>IF(T2572="",0,IF(科目汇总表!P$5=1,INT(LEFT(T2572,4)),IF(AND(科目汇总表!P$5=2,LEN(T2572)&gt;4),INT(LEFT(T2572,6)),IF(AND(科目汇总表!P$5=3,LEN(T2572)&gt;6),INT(LEFT(T2572,8)),IF(AND(科目汇总表!P$5=4,LEN(T2572)&gt;8),T2572,0)))))</f>
        <v>0</v>
      </c>
      <c r="H2572" s="16">
        <f t="shared" si="122"/>
        <v>0</v>
      </c>
      <c r="I2572" s="16">
        <f t="shared" si="120"/>
        <v>0</v>
      </c>
      <c r="J2572" s="16">
        <f t="shared" si="121"/>
        <v>0</v>
      </c>
    </row>
    <row r="2573" spans="4:10" ht="15" customHeight="1" x14ac:dyDescent="0.15">
      <c r="D2573" s="16">
        <f>IF(T2573="",0,IF(科目汇总表!P$5=1,INT(LEFT(T2573,4)),IF(AND(科目汇总表!P$5=2,LEN(T2573)&gt;4),INT(LEFT(T2573,6)),IF(AND(科目汇总表!P$5=3,LEN(T2573)&gt;6),INT(LEFT(T2573,8)),IF(AND(科目汇总表!P$5=4,LEN(T2573)&gt;8),T2573,0)))))</f>
        <v>0</v>
      </c>
      <c r="H2573" s="16">
        <f t="shared" si="122"/>
        <v>0</v>
      </c>
      <c r="I2573" s="16">
        <f t="shared" si="120"/>
        <v>0</v>
      </c>
      <c r="J2573" s="16">
        <f t="shared" si="121"/>
        <v>0</v>
      </c>
    </row>
    <row r="2574" spans="4:10" ht="15" customHeight="1" x14ac:dyDescent="0.15">
      <c r="D2574" s="16">
        <f>IF(T2574="",0,IF(科目汇总表!P$5=1,INT(LEFT(T2574,4)),IF(AND(科目汇总表!P$5=2,LEN(T2574)&gt;4),INT(LEFT(T2574,6)),IF(AND(科目汇总表!P$5=3,LEN(T2574)&gt;6),INT(LEFT(T2574,8)),IF(AND(科目汇总表!P$5=4,LEN(T2574)&gt;8),T2574,0)))))</f>
        <v>0</v>
      </c>
      <c r="H2574" s="16">
        <f t="shared" si="122"/>
        <v>0</v>
      </c>
      <c r="I2574" s="16">
        <f t="shared" si="120"/>
        <v>0</v>
      </c>
      <c r="J2574" s="16">
        <f t="shared" si="121"/>
        <v>0</v>
      </c>
    </row>
    <row r="2575" spans="4:10" ht="15" customHeight="1" x14ac:dyDescent="0.15">
      <c r="D2575" s="16">
        <f>IF(T2575="",0,IF(科目汇总表!P$5=1,INT(LEFT(T2575,4)),IF(AND(科目汇总表!P$5=2,LEN(T2575)&gt;4),INT(LEFT(T2575,6)),IF(AND(科目汇总表!P$5=3,LEN(T2575)&gt;6),INT(LEFT(T2575,8)),IF(AND(科目汇总表!P$5=4,LEN(T2575)&gt;8),T2575,0)))))</f>
        <v>0</v>
      </c>
      <c r="H2575" s="16">
        <f t="shared" si="122"/>
        <v>0</v>
      </c>
      <c r="I2575" s="16">
        <f t="shared" si="120"/>
        <v>0</v>
      </c>
      <c r="J2575" s="16">
        <f t="shared" si="121"/>
        <v>0</v>
      </c>
    </row>
    <row r="2576" spans="4:10" ht="15" customHeight="1" x14ac:dyDescent="0.15">
      <c r="D2576" s="16">
        <f>IF(T2576="",0,IF(科目汇总表!P$5=1,INT(LEFT(T2576,4)),IF(AND(科目汇总表!P$5=2,LEN(T2576)&gt;4),INT(LEFT(T2576,6)),IF(AND(科目汇总表!P$5=3,LEN(T2576)&gt;6),INT(LEFT(T2576,8)),IF(AND(科目汇总表!P$5=4,LEN(T2576)&gt;8),T2576,0)))))</f>
        <v>0</v>
      </c>
      <c r="H2576" s="16">
        <f t="shared" si="122"/>
        <v>0</v>
      </c>
      <c r="I2576" s="16">
        <f t="shared" si="120"/>
        <v>0</v>
      </c>
      <c r="J2576" s="16">
        <f t="shared" si="121"/>
        <v>0</v>
      </c>
    </row>
    <row r="2577" spans="4:10" ht="15" customHeight="1" x14ac:dyDescent="0.15">
      <c r="D2577" s="16">
        <f>IF(T2577="",0,IF(科目汇总表!P$5=1,INT(LEFT(T2577,4)),IF(AND(科目汇总表!P$5=2,LEN(T2577)&gt;4),INT(LEFT(T2577,6)),IF(AND(科目汇总表!P$5=3,LEN(T2577)&gt;6),INT(LEFT(T2577,8)),IF(AND(科目汇总表!P$5=4,LEN(T2577)&gt;8),T2577,0)))))</f>
        <v>0</v>
      </c>
      <c r="H2577" s="16">
        <f t="shared" si="122"/>
        <v>0</v>
      </c>
      <c r="I2577" s="16">
        <f t="shared" si="120"/>
        <v>0</v>
      </c>
      <c r="J2577" s="16">
        <f t="shared" si="121"/>
        <v>0</v>
      </c>
    </row>
    <row r="2578" spans="4:10" ht="15" customHeight="1" x14ac:dyDescent="0.15">
      <c r="D2578" s="16">
        <f>IF(T2578="",0,IF(科目汇总表!P$5=1,INT(LEFT(T2578,4)),IF(AND(科目汇总表!P$5=2,LEN(T2578)&gt;4),INT(LEFT(T2578,6)),IF(AND(科目汇总表!P$5=3,LEN(T2578)&gt;6),INT(LEFT(T2578,8)),IF(AND(科目汇总表!P$5=4,LEN(T2578)&gt;8),T2578,0)))))</f>
        <v>0</v>
      </c>
      <c r="H2578" s="16">
        <f t="shared" si="122"/>
        <v>0</v>
      </c>
      <c r="I2578" s="16">
        <f t="shared" si="120"/>
        <v>0</v>
      </c>
      <c r="J2578" s="16">
        <f t="shared" si="121"/>
        <v>0</v>
      </c>
    </row>
    <row r="2579" spans="4:10" ht="15" customHeight="1" x14ac:dyDescent="0.15">
      <c r="D2579" s="16">
        <f>IF(T2579="",0,IF(科目汇总表!P$5=1,INT(LEFT(T2579,4)),IF(AND(科目汇总表!P$5=2,LEN(T2579)&gt;4),INT(LEFT(T2579,6)),IF(AND(科目汇总表!P$5=3,LEN(T2579)&gt;6),INT(LEFT(T2579,8)),IF(AND(科目汇总表!P$5=4,LEN(T2579)&gt;8),T2579,0)))))</f>
        <v>0</v>
      </c>
      <c r="H2579" s="16">
        <f t="shared" si="122"/>
        <v>0</v>
      </c>
      <c r="I2579" s="16">
        <f t="shared" si="120"/>
        <v>0</v>
      </c>
      <c r="J2579" s="16">
        <f t="shared" si="121"/>
        <v>0</v>
      </c>
    </row>
    <row r="2580" spans="4:10" ht="15" customHeight="1" x14ac:dyDescent="0.15">
      <c r="D2580" s="16">
        <f>IF(T2580="",0,IF(科目汇总表!P$5=1,INT(LEFT(T2580,4)),IF(AND(科目汇总表!P$5=2,LEN(T2580)&gt;4),INT(LEFT(T2580,6)),IF(AND(科目汇总表!P$5=3,LEN(T2580)&gt;6),INT(LEFT(T2580,8)),IF(AND(科目汇总表!P$5=4,LEN(T2580)&gt;8),T2580,0)))))</f>
        <v>0</v>
      </c>
      <c r="H2580" s="16">
        <f t="shared" si="122"/>
        <v>0</v>
      </c>
      <c r="I2580" s="16">
        <f t="shared" si="120"/>
        <v>0</v>
      </c>
      <c r="J2580" s="16">
        <f t="shared" si="121"/>
        <v>0</v>
      </c>
    </row>
    <row r="2581" spans="4:10" ht="15" customHeight="1" x14ac:dyDescent="0.15">
      <c r="D2581" s="16">
        <f>IF(T2581="",0,IF(科目汇总表!P$5=1,INT(LEFT(T2581,4)),IF(AND(科目汇总表!P$5=2,LEN(T2581)&gt;4),INT(LEFT(T2581,6)),IF(AND(科目汇总表!P$5=3,LEN(T2581)&gt;6),INT(LEFT(T2581,8)),IF(AND(科目汇总表!P$5=4,LEN(T2581)&gt;8),T2581,0)))))</f>
        <v>0</v>
      </c>
      <c r="H2581" s="16">
        <f t="shared" si="122"/>
        <v>0</v>
      </c>
      <c r="I2581" s="16">
        <f t="shared" si="120"/>
        <v>0</v>
      </c>
      <c r="J2581" s="16">
        <f t="shared" si="121"/>
        <v>0</v>
      </c>
    </row>
    <row r="2582" spans="4:10" ht="15" customHeight="1" x14ac:dyDescent="0.15">
      <c r="D2582" s="16">
        <f>IF(T2582="",0,IF(科目汇总表!P$5=1,INT(LEFT(T2582,4)),IF(AND(科目汇总表!P$5=2,LEN(T2582)&gt;4),INT(LEFT(T2582,6)),IF(AND(科目汇总表!P$5=3,LEN(T2582)&gt;6),INT(LEFT(T2582,8)),IF(AND(科目汇总表!P$5=4,LEN(T2582)&gt;8),T2582,0)))))</f>
        <v>0</v>
      </c>
      <c r="H2582" s="16">
        <f t="shared" si="122"/>
        <v>0</v>
      </c>
      <c r="I2582" s="16">
        <f t="shared" si="120"/>
        <v>0</v>
      </c>
      <c r="J2582" s="16">
        <f t="shared" si="121"/>
        <v>0</v>
      </c>
    </row>
    <row r="2583" spans="4:10" ht="15" customHeight="1" x14ac:dyDescent="0.15">
      <c r="D2583" s="16">
        <f>IF(T2583="",0,IF(科目汇总表!P$5=1,INT(LEFT(T2583,4)),IF(AND(科目汇总表!P$5=2,LEN(T2583)&gt;4),INT(LEFT(T2583,6)),IF(AND(科目汇总表!P$5=3,LEN(T2583)&gt;6),INT(LEFT(T2583,8)),IF(AND(科目汇总表!P$5=4,LEN(T2583)&gt;8),T2583,0)))))</f>
        <v>0</v>
      </c>
      <c r="H2583" s="16">
        <f t="shared" si="122"/>
        <v>0</v>
      </c>
      <c r="I2583" s="16">
        <f t="shared" si="120"/>
        <v>0</v>
      </c>
      <c r="J2583" s="16">
        <f t="shared" si="121"/>
        <v>0</v>
      </c>
    </row>
    <row r="2584" spans="4:10" ht="15" customHeight="1" x14ac:dyDescent="0.15">
      <c r="D2584" s="16">
        <f>IF(T2584="",0,IF(科目汇总表!P$5=1,INT(LEFT(T2584,4)),IF(AND(科目汇总表!P$5=2,LEN(T2584)&gt;4),INT(LEFT(T2584,6)),IF(AND(科目汇总表!P$5=3,LEN(T2584)&gt;6),INT(LEFT(T2584,8)),IF(AND(科目汇总表!P$5=4,LEN(T2584)&gt;8),T2584,0)))))</f>
        <v>0</v>
      </c>
      <c r="H2584" s="16">
        <f t="shared" si="122"/>
        <v>0</v>
      </c>
      <c r="I2584" s="16">
        <f t="shared" si="120"/>
        <v>0</v>
      </c>
      <c r="J2584" s="16">
        <f t="shared" si="121"/>
        <v>0</v>
      </c>
    </row>
    <row r="2585" spans="4:10" ht="15" customHeight="1" x14ac:dyDescent="0.15">
      <c r="D2585" s="16">
        <f>IF(T2585="",0,IF(科目汇总表!P$5=1,INT(LEFT(T2585,4)),IF(AND(科目汇总表!P$5=2,LEN(T2585)&gt;4),INT(LEFT(T2585,6)),IF(AND(科目汇总表!P$5=3,LEN(T2585)&gt;6),INT(LEFT(T2585,8)),IF(AND(科目汇总表!P$5=4,LEN(T2585)&gt;8),T2585,0)))))</f>
        <v>0</v>
      </c>
      <c r="H2585" s="16">
        <f t="shared" si="122"/>
        <v>0</v>
      </c>
      <c r="I2585" s="16">
        <f t="shared" si="120"/>
        <v>0</v>
      </c>
      <c r="J2585" s="16">
        <f t="shared" si="121"/>
        <v>0</v>
      </c>
    </row>
    <row r="2586" spans="4:10" ht="15" customHeight="1" x14ac:dyDescent="0.15">
      <c r="D2586" s="16">
        <f>IF(T2586="",0,IF(科目汇总表!P$5=1,INT(LEFT(T2586,4)),IF(AND(科目汇总表!P$5=2,LEN(T2586)&gt;4),INT(LEFT(T2586,6)),IF(AND(科目汇总表!P$5=3,LEN(T2586)&gt;6),INT(LEFT(T2586,8)),IF(AND(科目汇总表!P$5=4,LEN(T2586)&gt;8),T2586,0)))))</f>
        <v>0</v>
      </c>
      <c r="H2586" s="16">
        <f t="shared" si="122"/>
        <v>0</v>
      </c>
      <c r="I2586" s="16">
        <f t="shared" si="120"/>
        <v>0</v>
      </c>
      <c r="J2586" s="16">
        <f t="shared" si="121"/>
        <v>0</v>
      </c>
    </row>
    <row r="2587" spans="4:10" ht="15" customHeight="1" x14ac:dyDescent="0.15">
      <c r="D2587" s="16">
        <f>IF(T2587="",0,IF(科目汇总表!P$5=1,INT(LEFT(T2587,4)),IF(AND(科目汇总表!P$5=2,LEN(T2587)&gt;4),INT(LEFT(T2587,6)),IF(AND(科目汇总表!P$5=3,LEN(T2587)&gt;6),INT(LEFT(T2587,8)),IF(AND(科目汇总表!P$5=4,LEN(T2587)&gt;8),T2587,0)))))</f>
        <v>0</v>
      </c>
      <c r="H2587" s="16">
        <f t="shared" si="122"/>
        <v>0</v>
      </c>
      <c r="I2587" s="16">
        <f t="shared" si="120"/>
        <v>0</v>
      </c>
      <c r="J2587" s="16">
        <f t="shared" si="121"/>
        <v>0</v>
      </c>
    </row>
    <row r="2588" spans="4:10" ht="15" customHeight="1" x14ac:dyDescent="0.15">
      <c r="D2588" s="16">
        <f>IF(T2588="",0,IF(科目汇总表!P$5=1,INT(LEFT(T2588,4)),IF(AND(科目汇总表!P$5=2,LEN(T2588)&gt;4),INT(LEFT(T2588,6)),IF(AND(科目汇总表!P$5=3,LEN(T2588)&gt;6),INT(LEFT(T2588,8)),IF(AND(科目汇总表!P$5=4,LEN(T2588)&gt;8),T2588,0)))))</f>
        <v>0</v>
      </c>
      <c r="H2588" s="16">
        <f t="shared" si="122"/>
        <v>0</v>
      </c>
      <c r="I2588" s="16">
        <f t="shared" si="120"/>
        <v>0</v>
      </c>
      <c r="J2588" s="16">
        <f t="shared" si="121"/>
        <v>0</v>
      </c>
    </row>
    <row r="2589" spans="4:10" ht="15" customHeight="1" x14ac:dyDescent="0.15">
      <c r="D2589" s="16">
        <f>IF(T2589="",0,IF(科目汇总表!P$5=1,INT(LEFT(T2589,4)),IF(AND(科目汇总表!P$5=2,LEN(T2589)&gt;4),INT(LEFT(T2589,6)),IF(AND(科目汇总表!P$5=3,LEN(T2589)&gt;6),INT(LEFT(T2589,8)),IF(AND(科目汇总表!P$5=4,LEN(T2589)&gt;8),T2589,0)))))</f>
        <v>0</v>
      </c>
      <c r="H2589" s="16">
        <f t="shared" si="122"/>
        <v>0</v>
      </c>
      <c r="I2589" s="16">
        <f t="shared" si="120"/>
        <v>0</v>
      </c>
      <c r="J2589" s="16">
        <f t="shared" si="121"/>
        <v>0</v>
      </c>
    </row>
    <row r="2590" spans="4:10" ht="15" customHeight="1" x14ac:dyDescent="0.15">
      <c r="D2590" s="16">
        <f>IF(T2590="",0,IF(科目汇总表!P$5=1,INT(LEFT(T2590,4)),IF(AND(科目汇总表!P$5=2,LEN(T2590)&gt;4),INT(LEFT(T2590,6)),IF(AND(科目汇总表!P$5=3,LEN(T2590)&gt;6),INT(LEFT(T2590,8)),IF(AND(科目汇总表!P$5=4,LEN(T2590)&gt;8),T2590,0)))))</f>
        <v>0</v>
      </c>
      <c r="H2590" s="16">
        <f t="shared" si="122"/>
        <v>0</v>
      </c>
      <c r="I2590" s="16">
        <f t="shared" si="120"/>
        <v>0</v>
      </c>
      <c r="J2590" s="16">
        <f t="shared" si="121"/>
        <v>0</v>
      </c>
    </row>
    <row r="2591" spans="4:10" ht="15" customHeight="1" x14ac:dyDescent="0.15">
      <c r="D2591" s="16">
        <f>IF(T2591="",0,IF(科目汇总表!P$5=1,INT(LEFT(T2591,4)),IF(AND(科目汇总表!P$5=2,LEN(T2591)&gt;4),INT(LEFT(T2591,6)),IF(AND(科目汇总表!P$5=3,LEN(T2591)&gt;6),INT(LEFT(T2591,8)),IF(AND(科目汇总表!P$5=4,LEN(T2591)&gt;8),T2591,0)))))</f>
        <v>0</v>
      </c>
      <c r="H2591" s="16">
        <f t="shared" si="122"/>
        <v>0</v>
      </c>
      <c r="I2591" s="16">
        <f t="shared" si="120"/>
        <v>0</v>
      </c>
      <c r="J2591" s="16">
        <f t="shared" si="121"/>
        <v>0</v>
      </c>
    </row>
    <row r="2592" spans="4:10" ht="15" customHeight="1" x14ac:dyDescent="0.15">
      <c r="D2592" s="16">
        <f>IF(T2592="",0,IF(科目汇总表!P$5=1,INT(LEFT(T2592,4)),IF(AND(科目汇总表!P$5=2,LEN(T2592)&gt;4),INT(LEFT(T2592,6)),IF(AND(科目汇总表!P$5=3,LEN(T2592)&gt;6),INT(LEFT(T2592,8)),IF(AND(科目汇总表!P$5=4,LEN(T2592)&gt;8),T2592,0)))))</f>
        <v>0</v>
      </c>
      <c r="H2592" s="16">
        <f t="shared" si="122"/>
        <v>0</v>
      </c>
      <c r="I2592" s="16">
        <f t="shared" si="120"/>
        <v>0</v>
      </c>
      <c r="J2592" s="16">
        <f t="shared" si="121"/>
        <v>0</v>
      </c>
    </row>
    <row r="2593" spans="4:10" ht="15" customHeight="1" x14ac:dyDescent="0.15">
      <c r="D2593" s="16">
        <f>IF(T2593="",0,IF(科目汇总表!P$5=1,INT(LEFT(T2593,4)),IF(AND(科目汇总表!P$5=2,LEN(T2593)&gt;4),INT(LEFT(T2593,6)),IF(AND(科目汇总表!P$5=3,LEN(T2593)&gt;6),INT(LEFT(T2593,8)),IF(AND(科目汇总表!P$5=4,LEN(T2593)&gt;8),T2593,0)))))</f>
        <v>0</v>
      </c>
      <c r="H2593" s="16">
        <f t="shared" si="122"/>
        <v>0</v>
      </c>
      <c r="I2593" s="16">
        <f t="shared" si="120"/>
        <v>0</v>
      </c>
      <c r="J2593" s="16">
        <f t="shared" si="121"/>
        <v>0</v>
      </c>
    </row>
    <row r="2594" spans="4:10" ht="15" customHeight="1" x14ac:dyDescent="0.15">
      <c r="D2594" s="16">
        <f>IF(T2594="",0,IF(科目汇总表!P$5=1,INT(LEFT(T2594,4)),IF(AND(科目汇总表!P$5=2,LEN(T2594)&gt;4),INT(LEFT(T2594,6)),IF(AND(科目汇总表!P$5=3,LEN(T2594)&gt;6),INT(LEFT(T2594,8)),IF(AND(科目汇总表!P$5=4,LEN(T2594)&gt;8),T2594,0)))))</f>
        <v>0</v>
      </c>
      <c r="H2594" s="16">
        <f t="shared" si="122"/>
        <v>0</v>
      </c>
      <c r="I2594" s="16">
        <f t="shared" si="120"/>
        <v>0</v>
      </c>
      <c r="J2594" s="16">
        <f t="shared" si="121"/>
        <v>0</v>
      </c>
    </row>
    <row r="2595" spans="4:10" ht="15" customHeight="1" x14ac:dyDescent="0.15">
      <c r="D2595" s="16">
        <f>IF(T2595="",0,IF(科目汇总表!P$5=1,INT(LEFT(T2595,4)),IF(AND(科目汇总表!P$5=2,LEN(T2595)&gt;4),INT(LEFT(T2595,6)),IF(AND(科目汇总表!P$5=3,LEN(T2595)&gt;6),INT(LEFT(T2595,8)),IF(AND(科目汇总表!P$5=4,LEN(T2595)&gt;8),T2595,0)))))</f>
        <v>0</v>
      </c>
      <c r="H2595" s="16">
        <f t="shared" si="122"/>
        <v>0</v>
      </c>
      <c r="I2595" s="16">
        <f t="shared" si="120"/>
        <v>0</v>
      </c>
      <c r="J2595" s="16">
        <f t="shared" si="121"/>
        <v>0</v>
      </c>
    </row>
    <row r="2596" spans="4:10" ht="15" customHeight="1" x14ac:dyDescent="0.15">
      <c r="D2596" s="16">
        <f>IF(T2596="",0,IF(科目汇总表!P$5=1,INT(LEFT(T2596,4)),IF(AND(科目汇总表!P$5=2,LEN(T2596)&gt;4),INT(LEFT(T2596,6)),IF(AND(科目汇总表!P$5=3,LEN(T2596)&gt;6),INT(LEFT(T2596,8)),IF(AND(科目汇总表!P$5=4,LEN(T2596)&gt;8),T2596,0)))))</f>
        <v>0</v>
      </c>
      <c r="H2596" s="16">
        <f t="shared" si="122"/>
        <v>0</v>
      </c>
      <c r="I2596" s="16">
        <f t="shared" ref="I2596:I2659" si="123">IF(LEN(T2596)&lt;6,0,INT(LEFT(T2596,6)))</f>
        <v>0</v>
      </c>
      <c r="J2596" s="16">
        <f t="shared" ref="J2596:J2659" si="124">IF(LEN(T2596)&lt;8,0,INT(LEFT(T2596,8)))</f>
        <v>0</v>
      </c>
    </row>
    <row r="2597" spans="4:10" ht="15" customHeight="1" x14ac:dyDescent="0.15">
      <c r="D2597" s="16">
        <f>IF(T2597="",0,IF(科目汇总表!P$5=1,INT(LEFT(T2597,4)),IF(AND(科目汇总表!P$5=2,LEN(T2597)&gt;4),INT(LEFT(T2597,6)),IF(AND(科目汇总表!P$5=3,LEN(T2597)&gt;6),INT(LEFT(T2597,8)),IF(AND(科目汇总表!P$5=4,LEN(T2597)&gt;8),T2597,0)))))</f>
        <v>0</v>
      </c>
      <c r="H2597" s="16">
        <f t="shared" si="122"/>
        <v>0</v>
      </c>
      <c r="I2597" s="16">
        <f t="shared" si="123"/>
        <v>0</v>
      </c>
      <c r="J2597" s="16">
        <f t="shared" si="124"/>
        <v>0</v>
      </c>
    </row>
    <row r="2598" spans="4:10" ht="15" customHeight="1" x14ac:dyDescent="0.15">
      <c r="D2598" s="16">
        <f>IF(T2598="",0,IF(科目汇总表!P$5=1,INT(LEFT(T2598,4)),IF(AND(科目汇总表!P$5=2,LEN(T2598)&gt;4),INT(LEFT(T2598,6)),IF(AND(科目汇总表!P$5=3,LEN(T2598)&gt;6),INT(LEFT(T2598,8)),IF(AND(科目汇总表!P$5=4,LEN(T2598)&gt;8),T2598,0)))))</f>
        <v>0</v>
      </c>
      <c r="H2598" s="16">
        <f t="shared" si="122"/>
        <v>0</v>
      </c>
      <c r="I2598" s="16">
        <f t="shared" si="123"/>
        <v>0</v>
      </c>
      <c r="J2598" s="16">
        <f t="shared" si="124"/>
        <v>0</v>
      </c>
    </row>
    <row r="2599" spans="4:10" ht="15" customHeight="1" x14ac:dyDescent="0.15">
      <c r="D2599" s="16">
        <f>IF(T2599="",0,IF(科目汇总表!P$5=1,INT(LEFT(T2599,4)),IF(AND(科目汇总表!P$5=2,LEN(T2599)&gt;4),INT(LEFT(T2599,6)),IF(AND(科目汇总表!P$5=3,LEN(T2599)&gt;6),INT(LEFT(T2599,8)),IF(AND(科目汇总表!P$5=4,LEN(T2599)&gt;8),T2599,0)))))</f>
        <v>0</v>
      </c>
      <c r="H2599" s="16">
        <f t="shared" si="122"/>
        <v>0</v>
      </c>
      <c r="I2599" s="16">
        <f t="shared" si="123"/>
        <v>0</v>
      </c>
      <c r="J2599" s="16">
        <f t="shared" si="124"/>
        <v>0</v>
      </c>
    </row>
    <row r="2600" spans="4:10" ht="15" customHeight="1" x14ac:dyDescent="0.15">
      <c r="D2600" s="16">
        <f>IF(T2600="",0,IF(科目汇总表!P$5=1,INT(LEFT(T2600,4)),IF(AND(科目汇总表!P$5=2,LEN(T2600)&gt;4),INT(LEFT(T2600,6)),IF(AND(科目汇总表!P$5=3,LEN(T2600)&gt;6),INT(LEFT(T2600,8)),IF(AND(科目汇总表!P$5=4,LEN(T2600)&gt;8),T2600,0)))))</f>
        <v>0</v>
      </c>
      <c r="H2600" s="16">
        <f t="shared" si="122"/>
        <v>0</v>
      </c>
      <c r="I2600" s="16">
        <f t="shared" si="123"/>
        <v>0</v>
      </c>
      <c r="J2600" s="16">
        <f t="shared" si="124"/>
        <v>0</v>
      </c>
    </row>
    <row r="2601" spans="4:10" ht="15" customHeight="1" x14ac:dyDescent="0.15">
      <c r="D2601" s="16">
        <f>IF(T2601="",0,IF(科目汇总表!P$5=1,INT(LEFT(T2601,4)),IF(AND(科目汇总表!P$5=2,LEN(T2601)&gt;4),INT(LEFT(T2601,6)),IF(AND(科目汇总表!P$5=3,LEN(T2601)&gt;6),INT(LEFT(T2601,8)),IF(AND(科目汇总表!P$5=4,LEN(T2601)&gt;8),T2601,0)))))</f>
        <v>0</v>
      </c>
      <c r="H2601" s="16">
        <f t="shared" si="122"/>
        <v>0</v>
      </c>
      <c r="I2601" s="16">
        <f t="shared" si="123"/>
        <v>0</v>
      </c>
      <c r="J2601" s="16">
        <f t="shared" si="124"/>
        <v>0</v>
      </c>
    </row>
    <row r="2602" spans="4:10" ht="15" customHeight="1" x14ac:dyDescent="0.15">
      <c r="D2602" s="16">
        <f>IF(T2602="",0,IF(科目汇总表!P$5=1,INT(LEFT(T2602,4)),IF(AND(科目汇总表!P$5=2,LEN(T2602)&gt;4),INT(LEFT(T2602,6)),IF(AND(科目汇总表!P$5=3,LEN(T2602)&gt;6),INT(LEFT(T2602,8)),IF(AND(科目汇总表!P$5=4,LEN(T2602)&gt;8),T2602,0)))))</f>
        <v>0</v>
      </c>
      <c r="H2602" s="16">
        <f t="shared" si="122"/>
        <v>0</v>
      </c>
      <c r="I2602" s="16">
        <f t="shared" si="123"/>
        <v>0</v>
      </c>
      <c r="J2602" s="16">
        <f t="shared" si="124"/>
        <v>0</v>
      </c>
    </row>
    <row r="2603" spans="4:10" ht="15" customHeight="1" x14ac:dyDescent="0.15">
      <c r="D2603" s="16">
        <f>IF(T2603="",0,IF(科目汇总表!P$5=1,INT(LEFT(T2603,4)),IF(AND(科目汇总表!P$5=2,LEN(T2603)&gt;4),INT(LEFT(T2603,6)),IF(AND(科目汇总表!P$5=3,LEN(T2603)&gt;6),INT(LEFT(T2603,8)),IF(AND(科目汇总表!P$5=4,LEN(T2603)&gt;8),T2603,0)))))</f>
        <v>0</v>
      </c>
      <c r="H2603" s="16">
        <f t="shared" si="122"/>
        <v>0</v>
      </c>
      <c r="I2603" s="16">
        <f t="shared" si="123"/>
        <v>0</v>
      </c>
      <c r="J2603" s="16">
        <f t="shared" si="124"/>
        <v>0</v>
      </c>
    </row>
    <row r="2604" spans="4:10" ht="15" customHeight="1" x14ac:dyDescent="0.15">
      <c r="D2604" s="16">
        <f>IF(T2604="",0,IF(科目汇总表!P$5=1,INT(LEFT(T2604,4)),IF(AND(科目汇总表!P$5=2,LEN(T2604)&gt;4),INT(LEFT(T2604,6)),IF(AND(科目汇总表!P$5=3,LEN(T2604)&gt;6),INT(LEFT(T2604,8)),IF(AND(科目汇总表!P$5=4,LEN(T2604)&gt;8),T2604,0)))))</f>
        <v>0</v>
      </c>
      <c r="H2604" s="16">
        <f t="shared" si="122"/>
        <v>0</v>
      </c>
      <c r="I2604" s="16">
        <f t="shared" si="123"/>
        <v>0</v>
      </c>
      <c r="J2604" s="16">
        <f t="shared" si="124"/>
        <v>0</v>
      </c>
    </row>
    <row r="2605" spans="4:10" ht="15" customHeight="1" x14ac:dyDescent="0.15">
      <c r="D2605" s="16">
        <f>IF(T2605="",0,IF(科目汇总表!P$5=1,INT(LEFT(T2605,4)),IF(AND(科目汇总表!P$5=2,LEN(T2605)&gt;4),INT(LEFT(T2605,6)),IF(AND(科目汇总表!P$5=3,LEN(T2605)&gt;6),INT(LEFT(T2605,8)),IF(AND(科目汇总表!P$5=4,LEN(T2605)&gt;8),T2605,0)))))</f>
        <v>0</v>
      </c>
      <c r="H2605" s="16">
        <f t="shared" si="122"/>
        <v>0</v>
      </c>
      <c r="I2605" s="16">
        <f t="shared" si="123"/>
        <v>0</v>
      </c>
      <c r="J2605" s="16">
        <f t="shared" si="124"/>
        <v>0</v>
      </c>
    </row>
    <row r="2606" spans="4:10" ht="15" customHeight="1" x14ac:dyDescent="0.15">
      <c r="D2606" s="16">
        <f>IF(T2606="",0,IF(科目汇总表!P$5=1,INT(LEFT(T2606,4)),IF(AND(科目汇总表!P$5=2,LEN(T2606)&gt;4),INT(LEFT(T2606,6)),IF(AND(科目汇总表!P$5=3,LEN(T2606)&gt;6),INT(LEFT(T2606,8)),IF(AND(科目汇总表!P$5=4,LEN(T2606)&gt;8),T2606,0)))))</f>
        <v>0</v>
      </c>
      <c r="H2606" s="16">
        <f t="shared" si="122"/>
        <v>0</v>
      </c>
      <c r="I2606" s="16">
        <f t="shared" si="123"/>
        <v>0</v>
      </c>
      <c r="J2606" s="16">
        <f t="shared" si="124"/>
        <v>0</v>
      </c>
    </row>
    <row r="2607" spans="4:10" ht="15" customHeight="1" x14ac:dyDescent="0.15">
      <c r="D2607" s="16">
        <f>IF(T2607="",0,IF(科目汇总表!P$5=1,INT(LEFT(T2607,4)),IF(AND(科目汇总表!P$5=2,LEN(T2607)&gt;4),INT(LEFT(T2607,6)),IF(AND(科目汇总表!P$5=3,LEN(T2607)&gt;6),INT(LEFT(T2607,8)),IF(AND(科目汇总表!P$5=4,LEN(T2607)&gt;8),T2607,0)))))</f>
        <v>0</v>
      </c>
      <c r="H2607" s="16">
        <f t="shared" si="122"/>
        <v>0</v>
      </c>
      <c r="I2607" s="16">
        <f t="shared" si="123"/>
        <v>0</v>
      </c>
      <c r="J2607" s="16">
        <f t="shared" si="124"/>
        <v>0</v>
      </c>
    </row>
    <row r="2608" spans="4:10" ht="15" customHeight="1" x14ac:dyDescent="0.15">
      <c r="D2608" s="16">
        <f>IF(T2608="",0,IF(科目汇总表!P$5=1,INT(LEFT(T2608,4)),IF(AND(科目汇总表!P$5=2,LEN(T2608)&gt;4),INT(LEFT(T2608,6)),IF(AND(科目汇总表!P$5=3,LEN(T2608)&gt;6),INT(LEFT(T2608,8)),IF(AND(科目汇总表!P$5=4,LEN(T2608)&gt;8),T2608,0)))))</f>
        <v>0</v>
      </c>
      <c r="H2608" s="16">
        <f t="shared" si="122"/>
        <v>0</v>
      </c>
      <c r="I2608" s="16">
        <f t="shared" si="123"/>
        <v>0</v>
      </c>
      <c r="J2608" s="16">
        <f t="shared" si="124"/>
        <v>0</v>
      </c>
    </row>
    <row r="2609" spans="4:10" ht="15" customHeight="1" x14ac:dyDescent="0.15">
      <c r="D2609" s="16">
        <f>IF(T2609="",0,IF(科目汇总表!P$5=1,INT(LEFT(T2609,4)),IF(AND(科目汇总表!P$5=2,LEN(T2609)&gt;4),INT(LEFT(T2609,6)),IF(AND(科目汇总表!P$5=3,LEN(T2609)&gt;6),INT(LEFT(T2609,8)),IF(AND(科目汇总表!P$5=4,LEN(T2609)&gt;8),T2609,0)))))</f>
        <v>0</v>
      </c>
      <c r="H2609" s="16">
        <f t="shared" si="122"/>
        <v>0</v>
      </c>
      <c r="I2609" s="16">
        <f t="shared" si="123"/>
        <v>0</v>
      </c>
      <c r="J2609" s="16">
        <f t="shared" si="124"/>
        <v>0</v>
      </c>
    </row>
    <row r="2610" spans="4:10" ht="15" customHeight="1" x14ac:dyDescent="0.15">
      <c r="D2610" s="16">
        <f>IF(T2610="",0,IF(科目汇总表!P$5=1,INT(LEFT(T2610,4)),IF(AND(科目汇总表!P$5=2,LEN(T2610)&gt;4),INT(LEFT(T2610,6)),IF(AND(科目汇总表!P$5=3,LEN(T2610)&gt;6),INT(LEFT(T2610,8)),IF(AND(科目汇总表!P$5=4,LEN(T2610)&gt;8),T2610,0)))))</f>
        <v>0</v>
      </c>
      <c r="H2610" s="16">
        <f t="shared" si="122"/>
        <v>0</v>
      </c>
      <c r="I2610" s="16">
        <f t="shared" si="123"/>
        <v>0</v>
      </c>
      <c r="J2610" s="16">
        <f t="shared" si="124"/>
        <v>0</v>
      </c>
    </row>
    <row r="2611" spans="4:10" ht="15" customHeight="1" x14ac:dyDescent="0.15">
      <c r="D2611" s="16">
        <f>IF(T2611="",0,IF(科目汇总表!P$5=1,INT(LEFT(T2611,4)),IF(AND(科目汇总表!P$5=2,LEN(T2611)&gt;4),INT(LEFT(T2611,6)),IF(AND(科目汇总表!P$5=3,LEN(T2611)&gt;6),INT(LEFT(T2611,8)),IF(AND(科目汇总表!P$5=4,LEN(T2611)&gt;8),T2611,0)))))</f>
        <v>0</v>
      </c>
      <c r="H2611" s="16">
        <f t="shared" si="122"/>
        <v>0</v>
      </c>
      <c r="I2611" s="16">
        <f t="shared" si="123"/>
        <v>0</v>
      </c>
      <c r="J2611" s="16">
        <f t="shared" si="124"/>
        <v>0</v>
      </c>
    </row>
    <row r="2612" spans="4:10" ht="15" customHeight="1" x14ac:dyDescent="0.15">
      <c r="D2612" s="16">
        <f>IF(T2612="",0,IF(科目汇总表!P$5=1,INT(LEFT(T2612,4)),IF(AND(科目汇总表!P$5=2,LEN(T2612)&gt;4),INT(LEFT(T2612,6)),IF(AND(科目汇总表!P$5=3,LEN(T2612)&gt;6),INT(LEFT(T2612,8)),IF(AND(科目汇总表!P$5=4,LEN(T2612)&gt;8),T2612,0)))))</f>
        <v>0</v>
      </c>
      <c r="H2612" s="16">
        <f t="shared" si="122"/>
        <v>0</v>
      </c>
      <c r="I2612" s="16">
        <f t="shared" si="123"/>
        <v>0</v>
      </c>
      <c r="J2612" s="16">
        <f t="shared" si="124"/>
        <v>0</v>
      </c>
    </row>
    <row r="2613" spans="4:10" ht="15" customHeight="1" x14ac:dyDescent="0.15">
      <c r="D2613" s="16">
        <f>IF(T2613="",0,IF(科目汇总表!P$5=1,INT(LEFT(T2613,4)),IF(AND(科目汇总表!P$5=2,LEN(T2613)&gt;4),INT(LEFT(T2613,6)),IF(AND(科目汇总表!P$5=3,LEN(T2613)&gt;6),INT(LEFT(T2613,8)),IF(AND(科目汇总表!P$5=4,LEN(T2613)&gt;8),T2613,0)))))</f>
        <v>0</v>
      </c>
      <c r="H2613" s="16">
        <f t="shared" si="122"/>
        <v>0</v>
      </c>
      <c r="I2613" s="16">
        <f t="shared" si="123"/>
        <v>0</v>
      </c>
      <c r="J2613" s="16">
        <f t="shared" si="124"/>
        <v>0</v>
      </c>
    </row>
    <row r="2614" spans="4:10" ht="15" customHeight="1" x14ac:dyDescent="0.15">
      <c r="D2614" s="16">
        <f>IF(T2614="",0,IF(科目汇总表!P$5=1,INT(LEFT(T2614,4)),IF(AND(科目汇总表!P$5=2,LEN(T2614)&gt;4),INT(LEFT(T2614,6)),IF(AND(科目汇总表!P$5=3,LEN(T2614)&gt;6),INT(LEFT(T2614,8)),IF(AND(科目汇总表!P$5=4,LEN(T2614)&gt;8),T2614,0)))))</f>
        <v>0</v>
      </c>
      <c r="H2614" s="16">
        <f t="shared" si="122"/>
        <v>0</v>
      </c>
      <c r="I2614" s="16">
        <f t="shared" si="123"/>
        <v>0</v>
      </c>
      <c r="J2614" s="16">
        <f t="shared" si="124"/>
        <v>0</v>
      </c>
    </row>
    <row r="2615" spans="4:10" ht="15" customHeight="1" x14ac:dyDescent="0.15">
      <c r="D2615" s="16">
        <f>IF(T2615="",0,IF(科目汇总表!P$5=1,INT(LEFT(T2615,4)),IF(AND(科目汇总表!P$5=2,LEN(T2615)&gt;4),INT(LEFT(T2615,6)),IF(AND(科目汇总表!P$5=3,LEN(T2615)&gt;6),INT(LEFT(T2615,8)),IF(AND(科目汇总表!P$5=4,LEN(T2615)&gt;8),T2615,0)))))</f>
        <v>0</v>
      </c>
      <c r="H2615" s="16">
        <f t="shared" si="122"/>
        <v>0</v>
      </c>
      <c r="I2615" s="16">
        <f t="shared" si="123"/>
        <v>0</v>
      </c>
      <c r="J2615" s="16">
        <f t="shared" si="124"/>
        <v>0</v>
      </c>
    </row>
    <row r="2616" spans="4:10" ht="15" customHeight="1" x14ac:dyDescent="0.15">
      <c r="D2616" s="16">
        <f>IF(T2616="",0,IF(科目汇总表!P$5=1,INT(LEFT(T2616,4)),IF(AND(科目汇总表!P$5=2,LEN(T2616)&gt;4),INT(LEFT(T2616,6)),IF(AND(科目汇总表!P$5=3,LEN(T2616)&gt;6),INT(LEFT(T2616,8)),IF(AND(科目汇总表!P$5=4,LEN(T2616)&gt;8),T2616,0)))))</f>
        <v>0</v>
      </c>
      <c r="H2616" s="16">
        <f t="shared" si="122"/>
        <v>0</v>
      </c>
      <c r="I2616" s="16">
        <f t="shared" si="123"/>
        <v>0</v>
      </c>
      <c r="J2616" s="16">
        <f t="shared" si="124"/>
        <v>0</v>
      </c>
    </row>
    <row r="2617" spans="4:10" ht="15" customHeight="1" x14ac:dyDescent="0.15">
      <c r="D2617" s="16">
        <f>IF(T2617="",0,IF(科目汇总表!P$5=1,INT(LEFT(T2617,4)),IF(AND(科目汇总表!P$5=2,LEN(T2617)&gt;4),INT(LEFT(T2617,6)),IF(AND(科目汇总表!P$5=3,LEN(T2617)&gt;6),INT(LEFT(T2617,8)),IF(AND(科目汇总表!P$5=4,LEN(T2617)&gt;8),T2617,0)))))</f>
        <v>0</v>
      </c>
      <c r="H2617" s="16">
        <f t="shared" si="122"/>
        <v>0</v>
      </c>
      <c r="I2617" s="16">
        <f t="shared" si="123"/>
        <v>0</v>
      </c>
      <c r="J2617" s="16">
        <f t="shared" si="124"/>
        <v>0</v>
      </c>
    </row>
    <row r="2618" spans="4:10" ht="15" customHeight="1" x14ac:dyDescent="0.15">
      <c r="D2618" s="16">
        <f>IF(T2618="",0,IF(科目汇总表!P$5=1,INT(LEFT(T2618,4)),IF(AND(科目汇总表!P$5=2,LEN(T2618)&gt;4),INT(LEFT(T2618,6)),IF(AND(科目汇总表!P$5=3,LEN(T2618)&gt;6),INT(LEFT(T2618,8)),IF(AND(科目汇总表!P$5=4,LEN(T2618)&gt;8),T2618,0)))))</f>
        <v>0</v>
      </c>
      <c r="H2618" s="16">
        <f t="shared" si="122"/>
        <v>0</v>
      </c>
      <c r="I2618" s="16">
        <f t="shared" si="123"/>
        <v>0</v>
      </c>
      <c r="J2618" s="16">
        <f t="shared" si="124"/>
        <v>0</v>
      </c>
    </row>
    <row r="2619" spans="4:10" ht="15" customHeight="1" x14ac:dyDescent="0.15">
      <c r="D2619" s="16">
        <f>IF(T2619="",0,IF(科目汇总表!P$5=1,INT(LEFT(T2619,4)),IF(AND(科目汇总表!P$5=2,LEN(T2619)&gt;4),INT(LEFT(T2619,6)),IF(AND(科目汇总表!P$5=3,LEN(T2619)&gt;6),INT(LEFT(T2619,8)),IF(AND(科目汇总表!P$5=4,LEN(T2619)&gt;8),T2619,0)))))</f>
        <v>0</v>
      </c>
      <c r="H2619" s="16">
        <f t="shared" si="122"/>
        <v>0</v>
      </c>
      <c r="I2619" s="16">
        <f t="shared" si="123"/>
        <v>0</v>
      </c>
      <c r="J2619" s="16">
        <f t="shared" si="124"/>
        <v>0</v>
      </c>
    </row>
    <row r="2620" spans="4:10" ht="15" customHeight="1" x14ac:dyDescent="0.15">
      <c r="D2620" s="16">
        <f>IF(T2620="",0,IF(科目汇总表!P$5=1,INT(LEFT(T2620,4)),IF(AND(科目汇总表!P$5=2,LEN(T2620)&gt;4),INT(LEFT(T2620,6)),IF(AND(科目汇总表!P$5=3,LEN(T2620)&gt;6),INT(LEFT(T2620,8)),IF(AND(科目汇总表!P$5=4,LEN(T2620)&gt;8),T2620,0)))))</f>
        <v>0</v>
      </c>
      <c r="H2620" s="16">
        <f t="shared" si="122"/>
        <v>0</v>
      </c>
      <c r="I2620" s="16">
        <f t="shared" si="123"/>
        <v>0</v>
      </c>
      <c r="J2620" s="16">
        <f t="shared" si="124"/>
        <v>0</v>
      </c>
    </row>
    <row r="2621" spans="4:10" ht="15" customHeight="1" x14ac:dyDescent="0.15">
      <c r="D2621" s="16">
        <f>IF(T2621="",0,IF(科目汇总表!P$5=1,INT(LEFT(T2621,4)),IF(AND(科目汇总表!P$5=2,LEN(T2621)&gt;4),INT(LEFT(T2621,6)),IF(AND(科目汇总表!P$5=3,LEN(T2621)&gt;6),INT(LEFT(T2621,8)),IF(AND(科目汇总表!P$5=4,LEN(T2621)&gt;8),T2621,0)))))</f>
        <v>0</v>
      </c>
      <c r="H2621" s="16">
        <f t="shared" si="122"/>
        <v>0</v>
      </c>
      <c r="I2621" s="16">
        <f t="shared" si="123"/>
        <v>0</v>
      </c>
      <c r="J2621" s="16">
        <f t="shared" si="124"/>
        <v>0</v>
      </c>
    </row>
    <row r="2622" spans="4:10" ht="15" customHeight="1" x14ac:dyDescent="0.15">
      <c r="D2622" s="16">
        <f>IF(T2622="",0,IF(科目汇总表!P$5=1,INT(LEFT(T2622,4)),IF(AND(科目汇总表!P$5=2,LEN(T2622)&gt;4),INT(LEFT(T2622,6)),IF(AND(科目汇总表!P$5=3,LEN(T2622)&gt;6),INT(LEFT(T2622,8)),IF(AND(科目汇总表!P$5=4,LEN(T2622)&gt;8),T2622,0)))))</f>
        <v>0</v>
      </c>
      <c r="H2622" s="16">
        <f t="shared" si="122"/>
        <v>0</v>
      </c>
      <c r="I2622" s="16">
        <f t="shared" si="123"/>
        <v>0</v>
      </c>
      <c r="J2622" s="16">
        <f t="shared" si="124"/>
        <v>0</v>
      </c>
    </row>
    <row r="2623" spans="4:10" ht="15" customHeight="1" x14ac:dyDescent="0.15">
      <c r="D2623" s="16">
        <f>IF(T2623="",0,IF(科目汇总表!P$5=1,INT(LEFT(T2623,4)),IF(AND(科目汇总表!P$5=2,LEN(T2623)&gt;4),INT(LEFT(T2623,6)),IF(AND(科目汇总表!P$5=3,LEN(T2623)&gt;6),INT(LEFT(T2623,8)),IF(AND(科目汇总表!P$5=4,LEN(T2623)&gt;8),T2623,0)))))</f>
        <v>0</v>
      </c>
      <c r="H2623" s="16">
        <f t="shared" si="122"/>
        <v>0</v>
      </c>
      <c r="I2623" s="16">
        <f t="shared" si="123"/>
        <v>0</v>
      </c>
      <c r="J2623" s="16">
        <f t="shared" si="124"/>
        <v>0</v>
      </c>
    </row>
    <row r="2624" spans="4:10" ht="15" customHeight="1" x14ac:dyDescent="0.15">
      <c r="D2624" s="16">
        <f>IF(T2624="",0,IF(科目汇总表!P$5=1,INT(LEFT(T2624,4)),IF(AND(科目汇总表!P$5=2,LEN(T2624)&gt;4),INT(LEFT(T2624,6)),IF(AND(科目汇总表!P$5=3,LEN(T2624)&gt;6),INT(LEFT(T2624,8)),IF(AND(科目汇总表!P$5=4,LEN(T2624)&gt;8),T2624,0)))))</f>
        <v>0</v>
      </c>
      <c r="H2624" s="16">
        <f t="shared" si="122"/>
        <v>0</v>
      </c>
      <c r="I2624" s="16">
        <f t="shared" si="123"/>
        <v>0</v>
      </c>
      <c r="J2624" s="16">
        <f t="shared" si="124"/>
        <v>0</v>
      </c>
    </row>
    <row r="2625" spans="4:10" ht="15" customHeight="1" x14ac:dyDescent="0.15">
      <c r="D2625" s="16">
        <f>IF(T2625="",0,IF(科目汇总表!P$5=1,INT(LEFT(T2625,4)),IF(AND(科目汇总表!P$5=2,LEN(T2625)&gt;4),INT(LEFT(T2625,6)),IF(AND(科目汇总表!P$5=3,LEN(T2625)&gt;6),INT(LEFT(T2625,8)),IF(AND(科目汇总表!P$5=4,LEN(T2625)&gt;8),T2625,0)))))</f>
        <v>0</v>
      </c>
      <c r="H2625" s="16">
        <f t="shared" si="122"/>
        <v>0</v>
      </c>
      <c r="I2625" s="16">
        <f t="shared" si="123"/>
        <v>0</v>
      </c>
      <c r="J2625" s="16">
        <f t="shared" si="124"/>
        <v>0</v>
      </c>
    </row>
    <row r="2626" spans="4:10" ht="15" customHeight="1" x14ac:dyDescent="0.15">
      <c r="D2626" s="16">
        <f>IF(T2626="",0,IF(科目汇总表!P$5=1,INT(LEFT(T2626,4)),IF(AND(科目汇总表!P$5=2,LEN(T2626)&gt;4),INT(LEFT(T2626,6)),IF(AND(科目汇总表!P$5=3,LEN(T2626)&gt;6),INT(LEFT(T2626,8)),IF(AND(科目汇总表!P$5=4,LEN(T2626)&gt;8),T2626,0)))))</f>
        <v>0</v>
      </c>
      <c r="H2626" s="16">
        <f t="shared" si="122"/>
        <v>0</v>
      </c>
      <c r="I2626" s="16">
        <f t="shared" si="123"/>
        <v>0</v>
      </c>
      <c r="J2626" s="16">
        <f t="shared" si="124"/>
        <v>0</v>
      </c>
    </row>
    <row r="2627" spans="4:10" ht="15" customHeight="1" x14ac:dyDescent="0.15">
      <c r="D2627" s="16">
        <f>IF(T2627="",0,IF(科目汇总表!P$5=1,INT(LEFT(T2627,4)),IF(AND(科目汇总表!P$5=2,LEN(T2627)&gt;4),INT(LEFT(T2627,6)),IF(AND(科目汇总表!P$5=3,LEN(T2627)&gt;6),INT(LEFT(T2627,8)),IF(AND(科目汇总表!P$5=4,LEN(T2627)&gt;8),T2627,0)))))</f>
        <v>0</v>
      </c>
      <c r="H2627" s="16">
        <f t="shared" si="122"/>
        <v>0</v>
      </c>
      <c r="I2627" s="16">
        <f t="shared" si="123"/>
        <v>0</v>
      </c>
      <c r="J2627" s="16">
        <f t="shared" si="124"/>
        <v>0</v>
      </c>
    </row>
    <row r="2628" spans="4:10" ht="15" customHeight="1" x14ac:dyDescent="0.15">
      <c r="D2628" s="16">
        <f>IF(T2628="",0,IF(科目汇总表!P$5=1,INT(LEFT(T2628,4)),IF(AND(科目汇总表!P$5=2,LEN(T2628)&gt;4),INT(LEFT(T2628,6)),IF(AND(科目汇总表!P$5=3,LEN(T2628)&gt;6),INT(LEFT(T2628,8)),IF(AND(科目汇总表!P$5=4,LEN(T2628)&gt;8),T2628,0)))))</f>
        <v>0</v>
      </c>
      <c r="H2628" s="16">
        <f t="shared" si="122"/>
        <v>0</v>
      </c>
      <c r="I2628" s="16">
        <f t="shared" si="123"/>
        <v>0</v>
      </c>
      <c r="J2628" s="16">
        <f t="shared" si="124"/>
        <v>0</v>
      </c>
    </row>
    <row r="2629" spans="4:10" ht="15" customHeight="1" x14ac:dyDescent="0.15">
      <c r="D2629" s="16">
        <f>IF(T2629="",0,IF(科目汇总表!P$5=1,INT(LEFT(T2629,4)),IF(AND(科目汇总表!P$5=2,LEN(T2629)&gt;4),INT(LEFT(T2629,6)),IF(AND(科目汇总表!P$5=3,LEN(T2629)&gt;6),INT(LEFT(T2629,8)),IF(AND(科目汇总表!P$5=4,LEN(T2629)&gt;8),T2629,0)))))</f>
        <v>0</v>
      </c>
      <c r="H2629" s="16">
        <f t="shared" ref="H2629:H2692" si="125">IF(T2629=0,0,INT(LEFT(T2629,4)))</f>
        <v>0</v>
      </c>
      <c r="I2629" s="16">
        <f t="shared" si="123"/>
        <v>0</v>
      </c>
      <c r="J2629" s="16">
        <f t="shared" si="124"/>
        <v>0</v>
      </c>
    </row>
    <row r="2630" spans="4:10" ht="15" customHeight="1" x14ac:dyDescent="0.15">
      <c r="D2630" s="16">
        <f>IF(T2630="",0,IF(科目汇总表!P$5=1,INT(LEFT(T2630,4)),IF(AND(科目汇总表!P$5=2,LEN(T2630)&gt;4),INT(LEFT(T2630,6)),IF(AND(科目汇总表!P$5=3,LEN(T2630)&gt;6),INT(LEFT(T2630,8)),IF(AND(科目汇总表!P$5=4,LEN(T2630)&gt;8),T2630,0)))))</f>
        <v>0</v>
      </c>
      <c r="H2630" s="16">
        <f t="shared" si="125"/>
        <v>0</v>
      </c>
      <c r="I2630" s="16">
        <f t="shared" si="123"/>
        <v>0</v>
      </c>
      <c r="J2630" s="16">
        <f t="shared" si="124"/>
        <v>0</v>
      </c>
    </row>
    <row r="2631" spans="4:10" ht="15" customHeight="1" x14ac:dyDescent="0.15">
      <c r="D2631" s="16">
        <f>IF(T2631="",0,IF(科目汇总表!P$5=1,INT(LEFT(T2631,4)),IF(AND(科目汇总表!P$5=2,LEN(T2631)&gt;4),INT(LEFT(T2631,6)),IF(AND(科目汇总表!P$5=3,LEN(T2631)&gt;6),INT(LEFT(T2631,8)),IF(AND(科目汇总表!P$5=4,LEN(T2631)&gt;8),T2631,0)))))</f>
        <v>0</v>
      </c>
      <c r="H2631" s="16">
        <f t="shared" si="125"/>
        <v>0</v>
      </c>
      <c r="I2631" s="16">
        <f t="shared" si="123"/>
        <v>0</v>
      </c>
      <c r="J2631" s="16">
        <f t="shared" si="124"/>
        <v>0</v>
      </c>
    </row>
    <row r="2632" spans="4:10" ht="15" customHeight="1" x14ac:dyDescent="0.15">
      <c r="D2632" s="16">
        <f>IF(T2632="",0,IF(科目汇总表!P$5=1,INT(LEFT(T2632,4)),IF(AND(科目汇总表!P$5=2,LEN(T2632)&gt;4),INT(LEFT(T2632,6)),IF(AND(科目汇总表!P$5=3,LEN(T2632)&gt;6),INT(LEFT(T2632,8)),IF(AND(科目汇总表!P$5=4,LEN(T2632)&gt;8),T2632,0)))))</f>
        <v>0</v>
      </c>
      <c r="H2632" s="16">
        <f t="shared" si="125"/>
        <v>0</v>
      </c>
      <c r="I2632" s="16">
        <f t="shared" si="123"/>
        <v>0</v>
      </c>
      <c r="J2632" s="16">
        <f t="shared" si="124"/>
        <v>0</v>
      </c>
    </row>
    <row r="2633" spans="4:10" ht="15" customHeight="1" x14ac:dyDescent="0.15">
      <c r="D2633" s="16">
        <f>IF(T2633="",0,IF(科目汇总表!P$5=1,INT(LEFT(T2633,4)),IF(AND(科目汇总表!P$5=2,LEN(T2633)&gt;4),INT(LEFT(T2633,6)),IF(AND(科目汇总表!P$5=3,LEN(T2633)&gt;6),INT(LEFT(T2633,8)),IF(AND(科目汇总表!P$5=4,LEN(T2633)&gt;8),T2633,0)))))</f>
        <v>0</v>
      </c>
      <c r="H2633" s="16">
        <f t="shared" si="125"/>
        <v>0</v>
      </c>
      <c r="I2633" s="16">
        <f t="shared" si="123"/>
        <v>0</v>
      </c>
      <c r="J2633" s="16">
        <f t="shared" si="124"/>
        <v>0</v>
      </c>
    </row>
    <row r="2634" spans="4:10" ht="15" customHeight="1" x14ac:dyDescent="0.15">
      <c r="D2634" s="16">
        <f>IF(T2634="",0,IF(科目汇总表!P$5=1,INT(LEFT(T2634,4)),IF(AND(科目汇总表!P$5=2,LEN(T2634)&gt;4),INT(LEFT(T2634,6)),IF(AND(科目汇总表!P$5=3,LEN(T2634)&gt;6),INT(LEFT(T2634,8)),IF(AND(科目汇总表!P$5=4,LEN(T2634)&gt;8),T2634,0)))))</f>
        <v>0</v>
      </c>
      <c r="H2634" s="16">
        <f t="shared" si="125"/>
        <v>0</v>
      </c>
      <c r="I2634" s="16">
        <f t="shared" si="123"/>
        <v>0</v>
      </c>
      <c r="J2634" s="16">
        <f t="shared" si="124"/>
        <v>0</v>
      </c>
    </row>
    <row r="2635" spans="4:10" ht="15" customHeight="1" x14ac:dyDescent="0.15">
      <c r="D2635" s="16">
        <f>IF(T2635="",0,IF(科目汇总表!P$5=1,INT(LEFT(T2635,4)),IF(AND(科目汇总表!P$5=2,LEN(T2635)&gt;4),INT(LEFT(T2635,6)),IF(AND(科目汇总表!P$5=3,LEN(T2635)&gt;6),INT(LEFT(T2635,8)),IF(AND(科目汇总表!P$5=4,LEN(T2635)&gt;8),T2635,0)))))</f>
        <v>0</v>
      </c>
      <c r="H2635" s="16">
        <f t="shared" si="125"/>
        <v>0</v>
      </c>
      <c r="I2635" s="16">
        <f t="shared" si="123"/>
        <v>0</v>
      </c>
      <c r="J2635" s="16">
        <f t="shared" si="124"/>
        <v>0</v>
      </c>
    </row>
    <row r="2636" spans="4:10" ht="15" customHeight="1" x14ac:dyDescent="0.15">
      <c r="D2636" s="16">
        <f>IF(T2636="",0,IF(科目汇总表!P$5=1,INT(LEFT(T2636,4)),IF(AND(科目汇总表!P$5=2,LEN(T2636)&gt;4),INT(LEFT(T2636,6)),IF(AND(科目汇总表!P$5=3,LEN(T2636)&gt;6),INT(LEFT(T2636,8)),IF(AND(科目汇总表!P$5=4,LEN(T2636)&gt;8),T2636,0)))))</f>
        <v>0</v>
      </c>
      <c r="H2636" s="16">
        <f t="shared" si="125"/>
        <v>0</v>
      </c>
      <c r="I2636" s="16">
        <f t="shared" si="123"/>
        <v>0</v>
      </c>
      <c r="J2636" s="16">
        <f t="shared" si="124"/>
        <v>0</v>
      </c>
    </row>
    <row r="2637" spans="4:10" ht="15" customHeight="1" x14ac:dyDescent="0.15">
      <c r="D2637" s="16">
        <f>IF(T2637="",0,IF(科目汇总表!P$5=1,INT(LEFT(T2637,4)),IF(AND(科目汇总表!P$5=2,LEN(T2637)&gt;4),INT(LEFT(T2637,6)),IF(AND(科目汇总表!P$5=3,LEN(T2637)&gt;6),INT(LEFT(T2637,8)),IF(AND(科目汇总表!P$5=4,LEN(T2637)&gt;8),T2637,0)))))</f>
        <v>0</v>
      </c>
      <c r="H2637" s="16">
        <f t="shared" si="125"/>
        <v>0</v>
      </c>
      <c r="I2637" s="16">
        <f t="shared" si="123"/>
        <v>0</v>
      </c>
      <c r="J2637" s="16">
        <f t="shared" si="124"/>
        <v>0</v>
      </c>
    </row>
    <row r="2638" spans="4:10" ht="15" customHeight="1" x14ac:dyDescent="0.15">
      <c r="D2638" s="16">
        <f>IF(T2638="",0,IF(科目汇总表!P$5=1,INT(LEFT(T2638,4)),IF(AND(科目汇总表!P$5=2,LEN(T2638)&gt;4),INT(LEFT(T2638,6)),IF(AND(科目汇总表!P$5=3,LEN(T2638)&gt;6),INT(LEFT(T2638,8)),IF(AND(科目汇总表!P$5=4,LEN(T2638)&gt;8),T2638,0)))))</f>
        <v>0</v>
      </c>
      <c r="H2638" s="16">
        <f t="shared" si="125"/>
        <v>0</v>
      </c>
      <c r="I2638" s="16">
        <f t="shared" si="123"/>
        <v>0</v>
      </c>
      <c r="J2638" s="16">
        <f t="shared" si="124"/>
        <v>0</v>
      </c>
    </row>
    <row r="2639" spans="4:10" ht="15" customHeight="1" x14ac:dyDescent="0.15">
      <c r="D2639" s="16">
        <f>IF(T2639="",0,IF(科目汇总表!P$5=1,INT(LEFT(T2639,4)),IF(AND(科目汇总表!P$5=2,LEN(T2639)&gt;4),INT(LEFT(T2639,6)),IF(AND(科目汇总表!P$5=3,LEN(T2639)&gt;6),INT(LEFT(T2639,8)),IF(AND(科目汇总表!P$5=4,LEN(T2639)&gt;8),T2639,0)))))</f>
        <v>0</v>
      </c>
      <c r="H2639" s="16">
        <f t="shared" si="125"/>
        <v>0</v>
      </c>
      <c r="I2639" s="16">
        <f t="shared" si="123"/>
        <v>0</v>
      </c>
      <c r="J2639" s="16">
        <f t="shared" si="124"/>
        <v>0</v>
      </c>
    </row>
    <row r="2640" spans="4:10" ht="15" customHeight="1" x14ac:dyDescent="0.15">
      <c r="D2640" s="16">
        <f>IF(T2640="",0,IF(科目汇总表!P$5=1,INT(LEFT(T2640,4)),IF(AND(科目汇总表!P$5=2,LEN(T2640)&gt;4),INT(LEFT(T2640,6)),IF(AND(科目汇总表!P$5=3,LEN(T2640)&gt;6),INT(LEFT(T2640,8)),IF(AND(科目汇总表!P$5=4,LEN(T2640)&gt;8),T2640,0)))))</f>
        <v>0</v>
      </c>
      <c r="H2640" s="16">
        <f t="shared" si="125"/>
        <v>0</v>
      </c>
      <c r="I2640" s="16">
        <f t="shared" si="123"/>
        <v>0</v>
      </c>
      <c r="J2640" s="16">
        <f t="shared" si="124"/>
        <v>0</v>
      </c>
    </row>
    <row r="2641" spans="4:10" ht="15" customHeight="1" x14ac:dyDescent="0.15">
      <c r="D2641" s="16">
        <f>IF(T2641="",0,IF(科目汇总表!P$5=1,INT(LEFT(T2641,4)),IF(AND(科目汇总表!P$5=2,LEN(T2641)&gt;4),INT(LEFT(T2641,6)),IF(AND(科目汇总表!P$5=3,LEN(T2641)&gt;6),INT(LEFT(T2641,8)),IF(AND(科目汇总表!P$5=4,LEN(T2641)&gt;8),T2641,0)))))</f>
        <v>0</v>
      </c>
      <c r="H2641" s="16">
        <f t="shared" si="125"/>
        <v>0</v>
      </c>
      <c r="I2641" s="16">
        <f t="shared" si="123"/>
        <v>0</v>
      </c>
      <c r="J2641" s="16">
        <f t="shared" si="124"/>
        <v>0</v>
      </c>
    </row>
    <row r="2642" spans="4:10" ht="15" customHeight="1" x14ac:dyDescent="0.15">
      <c r="D2642" s="16">
        <f>IF(T2642="",0,IF(科目汇总表!P$5=1,INT(LEFT(T2642,4)),IF(AND(科目汇总表!P$5=2,LEN(T2642)&gt;4),INT(LEFT(T2642,6)),IF(AND(科目汇总表!P$5=3,LEN(T2642)&gt;6),INT(LEFT(T2642,8)),IF(AND(科目汇总表!P$5=4,LEN(T2642)&gt;8),T2642,0)))))</f>
        <v>0</v>
      </c>
      <c r="H2642" s="16">
        <f t="shared" si="125"/>
        <v>0</v>
      </c>
      <c r="I2642" s="16">
        <f t="shared" si="123"/>
        <v>0</v>
      </c>
      <c r="J2642" s="16">
        <f t="shared" si="124"/>
        <v>0</v>
      </c>
    </row>
    <row r="2643" spans="4:10" ht="15" customHeight="1" x14ac:dyDescent="0.15">
      <c r="D2643" s="16">
        <f>IF(T2643="",0,IF(科目汇总表!P$5=1,INT(LEFT(T2643,4)),IF(AND(科目汇总表!P$5=2,LEN(T2643)&gt;4),INT(LEFT(T2643,6)),IF(AND(科目汇总表!P$5=3,LEN(T2643)&gt;6),INT(LEFT(T2643,8)),IF(AND(科目汇总表!P$5=4,LEN(T2643)&gt;8),T2643,0)))))</f>
        <v>0</v>
      </c>
      <c r="H2643" s="16">
        <f t="shared" si="125"/>
        <v>0</v>
      </c>
      <c r="I2643" s="16">
        <f t="shared" si="123"/>
        <v>0</v>
      </c>
      <c r="J2643" s="16">
        <f t="shared" si="124"/>
        <v>0</v>
      </c>
    </row>
    <row r="2644" spans="4:10" ht="15" customHeight="1" x14ac:dyDescent="0.15">
      <c r="D2644" s="16">
        <f>IF(T2644="",0,IF(科目汇总表!P$5=1,INT(LEFT(T2644,4)),IF(AND(科目汇总表!P$5=2,LEN(T2644)&gt;4),INT(LEFT(T2644,6)),IF(AND(科目汇总表!P$5=3,LEN(T2644)&gt;6),INT(LEFT(T2644,8)),IF(AND(科目汇总表!P$5=4,LEN(T2644)&gt;8),T2644,0)))))</f>
        <v>0</v>
      </c>
      <c r="H2644" s="16">
        <f t="shared" si="125"/>
        <v>0</v>
      </c>
      <c r="I2644" s="16">
        <f t="shared" si="123"/>
        <v>0</v>
      </c>
      <c r="J2644" s="16">
        <f t="shared" si="124"/>
        <v>0</v>
      </c>
    </row>
    <row r="2645" spans="4:10" ht="15" customHeight="1" x14ac:dyDescent="0.15">
      <c r="D2645" s="16">
        <f>IF(T2645="",0,IF(科目汇总表!P$5=1,INT(LEFT(T2645,4)),IF(AND(科目汇总表!P$5=2,LEN(T2645)&gt;4),INT(LEFT(T2645,6)),IF(AND(科目汇总表!P$5=3,LEN(T2645)&gt;6),INT(LEFT(T2645,8)),IF(AND(科目汇总表!P$5=4,LEN(T2645)&gt;8),T2645,0)))))</f>
        <v>0</v>
      </c>
      <c r="H2645" s="16">
        <f t="shared" si="125"/>
        <v>0</v>
      </c>
      <c r="I2645" s="16">
        <f t="shared" si="123"/>
        <v>0</v>
      </c>
      <c r="J2645" s="16">
        <f t="shared" si="124"/>
        <v>0</v>
      </c>
    </row>
    <row r="2646" spans="4:10" ht="15" customHeight="1" x14ac:dyDescent="0.15">
      <c r="D2646" s="16">
        <f>IF(T2646="",0,IF(科目汇总表!P$5=1,INT(LEFT(T2646,4)),IF(AND(科目汇总表!P$5=2,LEN(T2646)&gt;4),INT(LEFT(T2646,6)),IF(AND(科目汇总表!P$5=3,LEN(T2646)&gt;6),INT(LEFT(T2646,8)),IF(AND(科目汇总表!P$5=4,LEN(T2646)&gt;8),T2646,0)))))</f>
        <v>0</v>
      </c>
      <c r="H2646" s="16">
        <f t="shared" si="125"/>
        <v>0</v>
      </c>
      <c r="I2646" s="16">
        <f t="shared" si="123"/>
        <v>0</v>
      </c>
      <c r="J2646" s="16">
        <f t="shared" si="124"/>
        <v>0</v>
      </c>
    </row>
    <row r="2647" spans="4:10" ht="15" customHeight="1" x14ac:dyDescent="0.15">
      <c r="D2647" s="16">
        <f>IF(T2647="",0,IF(科目汇总表!P$5=1,INT(LEFT(T2647,4)),IF(AND(科目汇总表!P$5=2,LEN(T2647)&gt;4),INT(LEFT(T2647,6)),IF(AND(科目汇总表!P$5=3,LEN(T2647)&gt;6),INT(LEFT(T2647,8)),IF(AND(科目汇总表!P$5=4,LEN(T2647)&gt;8),T2647,0)))))</f>
        <v>0</v>
      </c>
      <c r="H2647" s="16">
        <f t="shared" si="125"/>
        <v>0</v>
      </c>
      <c r="I2647" s="16">
        <f t="shared" si="123"/>
        <v>0</v>
      </c>
      <c r="J2647" s="16">
        <f t="shared" si="124"/>
        <v>0</v>
      </c>
    </row>
    <row r="2648" spans="4:10" ht="15" customHeight="1" x14ac:dyDescent="0.15">
      <c r="D2648" s="16">
        <f>IF(T2648="",0,IF(科目汇总表!P$5=1,INT(LEFT(T2648,4)),IF(AND(科目汇总表!P$5=2,LEN(T2648)&gt;4),INT(LEFT(T2648,6)),IF(AND(科目汇总表!P$5=3,LEN(T2648)&gt;6),INT(LEFT(T2648,8)),IF(AND(科目汇总表!P$5=4,LEN(T2648)&gt;8),T2648,0)))))</f>
        <v>0</v>
      </c>
      <c r="H2648" s="16">
        <f t="shared" si="125"/>
        <v>0</v>
      </c>
      <c r="I2648" s="16">
        <f t="shared" si="123"/>
        <v>0</v>
      </c>
      <c r="J2648" s="16">
        <f t="shared" si="124"/>
        <v>0</v>
      </c>
    </row>
    <row r="2649" spans="4:10" ht="15" customHeight="1" x14ac:dyDescent="0.15">
      <c r="D2649" s="16">
        <f>IF(T2649="",0,IF(科目汇总表!P$5=1,INT(LEFT(T2649,4)),IF(AND(科目汇总表!P$5=2,LEN(T2649)&gt;4),INT(LEFT(T2649,6)),IF(AND(科目汇总表!P$5=3,LEN(T2649)&gt;6),INT(LEFT(T2649,8)),IF(AND(科目汇总表!P$5=4,LEN(T2649)&gt;8),T2649,0)))))</f>
        <v>0</v>
      </c>
      <c r="H2649" s="16">
        <f t="shared" si="125"/>
        <v>0</v>
      </c>
      <c r="I2649" s="16">
        <f t="shared" si="123"/>
        <v>0</v>
      </c>
      <c r="J2649" s="16">
        <f t="shared" si="124"/>
        <v>0</v>
      </c>
    </row>
    <row r="2650" spans="4:10" ht="15" customHeight="1" x14ac:dyDescent="0.15">
      <c r="D2650" s="16">
        <f>IF(T2650="",0,IF(科目汇总表!P$5=1,INT(LEFT(T2650,4)),IF(AND(科目汇总表!P$5=2,LEN(T2650)&gt;4),INT(LEFT(T2650,6)),IF(AND(科目汇总表!P$5=3,LEN(T2650)&gt;6),INT(LEFT(T2650,8)),IF(AND(科目汇总表!P$5=4,LEN(T2650)&gt;8),T2650,0)))))</f>
        <v>0</v>
      </c>
      <c r="H2650" s="16">
        <f t="shared" si="125"/>
        <v>0</v>
      </c>
      <c r="I2650" s="16">
        <f t="shared" si="123"/>
        <v>0</v>
      </c>
      <c r="J2650" s="16">
        <f t="shared" si="124"/>
        <v>0</v>
      </c>
    </row>
    <row r="2651" spans="4:10" ht="15" customHeight="1" x14ac:dyDescent="0.15">
      <c r="D2651" s="16">
        <f>IF(T2651="",0,IF(科目汇总表!P$5=1,INT(LEFT(T2651,4)),IF(AND(科目汇总表!P$5=2,LEN(T2651)&gt;4),INT(LEFT(T2651,6)),IF(AND(科目汇总表!P$5=3,LEN(T2651)&gt;6),INT(LEFT(T2651,8)),IF(AND(科目汇总表!P$5=4,LEN(T2651)&gt;8),T2651,0)))))</f>
        <v>0</v>
      </c>
      <c r="H2651" s="16">
        <f t="shared" si="125"/>
        <v>0</v>
      </c>
      <c r="I2651" s="16">
        <f t="shared" si="123"/>
        <v>0</v>
      </c>
      <c r="J2651" s="16">
        <f t="shared" si="124"/>
        <v>0</v>
      </c>
    </row>
    <row r="2652" spans="4:10" ht="15" customHeight="1" x14ac:dyDescent="0.15">
      <c r="D2652" s="16">
        <f>IF(T2652="",0,IF(科目汇总表!P$5=1,INT(LEFT(T2652,4)),IF(AND(科目汇总表!P$5=2,LEN(T2652)&gt;4),INT(LEFT(T2652,6)),IF(AND(科目汇总表!P$5=3,LEN(T2652)&gt;6),INT(LEFT(T2652,8)),IF(AND(科目汇总表!P$5=4,LEN(T2652)&gt;8),T2652,0)))))</f>
        <v>0</v>
      </c>
      <c r="H2652" s="16">
        <f t="shared" si="125"/>
        <v>0</v>
      </c>
      <c r="I2652" s="16">
        <f t="shared" si="123"/>
        <v>0</v>
      </c>
      <c r="J2652" s="16">
        <f t="shared" si="124"/>
        <v>0</v>
      </c>
    </row>
    <row r="2653" spans="4:10" ht="15" customHeight="1" x14ac:dyDescent="0.15">
      <c r="D2653" s="16">
        <f>IF(T2653="",0,IF(科目汇总表!P$5=1,INT(LEFT(T2653,4)),IF(AND(科目汇总表!P$5=2,LEN(T2653)&gt;4),INT(LEFT(T2653,6)),IF(AND(科目汇总表!P$5=3,LEN(T2653)&gt;6),INT(LEFT(T2653,8)),IF(AND(科目汇总表!P$5=4,LEN(T2653)&gt;8),T2653,0)))))</f>
        <v>0</v>
      </c>
      <c r="H2653" s="16">
        <f t="shared" si="125"/>
        <v>0</v>
      </c>
      <c r="I2653" s="16">
        <f t="shared" si="123"/>
        <v>0</v>
      </c>
      <c r="J2653" s="16">
        <f t="shared" si="124"/>
        <v>0</v>
      </c>
    </row>
    <row r="2654" spans="4:10" ht="15" customHeight="1" x14ac:dyDescent="0.15">
      <c r="D2654" s="16">
        <f>IF(T2654="",0,IF(科目汇总表!P$5=1,INT(LEFT(T2654,4)),IF(AND(科目汇总表!P$5=2,LEN(T2654)&gt;4),INT(LEFT(T2654,6)),IF(AND(科目汇总表!P$5=3,LEN(T2654)&gt;6),INT(LEFT(T2654,8)),IF(AND(科目汇总表!P$5=4,LEN(T2654)&gt;8),T2654,0)))))</f>
        <v>0</v>
      </c>
      <c r="H2654" s="16">
        <f t="shared" si="125"/>
        <v>0</v>
      </c>
      <c r="I2654" s="16">
        <f t="shared" si="123"/>
        <v>0</v>
      </c>
      <c r="J2654" s="16">
        <f t="shared" si="124"/>
        <v>0</v>
      </c>
    </row>
    <row r="2655" spans="4:10" ht="15" customHeight="1" x14ac:dyDescent="0.15">
      <c r="D2655" s="16">
        <f>IF(T2655="",0,IF(科目汇总表!P$5=1,INT(LEFT(T2655,4)),IF(AND(科目汇总表!P$5=2,LEN(T2655)&gt;4),INT(LEFT(T2655,6)),IF(AND(科目汇总表!P$5=3,LEN(T2655)&gt;6),INT(LEFT(T2655,8)),IF(AND(科目汇总表!P$5=4,LEN(T2655)&gt;8),T2655,0)))))</f>
        <v>0</v>
      </c>
      <c r="H2655" s="16">
        <f t="shared" si="125"/>
        <v>0</v>
      </c>
      <c r="I2655" s="16">
        <f t="shared" si="123"/>
        <v>0</v>
      </c>
      <c r="J2655" s="16">
        <f t="shared" si="124"/>
        <v>0</v>
      </c>
    </row>
    <row r="2656" spans="4:10" ht="15" customHeight="1" x14ac:dyDescent="0.15">
      <c r="D2656" s="16">
        <f>IF(T2656="",0,IF(科目汇总表!P$5=1,INT(LEFT(T2656,4)),IF(AND(科目汇总表!P$5=2,LEN(T2656)&gt;4),INT(LEFT(T2656,6)),IF(AND(科目汇总表!P$5=3,LEN(T2656)&gt;6),INT(LEFT(T2656,8)),IF(AND(科目汇总表!P$5=4,LEN(T2656)&gt;8),T2656,0)))))</f>
        <v>0</v>
      </c>
      <c r="H2656" s="16">
        <f t="shared" si="125"/>
        <v>0</v>
      </c>
      <c r="I2656" s="16">
        <f t="shared" si="123"/>
        <v>0</v>
      </c>
      <c r="J2656" s="16">
        <f t="shared" si="124"/>
        <v>0</v>
      </c>
    </row>
    <row r="2657" spans="4:10" ht="15" customHeight="1" x14ac:dyDescent="0.15">
      <c r="D2657" s="16">
        <f>IF(T2657="",0,IF(科目汇总表!P$5=1,INT(LEFT(T2657,4)),IF(AND(科目汇总表!P$5=2,LEN(T2657)&gt;4),INT(LEFT(T2657,6)),IF(AND(科目汇总表!P$5=3,LEN(T2657)&gt;6),INT(LEFT(T2657,8)),IF(AND(科目汇总表!P$5=4,LEN(T2657)&gt;8),T2657,0)))))</f>
        <v>0</v>
      </c>
      <c r="H2657" s="16">
        <f t="shared" si="125"/>
        <v>0</v>
      </c>
      <c r="I2657" s="16">
        <f t="shared" si="123"/>
        <v>0</v>
      </c>
      <c r="J2657" s="16">
        <f t="shared" si="124"/>
        <v>0</v>
      </c>
    </row>
    <row r="2658" spans="4:10" ht="15" customHeight="1" x14ac:dyDescent="0.15">
      <c r="D2658" s="16">
        <f>IF(T2658="",0,IF(科目汇总表!P$5=1,INT(LEFT(T2658,4)),IF(AND(科目汇总表!P$5=2,LEN(T2658)&gt;4),INT(LEFT(T2658,6)),IF(AND(科目汇总表!P$5=3,LEN(T2658)&gt;6),INT(LEFT(T2658,8)),IF(AND(科目汇总表!P$5=4,LEN(T2658)&gt;8),T2658,0)))))</f>
        <v>0</v>
      </c>
      <c r="H2658" s="16">
        <f t="shared" si="125"/>
        <v>0</v>
      </c>
      <c r="I2658" s="16">
        <f t="shared" si="123"/>
        <v>0</v>
      </c>
      <c r="J2658" s="16">
        <f t="shared" si="124"/>
        <v>0</v>
      </c>
    </row>
    <row r="2659" spans="4:10" ht="15" customHeight="1" x14ac:dyDescent="0.15">
      <c r="D2659" s="16">
        <f>IF(T2659="",0,IF(科目汇总表!P$5=1,INT(LEFT(T2659,4)),IF(AND(科目汇总表!P$5=2,LEN(T2659)&gt;4),INT(LEFT(T2659,6)),IF(AND(科目汇总表!P$5=3,LEN(T2659)&gt;6),INT(LEFT(T2659,8)),IF(AND(科目汇总表!P$5=4,LEN(T2659)&gt;8),T2659,0)))))</f>
        <v>0</v>
      </c>
      <c r="H2659" s="16">
        <f t="shared" si="125"/>
        <v>0</v>
      </c>
      <c r="I2659" s="16">
        <f t="shared" si="123"/>
        <v>0</v>
      </c>
      <c r="J2659" s="16">
        <f t="shared" si="124"/>
        <v>0</v>
      </c>
    </row>
    <row r="2660" spans="4:10" ht="15" customHeight="1" x14ac:dyDescent="0.15">
      <c r="D2660" s="16">
        <f>IF(T2660="",0,IF(科目汇总表!P$5=1,INT(LEFT(T2660,4)),IF(AND(科目汇总表!P$5=2,LEN(T2660)&gt;4),INT(LEFT(T2660,6)),IF(AND(科目汇总表!P$5=3,LEN(T2660)&gt;6),INT(LEFT(T2660,8)),IF(AND(科目汇总表!P$5=4,LEN(T2660)&gt;8),T2660,0)))))</f>
        <v>0</v>
      </c>
      <c r="H2660" s="16">
        <f t="shared" si="125"/>
        <v>0</v>
      </c>
      <c r="I2660" s="16">
        <f t="shared" ref="I2660:I2723" si="126">IF(LEN(T2660)&lt;6,0,INT(LEFT(T2660,6)))</f>
        <v>0</v>
      </c>
      <c r="J2660" s="16">
        <f t="shared" ref="J2660:J2723" si="127">IF(LEN(T2660)&lt;8,0,INT(LEFT(T2660,8)))</f>
        <v>0</v>
      </c>
    </row>
    <row r="2661" spans="4:10" ht="15" customHeight="1" x14ac:dyDescent="0.15">
      <c r="D2661" s="16">
        <f>IF(T2661="",0,IF(科目汇总表!P$5=1,INT(LEFT(T2661,4)),IF(AND(科目汇总表!P$5=2,LEN(T2661)&gt;4),INT(LEFT(T2661,6)),IF(AND(科目汇总表!P$5=3,LEN(T2661)&gt;6),INT(LEFT(T2661,8)),IF(AND(科目汇总表!P$5=4,LEN(T2661)&gt;8),T2661,0)))))</f>
        <v>0</v>
      </c>
      <c r="H2661" s="16">
        <f t="shared" si="125"/>
        <v>0</v>
      </c>
      <c r="I2661" s="16">
        <f t="shared" si="126"/>
        <v>0</v>
      </c>
      <c r="J2661" s="16">
        <f t="shared" si="127"/>
        <v>0</v>
      </c>
    </row>
    <row r="2662" spans="4:10" ht="15" customHeight="1" x14ac:dyDescent="0.15">
      <c r="D2662" s="16">
        <f>IF(T2662="",0,IF(科目汇总表!P$5=1,INT(LEFT(T2662,4)),IF(AND(科目汇总表!P$5=2,LEN(T2662)&gt;4),INT(LEFT(T2662,6)),IF(AND(科目汇总表!P$5=3,LEN(T2662)&gt;6),INT(LEFT(T2662,8)),IF(AND(科目汇总表!P$5=4,LEN(T2662)&gt;8),T2662,0)))))</f>
        <v>0</v>
      </c>
      <c r="H2662" s="16">
        <f t="shared" si="125"/>
        <v>0</v>
      </c>
      <c r="I2662" s="16">
        <f t="shared" si="126"/>
        <v>0</v>
      </c>
      <c r="J2662" s="16">
        <f t="shared" si="127"/>
        <v>0</v>
      </c>
    </row>
    <row r="2663" spans="4:10" ht="15" customHeight="1" x14ac:dyDescent="0.15">
      <c r="D2663" s="16">
        <f>IF(T2663="",0,IF(科目汇总表!P$5=1,INT(LEFT(T2663,4)),IF(AND(科目汇总表!P$5=2,LEN(T2663)&gt;4),INT(LEFT(T2663,6)),IF(AND(科目汇总表!P$5=3,LEN(T2663)&gt;6),INT(LEFT(T2663,8)),IF(AND(科目汇总表!P$5=4,LEN(T2663)&gt;8),T2663,0)))))</f>
        <v>0</v>
      </c>
      <c r="H2663" s="16">
        <f t="shared" si="125"/>
        <v>0</v>
      </c>
      <c r="I2663" s="16">
        <f t="shared" si="126"/>
        <v>0</v>
      </c>
      <c r="J2663" s="16">
        <f t="shared" si="127"/>
        <v>0</v>
      </c>
    </row>
    <row r="2664" spans="4:10" ht="15" customHeight="1" x14ac:dyDescent="0.15">
      <c r="D2664" s="16">
        <f>IF(T2664="",0,IF(科目汇总表!P$5=1,INT(LEFT(T2664,4)),IF(AND(科目汇总表!P$5=2,LEN(T2664)&gt;4),INT(LEFT(T2664,6)),IF(AND(科目汇总表!P$5=3,LEN(T2664)&gt;6),INT(LEFT(T2664,8)),IF(AND(科目汇总表!P$5=4,LEN(T2664)&gt;8),T2664,0)))))</f>
        <v>0</v>
      </c>
      <c r="H2664" s="16">
        <f t="shared" si="125"/>
        <v>0</v>
      </c>
      <c r="I2664" s="16">
        <f t="shared" si="126"/>
        <v>0</v>
      </c>
      <c r="J2664" s="16">
        <f t="shared" si="127"/>
        <v>0</v>
      </c>
    </row>
    <row r="2665" spans="4:10" ht="15" customHeight="1" x14ac:dyDescent="0.15">
      <c r="D2665" s="16">
        <f>IF(T2665="",0,IF(科目汇总表!P$5=1,INT(LEFT(T2665,4)),IF(AND(科目汇总表!P$5=2,LEN(T2665)&gt;4),INT(LEFT(T2665,6)),IF(AND(科目汇总表!P$5=3,LEN(T2665)&gt;6),INT(LEFT(T2665,8)),IF(AND(科目汇总表!P$5=4,LEN(T2665)&gt;8),T2665,0)))))</f>
        <v>0</v>
      </c>
      <c r="H2665" s="16">
        <f t="shared" si="125"/>
        <v>0</v>
      </c>
      <c r="I2665" s="16">
        <f t="shared" si="126"/>
        <v>0</v>
      </c>
      <c r="J2665" s="16">
        <f t="shared" si="127"/>
        <v>0</v>
      </c>
    </row>
    <row r="2666" spans="4:10" ht="15" customHeight="1" x14ac:dyDescent="0.15">
      <c r="D2666" s="16">
        <f>IF(T2666="",0,IF(科目汇总表!P$5=1,INT(LEFT(T2666,4)),IF(AND(科目汇总表!P$5=2,LEN(T2666)&gt;4),INT(LEFT(T2666,6)),IF(AND(科目汇总表!P$5=3,LEN(T2666)&gt;6),INT(LEFT(T2666,8)),IF(AND(科目汇总表!P$5=4,LEN(T2666)&gt;8),T2666,0)))))</f>
        <v>0</v>
      </c>
      <c r="H2666" s="16">
        <f t="shared" si="125"/>
        <v>0</v>
      </c>
      <c r="I2666" s="16">
        <f t="shared" si="126"/>
        <v>0</v>
      </c>
      <c r="J2666" s="16">
        <f t="shared" si="127"/>
        <v>0</v>
      </c>
    </row>
    <row r="2667" spans="4:10" ht="15" customHeight="1" x14ac:dyDescent="0.15">
      <c r="D2667" s="16">
        <f>IF(T2667="",0,IF(科目汇总表!P$5=1,INT(LEFT(T2667,4)),IF(AND(科目汇总表!P$5=2,LEN(T2667)&gt;4),INT(LEFT(T2667,6)),IF(AND(科目汇总表!P$5=3,LEN(T2667)&gt;6),INT(LEFT(T2667,8)),IF(AND(科目汇总表!P$5=4,LEN(T2667)&gt;8),T2667,0)))))</f>
        <v>0</v>
      </c>
      <c r="H2667" s="16">
        <f t="shared" si="125"/>
        <v>0</v>
      </c>
      <c r="I2667" s="16">
        <f t="shared" si="126"/>
        <v>0</v>
      </c>
      <c r="J2667" s="16">
        <f t="shared" si="127"/>
        <v>0</v>
      </c>
    </row>
    <row r="2668" spans="4:10" ht="15" customHeight="1" x14ac:dyDescent="0.15">
      <c r="D2668" s="16">
        <f>IF(T2668="",0,IF(科目汇总表!P$5=1,INT(LEFT(T2668,4)),IF(AND(科目汇总表!P$5=2,LEN(T2668)&gt;4),INT(LEFT(T2668,6)),IF(AND(科目汇总表!P$5=3,LEN(T2668)&gt;6),INT(LEFT(T2668,8)),IF(AND(科目汇总表!P$5=4,LEN(T2668)&gt;8),T2668,0)))))</f>
        <v>0</v>
      </c>
      <c r="H2668" s="16">
        <f t="shared" si="125"/>
        <v>0</v>
      </c>
      <c r="I2668" s="16">
        <f t="shared" si="126"/>
        <v>0</v>
      </c>
      <c r="J2668" s="16">
        <f t="shared" si="127"/>
        <v>0</v>
      </c>
    </row>
    <row r="2669" spans="4:10" ht="15" customHeight="1" x14ac:dyDescent="0.15">
      <c r="D2669" s="16">
        <f>IF(T2669="",0,IF(科目汇总表!P$5=1,INT(LEFT(T2669,4)),IF(AND(科目汇总表!P$5=2,LEN(T2669)&gt;4),INT(LEFT(T2669,6)),IF(AND(科目汇总表!P$5=3,LEN(T2669)&gt;6),INT(LEFT(T2669,8)),IF(AND(科目汇总表!P$5=4,LEN(T2669)&gt;8),T2669,0)))))</f>
        <v>0</v>
      </c>
      <c r="H2669" s="16">
        <f t="shared" si="125"/>
        <v>0</v>
      </c>
      <c r="I2669" s="16">
        <f t="shared" si="126"/>
        <v>0</v>
      </c>
      <c r="J2669" s="16">
        <f t="shared" si="127"/>
        <v>0</v>
      </c>
    </row>
    <row r="2670" spans="4:10" ht="15" customHeight="1" x14ac:dyDescent="0.15">
      <c r="D2670" s="16">
        <f>IF(T2670="",0,IF(科目汇总表!P$5=1,INT(LEFT(T2670,4)),IF(AND(科目汇总表!P$5=2,LEN(T2670)&gt;4),INT(LEFT(T2670,6)),IF(AND(科目汇总表!P$5=3,LEN(T2670)&gt;6),INT(LEFT(T2670,8)),IF(AND(科目汇总表!P$5=4,LEN(T2670)&gt;8),T2670,0)))))</f>
        <v>0</v>
      </c>
      <c r="H2670" s="16">
        <f t="shared" si="125"/>
        <v>0</v>
      </c>
      <c r="I2670" s="16">
        <f t="shared" si="126"/>
        <v>0</v>
      </c>
      <c r="J2670" s="16">
        <f t="shared" si="127"/>
        <v>0</v>
      </c>
    </row>
    <row r="2671" spans="4:10" ht="15" customHeight="1" x14ac:dyDescent="0.15">
      <c r="D2671" s="16">
        <f>IF(T2671="",0,IF(科目汇总表!P$5=1,INT(LEFT(T2671,4)),IF(AND(科目汇总表!P$5=2,LEN(T2671)&gt;4),INT(LEFT(T2671,6)),IF(AND(科目汇总表!P$5=3,LEN(T2671)&gt;6),INT(LEFT(T2671,8)),IF(AND(科目汇总表!P$5=4,LEN(T2671)&gt;8),T2671,0)))))</f>
        <v>0</v>
      </c>
      <c r="H2671" s="16">
        <f t="shared" si="125"/>
        <v>0</v>
      </c>
      <c r="I2671" s="16">
        <f t="shared" si="126"/>
        <v>0</v>
      </c>
      <c r="J2671" s="16">
        <f t="shared" si="127"/>
        <v>0</v>
      </c>
    </row>
    <row r="2672" spans="4:10" ht="15" customHeight="1" x14ac:dyDescent="0.15">
      <c r="D2672" s="16">
        <f>IF(T2672="",0,IF(科目汇总表!P$5=1,INT(LEFT(T2672,4)),IF(AND(科目汇总表!P$5=2,LEN(T2672)&gt;4),INT(LEFT(T2672,6)),IF(AND(科目汇总表!P$5=3,LEN(T2672)&gt;6),INT(LEFT(T2672,8)),IF(AND(科目汇总表!P$5=4,LEN(T2672)&gt;8),T2672,0)))))</f>
        <v>0</v>
      </c>
      <c r="H2672" s="16">
        <f t="shared" si="125"/>
        <v>0</v>
      </c>
      <c r="I2672" s="16">
        <f t="shared" si="126"/>
        <v>0</v>
      </c>
      <c r="J2672" s="16">
        <f t="shared" si="127"/>
        <v>0</v>
      </c>
    </row>
    <row r="2673" spans="4:10" ht="15" customHeight="1" x14ac:dyDescent="0.15">
      <c r="D2673" s="16">
        <f>IF(T2673="",0,IF(科目汇总表!P$5=1,INT(LEFT(T2673,4)),IF(AND(科目汇总表!P$5=2,LEN(T2673)&gt;4),INT(LEFT(T2673,6)),IF(AND(科目汇总表!P$5=3,LEN(T2673)&gt;6),INT(LEFT(T2673,8)),IF(AND(科目汇总表!P$5=4,LEN(T2673)&gt;8),T2673,0)))))</f>
        <v>0</v>
      </c>
      <c r="H2673" s="16">
        <f t="shared" si="125"/>
        <v>0</v>
      </c>
      <c r="I2673" s="16">
        <f t="shared" si="126"/>
        <v>0</v>
      </c>
      <c r="J2673" s="16">
        <f t="shared" si="127"/>
        <v>0</v>
      </c>
    </row>
    <row r="2674" spans="4:10" ht="15" customHeight="1" x14ac:dyDescent="0.15">
      <c r="D2674" s="16">
        <f>IF(T2674="",0,IF(科目汇总表!P$5=1,INT(LEFT(T2674,4)),IF(AND(科目汇总表!P$5=2,LEN(T2674)&gt;4),INT(LEFT(T2674,6)),IF(AND(科目汇总表!P$5=3,LEN(T2674)&gt;6),INT(LEFT(T2674,8)),IF(AND(科目汇总表!P$5=4,LEN(T2674)&gt;8),T2674,0)))))</f>
        <v>0</v>
      </c>
      <c r="H2674" s="16">
        <f t="shared" si="125"/>
        <v>0</v>
      </c>
      <c r="I2674" s="16">
        <f t="shared" si="126"/>
        <v>0</v>
      </c>
      <c r="J2674" s="16">
        <f t="shared" si="127"/>
        <v>0</v>
      </c>
    </row>
    <row r="2675" spans="4:10" ht="15" customHeight="1" x14ac:dyDescent="0.15">
      <c r="D2675" s="16">
        <f>IF(T2675="",0,IF(科目汇总表!P$5=1,INT(LEFT(T2675,4)),IF(AND(科目汇总表!P$5=2,LEN(T2675)&gt;4),INT(LEFT(T2675,6)),IF(AND(科目汇总表!P$5=3,LEN(T2675)&gt;6),INT(LEFT(T2675,8)),IF(AND(科目汇总表!P$5=4,LEN(T2675)&gt;8),T2675,0)))))</f>
        <v>0</v>
      </c>
      <c r="H2675" s="16">
        <f t="shared" si="125"/>
        <v>0</v>
      </c>
      <c r="I2675" s="16">
        <f t="shared" si="126"/>
        <v>0</v>
      </c>
      <c r="J2675" s="16">
        <f t="shared" si="127"/>
        <v>0</v>
      </c>
    </row>
    <row r="2676" spans="4:10" ht="15" customHeight="1" x14ac:dyDescent="0.15">
      <c r="D2676" s="16">
        <f>IF(T2676="",0,IF(科目汇总表!P$5=1,INT(LEFT(T2676,4)),IF(AND(科目汇总表!P$5=2,LEN(T2676)&gt;4),INT(LEFT(T2676,6)),IF(AND(科目汇总表!P$5=3,LEN(T2676)&gt;6),INT(LEFT(T2676,8)),IF(AND(科目汇总表!P$5=4,LEN(T2676)&gt;8),T2676,0)))))</f>
        <v>0</v>
      </c>
      <c r="H2676" s="16">
        <f t="shared" si="125"/>
        <v>0</v>
      </c>
      <c r="I2676" s="16">
        <f t="shared" si="126"/>
        <v>0</v>
      </c>
      <c r="J2676" s="16">
        <f t="shared" si="127"/>
        <v>0</v>
      </c>
    </row>
    <row r="2677" spans="4:10" ht="15" customHeight="1" x14ac:dyDescent="0.15">
      <c r="D2677" s="16">
        <f>IF(T2677="",0,IF(科目汇总表!P$5=1,INT(LEFT(T2677,4)),IF(AND(科目汇总表!P$5=2,LEN(T2677)&gt;4),INT(LEFT(T2677,6)),IF(AND(科目汇总表!P$5=3,LEN(T2677)&gt;6),INT(LEFT(T2677,8)),IF(AND(科目汇总表!P$5=4,LEN(T2677)&gt;8),T2677,0)))))</f>
        <v>0</v>
      </c>
      <c r="H2677" s="16">
        <f t="shared" si="125"/>
        <v>0</v>
      </c>
      <c r="I2677" s="16">
        <f t="shared" si="126"/>
        <v>0</v>
      </c>
      <c r="J2677" s="16">
        <f t="shared" si="127"/>
        <v>0</v>
      </c>
    </row>
    <row r="2678" spans="4:10" ht="15" customHeight="1" x14ac:dyDescent="0.15">
      <c r="D2678" s="16">
        <f>IF(T2678="",0,IF(科目汇总表!P$5=1,INT(LEFT(T2678,4)),IF(AND(科目汇总表!P$5=2,LEN(T2678)&gt;4),INT(LEFT(T2678,6)),IF(AND(科目汇总表!P$5=3,LEN(T2678)&gt;6),INT(LEFT(T2678,8)),IF(AND(科目汇总表!P$5=4,LEN(T2678)&gt;8),T2678,0)))))</f>
        <v>0</v>
      </c>
      <c r="H2678" s="16">
        <f t="shared" si="125"/>
        <v>0</v>
      </c>
      <c r="I2678" s="16">
        <f t="shared" si="126"/>
        <v>0</v>
      </c>
      <c r="J2678" s="16">
        <f t="shared" si="127"/>
        <v>0</v>
      </c>
    </row>
    <row r="2679" spans="4:10" ht="15" customHeight="1" x14ac:dyDescent="0.15">
      <c r="D2679" s="16">
        <f>IF(T2679="",0,IF(科目汇总表!P$5=1,INT(LEFT(T2679,4)),IF(AND(科目汇总表!P$5=2,LEN(T2679)&gt;4),INT(LEFT(T2679,6)),IF(AND(科目汇总表!P$5=3,LEN(T2679)&gt;6),INT(LEFT(T2679,8)),IF(AND(科目汇总表!P$5=4,LEN(T2679)&gt;8),T2679,0)))))</f>
        <v>0</v>
      </c>
      <c r="H2679" s="16">
        <f t="shared" si="125"/>
        <v>0</v>
      </c>
      <c r="I2679" s="16">
        <f t="shared" si="126"/>
        <v>0</v>
      </c>
      <c r="J2679" s="16">
        <f t="shared" si="127"/>
        <v>0</v>
      </c>
    </row>
    <row r="2680" spans="4:10" ht="15" customHeight="1" x14ac:dyDescent="0.15">
      <c r="D2680" s="16">
        <f>IF(T2680="",0,IF(科目汇总表!P$5=1,INT(LEFT(T2680,4)),IF(AND(科目汇总表!P$5=2,LEN(T2680)&gt;4),INT(LEFT(T2680,6)),IF(AND(科目汇总表!P$5=3,LEN(T2680)&gt;6),INT(LEFT(T2680,8)),IF(AND(科目汇总表!P$5=4,LEN(T2680)&gt;8),T2680,0)))))</f>
        <v>0</v>
      </c>
      <c r="H2680" s="16">
        <f t="shared" si="125"/>
        <v>0</v>
      </c>
      <c r="I2680" s="16">
        <f t="shared" si="126"/>
        <v>0</v>
      </c>
      <c r="J2680" s="16">
        <f t="shared" si="127"/>
        <v>0</v>
      </c>
    </row>
    <row r="2681" spans="4:10" ht="15" customHeight="1" x14ac:dyDescent="0.15">
      <c r="D2681" s="16">
        <f>IF(T2681="",0,IF(科目汇总表!P$5=1,INT(LEFT(T2681,4)),IF(AND(科目汇总表!P$5=2,LEN(T2681)&gt;4),INT(LEFT(T2681,6)),IF(AND(科目汇总表!P$5=3,LEN(T2681)&gt;6),INT(LEFT(T2681,8)),IF(AND(科目汇总表!P$5=4,LEN(T2681)&gt;8),T2681,0)))))</f>
        <v>0</v>
      </c>
      <c r="H2681" s="16">
        <f t="shared" si="125"/>
        <v>0</v>
      </c>
      <c r="I2681" s="16">
        <f t="shared" si="126"/>
        <v>0</v>
      </c>
      <c r="J2681" s="16">
        <f t="shared" si="127"/>
        <v>0</v>
      </c>
    </row>
    <row r="2682" spans="4:10" ht="15" customHeight="1" x14ac:dyDescent="0.15">
      <c r="D2682" s="16">
        <f>IF(T2682="",0,IF(科目汇总表!P$5=1,INT(LEFT(T2682,4)),IF(AND(科目汇总表!P$5=2,LEN(T2682)&gt;4),INT(LEFT(T2682,6)),IF(AND(科目汇总表!P$5=3,LEN(T2682)&gt;6),INT(LEFT(T2682,8)),IF(AND(科目汇总表!P$5=4,LEN(T2682)&gt;8),T2682,0)))))</f>
        <v>0</v>
      </c>
      <c r="H2682" s="16">
        <f t="shared" si="125"/>
        <v>0</v>
      </c>
      <c r="I2682" s="16">
        <f t="shared" si="126"/>
        <v>0</v>
      </c>
      <c r="J2682" s="16">
        <f t="shared" si="127"/>
        <v>0</v>
      </c>
    </row>
    <row r="2683" spans="4:10" ht="15" customHeight="1" x14ac:dyDescent="0.15">
      <c r="D2683" s="16">
        <f>IF(T2683="",0,IF(科目汇总表!P$5=1,INT(LEFT(T2683,4)),IF(AND(科目汇总表!P$5=2,LEN(T2683)&gt;4),INT(LEFT(T2683,6)),IF(AND(科目汇总表!P$5=3,LEN(T2683)&gt;6),INT(LEFT(T2683,8)),IF(AND(科目汇总表!P$5=4,LEN(T2683)&gt;8),T2683,0)))))</f>
        <v>0</v>
      </c>
      <c r="H2683" s="16">
        <f t="shared" si="125"/>
        <v>0</v>
      </c>
      <c r="I2683" s="16">
        <f t="shared" si="126"/>
        <v>0</v>
      </c>
      <c r="J2683" s="16">
        <f t="shared" si="127"/>
        <v>0</v>
      </c>
    </row>
    <row r="2684" spans="4:10" ht="15" customHeight="1" x14ac:dyDescent="0.15">
      <c r="D2684" s="16">
        <f>IF(T2684="",0,IF(科目汇总表!P$5=1,INT(LEFT(T2684,4)),IF(AND(科目汇总表!P$5=2,LEN(T2684)&gt;4),INT(LEFT(T2684,6)),IF(AND(科目汇总表!P$5=3,LEN(T2684)&gt;6),INT(LEFT(T2684,8)),IF(AND(科目汇总表!P$5=4,LEN(T2684)&gt;8),T2684,0)))))</f>
        <v>0</v>
      </c>
      <c r="H2684" s="16">
        <f t="shared" si="125"/>
        <v>0</v>
      </c>
      <c r="I2684" s="16">
        <f t="shared" si="126"/>
        <v>0</v>
      </c>
      <c r="J2684" s="16">
        <f t="shared" si="127"/>
        <v>0</v>
      </c>
    </row>
    <row r="2685" spans="4:10" ht="15" customHeight="1" x14ac:dyDescent="0.15">
      <c r="D2685" s="16">
        <f>IF(T2685="",0,IF(科目汇总表!P$5=1,INT(LEFT(T2685,4)),IF(AND(科目汇总表!P$5=2,LEN(T2685)&gt;4),INT(LEFT(T2685,6)),IF(AND(科目汇总表!P$5=3,LEN(T2685)&gt;6),INT(LEFT(T2685,8)),IF(AND(科目汇总表!P$5=4,LEN(T2685)&gt;8),T2685,0)))))</f>
        <v>0</v>
      </c>
      <c r="H2685" s="16">
        <f t="shared" si="125"/>
        <v>0</v>
      </c>
      <c r="I2685" s="16">
        <f t="shared" si="126"/>
        <v>0</v>
      </c>
      <c r="J2685" s="16">
        <f t="shared" si="127"/>
        <v>0</v>
      </c>
    </row>
    <row r="2686" spans="4:10" ht="15" customHeight="1" x14ac:dyDescent="0.15">
      <c r="D2686" s="16">
        <f>IF(T2686="",0,IF(科目汇总表!P$5=1,INT(LEFT(T2686,4)),IF(AND(科目汇总表!P$5=2,LEN(T2686)&gt;4),INT(LEFT(T2686,6)),IF(AND(科目汇总表!P$5=3,LEN(T2686)&gt;6),INT(LEFT(T2686,8)),IF(AND(科目汇总表!P$5=4,LEN(T2686)&gt;8),T2686,0)))))</f>
        <v>0</v>
      </c>
      <c r="H2686" s="16">
        <f t="shared" si="125"/>
        <v>0</v>
      </c>
      <c r="I2686" s="16">
        <f t="shared" si="126"/>
        <v>0</v>
      </c>
      <c r="J2686" s="16">
        <f t="shared" si="127"/>
        <v>0</v>
      </c>
    </row>
    <row r="2687" spans="4:10" ht="15" customHeight="1" x14ac:dyDescent="0.15">
      <c r="D2687" s="16">
        <f>IF(T2687="",0,IF(科目汇总表!P$5=1,INT(LEFT(T2687,4)),IF(AND(科目汇总表!P$5=2,LEN(T2687)&gt;4),INT(LEFT(T2687,6)),IF(AND(科目汇总表!P$5=3,LEN(T2687)&gt;6),INT(LEFT(T2687,8)),IF(AND(科目汇总表!P$5=4,LEN(T2687)&gt;8),T2687,0)))))</f>
        <v>0</v>
      </c>
      <c r="H2687" s="16">
        <f t="shared" si="125"/>
        <v>0</v>
      </c>
      <c r="I2687" s="16">
        <f t="shared" si="126"/>
        <v>0</v>
      </c>
      <c r="J2687" s="16">
        <f t="shared" si="127"/>
        <v>0</v>
      </c>
    </row>
    <row r="2688" spans="4:10" ht="15" customHeight="1" x14ac:dyDescent="0.15">
      <c r="D2688" s="16">
        <f>IF(T2688="",0,IF(科目汇总表!P$5=1,INT(LEFT(T2688,4)),IF(AND(科目汇总表!P$5=2,LEN(T2688)&gt;4),INT(LEFT(T2688,6)),IF(AND(科目汇总表!P$5=3,LEN(T2688)&gt;6),INT(LEFT(T2688,8)),IF(AND(科目汇总表!P$5=4,LEN(T2688)&gt;8),T2688,0)))))</f>
        <v>0</v>
      </c>
      <c r="H2688" s="16">
        <f t="shared" si="125"/>
        <v>0</v>
      </c>
      <c r="I2688" s="16">
        <f t="shared" si="126"/>
        <v>0</v>
      </c>
      <c r="J2688" s="16">
        <f t="shared" si="127"/>
        <v>0</v>
      </c>
    </row>
    <row r="2689" spans="4:10" ht="15" customHeight="1" x14ac:dyDescent="0.15">
      <c r="D2689" s="16">
        <f>IF(T2689="",0,IF(科目汇总表!P$5=1,INT(LEFT(T2689,4)),IF(AND(科目汇总表!P$5=2,LEN(T2689)&gt;4),INT(LEFT(T2689,6)),IF(AND(科目汇总表!P$5=3,LEN(T2689)&gt;6),INT(LEFT(T2689,8)),IF(AND(科目汇总表!P$5=4,LEN(T2689)&gt;8),T2689,0)))))</f>
        <v>0</v>
      </c>
      <c r="H2689" s="16">
        <f t="shared" si="125"/>
        <v>0</v>
      </c>
      <c r="I2689" s="16">
        <f t="shared" si="126"/>
        <v>0</v>
      </c>
      <c r="J2689" s="16">
        <f t="shared" si="127"/>
        <v>0</v>
      </c>
    </row>
    <row r="2690" spans="4:10" ht="15" customHeight="1" x14ac:dyDescent="0.15">
      <c r="D2690" s="16">
        <f>IF(T2690="",0,IF(科目汇总表!P$5=1,INT(LEFT(T2690,4)),IF(AND(科目汇总表!P$5=2,LEN(T2690)&gt;4),INT(LEFT(T2690,6)),IF(AND(科目汇总表!P$5=3,LEN(T2690)&gt;6),INT(LEFT(T2690,8)),IF(AND(科目汇总表!P$5=4,LEN(T2690)&gt;8),T2690,0)))))</f>
        <v>0</v>
      </c>
      <c r="H2690" s="16">
        <f t="shared" si="125"/>
        <v>0</v>
      </c>
      <c r="I2690" s="16">
        <f t="shared" si="126"/>
        <v>0</v>
      </c>
      <c r="J2690" s="16">
        <f t="shared" si="127"/>
        <v>0</v>
      </c>
    </row>
    <row r="2691" spans="4:10" ht="15" customHeight="1" x14ac:dyDescent="0.15">
      <c r="D2691" s="16">
        <f>IF(T2691="",0,IF(科目汇总表!P$5=1,INT(LEFT(T2691,4)),IF(AND(科目汇总表!P$5=2,LEN(T2691)&gt;4),INT(LEFT(T2691,6)),IF(AND(科目汇总表!P$5=3,LEN(T2691)&gt;6),INT(LEFT(T2691,8)),IF(AND(科目汇总表!P$5=4,LEN(T2691)&gt;8),T2691,0)))))</f>
        <v>0</v>
      </c>
      <c r="H2691" s="16">
        <f t="shared" si="125"/>
        <v>0</v>
      </c>
      <c r="I2691" s="16">
        <f t="shared" si="126"/>
        <v>0</v>
      </c>
      <c r="J2691" s="16">
        <f t="shared" si="127"/>
        <v>0</v>
      </c>
    </row>
    <row r="2692" spans="4:10" ht="15" customHeight="1" x14ac:dyDescent="0.15">
      <c r="D2692" s="16">
        <f>IF(T2692="",0,IF(科目汇总表!P$5=1,INT(LEFT(T2692,4)),IF(AND(科目汇总表!P$5=2,LEN(T2692)&gt;4),INT(LEFT(T2692,6)),IF(AND(科目汇总表!P$5=3,LEN(T2692)&gt;6),INT(LEFT(T2692,8)),IF(AND(科目汇总表!P$5=4,LEN(T2692)&gt;8),T2692,0)))))</f>
        <v>0</v>
      </c>
      <c r="H2692" s="16">
        <f t="shared" si="125"/>
        <v>0</v>
      </c>
      <c r="I2692" s="16">
        <f t="shared" si="126"/>
        <v>0</v>
      </c>
      <c r="J2692" s="16">
        <f t="shared" si="127"/>
        <v>0</v>
      </c>
    </row>
    <row r="2693" spans="4:10" ht="15" customHeight="1" x14ac:dyDescent="0.15">
      <c r="D2693" s="16">
        <f>IF(T2693="",0,IF(科目汇总表!P$5=1,INT(LEFT(T2693,4)),IF(AND(科目汇总表!P$5=2,LEN(T2693)&gt;4),INT(LEFT(T2693,6)),IF(AND(科目汇总表!P$5=3,LEN(T2693)&gt;6),INT(LEFT(T2693,8)),IF(AND(科目汇总表!P$5=4,LEN(T2693)&gt;8),T2693,0)))))</f>
        <v>0</v>
      </c>
      <c r="H2693" s="16">
        <f t="shared" ref="H2693:H2756" si="128">IF(T2693=0,0,INT(LEFT(T2693,4)))</f>
        <v>0</v>
      </c>
      <c r="I2693" s="16">
        <f t="shared" si="126"/>
        <v>0</v>
      </c>
      <c r="J2693" s="16">
        <f t="shared" si="127"/>
        <v>0</v>
      </c>
    </row>
    <row r="2694" spans="4:10" ht="15" customHeight="1" x14ac:dyDescent="0.15">
      <c r="D2694" s="16">
        <f>IF(T2694="",0,IF(科目汇总表!P$5=1,INT(LEFT(T2694,4)),IF(AND(科目汇总表!P$5=2,LEN(T2694)&gt;4),INT(LEFT(T2694,6)),IF(AND(科目汇总表!P$5=3,LEN(T2694)&gt;6),INT(LEFT(T2694,8)),IF(AND(科目汇总表!P$5=4,LEN(T2694)&gt;8),T2694,0)))))</f>
        <v>0</v>
      </c>
      <c r="H2694" s="16">
        <f t="shared" si="128"/>
        <v>0</v>
      </c>
      <c r="I2694" s="16">
        <f t="shared" si="126"/>
        <v>0</v>
      </c>
      <c r="J2694" s="16">
        <f t="shared" si="127"/>
        <v>0</v>
      </c>
    </row>
    <row r="2695" spans="4:10" ht="15" customHeight="1" x14ac:dyDescent="0.15">
      <c r="D2695" s="16">
        <f>IF(T2695="",0,IF(科目汇总表!P$5=1,INT(LEFT(T2695,4)),IF(AND(科目汇总表!P$5=2,LEN(T2695)&gt;4),INT(LEFT(T2695,6)),IF(AND(科目汇总表!P$5=3,LEN(T2695)&gt;6),INT(LEFT(T2695,8)),IF(AND(科目汇总表!P$5=4,LEN(T2695)&gt;8),T2695,0)))))</f>
        <v>0</v>
      </c>
      <c r="H2695" s="16">
        <f t="shared" si="128"/>
        <v>0</v>
      </c>
      <c r="I2695" s="16">
        <f t="shared" si="126"/>
        <v>0</v>
      </c>
      <c r="J2695" s="16">
        <f t="shared" si="127"/>
        <v>0</v>
      </c>
    </row>
    <row r="2696" spans="4:10" ht="15" customHeight="1" x14ac:dyDescent="0.15">
      <c r="D2696" s="16">
        <f>IF(T2696="",0,IF(科目汇总表!P$5=1,INT(LEFT(T2696,4)),IF(AND(科目汇总表!P$5=2,LEN(T2696)&gt;4),INT(LEFT(T2696,6)),IF(AND(科目汇总表!P$5=3,LEN(T2696)&gt;6),INT(LEFT(T2696,8)),IF(AND(科目汇总表!P$5=4,LEN(T2696)&gt;8),T2696,0)))))</f>
        <v>0</v>
      </c>
      <c r="H2696" s="16">
        <f t="shared" si="128"/>
        <v>0</v>
      </c>
      <c r="I2696" s="16">
        <f t="shared" si="126"/>
        <v>0</v>
      </c>
      <c r="J2696" s="16">
        <f t="shared" si="127"/>
        <v>0</v>
      </c>
    </row>
    <row r="2697" spans="4:10" ht="15" customHeight="1" x14ac:dyDescent="0.15">
      <c r="D2697" s="16">
        <f>IF(T2697="",0,IF(科目汇总表!P$5=1,INT(LEFT(T2697,4)),IF(AND(科目汇总表!P$5=2,LEN(T2697)&gt;4),INT(LEFT(T2697,6)),IF(AND(科目汇总表!P$5=3,LEN(T2697)&gt;6),INT(LEFT(T2697,8)),IF(AND(科目汇总表!P$5=4,LEN(T2697)&gt;8),T2697,0)))))</f>
        <v>0</v>
      </c>
      <c r="H2697" s="16">
        <f t="shared" si="128"/>
        <v>0</v>
      </c>
      <c r="I2697" s="16">
        <f t="shared" si="126"/>
        <v>0</v>
      </c>
      <c r="J2697" s="16">
        <f t="shared" si="127"/>
        <v>0</v>
      </c>
    </row>
    <row r="2698" spans="4:10" ht="15" customHeight="1" x14ac:dyDescent="0.15">
      <c r="D2698" s="16">
        <f>IF(T2698="",0,IF(科目汇总表!P$5=1,INT(LEFT(T2698,4)),IF(AND(科目汇总表!P$5=2,LEN(T2698)&gt;4),INT(LEFT(T2698,6)),IF(AND(科目汇总表!P$5=3,LEN(T2698)&gt;6),INT(LEFT(T2698,8)),IF(AND(科目汇总表!P$5=4,LEN(T2698)&gt;8),T2698,0)))))</f>
        <v>0</v>
      </c>
      <c r="H2698" s="16">
        <f t="shared" si="128"/>
        <v>0</v>
      </c>
      <c r="I2698" s="16">
        <f t="shared" si="126"/>
        <v>0</v>
      </c>
      <c r="J2698" s="16">
        <f t="shared" si="127"/>
        <v>0</v>
      </c>
    </row>
    <row r="2699" spans="4:10" ht="15" customHeight="1" x14ac:dyDescent="0.15">
      <c r="D2699" s="16">
        <f>IF(T2699="",0,IF(科目汇总表!P$5=1,INT(LEFT(T2699,4)),IF(AND(科目汇总表!P$5=2,LEN(T2699)&gt;4),INT(LEFT(T2699,6)),IF(AND(科目汇总表!P$5=3,LEN(T2699)&gt;6),INT(LEFT(T2699,8)),IF(AND(科目汇总表!P$5=4,LEN(T2699)&gt;8),T2699,0)))))</f>
        <v>0</v>
      </c>
      <c r="H2699" s="16">
        <f t="shared" si="128"/>
        <v>0</v>
      </c>
      <c r="I2699" s="16">
        <f t="shared" si="126"/>
        <v>0</v>
      </c>
      <c r="J2699" s="16">
        <f t="shared" si="127"/>
        <v>0</v>
      </c>
    </row>
    <row r="2700" spans="4:10" ht="15" customHeight="1" x14ac:dyDescent="0.15">
      <c r="D2700" s="16">
        <f>IF(T2700="",0,IF(科目汇总表!P$5=1,INT(LEFT(T2700,4)),IF(AND(科目汇总表!P$5=2,LEN(T2700)&gt;4),INT(LEFT(T2700,6)),IF(AND(科目汇总表!P$5=3,LEN(T2700)&gt;6),INT(LEFT(T2700,8)),IF(AND(科目汇总表!P$5=4,LEN(T2700)&gt;8),T2700,0)))))</f>
        <v>0</v>
      </c>
      <c r="H2700" s="16">
        <f t="shared" si="128"/>
        <v>0</v>
      </c>
      <c r="I2700" s="16">
        <f t="shared" si="126"/>
        <v>0</v>
      </c>
      <c r="J2700" s="16">
        <f t="shared" si="127"/>
        <v>0</v>
      </c>
    </row>
    <row r="2701" spans="4:10" ht="15" customHeight="1" x14ac:dyDescent="0.15">
      <c r="D2701" s="16">
        <f>IF(T2701="",0,IF(科目汇总表!P$5=1,INT(LEFT(T2701,4)),IF(AND(科目汇总表!P$5=2,LEN(T2701)&gt;4),INT(LEFT(T2701,6)),IF(AND(科目汇总表!P$5=3,LEN(T2701)&gt;6),INT(LEFT(T2701,8)),IF(AND(科目汇总表!P$5=4,LEN(T2701)&gt;8),T2701,0)))))</f>
        <v>0</v>
      </c>
      <c r="H2701" s="16">
        <f t="shared" si="128"/>
        <v>0</v>
      </c>
      <c r="I2701" s="16">
        <f t="shared" si="126"/>
        <v>0</v>
      </c>
      <c r="J2701" s="16">
        <f t="shared" si="127"/>
        <v>0</v>
      </c>
    </row>
    <row r="2702" spans="4:10" ht="15" customHeight="1" x14ac:dyDescent="0.15">
      <c r="D2702" s="16">
        <f>IF(T2702="",0,IF(科目汇总表!P$5=1,INT(LEFT(T2702,4)),IF(AND(科目汇总表!P$5=2,LEN(T2702)&gt;4),INT(LEFT(T2702,6)),IF(AND(科目汇总表!P$5=3,LEN(T2702)&gt;6),INT(LEFT(T2702,8)),IF(AND(科目汇总表!P$5=4,LEN(T2702)&gt;8),T2702,0)))))</f>
        <v>0</v>
      </c>
      <c r="H2702" s="16">
        <f t="shared" si="128"/>
        <v>0</v>
      </c>
      <c r="I2702" s="16">
        <f t="shared" si="126"/>
        <v>0</v>
      </c>
      <c r="J2702" s="16">
        <f t="shared" si="127"/>
        <v>0</v>
      </c>
    </row>
    <row r="2703" spans="4:10" ht="15" customHeight="1" x14ac:dyDescent="0.15">
      <c r="D2703" s="16">
        <f>IF(T2703="",0,IF(科目汇总表!P$5=1,INT(LEFT(T2703,4)),IF(AND(科目汇总表!P$5=2,LEN(T2703)&gt;4),INT(LEFT(T2703,6)),IF(AND(科目汇总表!P$5=3,LEN(T2703)&gt;6),INT(LEFT(T2703,8)),IF(AND(科目汇总表!P$5=4,LEN(T2703)&gt;8),T2703,0)))))</f>
        <v>0</v>
      </c>
      <c r="H2703" s="16">
        <f t="shared" si="128"/>
        <v>0</v>
      </c>
      <c r="I2703" s="16">
        <f t="shared" si="126"/>
        <v>0</v>
      </c>
      <c r="J2703" s="16">
        <f t="shared" si="127"/>
        <v>0</v>
      </c>
    </row>
    <row r="2704" spans="4:10" ht="15" customHeight="1" x14ac:dyDescent="0.15">
      <c r="D2704" s="16">
        <f>IF(T2704="",0,IF(科目汇总表!P$5=1,INT(LEFT(T2704,4)),IF(AND(科目汇总表!P$5=2,LEN(T2704)&gt;4),INT(LEFT(T2704,6)),IF(AND(科目汇总表!P$5=3,LEN(T2704)&gt;6),INT(LEFT(T2704,8)),IF(AND(科目汇总表!P$5=4,LEN(T2704)&gt;8),T2704,0)))))</f>
        <v>0</v>
      </c>
      <c r="H2704" s="16">
        <f t="shared" si="128"/>
        <v>0</v>
      </c>
      <c r="I2704" s="16">
        <f t="shared" si="126"/>
        <v>0</v>
      </c>
      <c r="J2704" s="16">
        <f t="shared" si="127"/>
        <v>0</v>
      </c>
    </row>
    <row r="2705" spans="4:10" ht="15" customHeight="1" x14ac:dyDescent="0.15">
      <c r="D2705" s="16">
        <f>IF(T2705="",0,IF(科目汇总表!P$5=1,INT(LEFT(T2705,4)),IF(AND(科目汇总表!P$5=2,LEN(T2705)&gt;4),INT(LEFT(T2705,6)),IF(AND(科目汇总表!P$5=3,LEN(T2705)&gt;6),INT(LEFT(T2705,8)),IF(AND(科目汇总表!P$5=4,LEN(T2705)&gt;8),T2705,0)))))</f>
        <v>0</v>
      </c>
      <c r="H2705" s="16">
        <f t="shared" si="128"/>
        <v>0</v>
      </c>
      <c r="I2705" s="16">
        <f t="shared" si="126"/>
        <v>0</v>
      </c>
      <c r="J2705" s="16">
        <f t="shared" si="127"/>
        <v>0</v>
      </c>
    </row>
    <row r="2706" spans="4:10" ht="15" customHeight="1" x14ac:dyDescent="0.15">
      <c r="D2706" s="16">
        <f>IF(T2706="",0,IF(科目汇总表!P$5=1,INT(LEFT(T2706,4)),IF(AND(科目汇总表!P$5=2,LEN(T2706)&gt;4),INT(LEFT(T2706,6)),IF(AND(科目汇总表!P$5=3,LEN(T2706)&gt;6),INT(LEFT(T2706,8)),IF(AND(科目汇总表!P$5=4,LEN(T2706)&gt;8),T2706,0)))))</f>
        <v>0</v>
      </c>
      <c r="H2706" s="16">
        <f t="shared" si="128"/>
        <v>0</v>
      </c>
      <c r="I2706" s="16">
        <f t="shared" si="126"/>
        <v>0</v>
      </c>
      <c r="J2706" s="16">
        <f t="shared" si="127"/>
        <v>0</v>
      </c>
    </row>
    <row r="2707" spans="4:10" ht="15" customHeight="1" x14ac:dyDescent="0.15">
      <c r="D2707" s="16">
        <f>IF(T2707="",0,IF(科目汇总表!P$5=1,INT(LEFT(T2707,4)),IF(AND(科目汇总表!P$5=2,LEN(T2707)&gt;4),INT(LEFT(T2707,6)),IF(AND(科目汇总表!P$5=3,LEN(T2707)&gt;6),INT(LEFT(T2707,8)),IF(AND(科目汇总表!P$5=4,LEN(T2707)&gt;8),T2707,0)))))</f>
        <v>0</v>
      </c>
      <c r="H2707" s="16">
        <f t="shared" si="128"/>
        <v>0</v>
      </c>
      <c r="I2707" s="16">
        <f t="shared" si="126"/>
        <v>0</v>
      </c>
      <c r="J2707" s="16">
        <f t="shared" si="127"/>
        <v>0</v>
      </c>
    </row>
    <row r="2708" spans="4:10" ht="15" customHeight="1" x14ac:dyDescent="0.15">
      <c r="D2708" s="16">
        <f>IF(T2708="",0,IF(科目汇总表!P$5=1,INT(LEFT(T2708,4)),IF(AND(科目汇总表!P$5=2,LEN(T2708)&gt;4),INT(LEFT(T2708,6)),IF(AND(科目汇总表!P$5=3,LEN(T2708)&gt;6),INT(LEFT(T2708,8)),IF(AND(科目汇总表!P$5=4,LEN(T2708)&gt;8),T2708,0)))))</f>
        <v>0</v>
      </c>
      <c r="H2708" s="16">
        <f t="shared" si="128"/>
        <v>0</v>
      </c>
      <c r="I2708" s="16">
        <f t="shared" si="126"/>
        <v>0</v>
      </c>
      <c r="J2708" s="16">
        <f t="shared" si="127"/>
        <v>0</v>
      </c>
    </row>
    <row r="2709" spans="4:10" ht="15" customHeight="1" x14ac:dyDescent="0.15">
      <c r="D2709" s="16">
        <f>IF(T2709="",0,IF(科目汇总表!P$5=1,INT(LEFT(T2709,4)),IF(AND(科目汇总表!P$5=2,LEN(T2709)&gt;4),INT(LEFT(T2709,6)),IF(AND(科目汇总表!P$5=3,LEN(T2709)&gt;6),INT(LEFT(T2709,8)),IF(AND(科目汇总表!P$5=4,LEN(T2709)&gt;8),T2709,0)))))</f>
        <v>0</v>
      </c>
      <c r="H2709" s="16">
        <f t="shared" si="128"/>
        <v>0</v>
      </c>
      <c r="I2709" s="16">
        <f t="shared" si="126"/>
        <v>0</v>
      </c>
      <c r="J2709" s="16">
        <f t="shared" si="127"/>
        <v>0</v>
      </c>
    </row>
    <row r="2710" spans="4:10" ht="15" customHeight="1" x14ac:dyDescent="0.15">
      <c r="D2710" s="16">
        <f>IF(T2710="",0,IF(科目汇总表!P$5=1,INT(LEFT(T2710,4)),IF(AND(科目汇总表!P$5=2,LEN(T2710)&gt;4),INT(LEFT(T2710,6)),IF(AND(科目汇总表!P$5=3,LEN(T2710)&gt;6),INT(LEFT(T2710,8)),IF(AND(科目汇总表!P$5=4,LEN(T2710)&gt;8),T2710,0)))))</f>
        <v>0</v>
      </c>
      <c r="H2710" s="16">
        <f t="shared" si="128"/>
        <v>0</v>
      </c>
      <c r="I2710" s="16">
        <f t="shared" si="126"/>
        <v>0</v>
      </c>
      <c r="J2710" s="16">
        <f t="shared" si="127"/>
        <v>0</v>
      </c>
    </row>
    <row r="2711" spans="4:10" ht="15" customHeight="1" x14ac:dyDescent="0.15">
      <c r="D2711" s="16">
        <f>IF(T2711="",0,IF(科目汇总表!P$5=1,INT(LEFT(T2711,4)),IF(AND(科目汇总表!P$5=2,LEN(T2711)&gt;4),INT(LEFT(T2711,6)),IF(AND(科目汇总表!P$5=3,LEN(T2711)&gt;6),INT(LEFT(T2711,8)),IF(AND(科目汇总表!P$5=4,LEN(T2711)&gt;8),T2711,0)))))</f>
        <v>0</v>
      </c>
      <c r="H2711" s="16">
        <f t="shared" si="128"/>
        <v>0</v>
      </c>
      <c r="I2711" s="16">
        <f t="shared" si="126"/>
        <v>0</v>
      </c>
      <c r="J2711" s="16">
        <f t="shared" si="127"/>
        <v>0</v>
      </c>
    </row>
    <row r="2712" spans="4:10" ht="15" customHeight="1" x14ac:dyDescent="0.15">
      <c r="D2712" s="16">
        <f>IF(T2712="",0,IF(科目汇总表!P$5=1,INT(LEFT(T2712,4)),IF(AND(科目汇总表!P$5=2,LEN(T2712)&gt;4),INT(LEFT(T2712,6)),IF(AND(科目汇总表!P$5=3,LEN(T2712)&gt;6),INT(LEFT(T2712,8)),IF(AND(科目汇总表!P$5=4,LEN(T2712)&gt;8),T2712,0)))))</f>
        <v>0</v>
      </c>
      <c r="H2712" s="16">
        <f t="shared" si="128"/>
        <v>0</v>
      </c>
      <c r="I2712" s="16">
        <f t="shared" si="126"/>
        <v>0</v>
      </c>
      <c r="J2712" s="16">
        <f t="shared" si="127"/>
        <v>0</v>
      </c>
    </row>
    <row r="2713" spans="4:10" ht="15" customHeight="1" x14ac:dyDescent="0.15">
      <c r="D2713" s="16">
        <f>IF(T2713="",0,IF(科目汇总表!P$5=1,INT(LEFT(T2713,4)),IF(AND(科目汇总表!P$5=2,LEN(T2713)&gt;4),INT(LEFT(T2713,6)),IF(AND(科目汇总表!P$5=3,LEN(T2713)&gt;6),INT(LEFT(T2713,8)),IF(AND(科目汇总表!P$5=4,LEN(T2713)&gt;8),T2713,0)))))</f>
        <v>0</v>
      </c>
      <c r="H2713" s="16">
        <f t="shared" si="128"/>
        <v>0</v>
      </c>
      <c r="I2713" s="16">
        <f t="shared" si="126"/>
        <v>0</v>
      </c>
      <c r="J2713" s="16">
        <f t="shared" si="127"/>
        <v>0</v>
      </c>
    </row>
    <row r="2714" spans="4:10" ht="15" customHeight="1" x14ac:dyDescent="0.15">
      <c r="D2714" s="16">
        <f>IF(T2714="",0,IF(科目汇总表!P$5=1,INT(LEFT(T2714,4)),IF(AND(科目汇总表!P$5=2,LEN(T2714)&gt;4),INT(LEFT(T2714,6)),IF(AND(科目汇总表!P$5=3,LEN(T2714)&gt;6),INT(LEFT(T2714,8)),IF(AND(科目汇总表!P$5=4,LEN(T2714)&gt;8),T2714,0)))))</f>
        <v>0</v>
      </c>
      <c r="H2714" s="16">
        <f t="shared" si="128"/>
        <v>0</v>
      </c>
      <c r="I2714" s="16">
        <f t="shared" si="126"/>
        <v>0</v>
      </c>
      <c r="J2714" s="16">
        <f t="shared" si="127"/>
        <v>0</v>
      </c>
    </row>
    <row r="2715" spans="4:10" ht="15" customHeight="1" x14ac:dyDescent="0.15">
      <c r="D2715" s="16">
        <f>IF(T2715="",0,IF(科目汇总表!P$5=1,INT(LEFT(T2715,4)),IF(AND(科目汇总表!P$5=2,LEN(T2715)&gt;4),INT(LEFT(T2715,6)),IF(AND(科目汇总表!P$5=3,LEN(T2715)&gt;6),INT(LEFT(T2715,8)),IF(AND(科目汇总表!P$5=4,LEN(T2715)&gt;8),T2715,0)))))</f>
        <v>0</v>
      </c>
      <c r="H2715" s="16">
        <f t="shared" si="128"/>
        <v>0</v>
      </c>
      <c r="I2715" s="16">
        <f t="shared" si="126"/>
        <v>0</v>
      </c>
      <c r="J2715" s="16">
        <f t="shared" si="127"/>
        <v>0</v>
      </c>
    </row>
    <row r="2716" spans="4:10" ht="15" customHeight="1" x14ac:dyDescent="0.15">
      <c r="D2716" s="16">
        <f>IF(T2716="",0,IF(科目汇总表!P$5=1,INT(LEFT(T2716,4)),IF(AND(科目汇总表!P$5=2,LEN(T2716)&gt;4),INT(LEFT(T2716,6)),IF(AND(科目汇总表!P$5=3,LEN(T2716)&gt;6),INT(LEFT(T2716,8)),IF(AND(科目汇总表!P$5=4,LEN(T2716)&gt;8),T2716,0)))))</f>
        <v>0</v>
      </c>
      <c r="H2716" s="16">
        <f t="shared" si="128"/>
        <v>0</v>
      </c>
      <c r="I2716" s="16">
        <f t="shared" si="126"/>
        <v>0</v>
      </c>
      <c r="J2716" s="16">
        <f t="shared" si="127"/>
        <v>0</v>
      </c>
    </row>
    <row r="2717" spans="4:10" ht="15" customHeight="1" x14ac:dyDescent="0.15">
      <c r="D2717" s="16">
        <f>IF(T2717="",0,IF(科目汇总表!P$5=1,INT(LEFT(T2717,4)),IF(AND(科目汇总表!P$5=2,LEN(T2717)&gt;4),INT(LEFT(T2717,6)),IF(AND(科目汇总表!P$5=3,LEN(T2717)&gt;6),INT(LEFT(T2717,8)),IF(AND(科目汇总表!P$5=4,LEN(T2717)&gt;8),T2717,0)))))</f>
        <v>0</v>
      </c>
      <c r="H2717" s="16">
        <f t="shared" si="128"/>
        <v>0</v>
      </c>
      <c r="I2717" s="16">
        <f t="shared" si="126"/>
        <v>0</v>
      </c>
      <c r="J2717" s="16">
        <f t="shared" si="127"/>
        <v>0</v>
      </c>
    </row>
    <row r="2718" spans="4:10" ht="15" customHeight="1" x14ac:dyDescent="0.15">
      <c r="D2718" s="16">
        <f>IF(T2718="",0,IF(科目汇总表!P$5=1,INT(LEFT(T2718,4)),IF(AND(科目汇总表!P$5=2,LEN(T2718)&gt;4),INT(LEFT(T2718,6)),IF(AND(科目汇总表!P$5=3,LEN(T2718)&gt;6),INT(LEFT(T2718,8)),IF(AND(科目汇总表!P$5=4,LEN(T2718)&gt;8),T2718,0)))))</f>
        <v>0</v>
      </c>
      <c r="H2718" s="16">
        <f t="shared" si="128"/>
        <v>0</v>
      </c>
      <c r="I2718" s="16">
        <f t="shared" si="126"/>
        <v>0</v>
      </c>
      <c r="J2718" s="16">
        <f t="shared" si="127"/>
        <v>0</v>
      </c>
    </row>
    <row r="2719" spans="4:10" ht="15" customHeight="1" x14ac:dyDescent="0.15">
      <c r="D2719" s="16">
        <f>IF(T2719="",0,IF(科目汇总表!P$5=1,INT(LEFT(T2719,4)),IF(AND(科目汇总表!P$5=2,LEN(T2719)&gt;4),INT(LEFT(T2719,6)),IF(AND(科目汇总表!P$5=3,LEN(T2719)&gt;6),INT(LEFT(T2719,8)),IF(AND(科目汇总表!P$5=4,LEN(T2719)&gt;8),T2719,0)))))</f>
        <v>0</v>
      </c>
      <c r="H2719" s="16">
        <f t="shared" si="128"/>
        <v>0</v>
      </c>
      <c r="I2719" s="16">
        <f t="shared" si="126"/>
        <v>0</v>
      </c>
      <c r="J2719" s="16">
        <f t="shared" si="127"/>
        <v>0</v>
      </c>
    </row>
    <row r="2720" spans="4:10" ht="15" customHeight="1" x14ac:dyDescent="0.15">
      <c r="D2720" s="16">
        <f>IF(T2720="",0,IF(科目汇总表!P$5=1,INT(LEFT(T2720,4)),IF(AND(科目汇总表!P$5=2,LEN(T2720)&gt;4),INT(LEFT(T2720,6)),IF(AND(科目汇总表!P$5=3,LEN(T2720)&gt;6),INT(LEFT(T2720,8)),IF(AND(科目汇总表!P$5=4,LEN(T2720)&gt;8),T2720,0)))))</f>
        <v>0</v>
      </c>
      <c r="H2720" s="16">
        <f t="shared" si="128"/>
        <v>0</v>
      </c>
      <c r="I2720" s="16">
        <f t="shared" si="126"/>
        <v>0</v>
      </c>
      <c r="J2720" s="16">
        <f t="shared" si="127"/>
        <v>0</v>
      </c>
    </row>
    <row r="2721" spans="4:10" ht="15" customHeight="1" x14ac:dyDescent="0.15">
      <c r="D2721" s="16">
        <f>IF(T2721="",0,IF(科目汇总表!P$5=1,INT(LEFT(T2721,4)),IF(AND(科目汇总表!P$5=2,LEN(T2721)&gt;4),INT(LEFT(T2721,6)),IF(AND(科目汇总表!P$5=3,LEN(T2721)&gt;6),INT(LEFT(T2721,8)),IF(AND(科目汇总表!P$5=4,LEN(T2721)&gt;8),T2721,0)))))</f>
        <v>0</v>
      </c>
      <c r="H2721" s="16">
        <f t="shared" si="128"/>
        <v>0</v>
      </c>
      <c r="I2721" s="16">
        <f t="shared" si="126"/>
        <v>0</v>
      </c>
      <c r="J2721" s="16">
        <f t="shared" si="127"/>
        <v>0</v>
      </c>
    </row>
    <row r="2722" spans="4:10" ht="15" customHeight="1" x14ac:dyDescent="0.15">
      <c r="D2722" s="16">
        <f>IF(T2722="",0,IF(科目汇总表!P$5=1,INT(LEFT(T2722,4)),IF(AND(科目汇总表!P$5=2,LEN(T2722)&gt;4),INT(LEFT(T2722,6)),IF(AND(科目汇总表!P$5=3,LEN(T2722)&gt;6),INT(LEFT(T2722,8)),IF(AND(科目汇总表!P$5=4,LEN(T2722)&gt;8),T2722,0)))))</f>
        <v>0</v>
      </c>
      <c r="H2722" s="16">
        <f t="shared" si="128"/>
        <v>0</v>
      </c>
      <c r="I2722" s="16">
        <f t="shared" si="126"/>
        <v>0</v>
      </c>
      <c r="J2722" s="16">
        <f t="shared" si="127"/>
        <v>0</v>
      </c>
    </row>
    <row r="2723" spans="4:10" ht="15" customHeight="1" x14ac:dyDescent="0.15">
      <c r="D2723" s="16">
        <f>IF(T2723="",0,IF(科目汇总表!P$5=1,INT(LEFT(T2723,4)),IF(AND(科目汇总表!P$5=2,LEN(T2723)&gt;4),INT(LEFT(T2723,6)),IF(AND(科目汇总表!P$5=3,LEN(T2723)&gt;6),INT(LEFT(T2723,8)),IF(AND(科目汇总表!P$5=4,LEN(T2723)&gt;8),T2723,0)))))</f>
        <v>0</v>
      </c>
      <c r="H2723" s="16">
        <f t="shared" si="128"/>
        <v>0</v>
      </c>
      <c r="I2723" s="16">
        <f t="shared" si="126"/>
        <v>0</v>
      </c>
      <c r="J2723" s="16">
        <f t="shared" si="127"/>
        <v>0</v>
      </c>
    </row>
    <row r="2724" spans="4:10" ht="15" customHeight="1" x14ac:dyDescent="0.15">
      <c r="D2724" s="16">
        <f>IF(T2724="",0,IF(科目汇总表!P$5=1,INT(LEFT(T2724,4)),IF(AND(科目汇总表!P$5=2,LEN(T2724)&gt;4),INT(LEFT(T2724,6)),IF(AND(科目汇总表!P$5=3,LEN(T2724)&gt;6),INT(LEFT(T2724,8)),IF(AND(科目汇总表!P$5=4,LEN(T2724)&gt;8),T2724,0)))))</f>
        <v>0</v>
      </c>
      <c r="H2724" s="16">
        <f t="shared" si="128"/>
        <v>0</v>
      </c>
      <c r="I2724" s="16">
        <f t="shared" ref="I2724:I2787" si="129">IF(LEN(T2724)&lt;6,0,INT(LEFT(T2724,6)))</f>
        <v>0</v>
      </c>
      <c r="J2724" s="16">
        <f t="shared" ref="J2724:J2787" si="130">IF(LEN(T2724)&lt;8,0,INT(LEFT(T2724,8)))</f>
        <v>0</v>
      </c>
    </row>
    <row r="2725" spans="4:10" ht="15" customHeight="1" x14ac:dyDescent="0.15">
      <c r="D2725" s="16">
        <f>IF(T2725="",0,IF(科目汇总表!P$5=1,INT(LEFT(T2725,4)),IF(AND(科目汇总表!P$5=2,LEN(T2725)&gt;4),INT(LEFT(T2725,6)),IF(AND(科目汇总表!P$5=3,LEN(T2725)&gt;6),INT(LEFT(T2725,8)),IF(AND(科目汇总表!P$5=4,LEN(T2725)&gt;8),T2725,0)))))</f>
        <v>0</v>
      </c>
      <c r="H2725" s="16">
        <f t="shared" si="128"/>
        <v>0</v>
      </c>
      <c r="I2725" s="16">
        <f t="shared" si="129"/>
        <v>0</v>
      </c>
      <c r="J2725" s="16">
        <f t="shared" si="130"/>
        <v>0</v>
      </c>
    </row>
    <row r="2726" spans="4:10" ht="15" customHeight="1" x14ac:dyDescent="0.15">
      <c r="D2726" s="16">
        <f>IF(T2726="",0,IF(科目汇总表!P$5=1,INT(LEFT(T2726,4)),IF(AND(科目汇总表!P$5=2,LEN(T2726)&gt;4),INT(LEFT(T2726,6)),IF(AND(科目汇总表!P$5=3,LEN(T2726)&gt;6),INT(LEFT(T2726,8)),IF(AND(科目汇总表!P$5=4,LEN(T2726)&gt;8),T2726,0)))))</f>
        <v>0</v>
      </c>
      <c r="H2726" s="16">
        <f t="shared" si="128"/>
        <v>0</v>
      </c>
      <c r="I2726" s="16">
        <f t="shared" si="129"/>
        <v>0</v>
      </c>
      <c r="J2726" s="16">
        <f t="shared" si="130"/>
        <v>0</v>
      </c>
    </row>
    <row r="2727" spans="4:10" ht="15" customHeight="1" x14ac:dyDescent="0.15">
      <c r="D2727" s="16">
        <f>IF(T2727="",0,IF(科目汇总表!P$5=1,INT(LEFT(T2727,4)),IF(AND(科目汇总表!P$5=2,LEN(T2727)&gt;4),INT(LEFT(T2727,6)),IF(AND(科目汇总表!P$5=3,LEN(T2727)&gt;6),INT(LEFT(T2727,8)),IF(AND(科目汇总表!P$5=4,LEN(T2727)&gt;8),T2727,0)))))</f>
        <v>0</v>
      </c>
      <c r="H2727" s="16">
        <f t="shared" si="128"/>
        <v>0</v>
      </c>
      <c r="I2727" s="16">
        <f t="shared" si="129"/>
        <v>0</v>
      </c>
      <c r="J2727" s="16">
        <f t="shared" si="130"/>
        <v>0</v>
      </c>
    </row>
    <row r="2728" spans="4:10" ht="15" customHeight="1" x14ac:dyDescent="0.15">
      <c r="D2728" s="16">
        <f>IF(T2728="",0,IF(科目汇总表!P$5=1,INT(LEFT(T2728,4)),IF(AND(科目汇总表!P$5=2,LEN(T2728)&gt;4),INT(LEFT(T2728,6)),IF(AND(科目汇总表!P$5=3,LEN(T2728)&gt;6),INT(LEFT(T2728,8)),IF(AND(科目汇总表!P$5=4,LEN(T2728)&gt;8),T2728,0)))))</f>
        <v>0</v>
      </c>
      <c r="H2728" s="16">
        <f t="shared" si="128"/>
        <v>0</v>
      </c>
      <c r="I2728" s="16">
        <f t="shared" si="129"/>
        <v>0</v>
      </c>
      <c r="J2728" s="16">
        <f t="shared" si="130"/>
        <v>0</v>
      </c>
    </row>
    <row r="2729" spans="4:10" ht="15" customHeight="1" x14ac:dyDescent="0.15">
      <c r="D2729" s="16">
        <f>IF(T2729="",0,IF(科目汇总表!P$5=1,INT(LEFT(T2729,4)),IF(AND(科目汇总表!P$5=2,LEN(T2729)&gt;4),INT(LEFT(T2729,6)),IF(AND(科目汇总表!P$5=3,LEN(T2729)&gt;6),INT(LEFT(T2729,8)),IF(AND(科目汇总表!P$5=4,LEN(T2729)&gt;8),T2729,0)))))</f>
        <v>0</v>
      </c>
      <c r="H2729" s="16">
        <f t="shared" si="128"/>
        <v>0</v>
      </c>
      <c r="I2729" s="16">
        <f t="shared" si="129"/>
        <v>0</v>
      </c>
      <c r="J2729" s="16">
        <f t="shared" si="130"/>
        <v>0</v>
      </c>
    </row>
    <row r="2730" spans="4:10" ht="15" customHeight="1" x14ac:dyDescent="0.15">
      <c r="D2730" s="16">
        <f>IF(T2730="",0,IF(科目汇总表!P$5=1,INT(LEFT(T2730,4)),IF(AND(科目汇总表!P$5=2,LEN(T2730)&gt;4),INT(LEFT(T2730,6)),IF(AND(科目汇总表!P$5=3,LEN(T2730)&gt;6),INT(LEFT(T2730,8)),IF(AND(科目汇总表!P$5=4,LEN(T2730)&gt;8),T2730,0)))))</f>
        <v>0</v>
      </c>
      <c r="H2730" s="16">
        <f t="shared" si="128"/>
        <v>0</v>
      </c>
      <c r="I2730" s="16">
        <f t="shared" si="129"/>
        <v>0</v>
      </c>
      <c r="J2730" s="16">
        <f t="shared" si="130"/>
        <v>0</v>
      </c>
    </row>
    <row r="2731" spans="4:10" ht="15" customHeight="1" x14ac:dyDescent="0.15">
      <c r="D2731" s="16">
        <f>IF(T2731="",0,IF(科目汇总表!P$5=1,INT(LEFT(T2731,4)),IF(AND(科目汇总表!P$5=2,LEN(T2731)&gt;4),INT(LEFT(T2731,6)),IF(AND(科目汇总表!P$5=3,LEN(T2731)&gt;6),INT(LEFT(T2731,8)),IF(AND(科目汇总表!P$5=4,LEN(T2731)&gt;8),T2731,0)))))</f>
        <v>0</v>
      </c>
      <c r="H2731" s="16">
        <f t="shared" si="128"/>
        <v>0</v>
      </c>
      <c r="I2731" s="16">
        <f t="shared" si="129"/>
        <v>0</v>
      </c>
      <c r="J2731" s="16">
        <f t="shared" si="130"/>
        <v>0</v>
      </c>
    </row>
    <row r="2732" spans="4:10" ht="15" customHeight="1" x14ac:dyDescent="0.15">
      <c r="D2732" s="16">
        <f>IF(T2732="",0,IF(科目汇总表!P$5=1,INT(LEFT(T2732,4)),IF(AND(科目汇总表!P$5=2,LEN(T2732)&gt;4),INT(LEFT(T2732,6)),IF(AND(科目汇总表!P$5=3,LEN(T2732)&gt;6),INT(LEFT(T2732,8)),IF(AND(科目汇总表!P$5=4,LEN(T2732)&gt;8),T2732,0)))))</f>
        <v>0</v>
      </c>
      <c r="H2732" s="16">
        <f t="shared" si="128"/>
        <v>0</v>
      </c>
      <c r="I2732" s="16">
        <f t="shared" si="129"/>
        <v>0</v>
      </c>
      <c r="J2732" s="16">
        <f t="shared" si="130"/>
        <v>0</v>
      </c>
    </row>
    <row r="2733" spans="4:10" ht="15" customHeight="1" x14ac:dyDescent="0.15">
      <c r="D2733" s="16">
        <f>IF(T2733="",0,IF(科目汇总表!P$5=1,INT(LEFT(T2733,4)),IF(AND(科目汇总表!P$5=2,LEN(T2733)&gt;4),INT(LEFT(T2733,6)),IF(AND(科目汇总表!P$5=3,LEN(T2733)&gt;6),INT(LEFT(T2733,8)),IF(AND(科目汇总表!P$5=4,LEN(T2733)&gt;8),T2733,0)))))</f>
        <v>0</v>
      </c>
      <c r="H2733" s="16">
        <f t="shared" si="128"/>
        <v>0</v>
      </c>
      <c r="I2733" s="16">
        <f t="shared" si="129"/>
        <v>0</v>
      </c>
      <c r="J2733" s="16">
        <f t="shared" si="130"/>
        <v>0</v>
      </c>
    </row>
    <row r="2734" spans="4:10" ht="15" customHeight="1" x14ac:dyDescent="0.15">
      <c r="D2734" s="16">
        <f>IF(T2734="",0,IF(科目汇总表!P$5=1,INT(LEFT(T2734,4)),IF(AND(科目汇总表!P$5=2,LEN(T2734)&gt;4),INT(LEFT(T2734,6)),IF(AND(科目汇总表!P$5=3,LEN(T2734)&gt;6),INT(LEFT(T2734,8)),IF(AND(科目汇总表!P$5=4,LEN(T2734)&gt;8),T2734,0)))))</f>
        <v>0</v>
      </c>
      <c r="H2734" s="16">
        <f t="shared" si="128"/>
        <v>0</v>
      </c>
      <c r="I2734" s="16">
        <f t="shared" si="129"/>
        <v>0</v>
      </c>
      <c r="J2734" s="16">
        <f t="shared" si="130"/>
        <v>0</v>
      </c>
    </row>
    <row r="2735" spans="4:10" ht="15" customHeight="1" x14ac:dyDescent="0.15">
      <c r="D2735" s="16">
        <f>IF(T2735="",0,IF(科目汇总表!P$5=1,INT(LEFT(T2735,4)),IF(AND(科目汇总表!P$5=2,LEN(T2735)&gt;4),INT(LEFT(T2735,6)),IF(AND(科目汇总表!P$5=3,LEN(T2735)&gt;6),INT(LEFT(T2735,8)),IF(AND(科目汇总表!P$5=4,LEN(T2735)&gt;8),T2735,0)))))</f>
        <v>0</v>
      </c>
      <c r="H2735" s="16">
        <f t="shared" si="128"/>
        <v>0</v>
      </c>
      <c r="I2735" s="16">
        <f t="shared" si="129"/>
        <v>0</v>
      </c>
      <c r="J2735" s="16">
        <f t="shared" si="130"/>
        <v>0</v>
      </c>
    </row>
    <row r="2736" spans="4:10" ht="15" customHeight="1" x14ac:dyDescent="0.15">
      <c r="D2736" s="16">
        <f>IF(T2736="",0,IF(科目汇总表!P$5=1,INT(LEFT(T2736,4)),IF(AND(科目汇总表!P$5=2,LEN(T2736)&gt;4),INT(LEFT(T2736,6)),IF(AND(科目汇总表!P$5=3,LEN(T2736)&gt;6),INT(LEFT(T2736,8)),IF(AND(科目汇总表!P$5=4,LEN(T2736)&gt;8),T2736,0)))))</f>
        <v>0</v>
      </c>
      <c r="H2736" s="16">
        <f t="shared" si="128"/>
        <v>0</v>
      </c>
      <c r="I2736" s="16">
        <f t="shared" si="129"/>
        <v>0</v>
      </c>
      <c r="J2736" s="16">
        <f t="shared" si="130"/>
        <v>0</v>
      </c>
    </row>
    <row r="2737" spans="4:10" ht="15" customHeight="1" x14ac:dyDescent="0.15">
      <c r="D2737" s="16">
        <f>IF(T2737="",0,IF(科目汇总表!P$5=1,INT(LEFT(T2737,4)),IF(AND(科目汇总表!P$5=2,LEN(T2737)&gt;4),INT(LEFT(T2737,6)),IF(AND(科目汇总表!P$5=3,LEN(T2737)&gt;6),INT(LEFT(T2737,8)),IF(AND(科目汇总表!P$5=4,LEN(T2737)&gt;8),T2737,0)))))</f>
        <v>0</v>
      </c>
      <c r="H2737" s="16">
        <f t="shared" si="128"/>
        <v>0</v>
      </c>
      <c r="I2737" s="16">
        <f t="shared" si="129"/>
        <v>0</v>
      </c>
      <c r="J2737" s="16">
        <f t="shared" si="130"/>
        <v>0</v>
      </c>
    </row>
    <row r="2738" spans="4:10" ht="15" customHeight="1" x14ac:dyDescent="0.15">
      <c r="D2738" s="16">
        <f>IF(T2738="",0,IF(科目汇总表!P$5=1,INT(LEFT(T2738,4)),IF(AND(科目汇总表!P$5=2,LEN(T2738)&gt;4),INT(LEFT(T2738,6)),IF(AND(科目汇总表!P$5=3,LEN(T2738)&gt;6),INT(LEFT(T2738,8)),IF(AND(科目汇总表!P$5=4,LEN(T2738)&gt;8),T2738,0)))))</f>
        <v>0</v>
      </c>
      <c r="H2738" s="16">
        <f t="shared" si="128"/>
        <v>0</v>
      </c>
      <c r="I2738" s="16">
        <f t="shared" si="129"/>
        <v>0</v>
      </c>
      <c r="J2738" s="16">
        <f t="shared" si="130"/>
        <v>0</v>
      </c>
    </row>
    <row r="2739" spans="4:10" ht="15" customHeight="1" x14ac:dyDescent="0.15">
      <c r="D2739" s="16">
        <f>IF(T2739="",0,IF(科目汇总表!P$5=1,INT(LEFT(T2739,4)),IF(AND(科目汇总表!P$5=2,LEN(T2739)&gt;4),INT(LEFT(T2739,6)),IF(AND(科目汇总表!P$5=3,LEN(T2739)&gt;6),INT(LEFT(T2739,8)),IF(AND(科目汇总表!P$5=4,LEN(T2739)&gt;8),T2739,0)))))</f>
        <v>0</v>
      </c>
      <c r="H2739" s="16">
        <f t="shared" si="128"/>
        <v>0</v>
      </c>
      <c r="I2739" s="16">
        <f t="shared" si="129"/>
        <v>0</v>
      </c>
      <c r="J2739" s="16">
        <f t="shared" si="130"/>
        <v>0</v>
      </c>
    </row>
    <row r="2740" spans="4:10" ht="15" customHeight="1" x14ac:dyDescent="0.15">
      <c r="D2740" s="16">
        <f>IF(T2740="",0,IF(科目汇总表!P$5=1,INT(LEFT(T2740,4)),IF(AND(科目汇总表!P$5=2,LEN(T2740)&gt;4),INT(LEFT(T2740,6)),IF(AND(科目汇总表!P$5=3,LEN(T2740)&gt;6),INT(LEFT(T2740,8)),IF(AND(科目汇总表!P$5=4,LEN(T2740)&gt;8),T2740,0)))))</f>
        <v>0</v>
      </c>
      <c r="H2740" s="16">
        <f t="shared" si="128"/>
        <v>0</v>
      </c>
      <c r="I2740" s="16">
        <f t="shared" si="129"/>
        <v>0</v>
      </c>
      <c r="J2740" s="16">
        <f t="shared" si="130"/>
        <v>0</v>
      </c>
    </row>
    <row r="2741" spans="4:10" ht="15" customHeight="1" x14ac:dyDescent="0.15">
      <c r="D2741" s="16">
        <f>IF(T2741="",0,IF(科目汇总表!P$5=1,INT(LEFT(T2741,4)),IF(AND(科目汇总表!P$5=2,LEN(T2741)&gt;4),INT(LEFT(T2741,6)),IF(AND(科目汇总表!P$5=3,LEN(T2741)&gt;6),INT(LEFT(T2741,8)),IF(AND(科目汇总表!P$5=4,LEN(T2741)&gt;8),T2741,0)))))</f>
        <v>0</v>
      </c>
      <c r="H2741" s="16">
        <f t="shared" si="128"/>
        <v>0</v>
      </c>
      <c r="I2741" s="16">
        <f t="shared" si="129"/>
        <v>0</v>
      </c>
      <c r="J2741" s="16">
        <f t="shared" si="130"/>
        <v>0</v>
      </c>
    </row>
    <row r="2742" spans="4:10" ht="15" customHeight="1" x14ac:dyDescent="0.15">
      <c r="D2742" s="16">
        <f>IF(T2742="",0,IF(科目汇总表!P$5=1,INT(LEFT(T2742,4)),IF(AND(科目汇总表!P$5=2,LEN(T2742)&gt;4),INT(LEFT(T2742,6)),IF(AND(科目汇总表!P$5=3,LEN(T2742)&gt;6),INT(LEFT(T2742,8)),IF(AND(科目汇总表!P$5=4,LEN(T2742)&gt;8),T2742,0)))))</f>
        <v>0</v>
      </c>
      <c r="H2742" s="16">
        <f t="shared" si="128"/>
        <v>0</v>
      </c>
      <c r="I2742" s="16">
        <f t="shared" si="129"/>
        <v>0</v>
      </c>
      <c r="J2742" s="16">
        <f t="shared" si="130"/>
        <v>0</v>
      </c>
    </row>
    <row r="2743" spans="4:10" ht="15" customHeight="1" x14ac:dyDescent="0.15">
      <c r="D2743" s="16">
        <f>IF(T2743="",0,IF(科目汇总表!P$5=1,INT(LEFT(T2743,4)),IF(AND(科目汇总表!P$5=2,LEN(T2743)&gt;4),INT(LEFT(T2743,6)),IF(AND(科目汇总表!P$5=3,LEN(T2743)&gt;6),INT(LEFT(T2743,8)),IF(AND(科目汇总表!P$5=4,LEN(T2743)&gt;8),T2743,0)))))</f>
        <v>0</v>
      </c>
      <c r="H2743" s="16">
        <f t="shared" si="128"/>
        <v>0</v>
      </c>
      <c r="I2743" s="16">
        <f t="shared" si="129"/>
        <v>0</v>
      </c>
      <c r="J2743" s="16">
        <f t="shared" si="130"/>
        <v>0</v>
      </c>
    </row>
    <row r="2744" spans="4:10" ht="15" customHeight="1" x14ac:dyDescent="0.15">
      <c r="D2744" s="16">
        <f>IF(T2744="",0,IF(科目汇总表!P$5=1,INT(LEFT(T2744,4)),IF(AND(科目汇总表!P$5=2,LEN(T2744)&gt;4),INT(LEFT(T2744,6)),IF(AND(科目汇总表!P$5=3,LEN(T2744)&gt;6),INT(LEFT(T2744,8)),IF(AND(科目汇总表!P$5=4,LEN(T2744)&gt;8),T2744,0)))))</f>
        <v>0</v>
      </c>
      <c r="H2744" s="16">
        <f t="shared" si="128"/>
        <v>0</v>
      </c>
      <c r="I2744" s="16">
        <f t="shared" si="129"/>
        <v>0</v>
      </c>
      <c r="J2744" s="16">
        <f t="shared" si="130"/>
        <v>0</v>
      </c>
    </row>
    <row r="2745" spans="4:10" ht="15" customHeight="1" x14ac:dyDescent="0.15">
      <c r="D2745" s="16">
        <f>IF(T2745="",0,IF(科目汇总表!P$5=1,INT(LEFT(T2745,4)),IF(AND(科目汇总表!P$5=2,LEN(T2745)&gt;4),INT(LEFT(T2745,6)),IF(AND(科目汇总表!P$5=3,LEN(T2745)&gt;6),INT(LEFT(T2745,8)),IF(AND(科目汇总表!P$5=4,LEN(T2745)&gt;8),T2745,0)))))</f>
        <v>0</v>
      </c>
      <c r="H2745" s="16">
        <f t="shared" si="128"/>
        <v>0</v>
      </c>
      <c r="I2745" s="16">
        <f t="shared" si="129"/>
        <v>0</v>
      </c>
      <c r="J2745" s="16">
        <f t="shared" si="130"/>
        <v>0</v>
      </c>
    </row>
    <row r="2746" spans="4:10" ht="15" customHeight="1" x14ac:dyDescent="0.15">
      <c r="D2746" s="16">
        <f>IF(T2746="",0,IF(科目汇总表!P$5=1,INT(LEFT(T2746,4)),IF(AND(科目汇总表!P$5=2,LEN(T2746)&gt;4),INT(LEFT(T2746,6)),IF(AND(科目汇总表!P$5=3,LEN(T2746)&gt;6),INT(LEFT(T2746,8)),IF(AND(科目汇总表!P$5=4,LEN(T2746)&gt;8),T2746,0)))))</f>
        <v>0</v>
      </c>
      <c r="H2746" s="16">
        <f t="shared" si="128"/>
        <v>0</v>
      </c>
      <c r="I2746" s="16">
        <f t="shared" si="129"/>
        <v>0</v>
      </c>
      <c r="J2746" s="16">
        <f t="shared" si="130"/>
        <v>0</v>
      </c>
    </row>
    <row r="2747" spans="4:10" ht="15" customHeight="1" x14ac:dyDescent="0.15">
      <c r="D2747" s="16">
        <f>IF(T2747="",0,IF(科目汇总表!P$5=1,INT(LEFT(T2747,4)),IF(AND(科目汇总表!P$5=2,LEN(T2747)&gt;4),INT(LEFT(T2747,6)),IF(AND(科目汇总表!P$5=3,LEN(T2747)&gt;6),INT(LEFT(T2747,8)),IF(AND(科目汇总表!P$5=4,LEN(T2747)&gt;8),T2747,0)))))</f>
        <v>0</v>
      </c>
      <c r="H2747" s="16">
        <f t="shared" si="128"/>
        <v>0</v>
      </c>
      <c r="I2747" s="16">
        <f t="shared" si="129"/>
        <v>0</v>
      </c>
      <c r="J2747" s="16">
        <f t="shared" si="130"/>
        <v>0</v>
      </c>
    </row>
    <row r="2748" spans="4:10" ht="15" customHeight="1" x14ac:dyDescent="0.15">
      <c r="D2748" s="16">
        <f>IF(T2748="",0,IF(科目汇总表!P$5=1,INT(LEFT(T2748,4)),IF(AND(科目汇总表!P$5=2,LEN(T2748)&gt;4),INT(LEFT(T2748,6)),IF(AND(科目汇总表!P$5=3,LEN(T2748)&gt;6),INT(LEFT(T2748,8)),IF(AND(科目汇总表!P$5=4,LEN(T2748)&gt;8),T2748,0)))))</f>
        <v>0</v>
      </c>
      <c r="H2748" s="16">
        <f t="shared" si="128"/>
        <v>0</v>
      </c>
      <c r="I2748" s="16">
        <f t="shared" si="129"/>
        <v>0</v>
      </c>
      <c r="J2748" s="16">
        <f t="shared" si="130"/>
        <v>0</v>
      </c>
    </row>
    <row r="2749" spans="4:10" ht="15" customHeight="1" x14ac:dyDescent="0.15">
      <c r="D2749" s="16">
        <f>IF(T2749="",0,IF(科目汇总表!P$5=1,INT(LEFT(T2749,4)),IF(AND(科目汇总表!P$5=2,LEN(T2749)&gt;4),INT(LEFT(T2749,6)),IF(AND(科目汇总表!P$5=3,LEN(T2749)&gt;6),INT(LEFT(T2749,8)),IF(AND(科目汇总表!P$5=4,LEN(T2749)&gt;8),T2749,0)))))</f>
        <v>0</v>
      </c>
      <c r="H2749" s="16">
        <f t="shared" si="128"/>
        <v>0</v>
      </c>
      <c r="I2749" s="16">
        <f t="shared" si="129"/>
        <v>0</v>
      </c>
      <c r="J2749" s="16">
        <f t="shared" si="130"/>
        <v>0</v>
      </c>
    </row>
    <row r="2750" spans="4:10" ht="15" customHeight="1" x14ac:dyDescent="0.15">
      <c r="D2750" s="16">
        <f>IF(T2750="",0,IF(科目汇总表!P$5=1,INT(LEFT(T2750,4)),IF(AND(科目汇总表!P$5=2,LEN(T2750)&gt;4),INT(LEFT(T2750,6)),IF(AND(科目汇总表!P$5=3,LEN(T2750)&gt;6),INT(LEFT(T2750,8)),IF(AND(科目汇总表!P$5=4,LEN(T2750)&gt;8),T2750,0)))))</f>
        <v>0</v>
      </c>
      <c r="H2750" s="16">
        <f t="shared" si="128"/>
        <v>0</v>
      </c>
      <c r="I2750" s="16">
        <f t="shared" si="129"/>
        <v>0</v>
      </c>
      <c r="J2750" s="16">
        <f t="shared" si="130"/>
        <v>0</v>
      </c>
    </row>
    <row r="2751" spans="4:10" ht="15" customHeight="1" x14ac:dyDescent="0.15">
      <c r="D2751" s="16">
        <f>IF(T2751="",0,IF(科目汇总表!P$5=1,INT(LEFT(T2751,4)),IF(AND(科目汇总表!P$5=2,LEN(T2751)&gt;4),INT(LEFT(T2751,6)),IF(AND(科目汇总表!P$5=3,LEN(T2751)&gt;6),INT(LEFT(T2751,8)),IF(AND(科目汇总表!P$5=4,LEN(T2751)&gt;8),T2751,0)))))</f>
        <v>0</v>
      </c>
      <c r="H2751" s="16">
        <f t="shared" si="128"/>
        <v>0</v>
      </c>
      <c r="I2751" s="16">
        <f t="shared" si="129"/>
        <v>0</v>
      </c>
      <c r="J2751" s="16">
        <f t="shared" si="130"/>
        <v>0</v>
      </c>
    </row>
    <row r="2752" spans="4:10" ht="15" customHeight="1" x14ac:dyDescent="0.15">
      <c r="D2752" s="16">
        <f>IF(T2752="",0,IF(科目汇总表!P$5=1,INT(LEFT(T2752,4)),IF(AND(科目汇总表!P$5=2,LEN(T2752)&gt;4),INT(LEFT(T2752,6)),IF(AND(科目汇总表!P$5=3,LEN(T2752)&gt;6),INT(LEFT(T2752,8)),IF(AND(科目汇总表!P$5=4,LEN(T2752)&gt;8),T2752,0)))))</f>
        <v>0</v>
      </c>
      <c r="H2752" s="16">
        <f t="shared" si="128"/>
        <v>0</v>
      </c>
      <c r="I2752" s="16">
        <f t="shared" si="129"/>
        <v>0</v>
      </c>
      <c r="J2752" s="16">
        <f t="shared" si="130"/>
        <v>0</v>
      </c>
    </row>
    <row r="2753" spans="4:10" ht="15" customHeight="1" x14ac:dyDescent="0.15">
      <c r="D2753" s="16">
        <f>IF(T2753="",0,IF(科目汇总表!P$5=1,INT(LEFT(T2753,4)),IF(AND(科目汇总表!P$5=2,LEN(T2753)&gt;4),INT(LEFT(T2753,6)),IF(AND(科目汇总表!P$5=3,LEN(T2753)&gt;6),INT(LEFT(T2753,8)),IF(AND(科目汇总表!P$5=4,LEN(T2753)&gt;8),T2753,0)))))</f>
        <v>0</v>
      </c>
      <c r="H2753" s="16">
        <f t="shared" si="128"/>
        <v>0</v>
      </c>
      <c r="I2753" s="16">
        <f t="shared" si="129"/>
        <v>0</v>
      </c>
      <c r="J2753" s="16">
        <f t="shared" si="130"/>
        <v>0</v>
      </c>
    </row>
    <row r="2754" spans="4:10" ht="15" customHeight="1" x14ac:dyDescent="0.15">
      <c r="D2754" s="16">
        <f>IF(T2754="",0,IF(科目汇总表!P$5=1,INT(LEFT(T2754,4)),IF(AND(科目汇总表!P$5=2,LEN(T2754)&gt;4),INT(LEFT(T2754,6)),IF(AND(科目汇总表!P$5=3,LEN(T2754)&gt;6),INT(LEFT(T2754,8)),IF(AND(科目汇总表!P$5=4,LEN(T2754)&gt;8),T2754,0)))))</f>
        <v>0</v>
      </c>
      <c r="H2754" s="16">
        <f t="shared" si="128"/>
        <v>0</v>
      </c>
      <c r="I2754" s="16">
        <f t="shared" si="129"/>
        <v>0</v>
      </c>
      <c r="J2754" s="16">
        <f t="shared" si="130"/>
        <v>0</v>
      </c>
    </row>
    <row r="2755" spans="4:10" ht="15" customHeight="1" x14ac:dyDescent="0.15">
      <c r="D2755" s="16">
        <f>IF(T2755="",0,IF(科目汇总表!P$5=1,INT(LEFT(T2755,4)),IF(AND(科目汇总表!P$5=2,LEN(T2755)&gt;4),INT(LEFT(T2755,6)),IF(AND(科目汇总表!P$5=3,LEN(T2755)&gt;6),INT(LEFT(T2755,8)),IF(AND(科目汇总表!P$5=4,LEN(T2755)&gt;8),T2755,0)))))</f>
        <v>0</v>
      </c>
      <c r="H2755" s="16">
        <f t="shared" si="128"/>
        <v>0</v>
      </c>
      <c r="I2755" s="16">
        <f t="shared" si="129"/>
        <v>0</v>
      </c>
      <c r="J2755" s="16">
        <f t="shared" si="130"/>
        <v>0</v>
      </c>
    </row>
    <row r="2756" spans="4:10" ht="15" customHeight="1" x14ac:dyDescent="0.15">
      <c r="D2756" s="16">
        <f>IF(T2756="",0,IF(科目汇总表!P$5=1,INT(LEFT(T2756,4)),IF(AND(科目汇总表!P$5=2,LEN(T2756)&gt;4),INT(LEFT(T2756,6)),IF(AND(科目汇总表!P$5=3,LEN(T2756)&gt;6),INT(LEFT(T2756,8)),IF(AND(科目汇总表!P$5=4,LEN(T2756)&gt;8),T2756,0)))))</f>
        <v>0</v>
      </c>
      <c r="H2756" s="16">
        <f t="shared" si="128"/>
        <v>0</v>
      </c>
      <c r="I2756" s="16">
        <f t="shared" si="129"/>
        <v>0</v>
      </c>
      <c r="J2756" s="16">
        <f t="shared" si="130"/>
        <v>0</v>
      </c>
    </row>
    <row r="2757" spans="4:10" ht="15" customHeight="1" x14ac:dyDescent="0.15">
      <c r="D2757" s="16">
        <f>IF(T2757="",0,IF(科目汇总表!P$5=1,INT(LEFT(T2757,4)),IF(AND(科目汇总表!P$5=2,LEN(T2757)&gt;4),INT(LEFT(T2757,6)),IF(AND(科目汇总表!P$5=3,LEN(T2757)&gt;6),INT(LEFT(T2757,8)),IF(AND(科目汇总表!P$5=4,LEN(T2757)&gt;8),T2757,0)))))</f>
        <v>0</v>
      </c>
      <c r="H2757" s="16">
        <f t="shared" ref="H2757:H2820" si="131">IF(T2757=0,0,INT(LEFT(T2757,4)))</f>
        <v>0</v>
      </c>
      <c r="I2757" s="16">
        <f t="shared" si="129"/>
        <v>0</v>
      </c>
      <c r="J2757" s="16">
        <f t="shared" si="130"/>
        <v>0</v>
      </c>
    </row>
    <row r="2758" spans="4:10" ht="15" customHeight="1" x14ac:dyDescent="0.15">
      <c r="D2758" s="16">
        <f>IF(T2758="",0,IF(科目汇总表!P$5=1,INT(LEFT(T2758,4)),IF(AND(科目汇总表!P$5=2,LEN(T2758)&gt;4),INT(LEFT(T2758,6)),IF(AND(科目汇总表!P$5=3,LEN(T2758)&gt;6),INT(LEFT(T2758,8)),IF(AND(科目汇总表!P$5=4,LEN(T2758)&gt;8),T2758,0)))))</f>
        <v>0</v>
      </c>
      <c r="H2758" s="16">
        <f t="shared" si="131"/>
        <v>0</v>
      </c>
      <c r="I2758" s="16">
        <f t="shared" si="129"/>
        <v>0</v>
      </c>
      <c r="J2758" s="16">
        <f t="shared" si="130"/>
        <v>0</v>
      </c>
    </row>
    <row r="2759" spans="4:10" ht="15" customHeight="1" x14ac:dyDescent="0.15">
      <c r="D2759" s="16">
        <f>IF(T2759="",0,IF(科目汇总表!P$5=1,INT(LEFT(T2759,4)),IF(AND(科目汇总表!P$5=2,LEN(T2759)&gt;4),INT(LEFT(T2759,6)),IF(AND(科目汇总表!P$5=3,LEN(T2759)&gt;6),INT(LEFT(T2759,8)),IF(AND(科目汇总表!P$5=4,LEN(T2759)&gt;8),T2759,0)))))</f>
        <v>0</v>
      </c>
      <c r="H2759" s="16">
        <f t="shared" si="131"/>
        <v>0</v>
      </c>
      <c r="I2759" s="16">
        <f t="shared" si="129"/>
        <v>0</v>
      </c>
      <c r="J2759" s="16">
        <f t="shared" si="130"/>
        <v>0</v>
      </c>
    </row>
    <row r="2760" spans="4:10" ht="15" customHeight="1" x14ac:dyDescent="0.15">
      <c r="D2760" s="16">
        <f>IF(T2760="",0,IF(科目汇总表!P$5=1,INT(LEFT(T2760,4)),IF(AND(科目汇总表!P$5=2,LEN(T2760)&gt;4),INT(LEFT(T2760,6)),IF(AND(科目汇总表!P$5=3,LEN(T2760)&gt;6),INT(LEFT(T2760,8)),IF(AND(科目汇总表!P$5=4,LEN(T2760)&gt;8),T2760,0)))))</f>
        <v>0</v>
      </c>
      <c r="H2760" s="16">
        <f t="shared" si="131"/>
        <v>0</v>
      </c>
      <c r="I2760" s="16">
        <f t="shared" si="129"/>
        <v>0</v>
      </c>
      <c r="J2760" s="16">
        <f t="shared" si="130"/>
        <v>0</v>
      </c>
    </row>
    <row r="2761" spans="4:10" ht="15" customHeight="1" x14ac:dyDescent="0.15">
      <c r="D2761" s="16">
        <f>IF(T2761="",0,IF(科目汇总表!P$5=1,INT(LEFT(T2761,4)),IF(AND(科目汇总表!P$5=2,LEN(T2761)&gt;4),INT(LEFT(T2761,6)),IF(AND(科目汇总表!P$5=3,LEN(T2761)&gt;6),INT(LEFT(T2761,8)),IF(AND(科目汇总表!P$5=4,LEN(T2761)&gt;8),T2761,0)))))</f>
        <v>0</v>
      </c>
      <c r="H2761" s="16">
        <f t="shared" si="131"/>
        <v>0</v>
      </c>
      <c r="I2761" s="16">
        <f t="shared" si="129"/>
        <v>0</v>
      </c>
      <c r="J2761" s="16">
        <f t="shared" si="130"/>
        <v>0</v>
      </c>
    </row>
    <row r="2762" spans="4:10" ht="15" customHeight="1" x14ac:dyDescent="0.15">
      <c r="D2762" s="16">
        <f>IF(T2762="",0,IF(科目汇总表!P$5=1,INT(LEFT(T2762,4)),IF(AND(科目汇总表!P$5=2,LEN(T2762)&gt;4),INT(LEFT(T2762,6)),IF(AND(科目汇总表!P$5=3,LEN(T2762)&gt;6),INT(LEFT(T2762,8)),IF(AND(科目汇总表!P$5=4,LEN(T2762)&gt;8),T2762,0)))))</f>
        <v>0</v>
      </c>
      <c r="H2762" s="16">
        <f t="shared" si="131"/>
        <v>0</v>
      </c>
      <c r="I2762" s="16">
        <f t="shared" si="129"/>
        <v>0</v>
      </c>
      <c r="J2762" s="16">
        <f t="shared" si="130"/>
        <v>0</v>
      </c>
    </row>
    <row r="2763" spans="4:10" ht="15" customHeight="1" x14ac:dyDescent="0.15">
      <c r="D2763" s="16">
        <f>IF(T2763="",0,IF(科目汇总表!P$5=1,INT(LEFT(T2763,4)),IF(AND(科目汇总表!P$5=2,LEN(T2763)&gt;4),INT(LEFT(T2763,6)),IF(AND(科目汇总表!P$5=3,LEN(T2763)&gt;6),INT(LEFT(T2763,8)),IF(AND(科目汇总表!P$5=4,LEN(T2763)&gt;8),T2763,0)))))</f>
        <v>0</v>
      </c>
      <c r="H2763" s="16">
        <f t="shared" si="131"/>
        <v>0</v>
      </c>
      <c r="I2763" s="16">
        <f t="shared" si="129"/>
        <v>0</v>
      </c>
      <c r="J2763" s="16">
        <f t="shared" si="130"/>
        <v>0</v>
      </c>
    </row>
    <row r="2764" spans="4:10" ht="15" customHeight="1" x14ac:dyDescent="0.15">
      <c r="D2764" s="16">
        <f>IF(T2764="",0,IF(科目汇总表!P$5=1,INT(LEFT(T2764,4)),IF(AND(科目汇总表!P$5=2,LEN(T2764)&gt;4),INT(LEFT(T2764,6)),IF(AND(科目汇总表!P$5=3,LEN(T2764)&gt;6),INT(LEFT(T2764,8)),IF(AND(科目汇总表!P$5=4,LEN(T2764)&gt;8),T2764,0)))))</f>
        <v>0</v>
      </c>
      <c r="H2764" s="16">
        <f t="shared" si="131"/>
        <v>0</v>
      </c>
      <c r="I2764" s="16">
        <f t="shared" si="129"/>
        <v>0</v>
      </c>
      <c r="J2764" s="16">
        <f t="shared" si="130"/>
        <v>0</v>
      </c>
    </row>
    <row r="2765" spans="4:10" ht="15" customHeight="1" x14ac:dyDescent="0.15">
      <c r="D2765" s="16">
        <f>IF(T2765="",0,IF(科目汇总表!P$5=1,INT(LEFT(T2765,4)),IF(AND(科目汇总表!P$5=2,LEN(T2765)&gt;4),INT(LEFT(T2765,6)),IF(AND(科目汇总表!P$5=3,LEN(T2765)&gt;6),INT(LEFT(T2765,8)),IF(AND(科目汇总表!P$5=4,LEN(T2765)&gt;8),T2765,0)))))</f>
        <v>0</v>
      </c>
      <c r="H2765" s="16">
        <f t="shared" si="131"/>
        <v>0</v>
      </c>
      <c r="I2765" s="16">
        <f t="shared" si="129"/>
        <v>0</v>
      </c>
      <c r="J2765" s="16">
        <f t="shared" si="130"/>
        <v>0</v>
      </c>
    </row>
    <row r="2766" spans="4:10" ht="15" customHeight="1" x14ac:dyDescent="0.15">
      <c r="D2766" s="16">
        <f>IF(T2766="",0,IF(科目汇总表!P$5=1,INT(LEFT(T2766,4)),IF(AND(科目汇总表!P$5=2,LEN(T2766)&gt;4),INT(LEFT(T2766,6)),IF(AND(科目汇总表!P$5=3,LEN(T2766)&gt;6),INT(LEFT(T2766,8)),IF(AND(科目汇总表!P$5=4,LEN(T2766)&gt;8),T2766,0)))))</f>
        <v>0</v>
      </c>
      <c r="H2766" s="16">
        <f t="shared" si="131"/>
        <v>0</v>
      </c>
      <c r="I2766" s="16">
        <f t="shared" si="129"/>
        <v>0</v>
      </c>
      <c r="J2766" s="16">
        <f t="shared" si="130"/>
        <v>0</v>
      </c>
    </row>
    <row r="2767" spans="4:10" ht="15" customHeight="1" x14ac:dyDescent="0.15">
      <c r="D2767" s="16">
        <f>IF(T2767="",0,IF(科目汇总表!P$5=1,INT(LEFT(T2767,4)),IF(AND(科目汇总表!P$5=2,LEN(T2767)&gt;4),INT(LEFT(T2767,6)),IF(AND(科目汇总表!P$5=3,LEN(T2767)&gt;6),INT(LEFT(T2767,8)),IF(AND(科目汇总表!P$5=4,LEN(T2767)&gt;8),T2767,0)))))</f>
        <v>0</v>
      </c>
      <c r="H2767" s="16">
        <f t="shared" si="131"/>
        <v>0</v>
      </c>
      <c r="I2767" s="16">
        <f t="shared" si="129"/>
        <v>0</v>
      </c>
      <c r="J2767" s="16">
        <f t="shared" si="130"/>
        <v>0</v>
      </c>
    </row>
    <row r="2768" spans="4:10" ht="15" customHeight="1" x14ac:dyDescent="0.15">
      <c r="D2768" s="16">
        <f>IF(T2768="",0,IF(科目汇总表!P$5=1,INT(LEFT(T2768,4)),IF(AND(科目汇总表!P$5=2,LEN(T2768)&gt;4),INT(LEFT(T2768,6)),IF(AND(科目汇总表!P$5=3,LEN(T2768)&gt;6),INT(LEFT(T2768,8)),IF(AND(科目汇总表!P$5=4,LEN(T2768)&gt;8),T2768,0)))))</f>
        <v>0</v>
      </c>
      <c r="H2768" s="16">
        <f t="shared" si="131"/>
        <v>0</v>
      </c>
      <c r="I2768" s="16">
        <f t="shared" si="129"/>
        <v>0</v>
      </c>
      <c r="J2768" s="16">
        <f t="shared" si="130"/>
        <v>0</v>
      </c>
    </row>
    <row r="2769" spans="4:10" ht="15" customHeight="1" x14ac:dyDescent="0.15">
      <c r="D2769" s="16">
        <f>IF(T2769="",0,IF(科目汇总表!P$5=1,INT(LEFT(T2769,4)),IF(AND(科目汇总表!P$5=2,LEN(T2769)&gt;4),INT(LEFT(T2769,6)),IF(AND(科目汇总表!P$5=3,LEN(T2769)&gt;6),INT(LEFT(T2769,8)),IF(AND(科目汇总表!P$5=4,LEN(T2769)&gt;8),T2769,0)))))</f>
        <v>0</v>
      </c>
      <c r="H2769" s="16">
        <f t="shared" si="131"/>
        <v>0</v>
      </c>
      <c r="I2769" s="16">
        <f t="shared" si="129"/>
        <v>0</v>
      </c>
      <c r="J2769" s="16">
        <f t="shared" si="130"/>
        <v>0</v>
      </c>
    </row>
    <row r="2770" spans="4:10" ht="15" customHeight="1" x14ac:dyDescent="0.15">
      <c r="D2770" s="16">
        <f>IF(T2770="",0,IF(科目汇总表!P$5=1,INT(LEFT(T2770,4)),IF(AND(科目汇总表!P$5=2,LEN(T2770)&gt;4),INT(LEFT(T2770,6)),IF(AND(科目汇总表!P$5=3,LEN(T2770)&gt;6),INT(LEFT(T2770,8)),IF(AND(科目汇总表!P$5=4,LEN(T2770)&gt;8),T2770,0)))))</f>
        <v>0</v>
      </c>
      <c r="H2770" s="16">
        <f t="shared" si="131"/>
        <v>0</v>
      </c>
      <c r="I2770" s="16">
        <f t="shared" si="129"/>
        <v>0</v>
      </c>
      <c r="J2770" s="16">
        <f t="shared" si="130"/>
        <v>0</v>
      </c>
    </row>
    <row r="2771" spans="4:10" ht="15" customHeight="1" x14ac:dyDescent="0.15">
      <c r="D2771" s="16">
        <f>IF(T2771="",0,IF(科目汇总表!P$5=1,INT(LEFT(T2771,4)),IF(AND(科目汇总表!P$5=2,LEN(T2771)&gt;4),INT(LEFT(T2771,6)),IF(AND(科目汇总表!P$5=3,LEN(T2771)&gt;6),INT(LEFT(T2771,8)),IF(AND(科目汇总表!P$5=4,LEN(T2771)&gt;8),T2771,0)))))</f>
        <v>0</v>
      </c>
      <c r="H2771" s="16">
        <f t="shared" si="131"/>
        <v>0</v>
      </c>
      <c r="I2771" s="16">
        <f t="shared" si="129"/>
        <v>0</v>
      </c>
      <c r="J2771" s="16">
        <f t="shared" si="130"/>
        <v>0</v>
      </c>
    </row>
    <row r="2772" spans="4:10" ht="15" customHeight="1" x14ac:dyDescent="0.15">
      <c r="D2772" s="16">
        <f>IF(T2772="",0,IF(科目汇总表!P$5=1,INT(LEFT(T2772,4)),IF(AND(科目汇总表!P$5=2,LEN(T2772)&gt;4),INT(LEFT(T2772,6)),IF(AND(科目汇总表!P$5=3,LEN(T2772)&gt;6),INT(LEFT(T2772,8)),IF(AND(科目汇总表!P$5=4,LEN(T2772)&gt;8),T2772,0)))))</f>
        <v>0</v>
      </c>
      <c r="H2772" s="16">
        <f t="shared" si="131"/>
        <v>0</v>
      </c>
      <c r="I2772" s="16">
        <f t="shared" si="129"/>
        <v>0</v>
      </c>
      <c r="J2772" s="16">
        <f t="shared" si="130"/>
        <v>0</v>
      </c>
    </row>
    <row r="2773" spans="4:10" ht="15" customHeight="1" x14ac:dyDescent="0.15">
      <c r="D2773" s="16">
        <f>IF(T2773="",0,IF(科目汇总表!P$5=1,INT(LEFT(T2773,4)),IF(AND(科目汇总表!P$5=2,LEN(T2773)&gt;4),INT(LEFT(T2773,6)),IF(AND(科目汇总表!P$5=3,LEN(T2773)&gt;6),INT(LEFT(T2773,8)),IF(AND(科目汇总表!P$5=4,LEN(T2773)&gt;8),T2773,0)))))</f>
        <v>0</v>
      </c>
      <c r="H2773" s="16">
        <f t="shared" si="131"/>
        <v>0</v>
      </c>
      <c r="I2773" s="16">
        <f t="shared" si="129"/>
        <v>0</v>
      </c>
      <c r="J2773" s="16">
        <f t="shared" si="130"/>
        <v>0</v>
      </c>
    </row>
    <row r="2774" spans="4:10" ht="15" customHeight="1" x14ac:dyDescent="0.15">
      <c r="D2774" s="16">
        <f>IF(T2774="",0,IF(科目汇总表!P$5=1,INT(LEFT(T2774,4)),IF(AND(科目汇总表!P$5=2,LEN(T2774)&gt;4),INT(LEFT(T2774,6)),IF(AND(科目汇总表!P$5=3,LEN(T2774)&gt;6),INT(LEFT(T2774,8)),IF(AND(科目汇总表!P$5=4,LEN(T2774)&gt;8),T2774,0)))))</f>
        <v>0</v>
      </c>
      <c r="H2774" s="16">
        <f t="shared" si="131"/>
        <v>0</v>
      </c>
      <c r="I2774" s="16">
        <f t="shared" si="129"/>
        <v>0</v>
      </c>
      <c r="J2774" s="16">
        <f t="shared" si="130"/>
        <v>0</v>
      </c>
    </row>
    <row r="2775" spans="4:10" ht="15" customHeight="1" x14ac:dyDescent="0.15">
      <c r="D2775" s="16">
        <f>IF(T2775="",0,IF(科目汇总表!P$5=1,INT(LEFT(T2775,4)),IF(AND(科目汇总表!P$5=2,LEN(T2775)&gt;4),INT(LEFT(T2775,6)),IF(AND(科目汇总表!P$5=3,LEN(T2775)&gt;6),INT(LEFT(T2775,8)),IF(AND(科目汇总表!P$5=4,LEN(T2775)&gt;8),T2775,0)))))</f>
        <v>0</v>
      </c>
      <c r="H2775" s="16">
        <f t="shared" si="131"/>
        <v>0</v>
      </c>
      <c r="I2775" s="16">
        <f t="shared" si="129"/>
        <v>0</v>
      </c>
      <c r="J2775" s="16">
        <f t="shared" si="130"/>
        <v>0</v>
      </c>
    </row>
    <row r="2776" spans="4:10" ht="15" customHeight="1" x14ac:dyDescent="0.15">
      <c r="D2776" s="16">
        <f>IF(T2776="",0,IF(科目汇总表!P$5=1,INT(LEFT(T2776,4)),IF(AND(科目汇总表!P$5=2,LEN(T2776)&gt;4),INT(LEFT(T2776,6)),IF(AND(科目汇总表!P$5=3,LEN(T2776)&gt;6),INT(LEFT(T2776,8)),IF(AND(科目汇总表!P$5=4,LEN(T2776)&gt;8),T2776,0)))))</f>
        <v>0</v>
      </c>
      <c r="H2776" s="16">
        <f t="shared" si="131"/>
        <v>0</v>
      </c>
      <c r="I2776" s="16">
        <f t="shared" si="129"/>
        <v>0</v>
      </c>
      <c r="J2776" s="16">
        <f t="shared" si="130"/>
        <v>0</v>
      </c>
    </row>
    <row r="2777" spans="4:10" ht="15" customHeight="1" x14ac:dyDescent="0.15">
      <c r="D2777" s="16">
        <f>IF(T2777="",0,IF(科目汇总表!P$5=1,INT(LEFT(T2777,4)),IF(AND(科目汇总表!P$5=2,LEN(T2777)&gt;4),INT(LEFT(T2777,6)),IF(AND(科目汇总表!P$5=3,LEN(T2777)&gt;6),INT(LEFT(T2777,8)),IF(AND(科目汇总表!P$5=4,LEN(T2777)&gt;8),T2777,0)))))</f>
        <v>0</v>
      </c>
      <c r="H2777" s="16">
        <f t="shared" si="131"/>
        <v>0</v>
      </c>
      <c r="I2777" s="16">
        <f t="shared" si="129"/>
        <v>0</v>
      </c>
      <c r="J2777" s="16">
        <f t="shared" si="130"/>
        <v>0</v>
      </c>
    </row>
    <row r="2778" spans="4:10" ht="15" customHeight="1" x14ac:dyDescent="0.15">
      <c r="D2778" s="16">
        <f>IF(T2778="",0,IF(科目汇总表!P$5=1,INT(LEFT(T2778,4)),IF(AND(科目汇总表!P$5=2,LEN(T2778)&gt;4),INT(LEFT(T2778,6)),IF(AND(科目汇总表!P$5=3,LEN(T2778)&gt;6),INT(LEFT(T2778,8)),IF(AND(科目汇总表!P$5=4,LEN(T2778)&gt;8),T2778,0)))))</f>
        <v>0</v>
      </c>
      <c r="H2778" s="16">
        <f t="shared" si="131"/>
        <v>0</v>
      </c>
      <c r="I2778" s="16">
        <f t="shared" si="129"/>
        <v>0</v>
      </c>
      <c r="J2778" s="16">
        <f t="shared" si="130"/>
        <v>0</v>
      </c>
    </row>
    <row r="2779" spans="4:10" ht="15" customHeight="1" x14ac:dyDescent="0.15">
      <c r="D2779" s="16">
        <f>IF(T2779="",0,IF(科目汇总表!P$5=1,INT(LEFT(T2779,4)),IF(AND(科目汇总表!P$5=2,LEN(T2779)&gt;4),INT(LEFT(T2779,6)),IF(AND(科目汇总表!P$5=3,LEN(T2779)&gt;6),INT(LEFT(T2779,8)),IF(AND(科目汇总表!P$5=4,LEN(T2779)&gt;8),T2779,0)))))</f>
        <v>0</v>
      </c>
      <c r="H2779" s="16">
        <f t="shared" si="131"/>
        <v>0</v>
      </c>
      <c r="I2779" s="16">
        <f t="shared" si="129"/>
        <v>0</v>
      </c>
      <c r="J2779" s="16">
        <f t="shared" si="130"/>
        <v>0</v>
      </c>
    </row>
    <row r="2780" spans="4:10" ht="15" customHeight="1" x14ac:dyDescent="0.15">
      <c r="D2780" s="16">
        <f>IF(T2780="",0,IF(科目汇总表!P$5=1,INT(LEFT(T2780,4)),IF(AND(科目汇总表!P$5=2,LEN(T2780)&gt;4),INT(LEFT(T2780,6)),IF(AND(科目汇总表!P$5=3,LEN(T2780)&gt;6),INT(LEFT(T2780,8)),IF(AND(科目汇总表!P$5=4,LEN(T2780)&gt;8),T2780,0)))))</f>
        <v>0</v>
      </c>
      <c r="H2780" s="16">
        <f t="shared" si="131"/>
        <v>0</v>
      </c>
      <c r="I2780" s="16">
        <f t="shared" si="129"/>
        <v>0</v>
      </c>
      <c r="J2780" s="16">
        <f t="shared" si="130"/>
        <v>0</v>
      </c>
    </row>
    <row r="2781" spans="4:10" ht="15" customHeight="1" x14ac:dyDescent="0.15">
      <c r="D2781" s="16">
        <f>IF(T2781="",0,IF(科目汇总表!P$5=1,INT(LEFT(T2781,4)),IF(AND(科目汇总表!P$5=2,LEN(T2781)&gt;4),INT(LEFT(T2781,6)),IF(AND(科目汇总表!P$5=3,LEN(T2781)&gt;6),INT(LEFT(T2781,8)),IF(AND(科目汇总表!P$5=4,LEN(T2781)&gt;8),T2781,0)))))</f>
        <v>0</v>
      </c>
      <c r="H2781" s="16">
        <f t="shared" si="131"/>
        <v>0</v>
      </c>
      <c r="I2781" s="16">
        <f t="shared" si="129"/>
        <v>0</v>
      </c>
      <c r="J2781" s="16">
        <f t="shared" si="130"/>
        <v>0</v>
      </c>
    </row>
    <row r="2782" spans="4:10" ht="15" customHeight="1" x14ac:dyDescent="0.15">
      <c r="D2782" s="16">
        <f>IF(T2782="",0,IF(科目汇总表!P$5=1,INT(LEFT(T2782,4)),IF(AND(科目汇总表!P$5=2,LEN(T2782)&gt;4),INT(LEFT(T2782,6)),IF(AND(科目汇总表!P$5=3,LEN(T2782)&gt;6),INT(LEFT(T2782,8)),IF(AND(科目汇总表!P$5=4,LEN(T2782)&gt;8),T2782,0)))))</f>
        <v>0</v>
      </c>
      <c r="H2782" s="16">
        <f t="shared" si="131"/>
        <v>0</v>
      </c>
      <c r="I2782" s="16">
        <f t="shared" si="129"/>
        <v>0</v>
      </c>
      <c r="J2782" s="16">
        <f t="shared" si="130"/>
        <v>0</v>
      </c>
    </row>
    <row r="2783" spans="4:10" ht="15" customHeight="1" x14ac:dyDescent="0.15">
      <c r="D2783" s="16">
        <f>IF(T2783="",0,IF(科目汇总表!P$5=1,INT(LEFT(T2783,4)),IF(AND(科目汇总表!P$5=2,LEN(T2783)&gt;4),INT(LEFT(T2783,6)),IF(AND(科目汇总表!P$5=3,LEN(T2783)&gt;6),INT(LEFT(T2783,8)),IF(AND(科目汇总表!P$5=4,LEN(T2783)&gt;8),T2783,0)))))</f>
        <v>0</v>
      </c>
      <c r="H2783" s="16">
        <f t="shared" si="131"/>
        <v>0</v>
      </c>
      <c r="I2783" s="16">
        <f t="shared" si="129"/>
        <v>0</v>
      </c>
      <c r="J2783" s="16">
        <f t="shared" si="130"/>
        <v>0</v>
      </c>
    </row>
    <row r="2784" spans="4:10" ht="15" customHeight="1" x14ac:dyDescent="0.15">
      <c r="D2784" s="16">
        <f>IF(T2784="",0,IF(科目汇总表!P$5=1,INT(LEFT(T2784,4)),IF(AND(科目汇总表!P$5=2,LEN(T2784)&gt;4),INT(LEFT(T2784,6)),IF(AND(科目汇总表!P$5=3,LEN(T2784)&gt;6),INT(LEFT(T2784,8)),IF(AND(科目汇总表!P$5=4,LEN(T2784)&gt;8),T2784,0)))))</f>
        <v>0</v>
      </c>
      <c r="H2784" s="16">
        <f t="shared" si="131"/>
        <v>0</v>
      </c>
      <c r="I2784" s="16">
        <f t="shared" si="129"/>
        <v>0</v>
      </c>
      <c r="J2784" s="16">
        <f t="shared" si="130"/>
        <v>0</v>
      </c>
    </row>
    <row r="2785" spans="4:10" ht="15" customHeight="1" x14ac:dyDescent="0.15">
      <c r="D2785" s="16">
        <f>IF(T2785="",0,IF(科目汇总表!P$5=1,INT(LEFT(T2785,4)),IF(AND(科目汇总表!P$5=2,LEN(T2785)&gt;4),INT(LEFT(T2785,6)),IF(AND(科目汇总表!P$5=3,LEN(T2785)&gt;6),INT(LEFT(T2785,8)),IF(AND(科目汇总表!P$5=4,LEN(T2785)&gt;8),T2785,0)))))</f>
        <v>0</v>
      </c>
      <c r="H2785" s="16">
        <f t="shared" si="131"/>
        <v>0</v>
      </c>
      <c r="I2785" s="16">
        <f t="shared" si="129"/>
        <v>0</v>
      </c>
      <c r="J2785" s="16">
        <f t="shared" si="130"/>
        <v>0</v>
      </c>
    </row>
    <row r="2786" spans="4:10" ht="15" customHeight="1" x14ac:dyDescent="0.15">
      <c r="D2786" s="16">
        <f>IF(T2786="",0,IF(科目汇总表!P$5=1,INT(LEFT(T2786,4)),IF(AND(科目汇总表!P$5=2,LEN(T2786)&gt;4),INT(LEFT(T2786,6)),IF(AND(科目汇总表!P$5=3,LEN(T2786)&gt;6),INT(LEFT(T2786,8)),IF(AND(科目汇总表!P$5=4,LEN(T2786)&gt;8),T2786,0)))))</f>
        <v>0</v>
      </c>
      <c r="H2786" s="16">
        <f t="shared" si="131"/>
        <v>0</v>
      </c>
      <c r="I2786" s="16">
        <f t="shared" si="129"/>
        <v>0</v>
      </c>
      <c r="J2786" s="16">
        <f t="shared" si="130"/>
        <v>0</v>
      </c>
    </row>
    <row r="2787" spans="4:10" ht="15" customHeight="1" x14ac:dyDescent="0.15">
      <c r="D2787" s="16">
        <f>IF(T2787="",0,IF(科目汇总表!P$5=1,INT(LEFT(T2787,4)),IF(AND(科目汇总表!P$5=2,LEN(T2787)&gt;4),INT(LEFT(T2787,6)),IF(AND(科目汇总表!P$5=3,LEN(T2787)&gt;6),INT(LEFT(T2787,8)),IF(AND(科目汇总表!P$5=4,LEN(T2787)&gt;8),T2787,0)))))</f>
        <v>0</v>
      </c>
      <c r="H2787" s="16">
        <f t="shared" si="131"/>
        <v>0</v>
      </c>
      <c r="I2787" s="16">
        <f t="shared" si="129"/>
        <v>0</v>
      </c>
      <c r="J2787" s="16">
        <f t="shared" si="130"/>
        <v>0</v>
      </c>
    </row>
    <row r="2788" spans="4:10" ht="15" customHeight="1" x14ac:dyDescent="0.15">
      <c r="D2788" s="16">
        <f>IF(T2788="",0,IF(科目汇总表!P$5=1,INT(LEFT(T2788,4)),IF(AND(科目汇总表!P$5=2,LEN(T2788)&gt;4),INT(LEFT(T2788,6)),IF(AND(科目汇总表!P$5=3,LEN(T2788)&gt;6),INT(LEFT(T2788,8)),IF(AND(科目汇总表!P$5=4,LEN(T2788)&gt;8),T2788,0)))))</f>
        <v>0</v>
      </c>
      <c r="H2788" s="16">
        <f t="shared" si="131"/>
        <v>0</v>
      </c>
      <c r="I2788" s="16">
        <f t="shared" ref="I2788:I2851" si="132">IF(LEN(T2788)&lt;6,0,INT(LEFT(T2788,6)))</f>
        <v>0</v>
      </c>
      <c r="J2788" s="16">
        <f t="shared" ref="J2788:J2851" si="133">IF(LEN(T2788)&lt;8,0,INT(LEFT(T2788,8)))</f>
        <v>0</v>
      </c>
    </row>
    <row r="2789" spans="4:10" ht="15" customHeight="1" x14ac:dyDescent="0.15">
      <c r="D2789" s="16">
        <f>IF(T2789="",0,IF(科目汇总表!P$5=1,INT(LEFT(T2789,4)),IF(AND(科目汇总表!P$5=2,LEN(T2789)&gt;4),INT(LEFT(T2789,6)),IF(AND(科目汇总表!P$5=3,LEN(T2789)&gt;6),INT(LEFT(T2789,8)),IF(AND(科目汇总表!P$5=4,LEN(T2789)&gt;8),T2789,0)))))</f>
        <v>0</v>
      </c>
      <c r="H2789" s="16">
        <f t="shared" si="131"/>
        <v>0</v>
      </c>
      <c r="I2789" s="16">
        <f t="shared" si="132"/>
        <v>0</v>
      </c>
      <c r="J2789" s="16">
        <f t="shared" si="133"/>
        <v>0</v>
      </c>
    </row>
    <row r="2790" spans="4:10" ht="15" customHeight="1" x14ac:dyDescent="0.15">
      <c r="D2790" s="16">
        <f>IF(T2790="",0,IF(科目汇总表!P$5=1,INT(LEFT(T2790,4)),IF(AND(科目汇总表!P$5=2,LEN(T2790)&gt;4),INT(LEFT(T2790,6)),IF(AND(科目汇总表!P$5=3,LEN(T2790)&gt;6),INT(LEFT(T2790,8)),IF(AND(科目汇总表!P$5=4,LEN(T2790)&gt;8),T2790,0)))))</f>
        <v>0</v>
      </c>
      <c r="H2790" s="16">
        <f t="shared" si="131"/>
        <v>0</v>
      </c>
      <c r="I2790" s="16">
        <f t="shared" si="132"/>
        <v>0</v>
      </c>
      <c r="J2790" s="16">
        <f t="shared" si="133"/>
        <v>0</v>
      </c>
    </row>
    <row r="2791" spans="4:10" ht="15" customHeight="1" x14ac:dyDescent="0.15">
      <c r="D2791" s="16">
        <f>IF(T2791="",0,IF(科目汇总表!P$5=1,INT(LEFT(T2791,4)),IF(AND(科目汇总表!P$5=2,LEN(T2791)&gt;4),INT(LEFT(T2791,6)),IF(AND(科目汇总表!P$5=3,LEN(T2791)&gt;6),INT(LEFT(T2791,8)),IF(AND(科目汇总表!P$5=4,LEN(T2791)&gt;8),T2791,0)))))</f>
        <v>0</v>
      </c>
      <c r="H2791" s="16">
        <f t="shared" si="131"/>
        <v>0</v>
      </c>
      <c r="I2791" s="16">
        <f t="shared" si="132"/>
        <v>0</v>
      </c>
      <c r="J2791" s="16">
        <f t="shared" si="133"/>
        <v>0</v>
      </c>
    </row>
    <row r="2792" spans="4:10" ht="15" customHeight="1" x14ac:dyDescent="0.15">
      <c r="D2792" s="16">
        <f>IF(T2792="",0,IF(科目汇总表!P$5=1,INT(LEFT(T2792,4)),IF(AND(科目汇总表!P$5=2,LEN(T2792)&gt;4),INT(LEFT(T2792,6)),IF(AND(科目汇总表!P$5=3,LEN(T2792)&gt;6),INT(LEFT(T2792,8)),IF(AND(科目汇总表!P$5=4,LEN(T2792)&gt;8),T2792,0)))))</f>
        <v>0</v>
      </c>
      <c r="H2792" s="16">
        <f t="shared" si="131"/>
        <v>0</v>
      </c>
      <c r="I2792" s="16">
        <f t="shared" si="132"/>
        <v>0</v>
      </c>
      <c r="J2792" s="16">
        <f t="shared" si="133"/>
        <v>0</v>
      </c>
    </row>
    <row r="2793" spans="4:10" ht="15" customHeight="1" x14ac:dyDescent="0.15">
      <c r="D2793" s="16">
        <f>IF(T2793="",0,IF(科目汇总表!P$5=1,INT(LEFT(T2793,4)),IF(AND(科目汇总表!P$5=2,LEN(T2793)&gt;4),INT(LEFT(T2793,6)),IF(AND(科目汇总表!P$5=3,LEN(T2793)&gt;6),INT(LEFT(T2793,8)),IF(AND(科目汇总表!P$5=4,LEN(T2793)&gt;8),T2793,0)))))</f>
        <v>0</v>
      </c>
      <c r="H2793" s="16">
        <f t="shared" si="131"/>
        <v>0</v>
      </c>
      <c r="I2793" s="16">
        <f t="shared" si="132"/>
        <v>0</v>
      </c>
      <c r="J2793" s="16">
        <f t="shared" si="133"/>
        <v>0</v>
      </c>
    </row>
    <row r="2794" spans="4:10" ht="15" customHeight="1" x14ac:dyDescent="0.15">
      <c r="D2794" s="16">
        <f>IF(T2794="",0,IF(科目汇总表!P$5=1,INT(LEFT(T2794,4)),IF(AND(科目汇总表!P$5=2,LEN(T2794)&gt;4),INT(LEFT(T2794,6)),IF(AND(科目汇总表!P$5=3,LEN(T2794)&gt;6),INT(LEFT(T2794,8)),IF(AND(科目汇总表!P$5=4,LEN(T2794)&gt;8),T2794,0)))))</f>
        <v>0</v>
      </c>
      <c r="H2794" s="16">
        <f t="shared" si="131"/>
        <v>0</v>
      </c>
      <c r="I2794" s="16">
        <f t="shared" si="132"/>
        <v>0</v>
      </c>
      <c r="J2794" s="16">
        <f t="shared" si="133"/>
        <v>0</v>
      </c>
    </row>
    <row r="2795" spans="4:10" ht="15" customHeight="1" x14ac:dyDescent="0.15">
      <c r="D2795" s="16">
        <f>IF(T2795="",0,IF(科目汇总表!P$5=1,INT(LEFT(T2795,4)),IF(AND(科目汇总表!P$5=2,LEN(T2795)&gt;4),INT(LEFT(T2795,6)),IF(AND(科目汇总表!P$5=3,LEN(T2795)&gt;6),INT(LEFT(T2795,8)),IF(AND(科目汇总表!P$5=4,LEN(T2795)&gt;8),T2795,0)))))</f>
        <v>0</v>
      </c>
      <c r="H2795" s="16">
        <f t="shared" si="131"/>
        <v>0</v>
      </c>
      <c r="I2795" s="16">
        <f t="shared" si="132"/>
        <v>0</v>
      </c>
      <c r="J2795" s="16">
        <f t="shared" si="133"/>
        <v>0</v>
      </c>
    </row>
    <row r="2796" spans="4:10" ht="15" customHeight="1" x14ac:dyDescent="0.15">
      <c r="D2796" s="16">
        <f>IF(T2796="",0,IF(科目汇总表!P$5=1,INT(LEFT(T2796,4)),IF(AND(科目汇总表!P$5=2,LEN(T2796)&gt;4),INT(LEFT(T2796,6)),IF(AND(科目汇总表!P$5=3,LEN(T2796)&gt;6),INT(LEFT(T2796,8)),IF(AND(科目汇总表!P$5=4,LEN(T2796)&gt;8),T2796,0)))))</f>
        <v>0</v>
      </c>
      <c r="H2796" s="16">
        <f t="shared" si="131"/>
        <v>0</v>
      </c>
      <c r="I2796" s="16">
        <f t="shared" si="132"/>
        <v>0</v>
      </c>
      <c r="J2796" s="16">
        <f t="shared" si="133"/>
        <v>0</v>
      </c>
    </row>
    <row r="2797" spans="4:10" ht="15" customHeight="1" x14ac:dyDescent="0.15">
      <c r="D2797" s="16">
        <f>IF(T2797="",0,IF(科目汇总表!P$5=1,INT(LEFT(T2797,4)),IF(AND(科目汇总表!P$5=2,LEN(T2797)&gt;4),INT(LEFT(T2797,6)),IF(AND(科目汇总表!P$5=3,LEN(T2797)&gt;6),INT(LEFT(T2797,8)),IF(AND(科目汇总表!P$5=4,LEN(T2797)&gt;8),T2797,0)))))</f>
        <v>0</v>
      </c>
      <c r="H2797" s="16">
        <f t="shared" si="131"/>
        <v>0</v>
      </c>
      <c r="I2797" s="16">
        <f t="shared" si="132"/>
        <v>0</v>
      </c>
      <c r="J2797" s="16">
        <f t="shared" si="133"/>
        <v>0</v>
      </c>
    </row>
    <row r="2798" spans="4:10" ht="15" customHeight="1" x14ac:dyDescent="0.15">
      <c r="D2798" s="16">
        <f>IF(T2798="",0,IF(科目汇总表!P$5=1,INT(LEFT(T2798,4)),IF(AND(科目汇总表!P$5=2,LEN(T2798)&gt;4),INT(LEFT(T2798,6)),IF(AND(科目汇总表!P$5=3,LEN(T2798)&gt;6),INT(LEFT(T2798,8)),IF(AND(科目汇总表!P$5=4,LEN(T2798)&gt;8),T2798,0)))))</f>
        <v>0</v>
      </c>
      <c r="H2798" s="16">
        <f t="shared" si="131"/>
        <v>0</v>
      </c>
      <c r="I2798" s="16">
        <f t="shared" si="132"/>
        <v>0</v>
      </c>
      <c r="J2798" s="16">
        <f t="shared" si="133"/>
        <v>0</v>
      </c>
    </row>
    <row r="2799" spans="4:10" ht="15" customHeight="1" x14ac:dyDescent="0.15">
      <c r="D2799" s="16">
        <f>IF(T2799="",0,IF(科目汇总表!P$5=1,INT(LEFT(T2799,4)),IF(AND(科目汇总表!P$5=2,LEN(T2799)&gt;4),INT(LEFT(T2799,6)),IF(AND(科目汇总表!P$5=3,LEN(T2799)&gt;6),INT(LEFT(T2799,8)),IF(AND(科目汇总表!P$5=4,LEN(T2799)&gt;8),T2799,0)))))</f>
        <v>0</v>
      </c>
      <c r="H2799" s="16">
        <f t="shared" si="131"/>
        <v>0</v>
      </c>
      <c r="I2799" s="16">
        <f t="shared" si="132"/>
        <v>0</v>
      </c>
      <c r="J2799" s="16">
        <f t="shared" si="133"/>
        <v>0</v>
      </c>
    </row>
    <row r="2800" spans="4:10" ht="15" customHeight="1" x14ac:dyDescent="0.15">
      <c r="D2800" s="16">
        <f>IF(T2800="",0,IF(科目汇总表!P$5=1,INT(LEFT(T2800,4)),IF(AND(科目汇总表!P$5=2,LEN(T2800)&gt;4),INT(LEFT(T2800,6)),IF(AND(科目汇总表!P$5=3,LEN(T2800)&gt;6),INT(LEFT(T2800,8)),IF(AND(科目汇总表!P$5=4,LEN(T2800)&gt;8),T2800,0)))))</f>
        <v>0</v>
      </c>
      <c r="H2800" s="16">
        <f t="shared" si="131"/>
        <v>0</v>
      </c>
      <c r="I2800" s="16">
        <f t="shared" si="132"/>
        <v>0</v>
      </c>
      <c r="J2800" s="16">
        <f t="shared" si="133"/>
        <v>0</v>
      </c>
    </row>
    <row r="2801" spans="4:10" ht="15" customHeight="1" x14ac:dyDescent="0.15">
      <c r="D2801" s="16">
        <f>IF(T2801="",0,IF(科目汇总表!P$5=1,INT(LEFT(T2801,4)),IF(AND(科目汇总表!P$5=2,LEN(T2801)&gt;4),INT(LEFT(T2801,6)),IF(AND(科目汇总表!P$5=3,LEN(T2801)&gt;6),INT(LEFT(T2801,8)),IF(AND(科目汇总表!P$5=4,LEN(T2801)&gt;8),T2801,0)))))</f>
        <v>0</v>
      </c>
      <c r="H2801" s="16">
        <f t="shared" si="131"/>
        <v>0</v>
      </c>
      <c r="I2801" s="16">
        <f t="shared" si="132"/>
        <v>0</v>
      </c>
      <c r="J2801" s="16">
        <f t="shared" si="133"/>
        <v>0</v>
      </c>
    </row>
    <row r="2802" spans="4:10" ht="15" customHeight="1" x14ac:dyDescent="0.15">
      <c r="D2802" s="16">
        <f>IF(T2802="",0,IF(科目汇总表!P$5=1,INT(LEFT(T2802,4)),IF(AND(科目汇总表!P$5=2,LEN(T2802)&gt;4),INT(LEFT(T2802,6)),IF(AND(科目汇总表!P$5=3,LEN(T2802)&gt;6),INT(LEFT(T2802,8)),IF(AND(科目汇总表!P$5=4,LEN(T2802)&gt;8),T2802,0)))))</f>
        <v>0</v>
      </c>
      <c r="H2802" s="16">
        <f t="shared" si="131"/>
        <v>0</v>
      </c>
      <c r="I2802" s="16">
        <f t="shared" si="132"/>
        <v>0</v>
      </c>
      <c r="J2802" s="16">
        <f t="shared" si="133"/>
        <v>0</v>
      </c>
    </row>
    <row r="2803" spans="4:10" ht="15" customHeight="1" x14ac:dyDescent="0.15">
      <c r="D2803" s="16">
        <f>IF(T2803="",0,IF(科目汇总表!P$5=1,INT(LEFT(T2803,4)),IF(AND(科目汇总表!P$5=2,LEN(T2803)&gt;4),INT(LEFT(T2803,6)),IF(AND(科目汇总表!P$5=3,LEN(T2803)&gt;6),INT(LEFT(T2803,8)),IF(AND(科目汇总表!P$5=4,LEN(T2803)&gt;8),T2803,0)))))</f>
        <v>0</v>
      </c>
      <c r="H2803" s="16">
        <f t="shared" si="131"/>
        <v>0</v>
      </c>
      <c r="I2803" s="16">
        <f t="shared" si="132"/>
        <v>0</v>
      </c>
      <c r="J2803" s="16">
        <f t="shared" si="133"/>
        <v>0</v>
      </c>
    </row>
    <row r="2804" spans="4:10" ht="15" customHeight="1" x14ac:dyDescent="0.15">
      <c r="D2804" s="16">
        <f>IF(T2804="",0,IF(科目汇总表!P$5=1,INT(LEFT(T2804,4)),IF(AND(科目汇总表!P$5=2,LEN(T2804)&gt;4),INT(LEFT(T2804,6)),IF(AND(科目汇总表!P$5=3,LEN(T2804)&gt;6),INT(LEFT(T2804,8)),IF(AND(科目汇总表!P$5=4,LEN(T2804)&gt;8),T2804,0)))))</f>
        <v>0</v>
      </c>
      <c r="H2804" s="16">
        <f t="shared" si="131"/>
        <v>0</v>
      </c>
      <c r="I2804" s="16">
        <f t="shared" si="132"/>
        <v>0</v>
      </c>
      <c r="J2804" s="16">
        <f t="shared" si="133"/>
        <v>0</v>
      </c>
    </row>
    <row r="2805" spans="4:10" ht="15" customHeight="1" x14ac:dyDescent="0.15">
      <c r="D2805" s="16">
        <f>IF(T2805="",0,IF(科目汇总表!P$5=1,INT(LEFT(T2805,4)),IF(AND(科目汇总表!P$5=2,LEN(T2805)&gt;4),INT(LEFT(T2805,6)),IF(AND(科目汇总表!P$5=3,LEN(T2805)&gt;6),INT(LEFT(T2805,8)),IF(AND(科目汇总表!P$5=4,LEN(T2805)&gt;8),T2805,0)))))</f>
        <v>0</v>
      </c>
      <c r="H2805" s="16">
        <f t="shared" si="131"/>
        <v>0</v>
      </c>
      <c r="I2805" s="16">
        <f t="shared" si="132"/>
        <v>0</v>
      </c>
      <c r="J2805" s="16">
        <f t="shared" si="133"/>
        <v>0</v>
      </c>
    </row>
    <row r="2806" spans="4:10" ht="15" customHeight="1" x14ac:dyDescent="0.15">
      <c r="D2806" s="16">
        <f>IF(T2806="",0,IF(科目汇总表!P$5=1,INT(LEFT(T2806,4)),IF(AND(科目汇总表!P$5=2,LEN(T2806)&gt;4),INT(LEFT(T2806,6)),IF(AND(科目汇总表!P$5=3,LEN(T2806)&gt;6),INT(LEFT(T2806,8)),IF(AND(科目汇总表!P$5=4,LEN(T2806)&gt;8),T2806,0)))))</f>
        <v>0</v>
      </c>
      <c r="H2806" s="16">
        <f t="shared" si="131"/>
        <v>0</v>
      </c>
      <c r="I2806" s="16">
        <f t="shared" si="132"/>
        <v>0</v>
      </c>
      <c r="J2806" s="16">
        <f t="shared" si="133"/>
        <v>0</v>
      </c>
    </row>
    <row r="2807" spans="4:10" ht="15" customHeight="1" x14ac:dyDescent="0.15">
      <c r="D2807" s="16">
        <f>IF(T2807="",0,IF(科目汇总表!P$5=1,INT(LEFT(T2807,4)),IF(AND(科目汇总表!P$5=2,LEN(T2807)&gt;4),INT(LEFT(T2807,6)),IF(AND(科目汇总表!P$5=3,LEN(T2807)&gt;6),INT(LEFT(T2807,8)),IF(AND(科目汇总表!P$5=4,LEN(T2807)&gt;8),T2807,0)))))</f>
        <v>0</v>
      </c>
      <c r="H2807" s="16">
        <f t="shared" si="131"/>
        <v>0</v>
      </c>
      <c r="I2807" s="16">
        <f t="shared" si="132"/>
        <v>0</v>
      </c>
      <c r="J2807" s="16">
        <f t="shared" si="133"/>
        <v>0</v>
      </c>
    </row>
    <row r="2808" spans="4:10" ht="15" customHeight="1" x14ac:dyDescent="0.15">
      <c r="D2808" s="16">
        <f>IF(T2808="",0,IF(科目汇总表!P$5=1,INT(LEFT(T2808,4)),IF(AND(科目汇总表!P$5=2,LEN(T2808)&gt;4),INT(LEFT(T2808,6)),IF(AND(科目汇总表!P$5=3,LEN(T2808)&gt;6),INT(LEFT(T2808,8)),IF(AND(科目汇总表!P$5=4,LEN(T2808)&gt;8),T2808,0)))))</f>
        <v>0</v>
      </c>
      <c r="H2808" s="16">
        <f t="shared" si="131"/>
        <v>0</v>
      </c>
      <c r="I2808" s="16">
        <f t="shared" si="132"/>
        <v>0</v>
      </c>
      <c r="J2808" s="16">
        <f t="shared" si="133"/>
        <v>0</v>
      </c>
    </row>
    <row r="2809" spans="4:10" ht="15" customHeight="1" x14ac:dyDescent="0.15">
      <c r="D2809" s="16">
        <f>IF(T2809="",0,IF(科目汇总表!P$5=1,INT(LEFT(T2809,4)),IF(AND(科目汇总表!P$5=2,LEN(T2809)&gt;4),INT(LEFT(T2809,6)),IF(AND(科目汇总表!P$5=3,LEN(T2809)&gt;6),INT(LEFT(T2809,8)),IF(AND(科目汇总表!P$5=4,LEN(T2809)&gt;8),T2809,0)))))</f>
        <v>0</v>
      </c>
      <c r="H2809" s="16">
        <f t="shared" si="131"/>
        <v>0</v>
      </c>
      <c r="I2809" s="16">
        <f t="shared" si="132"/>
        <v>0</v>
      </c>
      <c r="J2809" s="16">
        <f t="shared" si="133"/>
        <v>0</v>
      </c>
    </row>
    <row r="2810" spans="4:10" ht="15" customHeight="1" x14ac:dyDescent="0.15">
      <c r="D2810" s="16">
        <f>IF(T2810="",0,IF(科目汇总表!P$5=1,INT(LEFT(T2810,4)),IF(AND(科目汇总表!P$5=2,LEN(T2810)&gt;4),INT(LEFT(T2810,6)),IF(AND(科目汇总表!P$5=3,LEN(T2810)&gt;6),INT(LEFT(T2810,8)),IF(AND(科目汇总表!P$5=4,LEN(T2810)&gt;8),T2810,0)))))</f>
        <v>0</v>
      </c>
      <c r="H2810" s="16">
        <f t="shared" si="131"/>
        <v>0</v>
      </c>
      <c r="I2810" s="16">
        <f t="shared" si="132"/>
        <v>0</v>
      </c>
      <c r="J2810" s="16">
        <f t="shared" si="133"/>
        <v>0</v>
      </c>
    </row>
    <row r="2811" spans="4:10" ht="15" customHeight="1" x14ac:dyDescent="0.15">
      <c r="D2811" s="16">
        <f>IF(T2811="",0,IF(科目汇总表!P$5=1,INT(LEFT(T2811,4)),IF(AND(科目汇总表!P$5=2,LEN(T2811)&gt;4),INT(LEFT(T2811,6)),IF(AND(科目汇总表!P$5=3,LEN(T2811)&gt;6),INT(LEFT(T2811,8)),IF(AND(科目汇总表!P$5=4,LEN(T2811)&gt;8),T2811,0)))))</f>
        <v>0</v>
      </c>
      <c r="H2811" s="16">
        <f t="shared" si="131"/>
        <v>0</v>
      </c>
      <c r="I2811" s="16">
        <f t="shared" si="132"/>
        <v>0</v>
      </c>
      <c r="J2811" s="16">
        <f t="shared" si="133"/>
        <v>0</v>
      </c>
    </row>
    <row r="2812" spans="4:10" ht="15" customHeight="1" x14ac:dyDescent="0.15">
      <c r="D2812" s="16">
        <f>IF(T2812="",0,IF(科目汇总表!P$5=1,INT(LEFT(T2812,4)),IF(AND(科目汇总表!P$5=2,LEN(T2812)&gt;4),INT(LEFT(T2812,6)),IF(AND(科目汇总表!P$5=3,LEN(T2812)&gt;6),INT(LEFT(T2812,8)),IF(AND(科目汇总表!P$5=4,LEN(T2812)&gt;8),T2812,0)))))</f>
        <v>0</v>
      </c>
      <c r="H2812" s="16">
        <f t="shared" si="131"/>
        <v>0</v>
      </c>
      <c r="I2812" s="16">
        <f t="shared" si="132"/>
        <v>0</v>
      </c>
      <c r="J2812" s="16">
        <f t="shared" si="133"/>
        <v>0</v>
      </c>
    </row>
    <row r="2813" spans="4:10" ht="15" customHeight="1" x14ac:dyDescent="0.15">
      <c r="D2813" s="16">
        <f>IF(T2813="",0,IF(科目汇总表!P$5=1,INT(LEFT(T2813,4)),IF(AND(科目汇总表!P$5=2,LEN(T2813)&gt;4),INT(LEFT(T2813,6)),IF(AND(科目汇总表!P$5=3,LEN(T2813)&gt;6),INT(LEFT(T2813,8)),IF(AND(科目汇总表!P$5=4,LEN(T2813)&gt;8),T2813,0)))))</f>
        <v>0</v>
      </c>
      <c r="H2813" s="16">
        <f t="shared" si="131"/>
        <v>0</v>
      </c>
      <c r="I2813" s="16">
        <f t="shared" si="132"/>
        <v>0</v>
      </c>
      <c r="J2813" s="16">
        <f t="shared" si="133"/>
        <v>0</v>
      </c>
    </row>
    <row r="2814" spans="4:10" ht="15" customHeight="1" x14ac:dyDescent="0.15">
      <c r="D2814" s="16">
        <f>IF(T2814="",0,IF(科目汇总表!P$5=1,INT(LEFT(T2814,4)),IF(AND(科目汇总表!P$5=2,LEN(T2814)&gt;4),INT(LEFT(T2814,6)),IF(AND(科目汇总表!P$5=3,LEN(T2814)&gt;6),INT(LEFT(T2814,8)),IF(AND(科目汇总表!P$5=4,LEN(T2814)&gt;8),T2814,0)))))</f>
        <v>0</v>
      </c>
      <c r="H2814" s="16">
        <f t="shared" si="131"/>
        <v>0</v>
      </c>
      <c r="I2814" s="16">
        <f t="shared" si="132"/>
        <v>0</v>
      </c>
      <c r="J2814" s="16">
        <f t="shared" si="133"/>
        <v>0</v>
      </c>
    </row>
    <row r="2815" spans="4:10" ht="15" customHeight="1" x14ac:dyDescent="0.15">
      <c r="D2815" s="16">
        <f>IF(T2815="",0,IF(科目汇总表!P$5=1,INT(LEFT(T2815,4)),IF(AND(科目汇总表!P$5=2,LEN(T2815)&gt;4),INT(LEFT(T2815,6)),IF(AND(科目汇总表!P$5=3,LEN(T2815)&gt;6),INT(LEFT(T2815,8)),IF(AND(科目汇总表!P$5=4,LEN(T2815)&gt;8),T2815,0)))))</f>
        <v>0</v>
      </c>
      <c r="H2815" s="16">
        <f t="shared" si="131"/>
        <v>0</v>
      </c>
      <c r="I2815" s="16">
        <f t="shared" si="132"/>
        <v>0</v>
      </c>
      <c r="J2815" s="16">
        <f t="shared" si="133"/>
        <v>0</v>
      </c>
    </row>
    <row r="2816" spans="4:10" ht="15" customHeight="1" x14ac:dyDescent="0.15">
      <c r="D2816" s="16">
        <f>IF(T2816="",0,IF(科目汇总表!P$5=1,INT(LEFT(T2816,4)),IF(AND(科目汇总表!P$5=2,LEN(T2816)&gt;4),INT(LEFT(T2816,6)),IF(AND(科目汇总表!P$5=3,LEN(T2816)&gt;6),INT(LEFT(T2816,8)),IF(AND(科目汇总表!P$5=4,LEN(T2816)&gt;8),T2816,0)))))</f>
        <v>0</v>
      </c>
      <c r="H2816" s="16">
        <f t="shared" si="131"/>
        <v>0</v>
      </c>
      <c r="I2816" s="16">
        <f t="shared" si="132"/>
        <v>0</v>
      </c>
      <c r="J2816" s="16">
        <f t="shared" si="133"/>
        <v>0</v>
      </c>
    </row>
    <row r="2817" spans="4:10" ht="15" customHeight="1" x14ac:dyDescent="0.15">
      <c r="D2817" s="16">
        <f>IF(T2817="",0,IF(科目汇总表!P$5=1,INT(LEFT(T2817,4)),IF(AND(科目汇总表!P$5=2,LEN(T2817)&gt;4),INT(LEFT(T2817,6)),IF(AND(科目汇总表!P$5=3,LEN(T2817)&gt;6),INT(LEFT(T2817,8)),IF(AND(科目汇总表!P$5=4,LEN(T2817)&gt;8),T2817,0)))))</f>
        <v>0</v>
      </c>
      <c r="H2817" s="16">
        <f t="shared" si="131"/>
        <v>0</v>
      </c>
      <c r="I2817" s="16">
        <f t="shared" si="132"/>
        <v>0</v>
      </c>
      <c r="J2817" s="16">
        <f t="shared" si="133"/>
        <v>0</v>
      </c>
    </row>
    <row r="2818" spans="4:10" ht="15" customHeight="1" x14ac:dyDescent="0.15">
      <c r="D2818" s="16">
        <f>IF(T2818="",0,IF(科目汇总表!P$5=1,INT(LEFT(T2818,4)),IF(AND(科目汇总表!P$5=2,LEN(T2818)&gt;4),INT(LEFT(T2818,6)),IF(AND(科目汇总表!P$5=3,LEN(T2818)&gt;6),INT(LEFT(T2818,8)),IF(AND(科目汇总表!P$5=4,LEN(T2818)&gt;8),T2818,0)))))</f>
        <v>0</v>
      </c>
      <c r="H2818" s="16">
        <f t="shared" si="131"/>
        <v>0</v>
      </c>
      <c r="I2818" s="16">
        <f t="shared" si="132"/>
        <v>0</v>
      </c>
      <c r="J2818" s="16">
        <f t="shared" si="133"/>
        <v>0</v>
      </c>
    </row>
    <row r="2819" spans="4:10" ht="15" customHeight="1" x14ac:dyDescent="0.15">
      <c r="D2819" s="16">
        <f>IF(T2819="",0,IF(科目汇总表!P$5=1,INT(LEFT(T2819,4)),IF(AND(科目汇总表!P$5=2,LEN(T2819)&gt;4),INT(LEFT(T2819,6)),IF(AND(科目汇总表!P$5=3,LEN(T2819)&gt;6),INT(LEFT(T2819,8)),IF(AND(科目汇总表!P$5=4,LEN(T2819)&gt;8),T2819,0)))))</f>
        <v>0</v>
      </c>
      <c r="H2819" s="16">
        <f t="shared" si="131"/>
        <v>0</v>
      </c>
      <c r="I2819" s="16">
        <f t="shared" si="132"/>
        <v>0</v>
      </c>
      <c r="J2819" s="16">
        <f t="shared" si="133"/>
        <v>0</v>
      </c>
    </row>
    <row r="2820" spans="4:10" ht="15" customHeight="1" x14ac:dyDescent="0.15">
      <c r="D2820" s="16">
        <f>IF(T2820="",0,IF(科目汇总表!P$5=1,INT(LEFT(T2820,4)),IF(AND(科目汇总表!P$5=2,LEN(T2820)&gt;4),INT(LEFT(T2820,6)),IF(AND(科目汇总表!P$5=3,LEN(T2820)&gt;6),INT(LEFT(T2820,8)),IF(AND(科目汇总表!P$5=4,LEN(T2820)&gt;8),T2820,0)))))</f>
        <v>0</v>
      </c>
      <c r="H2820" s="16">
        <f t="shared" si="131"/>
        <v>0</v>
      </c>
      <c r="I2820" s="16">
        <f t="shared" si="132"/>
        <v>0</v>
      </c>
      <c r="J2820" s="16">
        <f t="shared" si="133"/>
        <v>0</v>
      </c>
    </row>
    <row r="2821" spans="4:10" ht="15" customHeight="1" x14ac:dyDescent="0.15">
      <c r="D2821" s="16">
        <f>IF(T2821="",0,IF(科目汇总表!P$5=1,INT(LEFT(T2821,4)),IF(AND(科目汇总表!P$5=2,LEN(T2821)&gt;4),INT(LEFT(T2821,6)),IF(AND(科目汇总表!P$5=3,LEN(T2821)&gt;6),INT(LEFT(T2821,8)),IF(AND(科目汇总表!P$5=4,LEN(T2821)&gt;8),T2821,0)))))</f>
        <v>0</v>
      </c>
      <c r="H2821" s="16">
        <f t="shared" ref="H2821:H2884" si="134">IF(T2821=0,0,INT(LEFT(T2821,4)))</f>
        <v>0</v>
      </c>
      <c r="I2821" s="16">
        <f t="shared" si="132"/>
        <v>0</v>
      </c>
      <c r="J2821" s="16">
        <f t="shared" si="133"/>
        <v>0</v>
      </c>
    </row>
    <row r="2822" spans="4:10" ht="15" customHeight="1" x14ac:dyDescent="0.15">
      <c r="D2822" s="16">
        <f>IF(T2822="",0,IF(科目汇总表!P$5=1,INT(LEFT(T2822,4)),IF(AND(科目汇总表!P$5=2,LEN(T2822)&gt;4),INT(LEFT(T2822,6)),IF(AND(科目汇总表!P$5=3,LEN(T2822)&gt;6),INT(LEFT(T2822,8)),IF(AND(科目汇总表!P$5=4,LEN(T2822)&gt;8),T2822,0)))))</f>
        <v>0</v>
      </c>
      <c r="H2822" s="16">
        <f t="shared" si="134"/>
        <v>0</v>
      </c>
      <c r="I2822" s="16">
        <f t="shared" si="132"/>
        <v>0</v>
      </c>
      <c r="J2822" s="16">
        <f t="shared" si="133"/>
        <v>0</v>
      </c>
    </row>
    <row r="2823" spans="4:10" ht="15" customHeight="1" x14ac:dyDescent="0.15">
      <c r="D2823" s="16">
        <f>IF(T2823="",0,IF(科目汇总表!P$5=1,INT(LEFT(T2823,4)),IF(AND(科目汇总表!P$5=2,LEN(T2823)&gt;4),INT(LEFT(T2823,6)),IF(AND(科目汇总表!P$5=3,LEN(T2823)&gt;6),INT(LEFT(T2823,8)),IF(AND(科目汇总表!P$5=4,LEN(T2823)&gt;8),T2823,0)))))</f>
        <v>0</v>
      </c>
      <c r="H2823" s="16">
        <f t="shared" si="134"/>
        <v>0</v>
      </c>
      <c r="I2823" s="16">
        <f t="shared" si="132"/>
        <v>0</v>
      </c>
      <c r="J2823" s="16">
        <f t="shared" si="133"/>
        <v>0</v>
      </c>
    </row>
    <row r="2824" spans="4:10" ht="15" customHeight="1" x14ac:dyDescent="0.15">
      <c r="D2824" s="16">
        <f>IF(T2824="",0,IF(科目汇总表!P$5=1,INT(LEFT(T2824,4)),IF(AND(科目汇总表!P$5=2,LEN(T2824)&gt;4),INT(LEFT(T2824,6)),IF(AND(科目汇总表!P$5=3,LEN(T2824)&gt;6),INT(LEFT(T2824,8)),IF(AND(科目汇总表!P$5=4,LEN(T2824)&gt;8),T2824,0)))))</f>
        <v>0</v>
      </c>
      <c r="H2824" s="16">
        <f t="shared" si="134"/>
        <v>0</v>
      </c>
      <c r="I2824" s="16">
        <f t="shared" si="132"/>
        <v>0</v>
      </c>
      <c r="J2824" s="16">
        <f t="shared" si="133"/>
        <v>0</v>
      </c>
    </row>
    <row r="2825" spans="4:10" ht="15" customHeight="1" x14ac:dyDescent="0.15">
      <c r="D2825" s="16">
        <f>IF(T2825="",0,IF(科目汇总表!P$5=1,INT(LEFT(T2825,4)),IF(AND(科目汇总表!P$5=2,LEN(T2825)&gt;4),INT(LEFT(T2825,6)),IF(AND(科目汇总表!P$5=3,LEN(T2825)&gt;6),INT(LEFT(T2825,8)),IF(AND(科目汇总表!P$5=4,LEN(T2825)&gt;8),T2825,0)))))</f>
        <v>0</v>
      </c>
      <c r="H2825" s="16">
        <f t="shared" si="134"/>
        <v>0</v>
      </c>
      <c r="I2825" s="16">
        <f t="shared" si="132"/>
        <v>0</v>
      </c>
      <c r="J2825" s="16">
        <f t="shared" si="133"/>
        <v>0</v>
      </c>
    </row>
    <row r="2826" spans="4:10" ht="15" customHeight="1" x14ac:dyDescent="0.15">
      <c r="D2826" s="16">
        <f>IF(T2826="",0,IF(科目汇总表!P$5=1,INT(LEFT(T2826,4)),IF(AND(科目汇总表!P$5=2,LEN(T2826)&gt;4),INT(LEFT(T2826,6)),IF(AND(科目汇总表!P$5=3,LEN(T2826)&gt;6),INT(LEFT(T2826,8)),IF(AND(科目汇总表!P$5=4,LEN(T2826)&gt;8),T2826,0)))))</f>
        <v>0</v>
      </c>
      <c r="H2826" s="16">
        <f t="shared" si="134"/>
        <v>0</v>
      </c>
      <c r="I2826" s="16">
        <f t="shared" si="132"/>
        <v>0</v>
      </c>
      <c r="J2826" s="16">
        <f t="shared" si="133"/>
        <v>0</v>
      </c>
    </row>
    <row r="2827" spans="4:10" ht="15" customHeight="1" x14ac:dyDescent="0.15">
      <c r="D2827" s="16">
        <f>IF(T2827="",0,IF(科目汇总表!P$5=1,INT(LEFT(T2827,4)),IF(AND(科目汇总表!P$5=2,LEN(T2827)&gt;4),INT(LEFT(T2827,6)),IF(AND(科目汇总表!P$5=3,LEN(T2827)&gt;6),INT(LEFT(T2827,8)),IF(AND(科目汇总表!P$5=4,LEN(T2827)&gt;8),T2827,0)))))</f>
        <v>0</v>
      </c>
      <c r="H2827" s="16">
        <f t="shared" si="134"/>
        <v>0</v>
      </c>
      <c r="I2827" s="16">
        <f t="shared" si="132"/>
        <v>0</v>
      </c>
      <c r="J2827" s="16">
        <f t="shared" si="133"/>
        <v>0</v>
      </c>
    </row>
    <row r="2828" spans="4:10" ht="15" customHeight="1" x14ac:dyDescent="0.15">
      <c r="D2828" s="16">
        <f>IF(T2828="",0,IF(科目汇总表!P$5=1,INT(LEFT(T2828,4)),IF(AND(科目汇总表!P$5=2,LEN(T2828)&gt;4),INT(LEFT(T2828,6)),IF(AND(科目汇总表!P$5=3,LEN(T2828)&gt;6),INT(LEFT(T2828,8)),IF(AND(科目汇总表!P$5=4,LEN(T2828)&gt;8),T2828,0)))))</f>
        <v>0</v>
      </c>
      <c r="H2828" s="16">
        <f t="shared" si="134"/>
        <v>0</v>
      </c>
      <c r="I2828" s="16">
        <f t="shared" si="132"/>
        <v>0</v>
      </c>
      <c r="J2828" s="16">
        <f t="shared" si="133"/>
        <v>0</v>
      </c>
    </row>
    <row r="2829" spans="4:10" ht="15" customHeight="1" x14ac:dyDescent="0.15">
      <c r="D2829" s="16">
        <f>IF(T2829="",0,IF(科目汇总表!P$5=1,INT(LEFT(T2829,4)),IF(AND(科目汇总表!P$5=2,LEN(T2829)&gt;4),INT(LEFT(T2829,6)),IF(AND(科目汇总表!P$5=3,LEN(T2829)&gt;6),INT(LEFT(T2829,8)),IF(AND(科目汇总表!P$5=4,LEN(T2829)&gt;8),T2829,0)))))</f>
        <v>0</v>
      </c>
      <c r="H2829" s="16">
        <f t="shared" si="134"/>
        <v>0</v>
      </c>
      <c r="I2829" s="16">
        <f t="shared" si="132"/>
        <v>0</v>
      </c>
      <c r="J2829" s="16">
        <f t="shared" si="133"/>
        <v>0</v>
      </c>
    </row>
    <row r="2830" spans="4:10" ht="15" customHeight="1" x14ac:dyDescent="0.15">
      <c r="D2830" s="16">
        <f>IF(T2830="",0,IF(科目汇总表!P$5=1,INT(LEFT(T2830,4)),IF(AND(科目汇总表!P$5=2,LEN(T2830)&gt;4),INT(LEFT(T2830,6)),IF(AND(科目汇总表!P$5=3,LEN(T2830)&gt;6),INT(LEFT(T2830,8)),IF(AND(科目汇总表!P$5=4,LEN(T2830)&gt;8),T2830,0)))))</f>
        <v>0</v>
      </c>
      <c r="H2830" s="16">
        <f t="shared" si="134"/>
        <v>0</v>
      </c>
      <c r="I2830" s="16">
        <f t="shared" si="132"/>
        <v>0</v>
      </c>
      <c r="J2830" s="16">
        <f t="shared" si="133"/>
        <v>0</v>
      </c>
    </row>
    <row r="2831" spans="4:10" ht="15" customHeight="1" x14ac:dyDescent="0.15">
      <c r="D2831" s="16">
        <f>IF(T2831="",0,IF(科目汇总表!P$5=1,INT(LEFT(T2831,4)),IF(AND(科目汇总表!P$5=2,LEN(T2831)&gt;4),INT(LEFT(T2831,6)),IF(AND(科目汇总表!P$5=3,LEN(T2831)&gt;6),INT(LEFT(T2831,8)),IF(AND(科目汇总表!P$5=4,LEN(T2831)&gt;8),T2831,0)))))</f>
        <v>0</v>
      </c>
      <c r="H2831" s="16">
        <f t="shared" si="134"/>
        <v>0</v>
      </c>
      <c r="I2831" s="16">
        <f t="shared" si="132"/>
        <v>0</v>
      </c>
      <c r="J2831" s="16">
        <f t="shared" si="133"/>
        <v>0</v>
      </c>
    </row>
    <row r="2832" spans="4:10" ht="15" customHeight="1" x14ac:dyDescent="0.15">
      <c r="D2832" s="16">
        <f>IF(T2832="",0,IF(科目汇总表!P$5=1,INT(LEFT(T2832,4)),IF(AND(科目汇总表!P$5=2,LEN(T2832)&gt;4),INT(LEFT(T2832,6)),IF(AND(科目汇总表!P$5=3,LEN(T2832)&gt;6),INT(LEFT(T2832,8)),IF(AND(科目汇总表!P$5=4,LEN(T2832)&gt;8),T2832,0)))))</f>
        <v>0</v>
      </c>
      <c r="H2832" s="16">
        <f t="shared" si="134"/>
        <v>0</v>
      </c>
      <c r="I2832" s="16">
        <f t="shared" si="132"/>
        <v>0</v>
      </c>
      <c r="J2832" s="16">
        <f t="shared" si="133"/>
        <v>0</v>
      </c>
    </row>
    <row r="2833" spans="4:10" ht="15" customHeight="1" x14ac:dyDescent="0.15">
      <c r="D2833" s="16">
        <f>IF(T2833="",0,IF(科目汇总表!P$5=1,INT(LEFT(T2833,4)),IF(AND(科目汇总表!P$5=2,LEN(T2833)&gt;4),INT(LEFT(T2833,6)),IF(AND(科目汇总表!P$5=3,LEN(T2833)&gt;6),INT(LEFT(T2833,8)),IF(AND(科目汇总表!P$5=4,LEN(T2833)&gt;8),T2833,0)))))</f>
        <v>0</v>
      </c>
      <c r="H2833" s="16">
        <f t="shared" si="134"/>
        <v>0</v>
      </c>
      <c r="I2833" s="16">
        <f t="shared" si="132"/>
        <v>0</v>
      </c>
      <c r="J2833" s="16">
        <f t="shared" si="133"/>
        <v>0</v>
      </c>
    </row>
    <row r="2834" spans="4:10" ht="15" customHeight="1" x14ac:dyDescent="0.15">
      <c r="D2834" s="16">
        <f>IF(T2834="",0,IF(科目汇总表!P$5=1,INT(LEFT(T2834,4)),IF(AND(科目汇总表!P$5=2,LEN(T2834)&gt;4),INT(LEFT(T2834,6)),IF(AND(科目汇总表!P$5=3,LEN(T2834)&gt;6),INT(LEFT(T2834,8)),IF(AND(科目汇总表!P$5=4,LEN(T2834)&gt;8),T2834,0)))))</f>
        <v>0</v>
      </c>
      <c r="H2834" s="16">
        <f t="shared" si="134"/>
        <v>0</v>
      </c>
      <c r="I2834" s="16">
        <f t="shared" si="132"/>
        <v>0</v>
      </c>
      <c r="J2834" s="16">
        <f t="shared" si="133"/>
        <v>0</v>
      </c>
    </row>
    <row r="2835" spans="4:10" ht="15" customHeight="1" x14ac:dyDescent="0.15">
      <c r="D2835" s="16">
        <f>IF(T2835="",0,IF(科目汇总表!P$5=1,INT(LEFT(T2835,4)),IF(AND(科目汇总表!P$5=2,LEN(T2835)&gt;4),INT(LEFT(T2835,6)),IF(AND(科目汇总表!P$5=3,LEN(T2835)&gt;6),INT(LEFT(T2835,8)),IF(AND(科目汇总表!P$5=4,LEN(T2835)&gt;8),T2835,0)))))</f>
        <v>0</v>
      </c>
      <c r="H2835" s="16">
        <f t="shared" si="134"/>
        <v>0</v>
      </c>
      <c r="I2835" s="16">
        <f t="shared" si="132"/>
        <v>0</v>
      </c>
      <c r="J2835" s="16">
        <f t="shared" si="133"/>
        <v>0</v>
      </c>
    </row>
    <row r="2836" spans="4:10" ht="15" customHeight="1" x14ac:dyDescent="0.15">
      <c r="D2836" s="16">
        <f>IF(T2836="",0,IF(科目汇总表!P$5=1,INT(LEFT(T2836,4)),IF(AND(科目汇总表!P$5=2,LEN(T2836)&gt;4),INT(LEFT(T2836,6)),IF(AND(科目汇总表!P$5=3,LEN(T2836)&gt;6),INT(LEFT(T2836,8)),IF(AND(科目汇总表!P$5=4,LEN(T2836)&gt;8),T2836,0)))))</f>
        <v>0</v>
      </c>
      <c r="H2836" s="16">
        <f t="shared" si="134"/>
        <v>0</v>
      </c>
      <c r="I2836" s="16">
        <f t="shared" si="132"/>
        <v>0</v>
      </c>
      <c r="J2836" s="16">
        <f t="shared" si="133"/>
        <v>0</v>
      </c>
    </row>
    <row r="2837" spans="4:10" ht="15" customHeight="1" x14ac:dyDescent="0.15">
      <c r="D2837" s="16">
        <f>IF(T2837="",0,IF(科目汇总表!P$5=1,INT(LEFT(T2837,4)),IF(AND(科目汇总表!P$5=2,LEN(T2837)&gt;4),INT(LEFT(T2837,6)),IF(AND(科目汇总表!P$5=3,LEN(T2837)&gt;6),INT(LEFT(T2837,8)),IF(AND(科目汇总表!P$5=4,LEN(T2837)&gt;8),T2837,0)))))</f>
        <v>0</v>
      </c>
      <c r="H2837" s="16">
        <f t="shared" si="134"/>
        <v>0</v>
      </c>
      <c r="I2837" s="16">
        <f t="shared" si="132"/>
        <v>0</v>
      </c>
      <c r="J2837" s="16">
        <f t="shared" si="133"/>
        <v>0</v>
      </c>
    </row>
    <row r="2838" spans="4:10" ht="15" customHeight="1" x14ac:dyDescent="0.15">
      <c r="D2838" s="16">
        <f>IF(T2838="",0,IF(科目汇总表!P$5=1,INT(LEFT(T2838,4)),IF(AND(科目汇总表!P$5=2,LEN(T2838)&gt;4),INT(LEFT(T2838,6)),IF(AND(科目汇总表!P$5=3,LEN(T2838)&gt;6),INT(LEFT(T2838,8)),IF(AND(科目汇总表!P$5=4,LEN(T2838)&gt;8),T2838,0)))))</f>
        <v>0</v>
      </c>
      <c r="H2838" s="16">
        <f t="shared" si="134"/>
        <v>0</v>
      </c>
      <c r="I2838" s="16">
        <f t="shared" si="132"/>
        <v>0</v>
      </c>
      <c r="J2838" s="16">
        <f t="shared" si="133"/>
        <v>0</v>
      </c>
    </row>
    <row r="2839" spans="4:10" ht="15" customHeight="1" x14ac:dyDescent="0.15">
      <c r="D2839" s="16">
        <f>IF(T2839="",0,IF(科目汇总表!P$5=1,INT(LEFT(T2839,4)),IF(AND(科目汇总表!P$5=2,LEN(T2839)&gt;4),INT(LEFT(T2839,6)),IF(AND(科目汇总表!P$5=3,LEN(T2839)&gt;6),INT(LEFT(T2839,8)),IF(AND(科目汇总表!P$5=4,LEN(T2839)&gt;8),T2839,0)))))</f>
        <v>0</v>
      </c>
      <c r="H2839" s="16">
        <f t="shared" si="134"/>
        <v>0</v>
      </c>
      <c r="I2839" s="16">
        <f t="shared" si="132"/>
        <v>0</v>
      </c>
      <c r="J2839" s="16">
        <f t="shared" si="133"/>
        <v>0</v>
      </c>
    </row>
    <row r="2840" spans="4:10" ht="15" customHeight="1" x14ac:dyDescent="0.15">
      <c r="D2840" s="16">
        <f>IF(T2840="",0,IF(科目汇总表!P$5=1,INT(LEFT(T2840,4)),IF(AND(科目汇总表!P$5=2,LEN(T2840)&gt;4),INT(LEFT(T2840,6)),IF(AND(科目汇总表!P$5=3,LEN(T2840)&gt;6),INT(LEFT(T2840,8)),IF(AND(科目汇总表!P$5=4,LEN(T2840)&gt;8),T2840,0)))))</f>
        <v>0</v>
      </c>
      <c r="H2840" s="16">
        <f t="shared" si="134"/>
        <v>0</v>
      </c>
      <c r="I2840" s="16">
        <f t="shared" si="132"/>
        <v>0</v>
      </c>
      <c r="J2840" s="16">
        <f t="shared" si="133"/>
        <v>0</v>
      </c>
    </row>
    <row r="2841" spans="4:10" ht="15" customHeight="1" x14ac:dyDescent="0.15">
      <c r="D2841" s="16">
        <f>IF(T2841="",0,IF(科目汇总表!P$5=1,INT(LEFT(T2841,4)),IF(AND(科目汇总表!P$5=2,LEN(T2841)&gt;4),INT(LEFT(T2841,6)),IF(AND(科目汇总表!P$5=3,LEN(T2841)&gt;6),INT(LEFT(T2841,8)),IF(AND(科目汇总表!P$5=4,LEN(T2841)&gt;8),T2841,0)))))</f>
        <v>0</v>
      </c>
      <c r="H2841" s="16">
        <f t="shared" si="134"/>
        <v>0</v>
      </c>
      <c r="I2841" s="16">
        <f t="shared" si="132"/>
        <v>0</v>
      </c>
      <c r="J2841" s="16">
        <f t="shared" si="133"/>
        <v>0</v>
      </c>
    </row>
    <row r="2842" spans="4:10" ht="15" customHeight="1" x14ac:dyDescent="0.15">
      <c r="D2842" s="16">
        <f>IF(T2842="",0,IF(科目汇总表!P$5=1,INT(LEFT(T2842,4)),IF(AND(科目汇总表!P$5=2,LEN(T2842)&gt;4),INT(LEFT(T2842,6)),IF(AND(科目汇总表!P$5=3,LEN(T2842)&gt;6),INT(LEFT(T2842,8)),IF(AND(科目汇总表!P$5=4,LEN(T2842)&gt;8),T2842,0)))))</f>
        <v>0</v>
      </c>
      <c r="H2842" s="16">
        <f t="shared" si="134"/>
        <v>0</v>
      </c>
      <c r="I2842" s="16">
        <f t="shared" si="132"/>
        <v>0</v>
      </c>
      <c r="J2842" s="16">
        <f t="shared" si="133"/>
        <v>0</v>
      </c>
    </row>
    <row r="2843" spans="4:10" ht="15" customHeight="1" x14ac:dyDescent="0.15">
      <c r="D2843" s="16">
        <f>IF(T2843="",0,IF(科目汇总表!P$5=1,INT(LEFT(T2843,4)),IF(AND(科目汇总表!P$5=2,LEN(T2843)&gt;4),INT(LEFT(T2843,6)),IF(AND(科目汇总表!P$5=3,LEN(T2843)&gt;6),INT(LEFT(T2843,8)),IF(AND(科目汇总表!P$5=4,LEN(T2843)&gt;8),T2843,0)))))</f>
        <v>0</v>
      </c>
      <c r="H2843" s="16">
        <f t="shared" si="134"/>
        <v>0</v>
      </c>
      <c r="I2843" s="16">
        <f t="shared" si="132"/>
        <v>0</v>
      </c>
      <c r="J2843" s="16">
        <f t="shared" si="133"/>
        <v>0</v>
      </c>
    </row>
    <row r="2844" spans="4:10" ht="15" customHeight="1" x14ac:dyDescent="0.15">
      <c r="D2844" s="16">
        <f>IF(T2844="",0,IF(科目汇总表!P$5=1,INT(LEFT(T2844,4)),IF(AND(科目汇总表!P$5=2,LEN(T2844)&gt;4),INT(LEFT(T2844,6)),IF(AND(科目汇总表!P$5=3,LEN(T2844)&gt;6),INT(LEFT(T2844,8)),IF(AND(科目汇总表!P$5=4,LEN(T2844)&gt;8),T2844,0)))))</f>
        <v>0</v>
      </c>
      <c r="H2844" s="16">
        <f t="shared" si="134"/>
        <v>0</v>
      </c>
      <c r="I2844" s="16">
        <f t="shared" si="132"/>
        <v>0</v>
      </c>
      <c r="J2844" s="16">
        <f t="shared" si="133"/>
        <v>0</v>
      </c>
    </row>
    <row r="2845" spans="4:10" ht="15" customHeight="1" x14ac:dyDescent="0.15">
      <c r="D2845" s="16">
        <f>IF(T2845="",0,IF(科目汇总表!P$5=1,INT(LEFT(T2845,4)),IF(AND(科目汇总表!P$5=2,LEN(T2845)&gt;4),INT(LEFT(T2845,6)),IF(AND(科目汇总表!P$5=3,LEN(T2845)&gt;6),INT(LEFT(T2845,8)),IF(AND(科目汇总表!P$5=4,LEN(T2845)&gt;8),T2845,0)))))</f>
        <v>0</v>
      </c>
      <c r="H2845" s="16">
        <f t="shared" si="134"/>
        <v>0</v>
      </c>
      <c r="I2845" s="16">
        <f t="shared" si="132"/>
        <v>0</v>
      </c>
      <c r="J2845" s="16">
        <f t="shared" si="133"/>
        <v>0</v>
      </c>
    </row>
    <row r="2846" spans="4:10" ht="15" customHeight="1" x14ac:dyDescent="0.15">
      <c r="D2846" s="16">
        <f>IF(T2846="",0,IF(科目汇总表!P$5=1,INT(LEFT(T2846,4)),IF(AND(科目汇总表!P$5=2,LEN(T2846)&gt;4),INT(LEFT(T2846,6)),IF(AND(科目汇总表!P$5=3,LEN(T2846)&gt;6),INT(LEFT(T2846,8)),IF(AND(科目汇总表!P$5=4,LEN(T2846)&gt;8),T2846,0)))))</f>
        <v>0</v>
      </c>
      <c r="H2846" s="16">
        <f t="shared" si="134"/>
        <v>0</v>
      </c>
      <c r="I2846" s="16">
        <f t="shared" si="132"/>
        <v>0</v>
      </c>
      <c r="J2846" s="16">
        <f t="shared" si="133"/>
        <v>0</v>
      </c>
    </row>
    <row r="2847" spans="4:10" ht="15" customHeight="1" x14ac:dyDescent="0.15">
      <c r="D2847" s="16">
        <f>IF(T2847="",0,IF(科目汇总表!P$5=1,INT(LEFT(T2847,4)),IF(AND(科目汇总表!P$5=2,LEN(T2847)&gt;4),INT(LEFT(T2847,6)),IF(AND(科目汇总表!P$5=3,LEN(T2847)&gt;6),INT(LEFT(T2847,8)),IF(AND(科目汇总表!P$5=4,LEN(T2847)&gt;8),T2847,0)))))</f>
        <v>0</v>
      </c>
      <c r="H2847" s="16">
        <f t="shared" si="134"/>
        <v>0</v>
      </c>
      <c r="I2847" s="16">
        <f t="shared" si="132"/>
        <v>0</v>
      </c>
      <c r="J2847" s="16">
        <f t="shared" si="133"/>
        <v>0</v>
      </c>
    </row>
    <row r="2848" spans="4:10" ht="15" customHeight="1" x14ac:dyDescent="0.15">
      <c r="D2848" s="16">
        <f>IF(T2848="",0,IF(科目汇总表!P$5=1,INT(LEFT(T2848,4)),IF(AND(科目汇总表!P$5=2,LEN(T2848)&gt;4),INT(LEFT(T2848,6)),IF(AND(科目汇总表!P$5=3,LEN(T2848)&gt;6),INT(LEFT(T2848,8)),IF(AND(科目汇总表!P$5=4,LEN(T2848)&gt;8),T2848,0)))))</f>
        <v>0</v>
      </c>
      <c r="H2848" s="16">
        <f t="shared" si="134"/>
        <v>0</v>
      </c>
      <c r="I2848" s="16">
        <f t="shared" si="132"/>
        <v>0</v>
      </c>
      <c r="J2848" s="16">
        <f t="shared" si="133"/>
        <v>0</v>
      </c>
    </row>
    <row r="2849" spans="4:10" ht="15" customHeight="1" x14ac:dyDescent="0.15">
      <c r="D2849" s="16">
        <f>IF(T2849="",0,IF(科目汇总表!P$5=1,INT(LEFT(T2849,4)),IF(AND(科目汇总表!P$5=2,LEN(T2849)&gt;4),INT(LEFT(T2849,6)),IF(AND(科目汇总表!P$5=3,LEN(T2849)&gt;6),INT(LEFT(T2849,8)),IF(AND(科目汇总表!P$5=4,LEN(T2849)&gt;8),T2849,0)))))</f>
        <v>0</v>
      </c>
      <c r="H2849" s="16">
        <f t="shared" si="134"/>
        <v>0</v>
      </c>
      <c r="I2849" s="16">
        <f t="shared" si="132"/>
        <v>0</v>
      </c>
      <c r="J2849" s="16">
        <f t="shared" si="133"/>
        <v>0</v>
      </c>
    </row>
    <row r="2850" spans="4:10" ht="15" customHeight="1" x14ac:dyDescent="0.15">
      <c r="D2850" s="16">
        <f>IF(T2850="",0,IF(科目汇总表!P$5=1,INT(LEFT(T2850,4)),IF(AND(科目汇总表!P$5=2,LEN(T2850)&gt;4),INT(LEFT(T2850,6)),IF(AND(科目汇总表!P$5=3,LEN(T2850)&gt;6),INT(LEFT(T2850,8)),IF(AND(科目汇总表!P$5=4,LEN(T2850)&gt;8),T2850,0)))))</f>
        <v>0</v>
      </c>
      <c r="H2850" s="16">
        <f t="shared" si="134"/>
        <v>0</v>
      </c>
      <c r="I2850" s="16">
        <f t="shared" si="132"/>
        <v>0</v>
      </c>
      <c r="J2850" s="16">
        <f t="shared" si="133"/>
        <v>0</v>
      </c>
    </row>
    <row r="2851" spans="4:10" ht="15" customHeight="1" x14ac:dyDescent="0.15">
      <c r="D2851" s="16">
        <f>IF(T2851="",0,IF(科目汇总表!P$5=1,INT(LEFT(T2851,4)),IF(AND(科目汇总表!P$5=2,LEN(T2851)&gt;4),INT(LEFT(T2851,6)),IF(AND(科目汇总表!P$5=3,LEN(T2851)&gt;6),INT(LEFT(T2851,8)),IF(AND(科目汇总表!P$5=4,LEN(T2851)&gt;8),T2851,0)))))</f>
        <v>0</v>
      </c>
      <c r="H2851" s="16">
        <f t="shared" si="134"/>
        <v>0</v>
      </c>
      <c r="I2851" s="16">
        <f t="shared" si="132"/>
        <v>0</v>
      </c>
      <c r="J2851" s="16">
        <f t="shared" si="133"/>
        <v>0</v>
      </c>
    </row>
    <row r="2852" spans="4:10" ht="15" customHeight="1" x14ac:dyDescent="0.15">
      <c r="D2852" s="16">
        <f>IF(T2852="",0,IF(科目汇总表!P$5=1,INT(LEFT(T2852,4)),IF(AND(科目汇总表!P$5=2,LEN(T2852)&gt;4),INT(LEFT(T2852,6)),IF(AND(科目汇总表!P$5=3,LEN(T2852)&gt;6),INT(LEFT(T2852,8)),IF(AND(科目汇总表!P$5=4,LEN(T2852)&gt;8),T2852,0)))))</f>
        <v>0</v>
      </c>
      <c r="H2852" s="16">
        <f t="shared" si="134"/>
        <v>0</v>
      </c>
      <c r="I2852" s="16">
        <f t="shared" ref="I2852:I2915" si="135">IF(LEN(T2852)&lt;6,0,INT(LEFT(T2852,6)))</f>
        <v>0</v>
      </c>
      <c r="J2852" s="16">
        <f t="shared" ref="J2852:J2915" si="136">IF(LEN(T2852)&lt;8,0,INT(LEFT(T2852,8)))</f>
        <v>0</v>
      </c>
    </row>
    <row r="2853" spans="4:10" ht="15" customHeight="1" x14ac:dyDescent="0.15">
      <c r="D2853" s="16">
        <f>IF(T2853="",0,IF(科目汇总表!P$5=1,INT(LEFT(T2853,4)),IF(AND(科目汇总表!P$5=2,LEN(T2853)&gt;4),INT(LEFT(T2853,6)),IF(AND(科目汇总表!P$5=3,LEN(T2853)&gt;6),INT(LEFT(T2853,8)),IF(AND(科目汇总表!P$5=4,LEN(T2853)&gt;8),T2853,0)))))</f>
        <v>0</v>
      </c>
      <c r="H2853" s="16">
        <f t="shared" si="134"/>
        <v>0</v>
      </c>
      <c r="I2853" s="16">
        <f t="shared" si="135"/>
        <v>0</v>
      </c>
      <c r="J2853" s="16">
        <f t="shared" si="136"/>
        <v>0</v>
      </c>
    </row>
    <row r="2854" spans="4:10" ht="15" customHeight="1" x14ac:dyDescent="0.15">
      <c r="D2854" s="16">
        <f>IF(T2854="",0,IF(科目汇总表!P$5=1,INT(LEFT(T2854,4)),IF(AND(科目汇总表!P$5=2,LEN(T2854)&gt;4),INT(LEFT(T2854,6)),IF(AND(科目汇总表!P$5=3,LEN(T2854)&gt;6),INT(LEFT(T2854,8)),IF(AND(科目汇总表!P$5=4,LEN(T2854)&gt;8),T2854,0)))))</f>
        <v>0</v>
      </c>
      <c r="H2854" s="16">
        <f t="shared" si="134"/>
        <v>0</v>
      </c>
      <c r="I2854" s="16">
        <f t="shared" si="135"/>
        <v>0</v>
      </c>
      <c r="J2854" s="16">
        <f t="shared" si="136"/>
        <v>0</v>
      </c>
    </row>
    <row r="2855" spans="4:10" ht="15" customHeight="1" x14ac:dyDescent="0.15">
      <c r="D2855" s="16">
        <f>IF(T2855="",0,IF(科目汇总表!P$5=1,INT(LEFT(T2855,4)),IF(AND(科目汇总表!P$5=2,LEN(T2855)&gt;4),INT(LEFT(T2855,6)),IF(AND(科目汇总表!P$5=3,LEN(T2855)&gt;6),INT(LEFT(T2855,8)),IF(AND(科目汇总表!P$5=4,LEN(T2855)&gt;8),T2855,0)))))</f>
        <v>0</v>
      </c>
      <c r="H2855" s="16">
        <f t="shared" si="134"/>
        <v>0</v>
      </c>
      <c r="I2855" s="16">
        <f t="shared" si="135"/>
        <v>0</v>
      </c>
      <c r="J2855" s="16">
        <f t="shared" si="136"/>
        <v>0</v>
      </c>
    </row>
    <row r="2856" spans="4:10" ht="15" customHeight="1" x14ac:dyDescent="0.15">
      <c r="D2856" s="16">
        <f>IF(T2856="",0,IF(科目汇总表!P$5=1,INT(LEFT(T2856,4)),IF(AND(科目汇总表!P$5=2,LEN(T2856)&gt;4),INT(LEFT(T2856,6)),IF(AND(科目汇总表!P$5=3,LEN(T2856)&gt;6),INT(LEFT(T2856,8)),IF(AND(科目汇总表!P$5=4,LEN(T2856)&gt;8),T2856,0)))))</f>
        <v>0</v>
      </c>
      <c r="H2856" s="16">
        <f t="shared" si="134"/>
        <v>0</v>
      </c>
      <c r="I2856" s="16">
        <f t="shared" si="135"/>
        <v>0</v>
      </c>
      <c r="J2856" s="16">
        <f t="shared" si="136"/>
        <v>0</v>
      </c>
    </row>
    <row r="2857" spans="4:10" ht="15" customHeight="1" x14ac:dyDescent="0.15">
      <c r="D2857" s="16">
        <f>IF(T2857="",0,IF(科目汇总表!P$5=1,INT(LEFT(T2857,4)),IF(AND(科目汇总表!P$5=2,LEN(T2857)&gt;4),INT(LEFT(T2857,6)),IF(AND(科目汇总表!P$5=3,LEN(T2857)&gt;6),INT(LEFT(T2857,8)),IF(AND(科目汇总表!P$5=4,LEN(T2857)&gt;8),T2857,0)))))</f>
        <v>0</v>
      </c>
      <c r="H2857" s="16">
        <f t="shared" si="134"/>
        <v>0</v>
      </c>
      <c r="I2857" s="16">
        <f t="shared" si="135"/>
        <v>0</v>
      </c>
      <c r="J2857" s="16">
        <f t="shared" si="136"/>
        <v>0</v>
      </c>
    </row>
    <row r="2858" spans="4:10" ht="15" customHeight="1" x14ac:dyDescent="0.15">
      <c r="D2858" s="16">
        <f>IF(T2858="",0,IF(科目汇总表!P$5=1,INT(LEFT(T2858,4)),IF(AND(科目汇总表!P$5=2,LEN(T2858)&gt;4),INT(LEFT(T2858,6)),IF(AND(科目汇总表!P$5=3,LEN(T2858)&gt;6),INT(LEFT(T2858,8)),IF(AND(科目汇总表!P$5=4,LEN(T2858)&gt;8),T2858,0)))))</f>
        <v>0</v>
      </c>
      <c r="H2858" s="16">
        <f t="shared" si="134"/>
        <v>0</v>
      </c>
      <c r="I2858" s="16">
        <f t="shared" si="135"/>
        <v>0</v>
      </c>
      <c r="J2858" s="16">
        <f t="shared" si="136"/>
        <v>0</v>
      </c>
    </row>
    <row r="2859" spans="4:10" ht="15" customHeight="1" x14ac:dyDescent="0.15">
      <c r="D2859" s="16">
        <f>IF(T2859="",0,IF(科目汇总表!P$5=1,INT(LEFT(T2859,4)),IF(AND(科目汇总表!P$5=2,LEN(T2859)&gt;4),INT(LEFT(T2859,6)),IF(AND(科目汇总表!P$5=3,LEN(T2859)&gt;6),INT(LEFT(T2859,8)),IF(AND(科目汇总表!P$5=4,LEN(T2859)&gt;8),T2859,0)))))</f>
        <v>0</v>
      </c>
      <c r="H2859" s="16">
        <f t="shared" si="134"/>
        <v>0</v>
      </c>
      <c r="I2859" s="16">
        <f t="shared" si="135"/>
        <v>0</v>
      </c>
      <c r="J2859" s="16">
        <f t="shared" si="136"/>
        <v>0</v>
      </c>
    </row>
    <row r="2860" spans="4:10" ht="15" customHeight="1" x14ac:dyDescent="0.15">
      <c r="D2860" s="16">
        <f>IF(T2860="",0,IF(科目汇总表!P$5=1,INT(LEFT(T2860,4)),IF(AND(科目汇总表!P$5=2,LEN(T2860)&gt;4),INT(LEFT(T2860,6)),IF(AND(科目汇总表!P$5=3,LEN(T2860)&gt;6),INT(LEFT(T2860,8)),IF(AND(科目汇总表!P$5=4,LEN(T2860)&gt;8),T2860,0)))))</f>
        <v>0</v>
      </c>
      <c r="H2860" s="16">
        <f t="shared" si="134"/>
        <v>0</v>
      </c>
      <c r="I2860" s="16">
        <f t="shared" si="135"/>
        <v>0</v>
      </c>
      <c r="J2860" s="16">
        <f t="shared" si="136"/>
        <v>0</v>
      </c>
    </row>
    <row r="2861" spans="4:10" ht="15" customHeight="1" x14ac:dyDescent="0.15">
      <c r="D2861" s="16">
        <f>IF(T2861="",0,IF(科目汇总表!P$5=1,INT(LEFT(T2861,4)),IF(AND(科目汇总表!P$5=2,LEN(T2861)&gt;4),INT(LEFT(T2861,6)),IF(AND(科目汇总表!P$5=3,LEN(T2861)&gt;6),INT(LEFT(T2861,8)),IF(AND(科目汇总表!P$5=4,LEN(T2861)&gt;8),T2861,0)))))</f>
        <v>0</v>
      </c>
      <c r="H2861" s="16">
        <f t="shared" si="134"/>
        <v>0</v>
      </c>
      <c r="I2861" s="16">
        <f t="shared" si="135"/>
        <v>0</v>
      </c>
      <c r="J2861" s="16">
        <f t="shared" si="136"/>
        <v>0</v>
      </c>
    </row>
    <row r="2862" spans="4:10" ht="15" customHeight="1" x14ac:dyDescent="0.15">
      <c r="D2862" s="16">
        <f>IF(T2862="",0,IF(科目汇总表!P$5=1,INT(LEFT(T2862,4)),IF(AND(科目汇总表!P$5=2,LEN(T2862)&gt;4),INT(LEFT(T2862,6)),IF(AND(科目汇总表!P$5=3,LEN(T2862)&gt;6),INT(LEFT(T2862,8)),IF(AND(科目汇总表!P$5=4,LEN(T2862)&gt;8),T2862,0)))))</f>
        <v>0</v>
      </c>
      <c r="H2862" s="16">
        <f t="shared" si="134"/>
        <v>0</v>
      </c>
      <c r="I2862" s="16">
        <f t="shared" si="135"/>
        <v>0</v>
      </c>
      <c r="J2862" s="16">
        <f t="shared" si="136"/>
        <v>0</v>
      </c>
    </row>
    <row r="2863" spans="4:10" ht="15" customHeight="1" x14ac:dyDescent="0.15">
      <c r="D2863" s="16">
        <f>IF(T2863="",0,IF(科目汇总表!P$5=1,INT(LEFT(T2863,4)),IF(AND(科目汇总表!P$5=2,LEN(T2863)&gt;4),INT(LEFT(T2863,6)),IF(AND(科目汇总表!P$5=3,LEN(T2863)&gt;6),INT(LEFT(T2863,8)),IF(AND(科目汇总表!P$5=4,LEN(T2863)&gt;8),T2863,0)))))</f>
        <v>0</v>
      </c>
      <c r="H2863" s="16">
        <f t="shared" si="134"/>
        <v>0</v>
      </c>
      <c r="I2863" s="16">
        <f t="shared" si="135"/>
        <v>0</v>
      </c>
      <c r="J2863" s="16">
        <f t="shared" si="136"/>
        <v>0</v>
      </c>
    </row>
    <row r="2864" spans="4:10" ht="15" customHeight="1" x14ac:dyDescent="0.15">
      <c r="D2864" s="16">
        <f>IF(T2864="",0,IF(科目汇总表!P$5=1,INT(LEFT(T2864,4)),IF(AND(科目汇总表!P$5=2,LEN(T2864)&gt;4),INT(LEFT(T2864,6)),IF(AND(科目汇总表!P$5=3,LEN(T2864)&gt;6),INT(LEFT(T2864,8)),IF(AND(科目汇总表!P$5=4,LEN(T2864)&gt;8),T2864,0)))))</f>
        <v>0</v>
      </c>
      <c r="H2864" s="16">
        <f t="shared" si="134"/>
        <v>0</v>
      </c>
      <c r="I2864" s="16">
        <f t="shared" si="135"/>
        <v>0</v>
      </c>
      <c r="J2864" s="16">
        <f t="shared" si="136"/>
        <v>0</v>
      </c>
    </row>
    <row r="2865" spans="4:10" ht="15" customHeight="1" x14ac:dyDescent="0.15">
      <c r="D2865" s="16">
        <f>IF(T2865="",0,IF(科目汇总表!P$5=1,INT(LEFT(T2865,4)),IF(AND(科目汇总表!P$5=2,LEN(T2865)&gt;4),INT(LEFT(T2865,6)),IF(AND(科目汇总表!P$5=3,LEN(T2865)&gt;6),INT(LEFT(T2865,8)),IF(AND(科目汇总表!P$5=4,LEN(T2865)&gt;8),T2865,0)))))</f>
        <v>0</v>
      </c>
      <c r="H2865" s="16">
        <f t="shared" si="134"/>
        <v>0</v>
      </c>
      <c r="I2865" s="16">
        <f t="shared" si="135"/>
        <v>0</v>
      </c>
      <c r="J2865" s="16">
        <f t="shared" si="136"/>
        <v>0</v>
      </c>
    </row>
    <row r="2866" spans="4:10" ht="15" customHeight="1" x14ac:dyDescent="0.15">
      <c r="D2866" s="16">
        <f>IF(T2866="",0,IF(科目汇总表!P$5=1,INT(LEFT(T2866,4)),IF(AND(科目汇总表!P$5=2,LEN(T2866)&gt;4),INT(LEFT(T2866,6)),IF(AND(科目汇总表!P$5=3,LEN(T2866)&gt;6),INT(LEFT(T2866,8)),IF(AND(科目汇总表!P$5=4,LEN(T2866)&gt;8),T2866,0)))))</f>
        <v>0</v>
      </c>
      <c r="H2866" s="16">
        <f t="shared" si="134"/>
        <v>0</v>
      </c>
      <c r="I2866" s="16">
        <f t="shared" si="135"/>
        <v>0</v>
      </c>
      <c r="J2866" s="16">
        <f t="shared" si="136"/>
        <v>0</v>
      </c>
    </row>
    <row r="2867" spans="4:10" ht="15" customHeight="1" x14ac:dyDescent="0.15">
      <c r="D2867" s="16">
        <f>IF(T2867="",0,IF(科目汇总表!P$5=1,INT(LEFT(T2867,4)),IF(AND(科目汇总表!P$5=2,LEN(T2867)&gt;4),INT(LEFT(T2867,6)),IF(AND(科目汇总表!P$5=3,LEN(T2867)&gt;6),INT(LEFT(T2867,8)),IF(AND(科目汇总表!P$5=4,LEN(T2867)&gt;8),T2867,0)))))</f>
        <v>0</v>
      </c>
      <c r="H2867" s="16">
        <f t="shared" si="134"/>
        <v>0</v>
      </c>
      <c r="I2867" s="16">
        <f t="shared" si="135"/>
        <v>0</v>
      </c>
      <c r="J2867" s="16">
        <f t="shared" si="136"/>
        <v>0</v>
      </c>
    </row>
    <row r="2868" spans="4:10" ht="15" customHeight="1" x14ac:dyDescent="0.15">
      <c r="D2868" s="16">
        <f>IF(T2868="",0,IF(科目汇总表!P$5=1,INT(LEFT(T2868,4)),IF(AND(科目汇总表!P$5=2,LEN(T2868)&gt;4),INT(LEFT(T2868,6)),IF(AND(科目汇总表!P$5=3,LEN(T2868)&gt;6),INT(LEFT(T2868,8)),IF(AND(科目汇总表!P$5=4,LEN(T2868)&gt;8),T2868,0)))))</f>
        <v>0</v>
      </c>
      <c r="H2868" s="16">
        <f t="shared" si="134"/>
        <v>0</v>
      </c>
      <c r="I2868" s="16">
        <f t="shared" si="135"/>
        <v>0</v>
      </c>
      <c r="J2868" s="16">
        <f t="shared" si="136"/>
        <v>0</v>
      </c>
    </row>
    <row r="2869" spans="4:10" ht="15" customHeight="1" x14ac:dyDescent="0.15">
      <c r="D2869" s="16">
        <f>IF(T2869="",0,IF(科目汇总表!P$5=1,INT(LEFT(T2869,4)),IF(AND(科目汇总表!P$5=2,LEN(T2869)&gt;4),INT(LEFT(T2869,6)),IF(AND(科目汇总表!P$5=3,LEN(T2869)&gt;6),INT(LEFT(T2869,8)),IF(AND(科目汇总表!P$5=4,LEN(T2869)&gt;8),T2869,0)))))</f>
        <v>0</v>
      </c>
      <c r="H2869" s="16">
        <f t="shared" si="134"/>
        <v>0</v>
      </c>
      <c r="I2869" s="16">
        <f t="shared" si="135"/>
        <v>0</v>
      </c>
      <c r="J2869" s="16">
        <f t="shared" si="136"/>
        <v>0</v>
      </c>
    </row>
    <row r="2870" spans="4:10" ht="15" customHeight="1" x14ac:dyDescent="0.15">
      <c r="D2870" s="16">
        <f>IF(T2870="",0,IF(科目汇总表!P$5=1,INT(LEFT(T2870,4)),IF(AND(科目汇总表!P$5=2,LEN(T2870)&gt;4),INT(LEFT(T2870,6)),IF(AND(科目汇总表!P$5=3,LEN(T2870)&gt;6),INT(LEFT(T2870,8)),IF(AND(科目汇总表!P$5=4,LEN(T2870)&gt;8),T2870,0)))))</f>
        <v>0</v>
      </c>
      <c r="H2870" s="16">
        <f t="shared" si="134"/>
        <v>0</v>
      </c>
      <c r="I2870" s="16">
        <f t="shared" si="135"/>
        <v>0</v>
      </c>
      <c r="J2870" s="16">
        <f t="shared" si="136"/>
        <v>0</v>
      </c>
    </row>
    <row r="2871" spans="4:10" ht="15" customHeight="1" x14ac:dyDescent="0.15">
      <c r="D2871" s="16">
        <f>IF(T2871="",0,IF(科目汇总表!P$5=1,INT(LEFT(T2871,4)),IF(AND(科目汇总表!P$5=2,LEN(T2871)&gt;4),INT(LEFT(T2871,6)),IF(AND(科目汇总表!P$5=3,LEN(T2871)&gt;6),INT(LEFT(T2871,8)),IF(AND(科目汇总表!P$5=4,LEN(T2871)&gt;8),T2871,0)))))</f>
        <v>0</v>
      </c>
      <c r="H2871" s="16">
        <f t="shared" si="134"/>
        <v>0</v>
      </c>
      <c r="I2871" s="16">
        <f t="shared" si="135"/>
        <v>0</v>
      </c>
      <c r="J2871" s="16">
        <f t="shared" si="136"/>
        <v>0</v>
      </c>
    </row>
    <row r="2872" spans="4:10" ht="15" customHeight="1" x14ac:dyDescent="0.15">
      <c r="D2872" s="16">
        <f>IF(T2872="",0,IF(科目汇总表!P$5=1,INT(LEFT(T2872,4)),IF(AND(科目汇总表!P$5=2,LEN(T2872)&gt;4),INT(LEFT(T2872,6)),IF(AND(科目汇总表!P$5=3,LEN(T2872)&gt;6),INT(LEFT(T2872,8)),IF(AND(科目汇总表!P$5=4,LEN(T2872)&gt;8),T2872,0)))))</f>
        <v>0</v>
      </c>
      <c r="H2872" s="16">
        <f t="shared" si="134"/>
        <v>0</v>
      </c>
      <c r="I2872" s="16">
        <f t="shared" si="135"/>
        <v>0</v>
      </c>
      <c r="J2872" s="16">
        <f t="shared" si="136"/>
        <v>0</v>
      </c>
    </row>
    <row r="2873" spans="4:10" ht="15" customHeight="1" x14ac:dyDescent="0.15">
      <c r="D2873" s="16">
        <f>IF(T2873="",0,IF(科目汇总表!P$5=1,INT(LEFT(T2873,4)),IF(AND(科目汇总表!P$5=2,LEN(T2873)&gt;4),INT(LEFT(T2873,6)),IF(AND(科目汇总表!P$5=3,LEN(T2873)&gt;6),INT(LEFT(T2873,8)),IF(AND(科目汇总表!P$5=4,LEN(T2873)&gt;8),T2873,0)))))</f>
        <v>0</v>
      </c>
      <c r="H2873" s="16">
        <f t="shared" si="134"/>
        <v>0</v>
      </c>
      <c r="I2873" s="16">
        <f t="shared" si="135"/>
        <v>0</v>
      </c>
      <c r="J2873" s="16">
        <f t="shared" si="136"/>
        <v>0</v>
      </c>
    </row>
    <row r="2874" spans="4:10" ht="15" customHeight="1" x14ac:dyDescent="0.15">
      <c r="D2874" s="16">
        <f>IF(T2874="",0,IF(科目汇总表!P$5=1,INT(LEFT(T2874,4)),IF(AND(科目汇总表!P$5=2,LEN(T2874)&gt;4),INT(LEFT(T2874,6)),IF(AND(科目汇总表!P$5=3,LEN(T2874)&gt;6),INT(LEFT(T2874,8)),IF(AND(科目汇总表!P$5=4,LEN(T2874)&gt;8),T2874,0)))))</f>
        <v>0</v>
      </c>
      <c r="H2874" s="16">
        <f t="shared" si="134"/>
        <v>0</v>
      </c>
      <c r="I2874" s="16">
        <f t="shared" si="135"/>
        <v>0</v>
      </c>
      <c r="J2874" s="16">
        <f t="shared" si="136"/>
        <v>0</v>
      </c>
    </row>
    <row r="2875" spans="4:10" ht="15" customHeight="1" x14ac:dyDescent="0.15">
      <c r="D2875" s="16">
        <f>IF(T2875="",0,IF(科目汇总表!P$5=1,INT(LEFT(T2875,4)),IF(AND(科目汇总表!P$5=2,LEN(T2875)&gt;4),INT(LEFT(T2875,6)),IF(AND(科目汇总表!P$5=3,LEN(T2875)&gt;6),INT(LEFT(T2875,8)),IF(AND(科目汇总表!P$5=4,LEN(T2875)&gt;8),T2875,0)))))</f>
        <v>0</v>
      </c>
      <c r="H2875" s="16">
        <f t="shared" si="134"/>
        <v>0</v>
      </c>
      <c r="I2875" s="16">
        <f t="shared" si="135"/>
        <v>0</v>
      </c>
      <c r="J2875" s="16">
        <f t="shared" si="136"/>
        <v>0</v>
      </c>
    </row>
    <row r="2876" spans="4:10" ht="15" customHeight="1" x14ac:dyDescent="0.15">
      <c r="D2876" s="16">
        <f>IF(T2876="",0,IF(科目汇总表!P$5=1,INT(LEFT(T2876,4)),IF(AND(科目汇总表!P$5=2,LEN(T2876)&gt;4),INT(LEFT(T2876,6)),IF(AND(科目汇总表!P$5=3,LEN(T2876)&gt;6),INT(LEFT(T2876,8)),IF(AND(科目汇总表!P$5=4,LEN(T2876)&gt;8),T2876,0)))))</f>
        <v>0</v>
      </c>
      <c r="H2876" s="16">
        <f t="shared" si="134"/>
        <v>0</v>
      </c>
      <c r="I2876" s="16">
        <f t="shared" si="135"/>
        <v>0</v>
      </c>
      <c r="J2876" s="16">
        <f t="shared" si="136"/>
        <v>0</v>
      </c>
    </row>
    <row r="2877" spans="4:10" ht="15" customHeight="1" x14ac:dyDescent="0.15">
      <c r="D2877" s="16">
        <f>IF(T2877="",0,IF(科目汇总表!P$5=1,INT(LEFT(T2877,4)),IF(AND(科目汇总表!P$5=2,LEN(T2877)&gt;4),INT(LEFT(T2877,6)),IF(AND(科目汇总表!P$5=3,LEN(T2877)&gt;6),INT(LEFT(T2877,8)),IF(AND(科目汇总表!P$5=4,LEN(T2877)&gt;8),T2877,0)))))</f>
        <v>0</v>
      </c>
      <c r="H2877" s="16">
        <f t="shared" si="134"/>
        <v>0</v>
      </c>
      <c r="I2877" s="16">
        <f t="shared" si="135"/>
        <v>0</v>
      </c>
      <c r="J2877" s="16">
        <f t="shared" si="136"/>
        <v>0</v>
      </c>
    </row>
    <row r="2878" spans="4:10" ht="15" customHeight="1" x14ac:dyDescent="0.15">
      <c r="D2878" s="16">
        <f>IF(T2878="",0,IF(科目汇总表!P$5=1,INT(LEFT(T2878,4)),IF(AND(科目汇总表!P$5=2,LEN(T2878)&gt;4),INT(LEFT(T2878,6)),IF(AND(科目汇总表!P$5=3,LEN(T2878)&gt;6),INT(LEFT(T2878,8)),IF(AND(科目汇总表!P$5=4,LEN(T2878)&gt;8),T2878,0)))))</f>
        <v>0</v>
      </c>
      <c r="H2878" s="16">
        <f t="shared" si="134"/>
        <v>0</v>
      </c>
      <c r="I2878" s="16">
        <f t="shared" si="135"/>
        <v>0</v>
      </c>
      <c r="J2878" s="16">
        <f t="shared" si="136"/>
        <v>0</v>
      </c>
    </row>
    <row r="2879" spans="4:10" ht="15" customHeight="1" x14ac:dyDescent="0.15">
      <c r="D2879" s="16">
        <f>IF(T2879="",0,IF(科目汇总表!P$5=1,INT(LEFT(T2879,4)),IF(AND(科目汇总表!P$5=2,LEN(T2879)&gt;4),INT(LEFT(T2879,6)),IF(AND(科目汇总表!P$5=3,LEN(T2879)&gt;6),INT(LEFT(T2879,8)),IF(AND(科目汇总表!P$5=4,LEN(T2879)&gt;8),T2879,0)))))</f>
        <v>0</v>
      </c>
      <c r="H2879" s="16">
        <f t="shared" si="134"/>
        <v>0</v>
      </c>
      <c r="I2879" s="16">
        <f t="shared" si="135"/>
        <v>0</v>
      </c>
      <c r="J2879" s="16">
        <f t="shared" si="136"/>
        <v>0</v>
      </c>
    </row>
    <row r="2880" spans="4:10" ht="15" customHeight="1" x14ac:dyDescent="0.15">
      <c r="D2880" s="16">
        <f>IF(T2880="",0,IF(科目汇总表!P$5=1,INT(LEFT(T2880,4)),IF(AND(科目汇总表!P$5=2,LEN(T2880)&gt;4),INT(LEFT(T2880,6)),IF(AND(科目汇总表!P$5=3,LEN(T2880)&gt;6),INT(LEFT(T2880,8)),IF(AND(科目汇总表!P$5=4,LEN(T2880)&gt;8),T2880,0)))))</f>
        <v>0</v>
      </c>
      <c r="H2880" s="16">
        <f t="shared" si="134"/>
        <v>0</v>
      </c>
      <c r="I2880" s="16">
        <f t="shared" si="135"/>
        <v>0</v>
      </c>
      <c r="J2880" s="16">
        <f t="shared" si="136"/>
        <v>0</v>
      </c>
    </row>
    <row r="2881" spans="4:10" ht="15" customHeight="1" x14ac:dyDescent="0.15">
      <c r="D2881" s="16">
        <f>IF(T2881="",0,IF(科目汇总表!P$5=1,INT(LEFT(T2881,4)),IF(AND(科目汇总表!P$5=2,LEN(T2881)&gt;4),INT(LEFT(T2881,6)),IF(AND(科目汇总表!P$5=3,LEN(T2881)&gt;6),INT(LEFT(T2881,8)),IF(AND(科目汇总表!P$5=4,LEN(T2881)&gt;8),T2881,0)))))</f>
        <v>0</v>
      </c>
      <c r="H2881" s="16">
        <f t="shared" si="134"/>
        <v>0</v>
      </c>
      <c r="I2881" s="16">
        <f t="shared" si="135"/>
        <v>0</v>
      </c>
      <c r="J2881" s="16">
        <f t="shared" si="136"/>
        <v>0</v>
      </c>
    </row>
    <row r="2882" spans="4:10" ht="15" customHeight="1" x14ac:dyDescent="0.15">
      <c r="D2882" s="16">
        <f>IF(T2882="",0,IF(科目汇总表!P$5=1,INT(LEFT(T2882,4)),IF(AND(科目汇总表!P$5=2,LEN(T2882)&gt;4),INT(LEFT(T2882,6)),IF(AND(科目汇总表!P$5=3,LEN(T2882)&gt;6),INT(LEFT(T2882,8)),IF(AND(科目汇总表!P$5=4,LEN(T2882)&gt;8),T2882,0)))))</f>
        <v>0</v>
      </c>
      <c r="H2882" s="16">
        <f t="shared" si="134"/>
        <v>0</v>
      </c>
      <c r="I2882" s="16">
        <f t="shared" si="135"/>
        <v>0</v>
      </c>
      <c r="J2882" s="16">
        <f t="shared" si="136"/>
        <v>0</v>
      </c>
    </row>
    <row r="2883" spans="4:10" ht="15" customHeight="1" x14ac:dyDescent="0.15">
      <c r="D2883" s="16">
        <f>IF(T2883="",0,IF(科目汇总表!P$5=1,INT(LEFT(T2883,4)),IF(AND(科目汇总表!P$5=2,LEN(T2883)&gt;4),INT(LEFT(T2883,6)),IF(AND(科目汇总表!P$5=3,LEN(T2883)&gt;6),INT(LEFT(T2883,8)),IF(AND(科目汇总表!P$5=4,LEN(T2883)&gt;8),T2883,0)))))</f>
        <v>0</v>
      </c>
      <c r="H2883" s="16">
        <f t="shared" si="134"/>
        <v>0</v>
      </c>
      <c r="I2883" s="16">
        <f t="shared" si="135"/>
        <v>0</v>
      </c>
      <c r="J2883" s="16">
        <f t="shared" si="136"/>
        <v>0</v>
      </c>
    </row>
    <row r="2884" spans="4:10" ht="15" customHeight="1" x14ac:dyDescent="0.15">
      <c r="D2884" s="16">
        <f>IF(T2884="",0,IF(科目汇总表!P$5=1,INT(LEFT(T2884,4)),IF(AND(科目汇总表!P$5=2,LEN(T2884)&gt;4),INT(LEFT(T2884,6)),IF(AND(科目汇总表!P$5=3,LEN(T2884)&gt;6),INT(LEFT(T2884,8)),IF(AND(科目汇总表!P$5=4,LEN(T2884)&gt;8),T2884,0)))))</f>
        <v>0</v>
      </c>
      <c r="H2884" s="16">
        <f t="shared" si="134"/>
        <v>0</v>
      </c>
      <c r="I2884" s="16">
        <f t="shared" si="135"/>
        <v>0</v>
      </c>
      <c r="J2884" s="16">
        <f t="shared" si="136"/>
        <v>0</v>
      </c>
    </row>
    <row r="2885" spans="4:10" ht="15" customHeight="1" x14ac:dyDescent="0.15">
      <c r="D2885" s="16">
        <f>IF(T2885="",0,IF(科目汇总表!P$5=1,INT(LEFT(T2885,4)),IF(AND(科目汇总表!P$5=2,LEN(T2885)&gt;4),INT(LEFT(T2885,6)),IF(AND(科目汇总表!P$5=3,LEN(T2885)&gt;6),INT(LEFT(T2885,8)),IF(AND(科目汇总表!P$5=4,LEN(T2885)&gt;8),T2885,0)))))</f>
        <v>0</v>
      </c>
      <c r="H2885" s="16">
        <f t="shared" ref="H2885:H2948" si="137">IF(T2885=0,0,INT(LEFT(T2885,4)))</f>
        <v>0</v>
      </c>
      <c r="I2885" s="16">
        <f t="shared" si="135"/>
        <v>0</v>
      </c>
      <c r="J2885" s="16">
        <f t="shared" si="136"/>
        <v>0</v>
      </c>
    </row>
    <row r="2886" spans="4:10" ht="15" customHeight="1" x14ac:dyDescent="0.15">
      <c r="D2886" s="16">
        <f>IF(T2886="",0,IF(科目汇总表!P$5=1,INT(LEFT(T2886,4)),IF(AND(科目汇总表!P$5=2,LEN(T2886)&gt;4),INT(LEFT(T2886,6)),IF(AND(科目汇总表!P$5=3,LEN(T2886)&gt;6),INT(LEFT(T2886,8)),IF(AND(科目汇总表!P$5=4,LEN(T2886)&gt;8),T2886,0)))))</f>
        <v>0</v>
      </c>
      <c r="H2886" s="16">
        <f t="shared" si="137"/>
        <v>0</v>
      </c>
      <c r="I2886" s="16">
        <f t="shared" si="135"/>
        <v>0</v>
      </c>
      <c r="J2886" s="16">
        <f t="shared" si="136"/>
        <v>0</v>
      </c>
    </row>
    <row r="2887" spans="4:10" ht="15" customHeight="1" x14ac:dyDescent="0.15">
      <c r="D2887" s="16">
        <f>IF(T2887="",0,IF(科目汇总表!P$5=1,INT(LEFT(T2887,4)),IF(AND(科目汇总表!P$5=2,LEN(T2887)&gt;4),INT(LEFT(T2887,6)),IF(AND(科目汇总表!P$5=3,LEN(T2887)&gt;6),INT(LEFT(T2887,8)),IF(AND(科目汇总表!P$5=4,LEN(T2887)&gt;8),T2887,0)))))</f>
        <v>0</v>
      </c>
      <c r="H2887" s="16">
        <f t="shared" si="137"/>
        <v>0</v>
      </c>
      <c r="I2887" s="16">
        <f t="shared" si="135"/>
        <v>0</v>
      </c>
      <c r="J2887" s="16">
        <f t="shared" si="136"/>
        <v>0</v>
      </c>
    </row>
    <row r="2888" spans="4:10" ht="15" customHeight="1" x14ac:dyDescent="0.15">
      <c r="D2888" s="16">
        <f>IF(T2888="",0,IF(科目汇总表!P$5=1,INT(LEFT(T2888,4)),IF(AND(科目汇总表!P$5=2,LEN(T2888)&gt;4),INT(LEFT(T2888,6)),IF(AND(科目汇总表!P$5=3,LEN(T2888)&gt;6),INT(LEFT(T2888,8)),IF(AND(科目汇总表!P$5=4,LEN(T2888)&gt;8),T2888,0)))))</f>
        <v>0</v>
      </c>
      <c r="H2888" s="16">
        <f t="shared" si="137"/>
        <v>0</v>
      </c>
      <c r="I2888" s="16">
        <f t="shared" si="135"/>
        <v>0</v>
      </c>
      <c r="J2888" s="16">
        <f t="shared" si="136"/>
        <v>0</v>
      </c>
    </row>
    <row r="2889" spans="4:10" ht="15" customHeight="1" x14ac:dyDescent="0.15">
      <c r="D2889" s="16">
        <f>IF(T2889="",0,IF(科目汇总表!P$5=1,INT(LEFT(T2889,4)),IF(AND(科目汇总表!P$5=2,LEN(T2889)&gt;4),INT(LEFT(T2889,6)),IF(AND(科目汇总表!P$5=3,LEN(T2889)&gt;6),INT(LEFT(T2889,8)),IF(AND(科目汇总表!P$5=4,LEN(T2889)&gt;8),T2889,0)))))</f>
        <v>0</v>
      </c>
      <c r="H2889" s="16">
        <f t="shared" si="137"/>
        <v>0</v>
      </c>
      <c r="I2889" s="16">
        <f t="shared" si="135"/>
        <v>0</v>
      </c>
      <c r="J2889" s="16">
        <f t="shared" si="136"/>
        <v>0</v>
      </c>
    </row>
    <row r="2890" spans="4:10" ht="15" customHeight="1" x14ac:dyDescent="0.15">
      <c r="D2890" s="16">
        <f>IF(T2890="",0,IF(科目汇总表!P$5=1,INT(LEFT(T2890,4)),IF(AND(科目汇总表!P$5=2,LEN(T2890)&gt;4),INT(LEFT(T2890,6)),IF(AND(科目汇总表!P$5=3,LEN(T2890)&gt;6),INT(LEFT(T2890,8)),IF(AND(科目汇总表!P$5=4,LEN(T2890)&gt;8),T2890,0)))))</f>
        <v>0</v>
      </c>
      <c r="H2890" s="16">
        <f t="shared" si="137"/>
        <v>0</v>
      </c>
      <c r="I2890" s="16">
        <f t="shared" si="135"/>
        <v>0</v>
      </c>
      <c r="J2890" s="16">
        <f t="shared" si="136"/>
        <v>0</v>
      </c>
    </row>
    <row r="2891" spans="4:10" ht="15" customHeight="1" x14ac:dyDescent="0.15">
      <c r="D2891" s="16">
        <f>IF(T2891="",0,IF(科目汇总表!P$5=1,INT(LEFT(T2891,4)),IF(AND(科目汇总表!P$5=2,LEN(T2891)&gt;4),INT(LEFT(T2891,6)),IF(AND(科目汇总表!P$5=3,LEN(T2891)&gt;6),INT(LEFT(T2891,8)),IF(AND(科目汇总表!P$5=4,LEN(T2891)&gt;8),T2891,0)))))</f>
        <v>0</v>
      </c>
      <c r="H2891" s="16">
        <f t="shared" si="137"/>
        <v>0</v>
      </c>
      <c r="I2891" s="16">
        <f t="shared" si="135"/>
        <v>0</v>
      </c>
      <c r="J2891" s="16">
        <f t="shared" si="136"/>
        <v>0</v>
      </c>
    </row>
    <row r="2892" spans="4:10" ht="15" customHeight="1" x14ac:dyDescent="0.15">
      <c r="D2892" s="16">
        <f>IF(T2892="",0,IF(科目汇总表!P$5=1,INT(LEFT(T2892,4)),IF(AND(科目汇总表!P$5=2,LEN(T2892)&gt;4),INT(LEFT(T2892,6)),IF(AND(科目汇总表!P$5=3,LEN(T2892)&gt;6),INT(LEFT(T2892,8)),IF(AND(科目汇总表!P$5=4,LEN(T2892)&gt;8),T2892,0)))))</f>
        <v>0</v>
      </c>
      <c r="H2892" s="16">
        <f t="shared" si="137"/>
        <v>0</v>
      </c>
      <c r="I2892" s="16">
        <f t="shared" si="135"/>
        <v>0</v>
      </c>
      <c r="J2892" s="16">
        <f t="shared" si="136"/>
        <v>0</v>
      </c>
    </row>
    <row r="2893" spans="4:10" ht="15" customHeight="1" x14ac:dyDescent="0.15">
      <c r="D2893" s="16">
        <f>IF(T2893="",0,IF(科目汇总表!P$5=1,INT(LEFT(T2893,4)),IF(AND(科目汇总表!P$5=2,LEN(T2893)&gt;4),INT(LEFT(T2893,6)),IF(AND(科目汇总表!P$5=3,LEN(T2893)&gt;6),INT(LEFT(T2893,8)),IF(AND(科目汇总表!P$5=4,LEN(T2893)&gt;8),T2893,0)))))</f>
        <v>0</v>
      </c>
      <c r="H2893" s="16">
        <f t="shared" si="137"/>
        <v>0</v>
      </c>
      <c r="I2893" s="16">
        <f t="shared" si="135"/>
        <v>0</v>
      </c>
      <c r="J2893" s="16">
        <f t="shared" si="136"/>
        <v>0</v>
      </c>
    </row>
    <row r="2894" spans="4:10" ht="15" customHeight="1" x14ac:dyDescent="0.15">
      <c r="D2894" s="16">
        <f>IF(T2894="",0,IF(科目汇总表!P$5=1,INT(LEFT(T2894,4)),IF(AND(科目汇总表!P$5=2,LEN(T2894)&gt;4),INT(LEFT(T2894,6)),IF(AND(科目汇总表!P$5=3,LEN(T2894)&gt;6),INT(LEFT(T2894,8)),IF(AND(科目汇总表!P$5=4,LEN(T2894)&gt;8),T2894,0)))))</f>
        <v>0</v>
      </c>
      <c r="H2894" s="16">
        <f t="shared" si="137"/>
        <v>0</v>
      </c>
      <c r="I2894" s="16">
        <f t="shared" si="135"/>
        <v>0</v>
      </c>
      <c r="J2894" s="16">
        <f t="shared" si="136"/>
        <v>0</v>
      </c>
    </row>
    <row r="2895" spans="4:10" ht="15" customHeight="1" x14ac:dyDescent="0.15">
      <c r="D2895" s="16">
        <f>IF(T2895="",0,IF(科目汇总表!P$5=1,INT(LEFT(T2895,4)),IF(AND(科目汇总表!P$5=2,LEN(T2895)&gt;4),INT(LEFT(T2895,6)),IF(AND(科目汇总表!P$5=3,LEN(T2895)&gt;6),INT(LEFT(T2895,8)),IF(AND(科目汇总表!P$5=4,LEN(T2895)&gt;8),T2895,0)))))</f>
        <v>0</v>
      </c>
      <c r="H2895" s="16">
        <f t="shared" si="137"/>
        <v>0</v>
      </c>
      <c r="I2895" s="16">
        <f t="shared" si="135"/>
        <v>0</v>
      </c>
      <c r="J2895" s="16">
        <f t="shared" si="136"/>
        <v>0</v>
      </c>
    </row>
    <row r="2896" spans="4:10" ht="15" customHeight="1" x14ac:dyDescent="0.15">
      <c r="D2896" s="16">
        <f>IF(T2896="",0,IF(科目汇总表!P$5=1,INT(LEFT(T2896,4)),IF(AND(科目汇总表!P$5=2,LEN(T2896)&gt;4),INT(LEFT(T2896,6)),IF(AND(科目汇总表!P$5=3,LEN(T2896)&gt;6),INT(LEFT(T2896,8)),IF(AND(科目汇总表!P$5=4,LEN(T2896)&gt;8),T2896,0)))))</f>
        <v>0</v>
      </c>
      <c r="H2896" s="16">
        <f t="shared" si="137"/>
        <v>0</v>
      </c>
      <c r="I2896" s="16">
        <f t="shared" si="135"/>
        <v>0</v>
      </c>
      <c r="J2896" s="16">
        <f t="shared" si="136"/>
        <v>0</v>
      </c>
    </row>
    <row r="2897" spans="4:10" ht="15" customHeight="1" x14ac:dyDescent="0.15">
      <c r="D2897" s="16">
        <f>IF(T2897="",0,IF(科目汇总表!P$5=1,INT(LEFT(T2897,4)),IF(AND(科目汇总表!P$5=2,LEN(T2897)&gt;4),INT(LEFT(T2897,6)),IF(AND(科目汇总表!P$5=3,LEN(T2897)&gt;6),INT(LEFT(T2897,8)),IF(AND(科目汇总表!P$5=4,LEN(T2897)&gt;8),T2897,0)))))</f>
        <v>0</v>
      </c>
      <c r="H2897" s="16">
        <f t="shared" si="137"/>
        <v>0</v>
      </c>
      <c r="I2897" s="16">
        <f t="shared" si="135"/>
        <v>0</v>
      </c>
      <c r="J2897" s="16">
        <f t="shared" si="136"/>
        <v>0</v>
      </c>
    </row>
    <row r="2898" spans="4:10" ht="15" customHeight="1" x14ac:dyDescent="0.15">
      <c r="D2898" s="16">
        <f>IF(T2898="",0,IF(科目汇总表!P$5=1,INT(LEFT(T2898,4)),IF(AND(科目汇总表!P$5=2,LEN(T2898)&gt;4),INT(LEFT(T2898,6)),IF(AND(科目汇总表!P$5=3,LEN(T2898)&gt;6),INT(LEFT(T2898,8)),IF(AND(科目汇总表!P$5=4,LEN(T2898)&gt;8),T2898,0)))))</f>
        <v>0</v>
      </c>
      <c r="H2898" s="16">
        <f t="shared" si="137"/>
        <v>0</v>
      </c>
      <c r="I2898" s="16">
        <f t="shared" si="135"/>
        <v>0</v>
      </c>
      <c r="J2898" s="16">
        <f t="shared" si="136"/>
        <v>0</v>
      </c>
    </row>
    <row r="2899" spans="4:10" ht="15" customHeight="1" x14ac:dyDescent="0.15">
      <c r="D2899" s="16">
        <f>IF(T2899="",0,IF(科目汇总表!P$5=1,INT(LEFT(T2899,4)),IF(AND(科目汇总表!P$5=2,LEN(T2899)&gt;4),INT(LEFT(T2899,6)),IF(AND(科目汇总表!P$5=3,LEN(T2899)&gt;6),INT(LEFT(T2899,8)),IF(AND(科目汇总表!P$5=4,LEN(T2899)&gt;8),T2899,0)))))</f>
        <v>0</v>
      </c>
      <c r="H2899" s="16">
        <f t="shared" si="137"/>
        <v>0</v>
      </c>
      <c r="I2899" s="16">
        <f t="shared" si="135"/>
        <v>0</v>
      </c>
      <c r="J2899" s="16">
        <f t="shared" si="136"/>
        <v>0</v>
      </c>
    </row>
    <row r="2900" spans="4:10" ht="15" customHeight="1" x14ac:dyDescent="0.15">
      <c r="D2900" s="16">
        <f>IF(T2900="",0,IF(科目汇总表!P$5=1,INT(LEFT(T2900,4)),IF(AND(科目汇总表!P$5=2,LEN(T2900)&gt;4),INT(LEFT(T2900,6)),IF(AND(科目汇总表!P$5=3,LEN(T2900)&gt;6),INT(LEFT(T2900,8)),IF(AND(科目汇总表!P$5=4,LEN(T2900)&gt;8),T2900,0)))))</f>
        <v>0</v>
      </c>
      <c r="H2900" s="16">
        <f t="shared" si="137"/>
        <v>0</v>
      </c>
      <c r="I2900" s="16">
        <f t="shared" si="135"/>
        <v>0</v>
      </c>
      <c r="J2900" s="16">
        <f t="shared" si="136"/>
        <v>0</v>
      </c>
    </row>
    <row r="2901" spans="4:10" ht="15" customHeight="1" x14ac:dyDescent="0.15">
      <c r="D2901" s="16">
        <f>IF(T2901="",0,IF(科目汇总表!P$5=1,INT(LEFT(T2901,4)),IF(AND(科目汇总表!P$5=2,LEN(T2901)&gt;4),INT(LEFT(T2901,6)),IF(AND(科目汇总表!P$5=3,LEN(T2901)&gt;6),INT(LEFT(T2901,8)),IF(AND(科目汇总表!P$5=4,LEN(T2901)&gt;8),T2901,0)))))</f>
        <v>0</v>
      </c>
      <c r="H2901" s="16">
        <f t="shared" si="137"/>
        <v>0</v>
      </c>
      <c r="I2901" s="16">
        <f t="shared" si="135"/>
        <v>0</v>
      </c>
      <c r="J2901" s="16">
        <f t="shared" si="136"/>
        <v>0</v>
      </c>
    </row>
    <row r="2902" spans="4:10" ht="15" customHeight="1" x14ac:dyDescent="0.15">
      <c r="D2902" s="16">
        <f>IF(T2902="",0,IF(科目汇总表!P$5=1,INT(LEFT(T2902,4)),IF(AND(科目汇总表!P$5=2,LEN(T2902)&gt;4),INT(LEFT(T2902,6)),IF(AND(科目汇总表!P$5=3,LEN(T2902)&gt;6),INT(LEFT(T2902,8)),IF(AND(科目汇总表!P$5=4,LEN(T2902)&gt;8),T2902,0)))))</f>
        <v>0</v>
      </c>
      <c r="H2902" s="16">
        <f t="shared" si="137"/>
        <v>0</v>
      </c>
      <c r="I2902" s="16">
        <f t="shared" si="135"/>
        <v>0</v>
      </c>
      <c r="J2902" s="16">
        <f t="shared" si="136"/>
        <v>0</v>
      </c>
    </row>
    <row r="2903" spans="4:10" ht="15" customHeight="1" x14ac:dyDescent="0.15">
      <c r="D2903" s="16">
        <f>IF(T2903="",0,IF(科目汇总表!P$5=1,INT(LEFT(T2903,4)),IF(AND(科目汇总表!P$5=2,LEN(T2903)&gt;4),INT(LEFT(T2903,6)),IF(AND(科目汇总表!P$5=3,LEN(T2903)&gt;6),INT(LEFT(T2903,8)),IF(AND(科目汇总表!P$5=4,LEN(T2903)&gt;8),T2903,0)))))</f>
        <v>0</v>
      </c>
      <c r="H2903" s="16">
        <f t="shared" si="137"/>
        <v>0</v>
      </c>
      <c r="I2903" s="16">
        <f t="shared" si="135"/>
        <v>0</v>
      </c>
      <c r="J2903" s="16">
        <f t="shared" si="136"/>
        <v>0</v>
      </c>
    </row>
    <row r="2904" spans="4:10" ht="15" customHeight="1" x14ac:dyDescent="0.15">
      <c r="D2904" s="16">
        <f>IF(T2904="",0,IF(科目汇总表!P$5=1,INT(LEFT(T2904,4)),IF(AND(科目汇总表!P$5=2,LEN(T2904)&gt;4),INT(LEFT(T2904,6)),IF(AND(科目汇总表!P$5=3,LEN(T2904)&gt;6),INT(LEFT(T2904,8)),IF(AND(科目汇总表!P$5=4,LEN(T2904)&gt;8),T2904,0)))))</f>
        <v>0</v>
      </c>
      <c r="H2904" s="16">
        <f t="shared" si="137"/>
        <v>0</v>
      </c>
      <c r="I2904" s="16">
        <f t="shared" si="135"/>
        <v>0</v>
      </c>
      <c r="J2904" s="16">
        <f t="shared" si="136"/>
        <v>0</v>
      </c>
    </row>
    <row r="2905" spans="4:10" ht="15" customHeight="1" x14ac:dyDescent="0.15">
      <c r="D2905" s="16">
        <f>IF(T2905="",0,IF(科目汇总表!P$5=1,INT(LEFT(T2905,4)),IF(AND(科目汇总表!P$5=2,LEN(T2905)&gt;4),INT(LEFT(T2905,6)),IF(AND(科目汇总表!P$5=3,LEN(T2905)&gt;6),INT(LEFT(T2905,8)),IF(AND(科目汇总表!P$5=4,LEN(T2905)&gt;8),T2905,0)))))</f>
        <v>0</v>
      </c>
      <c r="H2905" s="16">
        <f t="shared" si="137"/>
        <v>0</v>
      </c>
      <c r="I2905" s="16">
        <f t="shared" si="135"/>
        <v>0</v>
      </c>
      <c r="J2905" s="16">
        <f t="shared" si="136"/>
        <v>0</v>
      </c>
    </row>
    <row r="2906" spans="4:10" ht="15" customHeight="1" x14ac:dyDescent="0.15">
      <c r="D2906" s="16">
        <f>IF(T2906="",0,IF(科目汇总表!P$5=1,INT(LEFT(T2906,4)),IF(AND(科目汇总表!P$5=2,LEN(T2906)&gt;4),INT(LEFT(T2906,6)),IF(AND(科目汇总表!P$5=3,LEN(T2906)&gt;6),INT(LEFT(T2906,8)),IF(AND(科目汇总表!P$5=4,LEN(T2906)&gt;8),T2906,0)))))</f>
        <v>0</v>
      </c>
      <c r="H2906" s="16">
        <f t="shared" si="137"/>
        <v>0</v>
      </c>
      <c r="I2906" s="16">
        <f t="shared" si="135"/>
        <v>0</v>
      </c>
      <c r="J2906" s="16">
        <f t="shared" si="136"/>
        <v>0</v>
      </c>
    </row>
    <row r="2907" spans="4:10" ht="15" customHeight="1" x14ac:dyDescent="0.15">
      <c r="D2907" s="16">
        <f>IF(T2907="",0,IF(科目汇总表!P$5=1,INT(LEFT(T2907,4)),IF(AND(科目汇总表!P$5=2,LEN(T2907)&gt;4),INT(LEFT(T2907,6)),IF(AND(科目汇总表!P$5=3,LEN(T2907)&gt;6),INT(LEFT(T2907,8)),IF(AND(科目汇总表!P$5=4,LEN(T2907)&gt;8),T2907,0)))))</f>
        <v>0</v>
      </c>
      <c r="H2907" s="16">
        <f t="shared" si="137"/>
        <v>0</v>
      </c>
      <c r="I2907" s="16">
        <f t="shared" si="135"/>
        <v>0</v>
      </c>
      <c r="J2907" s="16">
        <f t="shared" si="136"/>
        <v>0</v>
      </c>
    </row>
    <row r="2908" spans="4:10" ht="15" customHeight="1" x14ac:dyDescent="0.15">
      <c r="D2908" s="16">
        <f>IF(T2908="",0,IF(科目汇总表!P$5=1,INT(LEFT(T2908,4)),IF(AND(科目汇总表!P$5=2,LEN(T2908)&gt;4),INT(LEFT(T2908,6)),IF(AND(科目汇总表!P$5=3,LEN(T2908)&gt;6),INT(LEFT(T2908,8)),IF(AND(科目汇总表!P$5=4,LEN(T2908)&gt;8),T2908,0)))))</f>
        <v>0</v>
      </c>
      <c r="H2908" s="16">
        <f t="shared" si="137"/>
        <v>0</v>
      </c>
      <c r="I2908" s="16">
        <f t="shared" si="135"/>
        <v>0</v>
      </c>
      <c r="J2908" s="16">
        <f t="shared" si="136"/>
        <v>0</v>
      </c>
    </row>
    <row r="2909" spans="4:10" ht="15" customHeight="1" x14ac:dyDescent="0.15">
      <c r="D2909" s="16">
        <f>IF(T2909="",0,IF(科目汇总表!P$5=1,INT(LEFT(T2909,4)),IF(AND(科目汇总表!P$5=2,LEN(T2909)&gt;4),INT(LEFT(T2909,6)),IF(AND(科目汇总表!P$5=3,LEN(T2909)&gt;6),INT(LEFT(T2909,8)),IF(AND(科目汇总表!P$5=4,LEN(T2909)&gt;8),T2909,0)))))</f>
        <v>0</v>
      </c>
      <c r="H2909" s="16">
        <f t="shared" si="137"/>
        <v>0</v>
      </c>
      <c r="I2909" s="16">
        <f t="shared" si="135"/>
        <v>0</v>
      </c>
      <c r="J2909" s="16">
        <f t="shared" si="136"/>
        <v>0</v>
      </c>
    </row>
    <row r="2910" spans="4:10" ht="15" customHeight="1" x14ac:dyDescent="0.15">
      <c r="D2910" s="16">
        <f>IF(T2910="",0,IF(科目汇总表!P$5=1,INT(LEFT(T2910,4)),IF(AND(科目汇总表!P$5=2,LEN(T2910)&gt;4),INT(LEFT(T2910,6)),IF(AND(科目汇总表!P$5=3,LEN(T2910)&gt;6),INT(LEFT(T2910,8)),IF(AND(科目汇总表!P$5=4,LEN(T2910)&gt;8),T2910,0)))))</f>
        <v>0</v>
      </c>
      <c r="H2910" s="16">
        <f t="shared" si="137"/>
        <v>0</v>
      </c>
      <c r="I2910" s="16">
        <f t="shared" si="135"/>
        <v>0</v>
      </c>
      <c r="J2910" s="16">
        <f t="shared" si="136"/>
        <v>0</v>
      </c>
    </row>
    <row r="2911" spans="4:10" ht="15" customHeight="1" x14ac:dyDescent="0.15">
      <c r="D2911" s="16">
        <f>IF(T2911="",0,IF(科目汇总表!P$5=1,INT(LEFT(T2911,4)),IF(AND(科目汇总表!P$5=2,LEN(T2911)&gt;4),INT(LEFT(T2911,6)),IF(AND(科目汇总表!P$5=3,LEN(T2911)&gt;6),INT(LEFT(T2911,8)),IF(AND(科目汇总表!P$5=4,LEN(T2911)&gt;8),T2911,0)))))</f>
        <v>0</v>
      </c>
      <c r="H2911" s="16">
        <f t="shared" si="137"/>
        <v>0</v>
      </c>
      <c r="I2911" s="16">
        <f t="shared" si="135"/>
        <v>0</v>
      </c>
      <c r="J2911" s="16">
        <f t="shared" si="136"/>
        <v>0</v>
      </c>
    </row>
    <row r="2912" spans="4:10" ht="15" customHeight="1" x14ac:dyDescent="0.15">
      <c r="D2912" s="16">
        <f>IF(T2912="",0,IF(科目汇总表!P$5=1,INT(LEFT(T2912,4)),IF(AND(科目汇总表!P$5=2,LEN(T2912)&gt;4),INT(LEFT(T2912,6)),IF(AND(科目汇总表!P$5=3,LEN(T2912)&gt;6),INT(LEFT(T2912,8)),IF(AND(科目汇总表!P$5=4,LEN(T2912)&gt;8),T2912,0)))))</f>
        <v>0</v>
      </c>
      <c r="H2912" s="16">
        <f t="shared" si="137"/>
        <v>0</v>
      </c>
      <c r="I2912" s="16">
        <f t="shared" si="135"/>
        <v>0</v>
      </c>
      <c r="J2912" s="16">
        <f t="shared" si="136"/>
        <v>0</v>
      </c>
    </row>
    <row r="2913" spans="4:10" ht="15" customHeight="1" x14ac:dyDescent="0.15">
      <c r="D2913" s="16">
        <f>IF(T2913="",0,IF(科目汇总表!P$5=1,INT(LEFT(T2913,4)),IF(AND(科目汇总表!P$5=2,LEN(T2913)&gt;4),INT(LEFT(T2913,6)),IF(AND(科目汇总表!P$5=3,LEN(T2913)&gt;6),INT(LEFT(T2913,8)),IF(AND(科目汇总表!P$5=4,LEN(T2913)&gt;8),T2913,0)))))</f>
        <v>0</v>
      </c>
      <c r="H2913" s="16">
        <f t="shared" si="137"/>
        <v>0</v>
      </c>
      <c r="I2913" s="16">
        <f t="shared" si="135"/>
        <v>0</v>
      </c>
      <c r="J2913" s="16">
        <f t="shared" si="136"/>
        <v>0</v>
      </c>
    </row>
    <row r="2914" spans="4:10" ht="15" customHeight="1" x14ac:dyDescent="0.15">
      <c r="D2914" s="16">
        <f>IF(T2914="",0,IF(科目汇总表!P$5=1,INT(LEFT(T2914,4)),IF(AND(科目汇总表!P$5=2,LEN(T2914)&gt;4),INT(LEFT(T2914,6)),IF(AND(科目汇总表!P$5=3,LEN(T2914)&gt;6),INT(LEFT(T2914,8)),IF(AND(科目汇总表!P$5=4,LEN(T2914)&gt;8),T2914,0)))))</f>
        <v>0</v>
      </c>
      <c r="H2914" s="16">
        <f t="shared" si="137"/>
        <v>0</v>
      </c>
      <c r="I2914" s="16">
        <f t="shared" si="135"/>
        <v>0</v>
      </c>
      <c r="J2914" s="16">
        <f t="shared" si="136"/>
        <v>0</v>
      </c>
    </row>
    <row r="2915" spans="4:10" ht="15" customHeight="1" x14ac:dyDescent="0.15">
      <c r="D2915" s="16">
        <f>IF(T2915="",0,IF(科目汇总表!P$5=1,INT(LEFT(T2915,4)),IF(AND(科目汇总表!P$5=2,LEN(T2915)&gt;4),INT(LEFT(T2915,6)),IF(AND(科目汇总表!P$5=3,LEN(T2915)&gt;6),INT(LEFT(T2915,8)),IF(AND(科目汇总表!P$5=4,LEN(T2915)&gt;8),T2915,0)))))</f>
        <v>0</v>
      </c>
      <c r="H2915" s="16">
        <f t="shared" si="137"/>
        <v>0</v>
      </c>
      <c r="I2915" s="16">
        <f t="shared" si="135"/>
        <v>0</v>
      </c>
      <c r="J2915" s="16">
        <f t="shared" si="136"/>
        <v>0</v>
      </c>
    </row>
    <row r="2916" spans="4:10" ht="15" customHeight="1" x14ac:dyDescent="0.15">
      <c r="D2916" s="16">
        <f>IF(T2916="",0,IF(科目汇总表!P$5=1,INT(LEFT(T2916,4)),IF(AND(科目汇总表!P$5=2,LEN(T2916)&gt;4),INT(LEFT(T2916,6)),IF(AND(科目汇总表!P$5=3,LEN(T2916)&gt;6),INT(LEFT(T2916,8)),IF(AND(科目汇总表!P$5=4,LEN(T2916)&gt;8),T2916,0)))))</f>
        <v>0</v>
      </c>
      <c r="H2916" s="16">
        <f t="shared" si="137"/>
        <v>0</v>
      </c>
      <c r="I2916" s="16">
        <f t="shared" ref="I2916:I2979" si="138">IF(LEN(T2916)&lt;6,0,INT(LEFT(T2916,6)))</f>
        <v>0</v>
      </c>
      <c r="J2916" s="16">
        <f t="shared" ref="J2916:J2979" si="139">IF(LEN(T2916)&lt;8,0,INT(LEFT(T2916,8)))</f>
        <v>0</v>
      </c>
    </row>
    <row r="2917" spans="4:10" ht="15" customHeight="1" x14ac:dyDescent="0.15">
      <c r="D2917" s="16">
        <f>IF(T2917="",0,IF(科目汇总表!P$5=1,INT(LEFT(T2917,4)),IF(AND(科目汇总表!P$5=2,LEN(T2917)&gt;4),INT(LEFT(T2917,6)),IF(AND(科目汇总表!P$5=3,LEN(T2917)&gt;6),INT(LEFT(T2917,8)),IF(AND(科目汇总表!P$5=4,LEN(T2917)&gt;8),T2917,0)))))</f>
        <v>0</v>
      </c>
      <c r="H2917" s="16">
        <f t="shared" si="137"/>
        <v>0</v>
      </c>
      <c r="I2917" s="16">
        <f t="shared" si="138"/>
        <v>0</v>
      </c>
      <c r="J2917" s="16">
        <f t="shared" si="139"/>
        <v>0</v>
      </c>
    </row>
    <row r="2918" spans="4:10" ht="15" customHeight="1" x14ac:dyDescent="0.15">
      <c r="D2918" s="16">
        <f>IF(T2918="",0,IF(科目汇总表!P$5=1,INT(LEFT(T2918,4)),IF(AND(科目汇总表!P$5=2,LEN(T2918)&gt;4),INT(LEFT(T2918,6)),IF(AND(科目汇总表!P$5=3,LEN(T2918)&gt;6),INT(LEFT(T2918,8)),IF(AND(科目汇总表!P$5=4,LEN(T2918)&gt;8),T2918,0)))))</f>
        <v>0</v>
      </c>
      <c r="H2918" s="16">
        <f t="shared" si="137"/>
        <v>0</v>
      </c>
      <c r="I2918" s="16">
        <f t="shared" si="138"/>
        <v>0</v>
      </c>
      <c r="J2918" s="16">
        <f t="shared" si="139"/>
        <v>0</v>
      </c>
    </row>
    <row r="2919" spans="4:10" ht="15" customHeight="1" x14ac:dyDescent="0.15">
      <c r="D2919" s="16">
        <f>IF(T2919="",0,IF(科目汇总表!P$5=1,INT(LEFT(T2919,4)),IF(AND(科目汇总表!P$5=2,LEN(T2919)&gt;4),INT(LEFT(T2919,6)),IF(AND(科目汇总表!P$5=3,LEN(T2919)&gt;6),INT(LEFT(T2919,8)),IF(AND(科目汇总表!P$5=4,LEN(T2919)&gt;8),T2919,0)))))</f>
        <v>0</v>
      </c>
      <c r="H2919" s="16">
        <f t="shared" si="137"/>
        <v>0</v>
      </c>
      <c r="I2919" s="16">
        <f t="shared" si="138"/>
        <v>0</v>
      </c>
      <c r="J2919" s="16">
        <f t="shared" si="139"/>
        <v>0</v>
      </c>
    </row>
    <row r="2920" spans="4:10" ht="15" customHeight="1" x14ac:dyDescent="0.15">
      <c r="D2920" s="16">
        <f>IF(T2920="",0,IF(科目汇总表!P$5=1,INT(LEFT(T2920,4)),IF(AND(科目汇总表!P$5=2,LEN(T2920)&gt;4),INT(LEFT(T2920,6)),IF(AND(科目汇总表!P$5=3,LEN(T2920)&gt;6),INT(LEFT(T2920,8)),IF(AND(科目汇总表!P$5=4,LEN(T2920)&gt;8),T2920,0)))))</f>
        <v>0</v>
      </c>
      <c r="H2920" s="16">
        <f t="shared" si="137"/>
        <v>0</v>
      </c>
      <c r="I2920" s="16">
        <f t="shared" si="138"/>
        <v>0</v>
      </c>
      <c r="J2920" s="16">
        <f t="shared" si="139"/>
        <v>0</v>
      </c>
    </row>
    <row r="2921" spans="4:10" ht="15" customHeight="1" x14ac:dyDescent="0.15">
      <c r="D2921" s="16">
        <f>IF(T2921="",0,IF(科目汇总表!P$5=1,INT(LEFT(T2921,4)),IF(AND(科目汇总表!P$5=2,LEN(T2921)&gt;4),INT(LEFT(T2921,6)),IF(AND(科目汇总表!P$5=3,LEN(T2921)&gt;6),INT(LEFT(T2921,8)),IF(AND(科目汇总表!P$5=4,LEN(T2921)&gt;8),T2921,0)))))</f>
        <v>0</v>
      </c>
      <c r="H2921" s="16">
        <f t="shared" si="137"/>
        <v>0</v>
      </c>
      <c r="I2921" s="16">
        <f t="shared" si="138"/>
        <v>0</v>
      </c>
      <c r="J2921" s="16">
        <f t="shared" si="139"/>
        <v>0</v>
      </c>
    </row>
    <row r="2922" spans="4:10" ht="15" customHeight="1" x14ac:dyDescent="0.15">
      <c r="D2922" s="16">
        <f>IF(T2922="",0,IF(科目汇总表!P$5=1,INT(LEFT(T2922,4)),IF(AND(科目汇总表!P$5=2,LEN(T2922)&gt;4),INT(LEFT(T2922,6)),IF(AND(科目汇总表!P$5=3,LEN(T2922)&gt;6),INT(LEFT(T2922,8)),IF(AND(科目汇总表!P$5=4,LEN(T2922)&gt;8),T2922,0)))))</f>
        <v>0</v>
      </c>
      <c r="H2922" s="16">
        <f t="shared" si="137"/>
        <v>0</v>
      </c>
      <c r="I2922" s="16">
        <f t="shared" si="138"/>
        <v>0</v>
      </c>
      <c r="J2922" s="16">
        <f t="shared" si="139"/>
        <v>0</v>
      </c>
    </row>
    <row r="2923" spans="4:10" ht="15" customHeight="1" x14ac:dyDescent="0.15">
      <c r="D2923" s="16">
        <f>IF(T2923="",0,IF(科目汇总表!P$5=1,INT(LEFT(T2923,4)),IF(AND(科目汇总表!P$5=2,LEN(T2923)&gt;4),INT(LEFT(T2923,6)),IF(AND(科目汇总表!P$5=3,LEN(T2923)&gt;6),INT(LEFT(T2923,8)),IF(AND(科目汇总表!P$5=4,LEN(T2923)&gt;8),T2923,0)))))</f>
        <v>0</v>
      </c>
      <c r="H2923" s="16">
        <f t="shared" si="137"/>
        <v>0</v>
      </c>
      <c r="I2923" s="16">
        <f t="shared" si="138"/>
        <v>0</v>
      </c>
      <c r="J2923" s="16">
        <f t="shared" si="139"/>
        <v>0</v>
      </c>
    </row>
    <row r="2924" spans="4:10" ht="15" customHeight="1" x14ac:dyDescent="0.15">
      <c r="D2924" s="16">
        <f>IF(T2924="",0,IF(科目汇总表!P$5=1,INT(LEFT(T2924,4)),IF(AND(科目汇总表!P$5=2,LEN(T2924)&gt;4),INT(LEFT(T2924,6)),IF(AND(科目汇总表!P$5=3,LEN(T2924)&gt;6),INT(LEFT(T2924,8)),IF(AND(科目汇总表!P$5=4,LEN(T2924)&gt;8),T2924,0)))))</f>
        <v>0</v>
      </c>
      <c r="H2924" s="16">
        <f t="shared" si="137"/>
        <v>0</v>
      </c>
      <c r="I2924" s="16">
        <f t="shared" si="138"/>
        <v>0</v>
      </c>
      <c r="J2924" s="16">
        <f t="shared" si="139"/>
        <v>0</v>
      </c>
    </row>
    <row r="2925" spans="4:10" ht="15" customHeight="1" x14ac:dyDescent="0.15">
      <c r="D2925" s="16">
        <f>IF(T2925="",0,IF(科目汇总表!P$5=1,INT(LEFT(T2925,4)),IF(AND(科目汇总表!P$5=2,LEN(T2925)&gt;4),INT(LEFT(T2925,6)),IF(AND(科目汇总表!P$5=3,LEN(T2925)&gt;6),INT(LEFT(T2925,8)),IF(AND(科目汇总表!P$5=4,LEN(T2925)&gt;8),T2925,0)))))</f>
        <v>0</v>
      </c>
      <c r="H2925" s="16">
        <f t="shared" si="137"/>
        <v>0</v>
      </c>
      <c r="I2925" s="16">
        <f t="shared" si="138"/>
        <v>0</v>
      </c>
      <c r="J2925" s="16">
        <f t="shared" si="139"/>
        <v>0</v>
      </c>
    </row>
    <row r="2926" spans="4:10" ht="15" customHeight="1" x14ac:dyDescent="0.15">
      <c r="D2926" s="16">
        <f>IF(T2926="",0,IF(科目汇总表!P$5=1,INT(LEFT(T2926,4)),IF(AND(科目汇总表!P$5=2,LEN(T2926)&gt;4),INT(LEFT(T2926,6)),IF(AND(科目汇总表!P$5=3,LEN(T2926)&gt;6),INT(LEFT(T2926,8)),IF(AND(科目汇总表!P$5=4,LEN(T2926)&gt;8),T2926,0)))))</f>
        <v>0</v>
      </c>
      <c r="H2926" s="16">
        <f t="shared" si="137"/>
        <v>0</v>
      </c>
      <c r="I2926" s="16">
        <f t="shared" si="138"/>
        <v>0</v>
      </c>
      <c r="J2926" s="16">
        <f t="shared" si="139"/>
        <v>0</v>
      </c>
    </row>
    <row r="2927" spans="4:10" ht="15" customHeight="1" x14ac:dyDescent="0.15">
      <c r="D2927" s="16">
        <f>IF(T2927="",0,IF(科目汇总表!P$5=1,INT(LEFT(T2927,4)),IF(AND(科目汇总表!P$5=2,LEN(T2927)&gt;4),INT(LEFT(T2927,6)),IF(AND(科目汇总表!P$5=3,LEN(T2927)&gt;6),INT(LEFT(T2927,8)),IF(AND(科目汇总表!P$5=4,LEN(T2927)&gt;8),T2927,0)))))</f>
        <v>0</v>
      </c>
      <c r="H2927" s="16">
        <f t="shared" si="137"/>
        <v>0</v>
      </c>
      <c r="I2927" s="16">
        <f t="shared" si="138"/>
        <v>0</v>
      </c>
      <c r="J2927" s="16">
        <f t="shared" si="139"/>
        <v>0</v>
      </c>
    </row>
    <row r="2928" spans="4:10" ht="15" customHeight="1" x14ac:dyDescent="0.15">
      <c r="D2928" s="16">
        <f>IF(T2928="",0,IF(科目汇总表!P$5=1,INT(LEFT(T2928,4)),IF(AND(科目汇总表!P$5=2,LEN(T2928)&gt;4),INT(LEFT(T2928,6)),IF(AND(科目汇总表!P$5=3,LEN(T2928)&gt;6),INT(LEFT(T2928,8)),IF(AND(科目汇总表!P$5=4,LEN(T2928)&gt;8),T2928,0)))))</f>
        <v>0</v>
      </c>
      <c r="H2928" s="16">
        <f t="shared" si="137"/>
        <v>0</v>
      </c>
      <c r="I2928" s="16">
        <f t="shared" si="138"/>
        <v>0</v>
      </c>
      <c r="J2928" s="16">
        <f t="shared" si="139"/>
        <v>0</v>
      </c>
    </row>
    <row r="2929" spans="4:10" ht="15" customHeight="1" x14ac:dyDescent="0.15">
      <c r="D2929" s="16">
        <f>IF(T2929="",0,IF(科目汇总表!P$5=1,INT(LEFT(T2929,4)),IF(AND(科目汇总表!P$5=2,LEN(T2929)&gt;4),INT(LEFT(T2929,6)),IF(AND(科目汇总表!P$5=3,LEN(T2929)&gt;6),INT(LEFT(T2929,8)),IF(AND(科目汇总表!P$5=4,LEN(T2929)&gt;8),T2929,0)))))</f>
        <v>0</v>
      </c>
      <c r="H2929" s="16">
        <f t="shared" si="137"/>
        <v>0</v>
      </c>
      <c r="I2929" s="16">
        <f t="shared" si="138"/>
        <v>0</v>
      </c>
      <c r="J2929" s="16">
        <f t="shared" si="139"/>
        <v>0</v>
      </c>
    </row>
    <row r="2930" spans="4:10" ht="15" customHeight="1" x14ac:dyDescent="0.15">
      <c r="D2930" s="16">
        <f>IF(T2930="",0,IF(科目汇总表!P$5=1,INT(LEFT(T2930,4)),IF(AND(科目汇总表!P$5=2,LEN(T2930)&gt;4),INT(LEFT(T2930,6)),IF(AND(科目汇总表!P$5=3,LEN(T2930)&gt;6),INT(LEFT(T2930,8)),IF(AND(科目汇总表!P$5=4,LEN(T2930)&gt;8),T2930,0)))))</f>
        <v>0</v>
      </c>
      <c r="H2930" s="16">
        <f t="shared" si="137"/>
        <v>0</v>
      </c>
      <c r="I2930" s="16">
        <f t="shared" si="138"/>
        <v>0</v>
      </c>
      <c r="J2930" s="16">
        <f t="shared" si="139"/>
        <v>0</v>
      </c>
    </row>
    <row r="2931" spans="4:10" ht="15" customHeight="1" x14ac:dyDescent="0.15">
      <c r="D2931" s="16">
        <f>IF(T2931="",0,IF(科目汇总表!P$5=1,INT(LEFT(T2931,4)),IF(AND(科目汇总表!P$5=2,LEN(T2931)&gt;4),INT(LEFT(T2931,6)),IF(AND(科目汇总表!P$5=3,LEN(T2931)&gt;6),INT(LEFT(T2931,8)),IF(AND(科目汇总表!P$5=4,LEN(T2931)&gt;8),T2931,0)))))</f>
        <v>0</v>
      </c>
      <c r="H2931" s="16">
        <f t="shared" si="137"/>
        <v>0</v>
      </c>
      <c r="I2931" s="16">
        <f t="shared" si="138"/>
        <v>0</v>
      </c>
      <c r="J2931" s="16">
        <f t="shared" si="139"/>
        <v>0</v>
      </c>
    </row>
    <row r="2932" spans="4:10" ht="15" customHeight="1" x14ac:dyDescent="0.15">
      <c r="D2932" s="16">
        <f>IF(T2932="",0,IF(科目汇总表!P$5=1,INT(LEFT(T2932,4)),IF(AND(科目汇总表!P$5=2,LEN(T2932)&gt;4),INT(LEFT(T2932,6)),IF(AND(科目汇总表!P$5=3,LEN(T2932)&gt;6),INT(LEFT(T2932,8)),IF(AND(科目汇总表!P$5=4,LEN(T2932)&gt;8),T2932,0)))))</f>
        <v>0</v>
      </c>
      <c r="H2932" s="16">
        <f t="shared" si="137"/>
        <v>0</v>
      </c>
      <c r="I2932" s="16">
        <f t="shared" si="138"/>
        <v>0</v>
      </c>
      <c r="J2932" s="16">
        <f t="shared" si="139"/>
        <v>0</v>
      </c>
    </row>
    <row r="2933" spans="4:10" ht="15" customHeight="1" x14ac:dyDescent="0.15">
      <c r="D2933" s="16">
        <f>IF(T2933="",0,IF(科目汇总表!P$5=1,INT(LEFT(T2933,4)),IF(AND(科目汇总表!P$5=2,LEN(T2933)&gt;4),INT(LEFT(T2933,6)),IF(AND(科目汇总表!P$5=3,LEN(T2933)&gt;6),INT(LEFT(T2933,8)),IF(AND(科目汇总表!P$5=4,LEN(T2933)&gt;8),T2933,0)))))</f>
        <v>0</v>
      </c>
      <c r="H2933" s="16">
        <f t="shared" si="137"/>
        <v>0</v>
      </c>
      <c r="I2933" s="16">
        <f t="shared" si="138"/>
        <v>0</v>
      </c>
      <c r="J2933" s="16">
        <f t="shared" si="139"/>
        <v>0</v>
      </c>
    </row>
    <row r="2934" spans="4:10" ht="15" customHeight="1" x14ac:dyDescent="0.15">
      <c r="D2934" s="16">
        <f>IF(T2934="",0,IF(科目汇总表!P$5=1,INT(LEFT(T2934,4)),IF(AND(科目汇总表!P$5=2,LEN(T2934)&gt;4),INT(LEFT(T2934,6)),IF(AND(科目汇总表!P$5=3,LEN(T2934)&gt;6),INT(LEFT(T2934,8)),IF(AND(科目汇总表!P$5=4,LEN(T2934)&gt;8),T2934,0)))))</f>
        <v>0</v>
      </c>
      <c r="H2934" s="16">
        <f t="shared" si="137"/>
        <v>0</v>
      </c>
      <c r="I2934" s="16">
        <f t="shared" si="138"/>
        <v>0</v>
      </c>
      <c r="J2934" s="16">
        <f t="shared" si="139"/>
        <v>0</v>
      </c>
    </row>
    <row r="2935" spans="4:10" ht="15" customHeight="1" x14ac:dyDescent="0.15">
      <c r="D2935" s="16">
        <f>IF(T2935="",0,IF(科目汇总表!P$5=1,INT(LEFT(T2935,4)),IF(AND(科目汇总表!P$5=2,LEN(T2935)&gt;4),INT(LEFT(T2935,6)),IF(AND(科目汇总表!P$5=3,LEN(T2935)&gt;6),INT(LEFT(T2935,8)),IF(AND(科目汇总表!P$5=4,LEN(T2935)&gt;8),T2935,0)))))</f>
        <v>0</v>
      </c>
      <c r="H2935" s="16">
        <f t="shared" si="137"/>
        <v>0</v>
      </c>
      <c r="I2935" s="16">
        <f t="shared" si="138"/>
        <v>0</v>
      </c>
      <c r="J2935" s="16">
        <f t="shared" si="139"/>
        <v>0</v>
      </c>
    </row>
    <row r="2936" spans="4:10" ht="15" customHeight="1" x14ac:dyDescent="0.15">
      <c r="D2936" s="16">
        <f>IF(T2936="",0,IF(科目汇总表!P$5=1,INT(LEFT(T2936,4)),IF(AND(科目汇总表!P$5=2,LEN(T2936)&gt;4),INT(LEFT(T2936,6)),IF(AND(科目汇总表!P$5=3,LEN(T2936)&gt;6),INT(LEFT(T2936,8)),IF(AND(科目汇总表!P$5=4,LEN(T2936)&gt;8),T2936,0)))))</f>
        <v>0</v>
      </c>
      <c r="H2936" s="16">
        <f t="shared" si="137"/>
        <v>0</v>
      </c>
      <c r="I2936" s="16">
        <f t="shared" si="138"/>
        <v>0</v>
      </c>
      <c r="J2936" s="16">
        <f t="shared" si="139"/>
        <v>0</v>
      </c>
    </row>
    <row r="2937" spans="4:10" ht="15" customHeight="1" x14ac:dyDescent="0.15">
      <c r="D2937" s="16">
        <f>IF(T2937="",0,IF(科目汇总表!P$5=1,INT(LEFT(T2937,4)),IF(AND(科目汇总表!P$5=2,LEN(T2937)&gt;4),INT(LEFT(T2937,6)),IF(AND(科目汇总表!P$5=3,LEN(T2937)&gt;6),INT(LEFT(T2937,8)),IF(AND(科目汇总表!P$5=4,LEN(T2937)&gt;8),T2937,0)))))</f>
        <v>0</v>
      </c>
      <c r="H2937" s="16">
        <f t="shared" si="137"/>
        <v>0</v>
      </c>
      <c r="I2937" s="16">
        <f t="shared" si="138"/>
        <v>0</v>
      </c>
      <c r="J2937" s="16">
        <f t="shared" si="139"/>
        <v>0</v>
      </c>
    </row>
    <row r="2938" spans="4:10" ht="15" customHeight="1" x14ac:dyDescent="0.15">
      <c r="D2938" s="16">
        <f>IF(T2938="",0,IF(科目汇总表!P$5=1,INT(LEFT(T2938,4)),IF(AND(科目汇总表!P$5=2,LEN(T2938)&gt;4),INT(LEFT(T2938,6)),IF(AND(科目汇总表!P$5=3,LEN(T2938)&gt;6),INT(LEFT(T2938,8)),IF(AND(科目汇总表!P$5=4,LEN(T2938)&gt;8),T2938,0)))))</f>
        <v>0</v>
      </c>
      <c r="H2938" s="16">
        <f t="shared" si="137"/>
        <v>0</v>
      </c>
      <c r="I2938" s="16">
        <f t="shared" si="138"/>
        <v>0</v>
      </c>
      <c r="J2938" s="16">
        <f t="shared" si="139"/>
        <v>0</v>
      </c>
    </row>
    <row r="2939" spans="4:10" ht="15" customHeight="1" x14ac:dyDescent="0.15">
      <c r="D2939" s="16">
        <f>IF(T2939="",0,IF(科目汇总表!P$5=1,INT(LEFT(T2939,4)),IF(AND(科目汇总表!P$5=2,LEN(T2939)&gt;4),INT(LEFT(T2939,6)),IF(AND(科目汇总表!P$5=3,LEN(T2939)&gt;6),INT(LEFT(T2939,8)),IF(AND(科目汇总表!P$5=4,LEN(T2939)&gt;8),T2939,0)))))</f>
        <v>0</v>
      </c>
      <c r="H2939" s="16">
        <f t="shared" si="137"/>
        <v>0</v>
      </c>
      <c r="I2939" s="16">
        <f t="shared" si="138"/>
        <v>0</v>
      </c>
      <c r="J2939" s="16">
        <f t="shared" si="139"/>
        <v>0</v>
      </c>
    </row>
    <row r="2940" spans="4:10" ht="15" customHeight="1" x14ac:dyDescent="0.15">
      <c r="D2940" s="16">
        <f>IF(T2940="",0,IF(科目汇总表!P$5=1,INT(LEFT(T2940,4)),IF(AND(科目汇总表!P$5=2,LEN(T2940)&gt;4),INT(LEFT(T2940,6)),IF(AND(科目汇总表!P$5=3,LEN(T2940)&gt;6),INT(LEFT(T2940,8)),IF(AND(科目汇总表!P$5=4,LEN(T2940)&gt;8),T2940,0)))))</f>
        <v>0</v>
      </c>
      <c r="H2940" s="16">
        <f t="shared" si="137"/>
        <v>0</v>
      </c>
      <c r="I2940" s="16">
        <f t="shared" si="138"/>
        <v>0</v>
      </c>
      <c r="J2940" s="16">
        <f t="shared" si="139"/>
        <v>0</v>
      </c>
    </row>
    <row r="2941" spans="4:10" ht="15" customHeight="1" x14ac:dyDescent="0.15">
      <c r="D2941" s="16">
        <f>IF(T2941="",0,IF(科目汇总表!P$5=1,INT(LEFT(T2941,4)),IF(AND(科目汇总表!P$5=2,LEN(T2941)&gt;4),INT(LEFT(T2941,6)),IF(AND(科目汇总表!P$5=3,LEN(T2941)&gt;6),INT(LEFT(T2941,8)),IF(AND(科目汇总表!P$5=4,LEN(T2941)&gt;8),T2941,0)))))</f>
        <v>0</v>
      </c>
      <c r="H2941" s="16">
        <f t="shared" si="137"/>
        <v>0</v>
      </c>
      <c r="I2941" s="16">
        <f t="shared" si="138"/>
        <v>0</v>
      </c>
      <c r="J2941" s="16">
        <f t="shared" si="139"/>
        <v>0</v>
      </c>
    </row>
    <row r="2942" spans="4:10" ht="15" customHeight="1" x14ac:dyDescent="0.15">
      <c r="D2942" s="16">
        <f>IF(T2942="",0,IF(科目汇总表!P$5=1,INT(LEFT(T2942,4)),IF(AND(科目汇总表!P$5=2,LEN(T2942)&gt;4),INT(LEFT(T2942,6)),IF(AND(科目汇总表!P$5=3,LEN(T2942)&gt;6),INT(LEFT(T2942,8)),IF(AND(科目汇总表!P$5=4,LEN(T2942)&gt;8),T2942,0)))))</f>
        <v>0</v>
      </c>
      <c r="H2942" s="16">
        <f t="shared" si="137"/>
        <v>0</v>
      </c>
      <c r="I2942" s="16">
        <f t="shared" si="138"/>
        <v>0</v>
      </c>
      <c r="J2942" s="16">
        <f t="shared" si="139"/>
        <v>0</v>
      </c>
    </row>
    <row r="2943" spans="4:10" ht="15" customHeight="1" x14ac:dyDescent="0.15">
      <c r="D2943" s="16">
        <f>IF(T2943="",0,IF(科目汇总表!P$5=1,INT(LEFT(T2943,4)),IF(AND(科目汇总表!P$5=2,LEN(T2943)&gt;4),INT(LEFT(T2943,6)),IF(AND(科目汇总表!P$5=3,LEN(T2943)&gt;6),INT(LEFT(T2943,8)),IF(AND(科目汇总表!P$5=4,LEN(T2943)&gt;8),T2943,0)))))</f>
        <v>0</v>
      </c>
      <c r="H2943" s="16">
        <f t="shared" si="137"/>
        <v>0</v>
      </c>
      <c r="I2943" s="16">
        <f t="shared" si="138"/>
        <v>0</v>
      </c>
      <c r="J2943" s="16">
        <f t="shared" si="139"/>
        <v>0</v>
      </c>
    </row>
    <row r="2944" spans="4:10" ht="15" customHeight="1" x14ac:dyDescent="0.15">
      <c r="D2944" s="16">
        <f>IF(T2944="",0,IF(科目汇总表!P$5=1,INT(LEFT(T2944,4)),IF(AND(科目汇总表!P$5=2,LEN(T2944)&gt;4),INT(LEFT(T2944,6)),IF(AND(科目汇总表!P$5=3,LEN(T2944)&gt;6),INT(LEFT(T2944,8)),IF(AND(科目汇总表!P$5=4,LEN(T2944)&gt;8),T2944,0)))))</f>
        <v>0</v>
      </c>
      <c r="H2944" s="16">
        <f t="shared" si="137"/>
        <v>0</v>
      </c>
      <c r="I2944" s="16">
        <f t="shared" si="138"/>
        <v>0</v>
      </c>
      <c r="J2944" s="16">
        <f t="shared" si="139"/>
        <v>0</v>
      </c>
    </row>
    <row r="2945" spans="4:10" ht="15" customHeight="1" x14ac:dyDescent="0.15">
      <c r="D2945" s="16">
        <f>IF(T2945="",0,IF(科目汇总表!P$5=1,INT(LEFT(T2945,4)),IF(AND(科目汇总表!P$5=2,LEN(T2945)&gt;4),INT(LEFT(T2945,6)),IF(AND(科目汇总表!P$5=3,LEN(T2945)&gt;6),INT(LEFT(T2945,8)),IF(AND(科目汇总表!P$5=4,LEN(T2945)&gt;8),T2945,0)))))</f>
        <v>0</v>
      </c>
      <c r="H2945" s="16">
        <f t="shared" si="137"/>
        <v>0</v>
      </c>
      <c r="I2945" s="16">
        <f t="shared" si="138"/>
        <v>0</v>
      </c>
      <c r="J2945" s="16">
        <f t="shared" si="139"/>
        <v>0</v>
      </c>
    </row>
    <row r="2946" spans="4:10" ht="15" customHeight="1" x14ac:dyDescent="0.15">
      <c r="D2946" s="16">
        <f>IF(T2946="",0,IF(科目汇总表!P$5=1,INT(LEFT(T2946,4)),IF(AND(科目汇总表!P$5=2,LEN(T2946)&gt;4),INT(LEFT(T2946,6)),IF(AND(科目汇总表!P$5=3,LEN(T2946)&gt;6),INT(LEFT(T2946,8)),IF(AND(科目汇总表!P$5=4,LEN(T2946)&gt;8),T2946,0)))))</f>
        <v>0</v>
      </c>
      <c r="H2946" s="16">
        <f t="shared" si="137"/>
        <v>0</v>
      </c>
      <c r="I2946" s="16">
        <f t="shared" si="138"/>
        <v>0</v>
      </c>
      <c r="J2946" s="16">
        <f t="shared" si="139"/>
        <v>0</v>
      </c>
    </row>
    <row r="2947" spans="4:10" ht="15" customHeight="1" x14ac:dyDescent="0.15">
      <c r="D2947" s="16">
        <f>IF(T2947="",0,IF(科目汇总表!P$5=1,INT(LEFT(T2947,4)),IF(AND(科目汇总表!P$5=2,LEN(T2947)&gt;4),INT(LEFT(T2947,6)),IF(AND(科目汇总表!P$5=3,LEN(T2947)&gt;6),INT(LEFT(T2947,8)),IF(AND(科目汇总表!P$5=4,LEN(T2947)&gt;8),T2947,0)))))</f>
        <v>0</v>
      </c>
      <c r="H2947" s="16">
        <f t="shared" si="137"/>
        <v>0</v>
      </c>
      <c r="I2947" s="16">
        <f t="shared" si="138"/>
        <v>0</v>
      </c>
      <c r="J2947" s="16">
        <f t="shared" si="139"/>
        <v>0</v>
      </c>
    </row>
    <row r="2948" spans="4:10" ht="15" customHeight="1" x14ac:dyDescent="0.15">
      <c r="D2948" s="16">
        <f>IF(T2948="",0,IF(科目汇总表!P$5=1,INT(LEFT(T2948,4)),IF(AND(科目汇总表!P$5=2,LEN(T2948)&gt;4),INT(LEFT(T2948,6)),IF(AND(科目汇总表!P$5=3,LEN(T2948)&gt;6),INT(LEFT(T2948,8)),IF(AND(科目汇总表!P$5=4,LEN(T2948)&gt;8),T2948,0)))))</f>
        <v>0</v>
      </c>
      <c r="H2948" s="16">
        <f t="shared" si="137"/>
        <v>0</v>
      </c>
      <c r="I2948" s="16">
        <f t="shared" si="138"/>
        <v>0</v>
      </c>
      <c r="J2948" s="16">
        <f t="shared" si="139"/>
        <v>0</v>
      </c>
    </row>
    <row r="2949" spans="4:10" ht="15" customHeight="1" x14ac:dyDescent="0.15">
      <c r="D2949" s="16">
        <f>IF(T2949="",0,IF(科目汇总表!P$5=1,INT(LEFT(T2949,4)),IF(AND(科目汇总表!P$5=2,LEN(T2949)&gt;4),INT(LEFT(T2949,6)),IF(AND(科目汇总表!P$5=3,LEN(T2949)&gt;6),INT(LEFT(T2949,8)),IF(AND(科目汇总表!P$5=4,LEN(T2949)&gt;8),T2949,0)))))</f>
        <v>0</v>
      </c>
      <c r="H2949" s="16">
        <f t="shared" ref="H2949:H3012" si="140">IF(T2949=0,0,INT(LEFT(T2949,4)))</f>
        <v>0</v>
      </c>
      <c r="I2949" s="16">
        <f t="shared" si="138"/>
        <v>0</v>
      </c>
      <c r="J2949" s="16">
        <f t="shared" si="139"/>
        <v>0</v>
      </c>
    </row>
    <row r="2950" spans="4:10" ht="15" customHeight="1" x14ac:dyDescent="0.15">
      <c r="D2950" s="16">
        <f>IF(T2950="",0,IF(科目汇总表!P$5=1,INT(LEFT(T2950,4)),IF(AND(科目汇总表!P$5=2,LEN(T2950)&gt;4),INT(LEFT(T2950,6)),IF(AND(科目汇总表!P$5=3,LEN(T2950)&gt;6),INT(LEFT(T2950,8)),IF(AND(科目汇总表!P$5=4,LEN(T2950)&gt;8),T2950,0)))))</f>
        <v>0</v>
      </c>
      <c r="H2950" s="16">
        <f t="shared" si="140"/>
        <v>0</v>
      </c>
      <c r="I2950" s="16">
        <f t="shared" si="138"/>
        <v>0</v>
      </c>
      <c r="J2950" s="16">
        <f t="shared" si="139"/>
        <v>0</v>
      </c>
    </row>
    <row r="2951" spans="4:10" ht="15" customHeight="1" x14ac:dyDescent="0.15">
      <c r="D2951" s="16">
        <f>IF(T2951="",0,IF(科目汇总表!P$5=1,INT(LEFT(T2951,4)),IF(AND(科目汇总表!P$5=2,LEN(T2951)&gt;4),INT(LEFT(T2951,6)),IF(AND(科目汇总表!P$5=3,LEN(T2951)&gt;6),INT(LEFT(T2951,8)),IF(AND(科目汇总表!P$5=4,LEN(T2951)&gt;8),T2951,0)))))</f>
        <v>0</v>
      </c>
      <c r="H2951" s="16">
        <f t="shared" si="140"/>
        <v>0</v>
      </c>
      <c r="I2951" s="16">
        <f t="shared" si="138"/>
        <v>0</v>
      </c>
      <c r="J2951" s="16">
        <f t="shared" si="139"/>
        <v>0</v>
      </c>
    </row>
    <row r="2952" spans="4:10" ht="15" customHeight="1" x14ac:dyDescent="0.15">
      <c r="D2952" s="16">
        <f>IF(T2952="",0,IF(科目汇总表!P$5=1,INT(LEFT(T2952,4)),IF(AND(科目汇总表!P$5=2,LEN(T2952)&gt;4),INT(LEFT(T2952,6)),IF(AND(科目汇总表!P$5=3,LEN(T2952)&gt;6),INT(LEFT(T2952,8)),IF(AND(科目汇总表!P$5=4,LEN(T2952)&gt;8),T2952,0)))))</f>
        <v>0</v>
      </c>
      <c r="H2952" s="16">
        <f t="shared" si="140"/>
        <v>0</v>
      </c>
      <c r="I2952" s="16">
        <f t="shared" si="138"/>
        <v>0</v>
      </c>
      <c r="J2952" s="16">
        <f t="shared" si="139"/>
        <v>0</v>
      </c>
    </row>
    <row r="2953" spans="4:10" ht="15" customHeight="1" x14ac:dyDescent="0.15">
      <c r="D2953" s="16">
        <f>IF(T2953="",0,IF(科目汇总表!P$5=1,INT(LEFT(T2953,4)),IF(AND(科目汇总表!P$5=2,LEN(T2953)&gt;4),INT(LEFT(T2953,6)),IF(AND(科目汇总表!P$5=3,LEN(T2953)&gt;6),INT(LEFT(T2953,8)),IF(AND(科目汇总表!P$5=4,LEN(T2953)&gt;8),T2953,0)))))</f>
        <v>0</v>
      </c>
      <c r="H2953" s="16">
        <f t="shared" si="140"/>
        <v>0</v>
      </c>
      <c r="I2953" s="16">
        <f t="shared" si="138"/>
        <v>0</v>
      </c>
      <c r="J2953" s="16">
        <f t="shared" si="139"/>
        <v>0</v>
      </c>
    </row>
    <row r="2954" spans="4:10" ht="15" customHeight="1" x14ac:dyDescent="0.15">
      <c r="D2954" s="16">
        <f>IF(T2954="",0,IF(科目汇总表!P$5=1,INT(LEFT(T2954,4)),IF(AND(科目汇总表!P$5=2,LEN(T2954)&gt;4),INT(LEFT(T2954,6)),IF(AND(科目汇总表!P$5=3,LEN(T2954)&gt;6),INT(LEFT(T2954,8)),IF(AND(科目汇总表!P$5=4,LEN(T2954)&gt;8),T2954,0)))))</f>
        <v>0</v>
      </c>
      <c r="H2954" s="16">
        <f t="shared" si="140"/>
        <v>0</v>
      </c>
      <c r="I2954" s="16">
        <f t="shared" si="138"/>
        <v>0</v>
      </c>
      <c r="J2954" s="16">
        <f t="shared" si="139"/>
        <v>0</v>
      </c>
    </row>
    <row r="2955" spans="4:10" ht="15" customHeight="1" x14ac:dyDescent="0.15">
      <c r="D2955" s="16">
        <f>IF(T2955="",0,IF(科目汇总表!P$5=1,INT(LEFT(T2955,4)),IF(AND(科目汇总表!P$5=2,LEN(T2955)&gt;4),INT(LEFT(T2955,6)),IF(AND(科目汇总表!P$5=3,LEN(T2955)&gt;6),INT(LEFT(T2955,8)),IF(AND(科目汇总表!P$5=4,LEN(T2955)&gt;8),T2955,0)))))</f>
        <v>0</v>
      </c>
      <c r="H2955" s="16">
        <f t="shared" si="140"/>
        <v>0</v>
      </c>
      <c r="I2955" s="16">
        <f t="shared" si="138"/>
        <v>0</v>
      </c>
      <c r="J2955" s="16">
        <f t="shared" si="139"/>
        <v>0</v>
      </c>
    </row>
    <row r="2956" spans="4:10" ht="15" customHeight="1" x14ac:dyDescent="0.15">
      <c r="D2956" s="16">
        <f>IF(T2956="",0,IF(科目汇总表!P$5=1,INT(LEFT(T2956,4)),IF(AND(科目汇总表!P$5=2,LEN(T2956)&gt;4),INT(LEFT(T2956,6)),IF(AND(科目汇总表!P$5=3,LEN(T2956)&gt;6),INT(LEFT(T2956,8)),IF(AND(科目汇总表!P$5=4,LEN(T2956)&gt;8),T2956,0)))))</f>
        <v>0</v>
      </c>
      <c r="H2956" s="16">
        <f t="shared" si="140"/>
        <v>0</v>
      </c>
      <c r="I2956" s="16">
        <f t="shared" si="138"/>
        <v>0</v>
      </c>
      <c r="J2956" s="16">
        <f t="shared" si="139"/>
        <v>0</v>
      </c>
    </row>
    <row r="2957" spans="4:10" ht="15" customHeight="1" x14ac:dyDescent="0.15">
      <c r="D2957" s="16">
        <f>IF(T2957="",0,IF(科目汇总表!P$5=1,INT(LEFT(T2957,4)),IF(AND(科目汇总表!P$5=2,LEN(T2957)&gt;4),INT(LEFT(T2957,6)),IF(AND(科目汇总表!P$5=3,LEN(T2957)&gt;6),INT(LEFT(T2957,8)),IF(AND(科目汇总表!P$5=4,LEN(T2957)&gt;8),T2957,0)))))</f>
        <v>0</v>
      </c>
      <c r="H2957" s="16">
        <f t="shared" si="140"/>
        <v>0</v>
      </c>
      <c r="I2957" s="16">
        <f t="shared" si="138"/>
        <v>0</v>
      </c>
      <c r="J2957" s="16">
        <f t="shared" si="139"/>
        <v>0</v>
      </c>
    </row>
    <row r="2958" spans="4:10" ht="15" customHeight="1" x14ac:dyDescent="0.15">
      <c r="D2958" s="16">
        <f>IF(T2958="",0,IF(科目汇总表!P$5=1,INT(LEFT(T2958,4)),IF(AND(科目汇总表!P$5=2,LEN(T2958)&gt;4),INT(LEFT(T2958,6)),IF(AND(科目汇总表!P$5=3,LEN(T2958)&gt;6),INT(LEFT(T2958,8)),IF(AND(科目汇总表!P$5=4,LEN(T2958)&gt;8),T2958,0)))))</f>
        <v>0</v>
      </c>
      <c r="H2958" s="16">
        <f t="shared" si="140"/>
        <v>0</v>
      </c>
      <c r="I2958" s="16">
        <f t="shared" si="138"/>
        <v>0</v>
      </c>
      <c r="J2958" s="16">
        <f t="shared" si="139"/>
        <v>0</v>
      </c>
    </row>
    <row r="2959" spans="4:10" ht="15" customHeight="1" x14ac:dyDescent="0.15">
      <c r="D2959" s="16">
        <f>IF(T2959="",0,IF(科目汇总表!P$5=1,INT(LEFT(T2959,4)),IF(AND(科目汇总表!P$5=2,LEN(T2959)&gt;4),INT(LEFT(T2959,6)),IF(AND(科目汇总表!P$5=3,LEN(T2959)&gt;6),INT(LEFT(T2959,8)),IF(AND(科目汇总表!P$5=4,LEN(T2959)&gt;8),T2959,0)))))</f>
        <v>0</v>
      </c>
      <c r="H2959" s="16">
        <f t="shared" si="140"/>
        <v>0</v>
      </c>
      <c r="I2959" s="16">
        <f t="shared" si="138"/>
        <v>0</v>
      </c>
      <c r="J2959" s="16">
        <f t="shared" si="139"/>
        <v>0</v>
      </c>
    </row>
    <row r="2960" spans="4:10" ht="15" customHeight="1" x14ac:dyDescent="0.15">
      <c r="D2960" s="16">
        <f>IF(T2960="",0,IF(科目汇总表!P$5=1,INT(LEFT(T2960,4)),IF(AND(科目汇总表!P$5=2,LEN(T2960)&gt;4),INT(LEFT(T2960,6)),IF(AND(科目汇总表!P$5=3,LEN(T2960)&gt;6),INT(LEFT(T2960,8)),IF(AND(科目汇总表!P$5=4,LEN(T2960)&gt;8),T2960,0)))))</f>
        <v>0</v>
      </c>
      <c r="H2960" s="16">
        <f t="shared" si="140"/>
        <v>0</v>
      </c>
      <c r="I2960" s="16">
        <f t="shared" si="138"/>
        <v>0</v>
      </c>
      <c r="J2960" s="16">
        <f t="shared" si="139"/>
        <v>0</v>
      </c>
    </row>
    <row r="2961" spans="4:10" ht="15" customHeight="1" x14ac:dyDescent="0.15">
      <c r="D2961" s="16">
        <f>IF(T2961="",0,IF(科目汇总表!P$5=1,INT(LEFT(T2961,4)),IF(AND(科目汇总表!P$5=2,LEN(T2961)&gt;4),INT(LEFT(T2961,6)),IF(AND(科目汇总表!P$5=3,LEN(T2961)&gt;6),INT(LEFT(T2961,8)),IF(AND(科目汇总表!P$5=4,LEN(T2961)&gt;8),T2961,0)))))</f>
        <v>0</v>
      </c>
      <c r="H2961" s="16">
        <f t="shared" si="140"/>
        <v>0</v>
      </c>
      <c r="I2961" s="16">
        <f t="shared" si="138"/>
        <v>0</v>
      </c>
      <c r="J2961" s="16">
        <f t="shared" si="139"/>
        <v>0</v>
      </c>
    </row>
    <row r="2962" spans="4:10" ht="15" customHeight="1" x14ac:dyDescent="0.15">
      <c r="D2962" s="16">
        <f>IF(T2962="",0,IF(科目汇总表!P$5=1,INT(LEFT(T2962,4)),IF(AND(科目汇总表!P$5=2,LEN(T2962)&gt;4),INT(LEFT(T2962,6)),IF(AND(科目汇总表!P$5=3,LEN(T2962)&gt;6),INT(LEFT(T2962,8)),IF(AND(科目汇总表!P$5=4,LEN(T2962)&gt;8),T2962,0)))))</f>
        <v>0</v>
      </c>
      <c r="H2962" s="16">
        <f t="shared" si="140"/>
        <v>0</v>
      </c>
      <c r="I2962" s="16">
        <f t="shared" si="138"/>
        <v>0</v>
      </c>
      <c r="J2962" s="16">
        <f t="shared" si="139"/>
        <v>0</v>
      </c>
    </row>
    <row r="2963" spans="4:10" ht="15" customHeight="1" x14ac:dyDescent="0.15">
      <c r="D2963" s="16">
        <f>IF(T2963="",0,IF(科目汇总表!P$5=1,INT(LEFT(T2963,4)),IF(AND(科目汇总表!P$5=2,LEN(T2963)&gt;4),INT(LEFT(T2963,6)),IF(AND(科目汇总表!P$5=3,LEN(T2963)&gt;6),INT(LEFT(T2963,8)),IF(AND(科目汇总表!P$5=4,LEN(T2963)&gt;8),T2963,0)))))</f>
        <v>0</v>
      </c>
      <c r="H2963" s="16">
        <f t="shared" si="140"/>
        <v>0</v>
      </c>
      <c r="I2963" s="16">
        <f t="shared" si="138"/>
        <v>0</v>
      </c>
      <c r="J2963" s="16">
        <f t="shared" si="139"/>
        <v>0</v>
      </c>
    </row>
    <row r="2964" spans="4:10" ht="15" customHeight="1" x14ac:dyDescent="0.15">
      <c r="D2964" s="16">
        <f>IF(T2964="",0,IF(科目汇总表!P$5=1,INT(LEFT(T2964,4)),IF(AND(科目汇总表!P$5=2,LEN(T2964)&gt;4),INT(LEFT(T2964,6)),IF(AND(科目汇总表!P$5=3,LEN(T2964)&gt;6),INT(LEFT(T2964,8)),IF(AND(科目汇总表!P$5=4,LEN(T2964)&gt;8),T2964,0)))))</f>
        <v>0</v>
      </c>
      <c r="H2964" s="16">
        <f t="shared" si="140"/>
        <v>0</v>
      </c>
      <c r="I2964" s="16">
        <f t="shared" si="138"/>
        <v>0</v>
      </c>
      <c r="J2964" s="16">
        <f t="shared" si="139"/>
        <v>0</v>
      </c>
    </row>
    <row r="2965" spans="4:10" ht="15" customHeight="1" x14ac:dyDescent="0.15">
      <c r="D2965" s="16">
        <f>IF(T2965="",0,IF(科目汇总表!P$5=1,INT(LEFT(T2965,4)),IF(AND(科目汇总表!P$5=2,LEN(T2965)&gt;4),INT(LEFT(T2965,6)),IF(AND(科目汇总表!P$5=3,LEN(T2965)&gt;6),INT(LEFT(T2965,8)),IF(AND(科目汇总表!P$5=4,LEN(T2965)&gt;8),T2965,0)))))</f>
        <v>0</v>
      </c>
      <c r="H2965" s="16">
        <f t="shared" si="140"/>
        <v>0</v>
      </c>
      <c r="I2965" s="16">
        <f t="shared" si="138"/>
        <v>0</v>
      </c>
      <c r="J2965" s="16">
        <f t="shared" si="139"/>
        <v>0</v>
      </c>
    </row>
    <row r="2966" spans="4:10" ht="15" customHeight="1" x14ac:dyDescent="0.15">
      <c r="D2966" s="16">
        <f>IF(T2966="",0,IF(科目汇总表!P$5=1,INT(LEFT(T2966,4)),IF(AND(科目汇总表!P$5=2,LEN(T2966)&gt;4),INT(LEFT(T2966,6)),IF(AND(科目汇总表!P$5=3,LEN(T2966)&gt;6),INT(LEFT(T2966,8)),IF(AND(科目汇总表!P$5=4,LEN(T2966)&gt;8),T2966,0)))))</f>
        <v>0</v>
      </c>
      <c r="H2966" s="16">
        <f t="shared" si="140"/>
        <v>0</v>
      </c>
      <c r="I2966" s="16">
        <f t="shared" si="138"/>
        <v>0</v>
      </c>
      <c r="J2966" s="16">
        <f t="shared" si="139"/>
        <v>0</v>
      </c>
    </row>
    <row r="2967" spans="4:10" ht="15" customHeight="1" x14ac:dyDescent="0.15">
      <c r="D2967" s="16">
        <f>IF(T2967="",0,IF(科目汇总表!P$5=1,INT(LEFT(T2967,4)),IF(AND(科目汇总表!P$5=2,LEN(T2967)&gt;4),INT(LEFT(T2967,6)),IF(AND(科目汇总表!P$5=3,LEN(T2967)&gt;6),INT(LEFT(T2967,8)),IF(AND(科目汇总表!P$5=4,LEN(T2967)&gt;8),T2967,0)))))</f>
        <v>0</v>
      </c>
      <c r="H2967" s="16">
        <f t="shared" si="140"/>
        <v>0</v>
      </c>
      <c r="I2967" s="16">
        <f t="shared" si="138"/>
        <v>0</v>
      </c>
      <c r="J2967" s="16">
        <f t="shared" si="139"/>
        <v>0</v>
      </c>
    </row>
    <row r="2968" spans="4:10" ht="15" customHeight="1" x14ac:dyDescent="0.15">
      <c r="D2968" s="16">
        <f>IF(T2968="",0,IF(科目汇总表!P$5=1,INT(LEFT(T2968,4)),IF(AND(科目汇总表!P$5=2,LEN(T2968)&gt;4),INT(LEFT(T2968,6)),IF(AND(科目汇总表!P$5=3,LEN(T2968)&gt;6),INT(LEFT(T2968,8)),IF(AND(科目汇总表!P$5=4,LEN(T2968)&gt;8),T2968,0)))))</f>
        <v>0</v>
      </c>
      <c r="H2968" s="16">
        <f t="shared" si="140"/>
        <v>0</v>
      </c>
      <c r="I2968" s="16">
        <f t="shared" si="138"/>
        <v>0</v>
      </c>
      <c r="J2968" s="16">
        <f t="shared" si="139"/>
        <v>0</v>
      </c>
    </row>
    <row r="2969" spans="4:10" ht="15" customHeight="1" x14ac:dyDescent="0.15">
      <c r="D2969" s="16">
        <f>IF(T2969="",0,IF(科目汇总表!P$5=1,INT(LEFT(T2969,4)),IF(AND(科目汇总表!P$5=2,LEN(T2969)&gt;4),INT(LEFT(T2969,6)),IF(AND(科目汇总表!P$5=3,LEN(T2969)&gt;6),INT(LEFT(T2969,8)),IF(AND(科目汇总表!P$5=4,LEN(T2969)&gt;8),T2969,0)))))</f>
        <v>0</v>
      </c>
      <c r="H2969" s="16">
        <f t="shared" si="140"/>
        <v>0</v>
      </c>
      <c r="I2969" s="16">
        <f t="shared" si="138"/>
        <v>0</v>
      </c>
      <c r="J2969" s="16">
        <f t="shared" si="139"/>
        <v>0</v>
      </c>
    </row>
    <row r="2970" spans="4:10" ht="15" customHeight="1" x14ac:dyDescent="0.15">
      <c r="D2970" s="16">
        <f>IF(T2970="",0,IF(科目汇总表!P$5=1,INT(LEFT(T2970,4)),IF(AND(科目汇总表!P$5=2,LEN(T2970)&gt;4),INT(LEFT(T2970,6)),IF(AND(科目汇总表!P$5=3,LEN(T2970)&gt;6),INT(LEFT(T2970,8)),IF(AND(科目汇总表!P$5=4,LEN(T2970)&gt;8),T2970,0)))))</f>
        <v>0</v>
      </c>
      <c r="H2970" s="16">
        <f t="shared" si="140"/>
        <v>0</v>
      </c>
      <c r="I2970" s="16">
        <f t="shared" si="138"/>
        <v>0</v>
      </c>
      <c r="J2970" s="16">
        <f t="shared" si="139"/>
        <v>0</v>
      </c>
    </row>
    <row r="2971" spans="4:10" ht="15" customHeight="1" x14ac:dyDescent="0.15">
      <c r="D2971" s="16">
        <f>IF(T2971="",0,IF(科目汇总表!P$5=1,INT(LEFT(T2971,4)),IF(AND(科目汇总表!P$5=2,LEN(T2971)&gt;4),INT(LEFT(T2971,6)),IF(AND(科目汇总表!P$5=3,LEN(T2971)&gt;6),INT(LEFT(T2971,8)),IF(AND(科目汇总表!P$5=4,LEN(T2971)&gt;8),T2971,0)))))</f>
        <v>0</v>
      </c>
      <c r="H2971" s="16">
        <f t="shared" si="140"/>
        <v>0</v>
      </c>
      <c r="I2971" s="16">
        <f t="shared" si="138"/>
        <v>0</v>
      </c>
      <c r="J2971" s="16">
        <f t="shared" si="139"/>
        <v>0</v>
      </c>
    </row>
    <row r="2972" spans="4:10" ht="15" customHeight="1" x14ac:dyDescent="0.15">
      <c r="D2972" s="16">
        <f>IF(T2972="",0,IF(科目汇总表!P$5=1,INT(LEFT(T2972,4)),IF(AND(科目汇总表!P$5=2,LEN(T2972)&gt;4),INT(LEFT(T2972,6)),IF(AND(科目汇总表!P$5=3,LEN(T2972)&gt;6),INT(LEFT(T2972,8)),IF(AND(科目汇总表!P$5=4,LEN(T2972)&gt;8),T2972,0)))))</f>
        <v>0</v>
      </c>
      <c r="H2972" s="16">
        <f t="shared" si="140"/>
        <v>0</v>
      </c>
      <c r="I2972" s="16">
        <f t="shared" si="138"/>
        <v>0</v>
      </c>
      <c r="J2972" s="16">
        <f t="shared" si="139"/>
        <v>0</v>
      </c>
    </row>
    <row r="2973" spans="4:10" ht="15" customHeight="1" x14ac:dyDescent="0.15">
      <c r="D2973" s="16">
        <f>IF(T2973="",0,IF(科目汇总表!P$5=1,INT(LEFT(T2973,4)),IF(AND(科目汇总表!P$5=2,LEN(T2973)&gt;4),INT(LEFT(T2973,6)),IF(AND(科目汇总表!P$5=3,LEN(T2973)&gt;6),INT(LEFT(T2973,8)),IF(AND(科目汇总表!P$5=4,LEN(T2973)&gt;8),T2973,0)))))</f>
        <v>0</v>
      </c>
      <c r="H2973" s="16">
        <f t="shared" si="140"/>
        <v>0</v>
      </c>
      <c r="I2973" s="16">
        <f t="shared" si="138"/>
        <v>0</v>
      </c>
      <c r="J2973" s="16">
        <f t="shared" si="139"/>
        <v>0</v>
      </c>
    </row>
    <row r="2974" spans="4:10" ht="15" customHeight="1" x14ac:dyDescent="0.15">
      <c r="D2974" s="16">
        <f>IF(T2974="",0,IF(科目汇总表!P$5=1,INT(LEFT(T2974,4)),IF(AND(科目汇总表!P$5=2,LEN(T2974)&gt;4),INT(LEFT(T2974,6)),IF(AND(科目汇总表!P$5=3,LEN(T2974)&gt;6),INT(LEFT(T2974,8)),IF(AND(科目汇总表!P$5=4,LEN(T2974)&gt;8),T2974,0)))))</f>
        <v>0</v>
      </c>
      <c r="H2974" s="16">
        <f t="shared" si="140"/>
        <v>0</v>
      </c>
      <c r="I2974" s="16">
        <f t="shared" si="138"/>
        <v>0</v>
      </c>
      <c r="J2974" s="16">
        <f t="shared" si="139"/>
        <v>0</v>
      </c>
    </row>
    <row r="2975" spans="4:10" ht="15" customHeight="1" x14ac:dyDescent="0.15">
      <c r="D2975" s="16">
        <f>IF(T2975="",0,IF(科目汇总表!P$5=1,INT(LEFT(T2975,4)),IF(AND(科目汇总表!P$5=2,LEN(T2975)&gt;4),INT(LEFT(T2975,6)),IF(AND(科目汇总表!P$5=3,LEN(T2975)&gt;6),INT(LEFT(T2975,8)),IF(AND(科目汇总表!P$5=4,LEN(T2975)&gt;8),T2975,0)))))</f>
        <v>0</v>
      </c>
      <c r="H2975" s="16">
        <f t="shared" si="140"/>
        <v>0</v>
      </c>
      <c r="I2975" s="16">
        <f t="shared" si="138"/>
        <v>0</v>
      </c>
      <c r="J2975" s="16">
        <f t="shared" si="139"/>
        <v>0</v>
      </c>
    </row>
    <row r="2976" spans="4:10" ht="15" customHeight="1" x14ac:dyDescent="0.15">
      <c r="D2976" s="16">
        <f>IF(T2976="",0,IF(科目汇总表!P$5=1,INT(LEFT(T2976,4)),IF(AND(科目汇总表!P$5=2,LEN(T2976)&gt;4),INT(LEFT(T2976,6)),IF(AND(科目汇总表!P$5=3,LEN(T2976)&gt;6),INT(LEFT(T2976,8)),IF(AND(科目汇总表!P$5=4,LEN(T2976)&gt;8),T2976,0)))))</f>
        <v>0</v>
      </c>
      <c r="H2976" s="16">
        <f t="shared" si="140"/>
        <v>0</v>
      </c>
      <c r="I2976" s="16">
        <f t="shared" si="138"/>
        <v>0</v>
      </c>
      <c r="J2976" s="16">
        <f t="shared" si="139"/>
        <v>0</v>
      </c>
    </row>
    <row r="2977" spans="4:10" ht="15" customHeight="1" x14ac:dyDescent="0.15">
      <c r="D2977" s="16">
        <f>IF(T2977="",0,IF(科目汇总表!P$5=1,INT(LEFT(T2977,4)),IF(AND(科目汇总表!P$5=2,LEN(T2977)&gt;4),INT(LEFT(T2977,6)),IF(AND(科目汇总表!P$5=3,LEN(T2977)&gt;6),INT(LEFT(T2977,8)),IF(AND(科目汇总表!P$5=4,LEN(T2977)&gt;8),T2977,0)))))</f>
        <v>0</v>
      </c>
      <c r="H2977" s="16">
        <f t="shared" si="140"/>
        <v>0</v>
      </c>
      <c r="I2977" s="16">
        <f t="shared" si="138"/>
        <v>0</v>
      </c>
      <c r="J2977" s="16">
        <f t="shared" si="139"/>
        <v>0</v>
      </c>
    </row>
    <row r="2978" spans="4:10" ht="15" customHeight="1" x14ac:dyDescent="0.15">
      <c r="D2978" s="16">
        <f>IF(T2978="",0,IF(科目汇总表!P$5=1,INT(LEFT(T2978,4)),IF(AND(科目汇总表!P$5=2,LEN(T2978)&gt;4),INT(LEFT(T2978,6)),IF(AND(科目汇总表!P$5=3,LEN(T2978)&gt;6),INT(LEFT(T2978,8)),IF(AND(科目汇总表!P$5=4,LEN(T2978)&gt;8),T2978,0)))))</f>
        <v>0</v>
      </c>
      <c r="H2978" s="16">
        <f t="shared" si="140"/>
        <v>0</v>
      </c>
      <c r="I2978" s="16">
        <f t="shared" si="138"/>
        <v>0</v>
      </c>
      <c r="J2978" s="16">
        <f t="shared" si="139"/>
        <v>0</v>
      </c>
    </row>
    <row r="2979" spans="4:10" ht="15" customHeight="1" x14ac:dyDescent="0.15">
      <c r="D2979" s="16">
        <f>IF(T2979="",0,IF(科目汇总表!P$5=1,INT(LEFT(T2979,4)),IF(AND(科目汇总表!P$5=2,LEN(T2979)&gt;4),INT(LEFT(T2979,6)),IF(AND(科目汇总表!P$5=3,LEN(T2979)&gt;6),INT(LEFT(T2979,8)),IF(AND(科目汇总表!P$5=4,LEN(T2979)&gt;8),T2979,0)))))</f>
        <v>0</v>
      </c>
      <c r="H2979" s="16">
        <f t="shared" si="140"/>
        <v>0</v>
      </c>
      <c r="I2979" s="16">
        <f t="shared" si="138"/>
        <v>0</v>
      </c>
      <c r="J2979" s="16">
        <f t="shared" si="139"/>
        <v>0</v>
      </c>
    </row>
    <row r="2980" spans="4:10" ht="15" customHeight="1" x14ac:dyDescent="0.15">
      <c r="D2980" s="16">
        <f>IF(T2980="",0,IF(科目汇总表!P$5=1,INT(LEFT(T2980,4)),IF(AND(科目汇总表!P$5=2,LEN(T2980)&gt;4),INT(LEFT(T2980,6)),IF(AND(科目汇总表!P$5=3,LEN(T2980)&gt;6),INT(LEFT(T2980,8)),IF(AND(科目汇总表!P$5=4,LEN(T2980)&gt;8),T2980,0)))))</f>
        <v>0</v>
      </c>
      <c r="H2980" s="16">
        <f t="shared" si="140"/>
        <v>0</v>
      </c>
      <c r="I2980" s="16">
        <f t="shared" ref="I2980:I3043" si="141">IF(LEN(T2980)&lt;6,0,INT(LEFT(T2980,6)))</f>
        <v>0</v>
      </c>
      <c r="J2980" s="16">
        <f t="shared" ref="J2980:J3043" si="142">IF(LEN(T2980)&lt;8,0,INT(LEFT(T2980,8)))</f>
        <v>0</v>
      </c>
    </row>
    <row r="2981" spans="4:10" ht="15" customHeight="1" x14ac:dyDescent="0.15">
      <c r="D2981" s="16">
        <f>IF(T2981="",0,IF(科目汇总表!P$5=1,INT(LEFT(T2981,4)),IF(AND(科目汇总表!P$5=2,LEN(T2981)&gt;4),INT(LEFT(T2981,6)),IF(AND(科目汇总表!P$5=3,LEN(T2981)&gt;6),INT(LEFT(T2981,8)),IF(AND(科目汇总表!P$5=4,LEN(T2981)&gt;8),T2981,0)))))</f>
        <v>0</v>
      </c>
      <c r="H2981" s="16">
        <f t="shared" si="140"/>
        <v>0</v>
      </c>
      <c r="I2981" s="16">
        <f t="shared" si="141"/>
        <v>0</v>
      </c>
      <c r="J2981" s="16">
        <f t="shared" si="142"/>
        <v>0</v>
      </c>
    </row>
    <row r="2982" spans="4:10" ht="15" customHeight="1" x14ac:dyDescent="0.15">
      <c r="D2982" s="16">
        <f>IF(T2982="",0,IF(科目汇总表!P$5=1,INT(LEFT(T2982,4)),IF(AND(科目汇总表!P$5=2,LEN(T2982)&gt;4),INT(LEFT(T2982,6)),IF(AND(科目汇总表!P$5=3,LEN(T2982)&gt;6),INT(LEFT(T2982,8)),IF(AND(科目汇总表!P$5=4,LEN(T2982)&gt;8),T2982,0)))))</f>
        <v>0</v>
      </c>
      <c r="H2982" s="16">
        <f t="shared" si="140"/>
        <v>0</v>
      </c>
      <c r="I2982" s="16">
        <f t="shared" si="141"/>
        <v>0</v>
      </c>
      <c r="J2982" s="16">
        <f t="shared" si="142"/>
        <v>0</v>
      </c>
    </row>
    <row r="2983" spans="4:10" ht="15" customHeight="1" x14ac:dyDescent="0.15">
      <c r="D2983" s="16">
        <f>IF(T2983="",0,IF(科目汇总表!P$5=1,INT(LEFT(T2983,4)),IF(AND(科目汇总表!P$5=2,LEN(T2983)&gt;4),INT(LEFT(T2983,6)),IF(AND(科目汇总表!P$5=3,LEN(T2983)&gt;6),INT(LEFT(T2983,8)),IF(AND(科目汇总表!P$5=4,LEN(T2983)&gt;8),T2983,0)))))</f>
        <v>0</v>
      </c>
      <c r="H2983" s="16">
        <f t="shared" si="140"/>
        <v>0</v>
      </c>
      <c r="I2983" s="16">
        <f t="shared" si="141"/>
        <v>0</v>
      </c>
      <c r="J2983" s="16">
        <f t="shared" si="142"/>
        <v>0</v>
      </c>
    </row>
    <row r="2984" spans="4:10" ht="15" customHeight="1" x14ac:dyDescent="0.15">
      <c r="D2984" s="16">
        <f>IF(T2984="",0,IF(科目汇总表!P$5=1,INT(LEFT(T2984,4)),IF(AND(科目汇总表!P$5=2,LEN(T2984)&gt;4),INT(LEFT(T2984,6)),IF(AND(科目汇总表!P$5=3,LEN(T2984)&gt;6),INT(LEFT(T2984,8)),IF(AND(科目汇总表!P$5=4,LEN(T2984)&gt;8),T2984,0)))))</f>
        <v>0</v>
      </c>
      <c r="H2984" s="16">
        <f t="shared" si="140"/>
        <v>0</v>
      </c>
      <c r="I2984" s="16">
        <f t="shared" si="141"/>
        <v>0</v>
      </c>
      <c r="J2984" s="16">
        <f t="shared" si="142"/>
        <v>0</v>
      </c>
    </row>
    <row r="2985" spans="4:10" ht="15" customHeight="1" x14ac:dyDescent="0.15">
      <c r="D2985" s="16">
        <f>IF(T2985="",0,IF(科目汇总表!P$5=1,INT(LEFT(T2985,4)),IF(AND(科目汇总表!P$5=2,LEN(T2985)&gt;4),INT(LEFT(T2985,6)),IF(AND(科目汇总表!P$5=3,LEN(T2985)&gt;6),INT(LEFT(T2985,8)),IF(AND(科目汇总表!P$5=4,LEN(T2985)&gt;8),T2985,0)))))</f>
        <v>0</v>
      </c>
      <c r="H2985" s="16">
        <f t="shared" si="140"/>
        <v>0</v>
      </c>
      <c r="I2985" s="16">
        <f t="shared" si="141"/>
        <v>0</v>
      </c>
      <c r="J2985" s="16">
        <f t="shared" si="142"/>
        <v>0</v>
      </c>
    </row>
    <row r="2986" spans="4:10" ht="15" customHeight="1" x14ac:dyDescent="0.15">
      <c r="D2986" s="16">
        <f>IF(T2986="",0,IF(科目汇总表!P$5=1,INT(LEFT(T2986,4)),IF(AND(科目汇总表!P$5=2,LEN(T2986)&gt;4),INT(LEFT(T2986,6)),IF(AND(科目汇总表!P$5=3,LEN(T2986)&gt;6),INT(LEFT(T2986,8)),IF(AND(科目汇总表!P$5=4,LEN(T2986)&gt;8),T2986,0)))))</f>
        <v>0</v>
      </c>
      <c r="H2986" s="16">
        <f t="shared" si="140"/>
        <v>0</v>
      </c>
      <c r="I2986" s="16">
        <f t="shared" si="141"/>
        <v>0</v>
      </c>
      <c r="J2986" s="16">
        <f t="shared" si="142"/>
        <v>0</v>
      </c>
    </row>
    <row r="2987" spans="4:10" ht="15" customHeight="1" x14ac:dyDescent="0.15">
      <c r="D2987" s="16">
        <f>IF(T2987="",0,IF(科目汇总表!P$5=1,INT(LEFT(T2987,4)),IF(AND(科目汇总表!P$5=2,LEN(T2987)&gt;4),INT(LEFT(T2987,6)),IF(AND(科目汇总表!P$5=3,LEN(T2987)&gt;6),INT(LEFT(T2987,8)),IF(AND(科目汇总表!P$5=4,LEN(T2987)&gt;8),T2987,0)))))</f>
        <v>0</v>
      </c>
      <c r="H2987" s="16">
        <f t="shared" si="140"/>
        <v>0</v>
      </c>
      <c r="I2987" s="16">
        <f t="shared" si="141"/>
        <v>0</v>
      </c>
      <c r="J2987" s="16">
        <f t="shared" si="142"/>
        <v>0</v>
      </c>
    </row>
    <row r="2988" spans="4:10" ht="15" customHeight="1" x14ac:dyDescent="0.15">
      <c r="D2988" s="16">
        <f>IF(T2988="",0,IF(科目汇总表!P$5=1,INT(LEFT(T2988,4)),IF(AND(科目汇总表!P$5=2,LEN(T2988)&gt;4),INT(LEFT(T2988,6)),IF(AND(科目汇总表!P$5=3,LEN(T2988)&gt;6),INT(LEFT(T2988,8)),IF(AND(科目汇总表!P$5=4,LEN(T2988)&gt;8),T2988,0)))))</f>
        <v>0</v>
      </c>
      <c r="H2988" s="16">
        <f t="shared" si="140"/>
        <v>0</v>
      </c>
      <c r="I2988" s="16">
        <f t="shared" si="141"/>
        <v>0</v>
      </c>
      <c r="J2988" s="16">
        <f t="shared" si="142"/>
        <v>0</v>
      </c>
    </row>
    <row r="2989" spans="4:10" ht="15" customHeight="1" x14ac:dyDescent="0.15">
      <c r="D2989" s="16">
        <f>IF(T2989="",0,IF(科目汇总表!P$5=1,INT(LEFT(T2989,4)),IF(AND(科目汇总表!P$5=2,LEN(T2989)&gt;4),INT(LEFT(T2989,6)),IF(AND(科目汇总表!P$5=3,LEN(T2989)&gt;6),INT(LEFT(T2989,8)),IF(AND(科目汇总表!P$5=4,LEN(T2989)&gt;8),T2989,0)))))</f>
        <v>0</v>
      </c>
      <c r="H2989" s="16">
        <f t="shared" si="140"/>
        <v>0</v>
      </c>
      <c r="I2989" s="16">
        <f t="shared" si="141"/>
        <v>0</v>
      </c>
      <c r="J2989" s="16">
        <f t="shared" si="142"/>
        <v>0</v>
      </c>
    </row>
    <row r="2990" spans="4:10" ht="15" customHeight="1" x14ac:dyDescent="0.15">
      <c r="D2990" s="16">
        <f>IF(T2990="",0,IF(科目汇总表!P$5=1,INT(LEFT(T2990,4)),IF(AND(科目汇总表!P$5=2,LEN(T2990)&gt;4),INT(LEFT(T2990,6)),IF(AND(科目汇总表!P$5=3,LEN(T2990)&gt;6),INT(LEFT(T2990,8)),IF(AND(科目汇总表!P$5=4,LEN(T2990)&gt;8),T2990,0)))))</f>
        <v>0</v>
      </c>
      <c r="H2990" s="16">
        <f t="shared" si="140"/>
        <v>0</v>
      </c>
      <c r="I2990" s="16">
        <f t="shared" si="141"/>
        <v>0</v>
      </c>
      <c r="J2990" s="16">
        <f t="shared" si="142"/>
        <v>0</v>
      </c>
    </row>
    <row r="2991" spans="4:10" ht="15" customHeight="1" x14ac:dyDescent="0.15">
      <c r="D2991" s="16">
        <f>IF(T2991="",0,IF(科目汇总表!P$5=1,INT(LEFT(T2991,4)),IF(AND(科目汇总表!P$5=2,LEN(T2991)&gt;4),INT(LEFT(T2991,6)),IF(AND(科目汇总表!P$5=3,LEN(T2991)&gt;6),INT(LEFT(T2991,8)),IF(AND(科目汇总表!P$5=4,LEN(T2991)&gt;8),T2991,0)))))</f>
        <v>0</v>
      </c>
      <c r="H2991" s="16">
        <f t="shared" si="140"/>
        <v>0</v>
      </c>
      <c r="I2991" s="16">
        <f t="shared" si="141"/>
        <v>0</v>
      </c>
      <c r="J2991" s="16">
        <f t="shared" si="142"/>
        <v>0</v>
      </c>
    </row>
    <row r="2992" spans="4:10" ht="15" customHeight="1" x14ac:dyDescent="0.15">
      <c r="D2992" s="16">
        <f>IF(T2992="",0,IF(科目汇总表!P$5=1,INT(LEFT(T2992,4)),IF(AND(科目汇总表!P$5=2,LEN(T2992)&gt;4),INT(LEFT(T2992,6)),IF(AND(科目汇总表!P$5=3,LEN(T2992)&gt;6),INT(LEFT(T2992,8)),IF(AND(科目汇总表!P$5=4,LEN(T2992)&gt;8),T2992,0)))))</f>
        <v>0</v>
      </c>
      <c r="H2992" s="16">
        <f t="shared" si="140"/>
        <v>0</v>
      </c>
      <c r="I2992" s="16">
        <f t="shared" si="141"/>
        <v>0</v>
      </c>
      <c r="J2992" s="16">
        <f t="shared" si="142"/>
        <v>0</v>
      </c>
    </row>
    <row r="2993" spans="4:10" ht="15" customHeight="1" x14ac:dyDescent="0.15">
      <c r="D2993" s="16">
        <f>IF(T2993="",0,IF(科目汇总表!P$5=1,INT(LEFT(T2993,4)),IF(AND(科目汇总表!P$5=2,LEN(T2993)&gt;4),INT(LEFT(T2993,6)),IF(AND(科目汇总表!P$5=3,LEN(T2993)&gt;6),INT(LEFT(T2993,8)),IF(AND(科目汇总表!P$5=4,LEN(T2993)&gt;8),T2993,0)))))</f>
        <v>0</v>
      </c>
      <c r="H2993" s="16">
        <f t="shared" si="140"/>
        <v>0</v>
      </c>
      <c r="I2993" s="16">
        <f t="shared" si="141"/>
        <v>0</v>
      </c>
      <c r="J2993" s="16">
        <f t="shared" si="142"/>
        <v>0</v>
      </c>
    </row>
    <row r="2994" spans="4:10" ht="15" customHeight="1" x14ac:dyDescent="0.15">
      <c r="D2994" s="16">
        <f>IF(T2994="",0,IF(科目汇总表!P$5=1,INT(LEFT(T2994,4)),IF(AND(科目汇总表!P$5=2,LEN(T2994)&gt;4),INT(LEFT(T2994,6)),IF(AND(科目汇总表!P$5=3,LEN(T2994)&gt;6),INT(LEFT(T2994,8)),IF(AND(科目汇总表!P$5=4,LEN(T2994)&gt;8),T2994,0)))))</f>
        <v>0</v>
      </c>
      <c r="H2994" s="16">
        <f t="shared" si="140"/>
        <v>0</v>
      </c>
      <c r="I2994" s="16">
        <f t="shared" si="141"/>
        <v>0</v>
      </c>
      <c r="J2994" s="16">
        <f t="shared" si="142"/>
        <v>0</v>
      </c>
    </row>
    <row r="2995" spans="4:10" ht="15" customHeight="1" x14ac:dyDescent="0.15">
      <c r="D2995" s="16">
        <f>IF(T2995="",0,IF(科目汇总表!P$5=1,INT(LEFT(T2995,4)),IF(AND(科目汇总表!P$5=2,LEN(T2995)&gt;4),INT(LEFT(T2995,6)),IF(AND(科目汇总表!P$5=3,LEN(T2995)&gt;6),INT(LEFT(T2995,8)),IF(AND(科目汇总表!P$5=4,LEN(T2995)&gt;8),T2995,0)))))</f>
        <v>0</v>
      </c>
      <c r="H2995" s="16">
        <f t="shared" si="140"/>
        <v>0</v>
      </c>
      <c r="I2995" s="16">
        <f t="shared" si="141"/>
        <v>0</v>
      </c>
      <c r="J2995" s="16">
        <f t="shared" si="142"/>
        <v>0</v>
      </c>
    </row>
    <row r="2996" spans="4:10" ht="15" customHeight="1" x14ac:dyDescent="0.15">
      <c r="D2996" s="16">
        <f>IF(T2996="",0,IF(科目汇总表!P$5=1,INT(LEFT(T2996,4)),IF(AND(科目汇总表!P$5=2,LEN(T2996)&gt;4),INT(LEFT(T2996,6)),IF(AND(科目汇总表!P$5=3,LEN(T2996)&gt;6),INT(LEFT(T2996,8)),IF(AND(科目汇总表!P$5=4,LEN(T2996)&gt;8),T2996,0)))))</f>
        <v>0</v>
      </c>
      <c r="H2996" s="16">
        <f t="shared" si="140"/>
        <v>0</v>
      </c>
      <c r="I2996" s="16">
        <f t="shared" si="141"/>
        <v>0</v>
      </c>
      <c r="J2996" s="16">
        <f t="shared" si="142"/>
        <v>0</v>
      </c>
    </row>
    <row r="2997" spans="4:10" ht="15" customHeight="1" x14ac:dyDescent="0.15">
      <c r="D2997" s="16">
        <f>IF(T2997="",0,IF(科目汇总表!P$5=1,INT(LEFT(T2997,4)),IF(AND(科目汇总表!P$5=2,LEN(T2997)&gt;4),INT(LEFT(T2997,6)),IF(AND(科目汇总表!P$5=3,LEN(T2997)&gt;6),INT(LEFT(T2997,8)),IF(AND(科目汇总表!P$5=4,LEN(T2997)&gt;8),T2997,0)))))</f>
        <v>0</v>
      </c>
      <c r="H2997" s="16">
        <f t="shared" si="140"/>
        <v>0</v>
      </c>
      <c r="I2997" s="16">
        <f t="shared" si="141"/>
        <v>0</v>
      </c>
      <c r="J2997" s="16">
        <f t="shared" si="142"/>
        <v>0</v>
      </c>
    </row>
    <row r="2998" spans="4:10" ht="15" customHeight="1" x14ac:dyDescent="0.15">
      <c r="D2998" s="16">
        <f>IF(T2998="",0,IF(科目汇总表!P$5=1,INT(LEFT(T2998,4)),IF(AND(科目汇总表!P$5=2,LEN(T2998)&gt;4),INT(LEFT(T2998,6)),IF(AND(科目汇总表!P$5=3,LEN(T2998)&gt;6),INT(LEFT(T2998,8)),IF(AND(科目汇总表!P$5=4,LEN(T2998)&gt;8),T2998,0)))))</f>
        <v>0</v>
      </c>
      <c r="H2998" s="16">
        <f t="shared" si="140"/>
        <v>0</v>
      </c>
      <c r="I2998" s="16">
        <f t="shared" si="141"/>
        <v>0</v>
      </c>
      <c r="J2998" s="16">
        <f t="shared" si="142"/>
        <v>0</v>
      </c>
    </row>
    <row r="2999" spans="4:10" ht="15" customHeight="1" x14ac:dyDescent="0.15">
      <c r="D2999" s="16">
        <f>IF(T2999="",0,IF(科目汇总表!P$5=1,INT(LEFT(T2999,4)),IF(AND(科目汇总表!P$5=2,LEN(T2999)&gt;4),INT(LEFT(T2999,6)),IF(AND(科目汇总表!P$5=3,LEN(T2999)&gt;6),INT(LEFT(T2999,8)),IF(AND(科目汇总表!P$5=4,LEN(T2999)&gt;8),T2999,0)))))</f>
        <v>0</v>
      </c>
      <c r="H2999" s="16">
        <f t="shared" si="140"/>
        <v>0</v>
      </c>
      <c r="I2999" s="16">
        <f t="shared" si="141"/>
        <v>0</v>
      </c>
      <c r="J2999" s="16">
        <f t="shared" si="142"/>
        <v>0</v>
      </c>
    </row>
    <row r="3000" spans="4:10" ht="15" customHeight="1" x14ac:dyDescent="0.15">
      <c r="D3000" s="16">
        <f>IF(T3000="",0,IF(科目汇总表!P$5=1,INT(LEFT(T3000,4)),IF(AND(科目汇总表!P$5=2,LEN(T3000)&gt;4),INT(LEFT(T3000,6)),IF(AND(科目汇总表!P$5=3,LEN(T3000)&gt;6),INT(LEFT(T3000,8)),IF(AND(科目汇总表!P$5=4,LEN(T3000)&gt;8),T3000,0)))))</f>
        <v>0</v>
      </c>
      <c r="H3000" s="16">
        <f t="shared" si="140"/>
        <v>0</v>
      </c>
      <c r="I3000" s="16">
        <f t="shared" si="141"/>
        <v>0</v>
      </c>
      <c r="J3000" s="16">
        <f t="shared" si="142"/>
        <v>0</v>
      </c>
    </row>
    <row r="3001" spans="4:10" ht="15" customHeight="1" x14ac:dyDescent="0.15">
      <c r="D3001" s="16">
        <f>IF(T3001="",0,IF(科目汇总表!P$5=1,INT(LEFT(T3001,4)),IF(AND(科目汇总表!P$5=2,LEN(T3001)&gt;4),INT(LEFT(T3001,6)),IF(AND(科目汇总表!P$5=3,LEN(T3001)&gt;6),INT(LEFT(T3001,8)),IF(AND(科目汇总表!P$5=4,LEN(T3001)&gt;8),T3001,0)))))</f>
        <v>0</v>
      </c>
      <c r="H3001" s="16">
        <f t="shared" si="140"/>
        <v>0</v>
      </c>
      <c r="I3001" s="16">
        <f t="shared" si="141"/>
        <v>0</v>
      </c>
      <c r="J3001" s="16">
        <f t="shared" si="142"/>
        <v>0</v>
      </c>
    </row>
    <row r="3002" spans="4:10" ht="15" customHeight="1" x14ac:dyDescent="0.15">
      <c r="D3002" s="16">
        <f>IF(T3002="",0,IF(科目汇总表!P$5=1,INT(LEFT(T3002,4)),IF(AND(科目汇总表!P$5=2,LEN(T3002)&gt;4),INT(LEFT(T3002,6)),IF(AND(科目汇总表!P$5=3,LEN(T3002)&gt;6),INT(LEFT(T3002,8)),IF(AND(科目汇总表!P$5=4,LEN(T3002)&gt;8),T3002,0)))))</f>
        <v>0</v>
      </c>
      <c r="H3002" s="16">
        <f t="shared" si="140"/>
        <v>0</v>
      </c>
      <c r="I3002" s="16">
        <f t="shared" si="141"/>
        <v>0</v>
      </c>
      <c r="J3002" s="16">
        <f t="shared" si="142"/>
        <v>0</v>
      </c>
    </row>
    <row r="3003" spans="4:10" ht="15" customHeight="1" x14ac:dyDescent="0.15">
      <c r="D3003" s="16">
        <f>IF(T3003="",0,IF(科目汇总表!P$5=1,INT(LEFT(T3003,4)),IF(AND(科目汇总表!P$5=2,LEN(T3003)&gt;4),INT(LEFT(T3003,6)),IF(AND(科目汇总表!P$5=3,LEN(T3003)&gt;6),INT(LEFT(T3003,8)),IF(AND(科目汇总表!P$5=4,LEN(T3003)&gt;8),T3003,0)))))</f>
        <v>0</v>
      </c>
      <c r="H3003" s="16">
        <f t="shared" si="140"/>
        <v>0</v>
      </c>
      <c r="I3003" s="16">
        <f t="shared" si="141"/>
        <v>0</v>
      </c>
      <c r="J3003" s="16">
        <f t="shared" si="142"/>
        <v>0</v>
      </c>
    </row>
    <row r="3004" spans="4:10" ht="15" customHeight="1" x14ac:dyDescent="0.15">
      <c r="D3004" s="16">
        <f>IF(T3004="",0,IF(科目汇总表!P$5=1,INT(LEFT(T3004,4)),IF(AND(科目汇总表!P$5=2,LEN(T3004)&gt;4),INT(LEFT(T3004,6)),IF(AND(科目汇总表!P$5=3,LEN(T3004)&gt;6),INT(LEFT(T3004,8)),IF(AND(科目汇总表!P$5=4,LEN(T3004)&gt;8),T3004,0)))))</f>
        <v>0</v>
      </c>
      <c r="H3004" s="16">
        <f t="shared" si="140"/>
        <v>0</v>
      </c>
      <c r="I3004" s="16">
        <f t="shared" si="141"/>
        <v>0</v>
      </c>
      <c r="J3004" s="16">
        <f t="shared" si="142"/>
        <v>0</v>
      </c>
    </row>
    <row r="3005" spans="4:10" ht="15" customHeight="1" x14ac:dyDescent="0.15">
      <c r="D3005" s="16">
        <f>IF(T3005="",0,IF(科目汇总表!P$5=1,INT(LEFT(T3005,4)),IF(AND(科目汇总表!P$5=2,LEN(T3005)&gt;4),INT(LEFT(T3005,6)),IF(AND(科目汇总表!P$5=3,LEN(T3005)&gt;6),INT(LEFT(T3005,8)),IF(AND(科目汇总表!P$5=4,LEN(T3005)&gt;8),T3005,0)))))</f>
        <v>0</v>
      </c>
      <c r="H3005" s="16">
        <f t="shared" si="140"/>
        <v>0</v>
      </c>
      <c r="I3005" s="16">
        <f t="shared" si="141"/>
        <v>0</v>
      </c>
      <c r="J3005" s="16">
        <f t="shared" si="142"/>
        <v>0</v>
      </c>
    </row>
    <row r="3006" spans="4:10" ht="15" customHeight="1" x14ac:dyDescent="0.15">
      <c r="D3006" s="16">
        <f>IF(T3006="",0,IF(科目汇总表!P$5=1,INT(LEFT(T3006,4)),IF(AND(科目汇总表!P$5=2,LEN(T3006)&gt;4),INT(LEFT(T3006,6)),IF(AND(科目汇总表!P$5=3,LEN(T3006)&gt;6),INT(LEFT(T3006,8)),IF(AND(科目汇总表!P$5=4,LEN(T3006)&gt;8),T3006,0)))))</f>
        <v>0</v>
      </c>
      <c r="H3006" s="16">
        <f t="shared" si="140"/>
        <v>0</v>
      </c>
      <c r="I3006" s="16">
        <f t="shared" si="141"/>
        <v>0</v>
      </c>
      <c r="J3006" s="16">
        <f t="shared" si="142"/>
        <v>0</v>
      </c>
    </row>
    <row r="3007" spans="4:10" ht="15" customHeight="1" x14ac:dyDescent="0.15">
      <c r="D3007" s="16">
        <f>IF(T3007="",0,IF(科目汇总表!P$5=1,INT(LEFT(T3007,4)),IF(AND(科目汇总表!P$5=2,LEN(T3007)&gt;4),INT(LEFT(T3007,6)),IF(AND(科目汇总表!P$5=3,LEN(T3007)&gt;6),INT(LEFT(T3007,8)),IF(AND(科目汇总表!P$5=4,LEN(T3007)&gt;8),T3007,0)))))</f>
        <v>0</v>
      </c>
      <c r="H3007" s="16">
        <f t="shared" si="140"/>
        <v>0</v>
      </c>
      <c r="I3007" s="16">
        <f t="shared" si="141"/>
        <v>0</v>
      </c>
      <c r="J3007" s="16">
        <f t="shared" si="142"/>
        <v>0</v>
      </c>
    </row>
    <row r="3008" spans="4:10" ht="15" customHeight="1" x14ac:dyDescent="0.15">
      <c r="D3008" s="16">
        <f>IF(T3008="",0,IF(科目汇总表!P$5=1,INT(LEFT(T3008,4)),IF(AND(科目汇总表!P$5=2,LEN(T3008)&gt;4),INT(LEFT(T3008,6)),IF(AND(科目汇总表!P$5=3,LEN(T3008)&gt;6),INT(LEFT(T3008,8)),IF(AND(科目汇总表!P$5=4,LEN(T3008)&gt;8),T3008,0)))))</f>
        <v>0</v>
      </c>
      <c r="H3008" s="16">
        <f t="shared" si="140"/>
        <v>0</v>
      </c>
      <c r="I3008" s="16">
        <f t="shared" si="141"/>
        <v>0</v>
      </c>
      <c r="J3008" s="16">
        <f t="shared" si="142"/>
        <v>0</v>
      </c>
    </row>
    <row r="3009" spans="4:10" ht="15" customHeight="1" x14ac:dyDescent="0.15">
      <c r="D3009" s="16">
        <f>IF(T3009="",0,IF(科目汇总表!P$5=1,INT(LEFT(T3009,4)),IF(AND(科目汇总表!P$5=2,LEN(T3009)&gt;4),INT(LEFT(T3009,6)),IF(AND(科目汇总表!P$5=3,LEN(T3009)&gt;6),INT(LEFT(T3009,8)),IF(AND(科目汇总表!P$5=4,LEN(T3009)&gt;8),T3009,0)))))</f>
        <v>0</v>
      </c>
      <c r="H3009" s="16">
        <f t="shared" si="140"/>
        <v>0</v>
      </c>
      <c r="I3009" s="16">
        <f t="shared" si="141"/>
        <v>0</v>
      </c>
      <c r="J3009" s="16">
        <f t="shared" si="142"/>
        <v>0</v>
      </c>
    </row>
    <row r="3010" spans="4:10" ht="15" customHeight="1" x14ac:dyDescent="0.15">
      <c r="D3010" s="16">
        <f>IF(T3010="",0,IF(科目汇总表!P$5=1,INT(LEFT(T3010,4)),IF(AND(科目汇总表!P$5=2,LEN(T3010)&gt;4),INT(LEFT(T3010,6)),IF(AND(科目汇总表!P$5=3,LEN(T3010)&gt;6),INT(LEFT(T3010,8)),IF(AND(科目汇总表!P$5=4,LEN(T3010)&gt;8),T3010,0)))))</f>
        <v>0</v>
      </c>
      <c r="H3010" s="16">
        <f t="shared" si="140"/>
        <v>0</v>
      </c>
      <c r="I3010" s="16">
        <f t="shared" si="141"/>
        <v>0</v>
      </c>
      <c r="J3010" s="16">
        <f t="shared" si="142"/>
        <v>0</v>
      </c>
    </row>
    <row r="3011" spans="4:10" ht="15" customHeight="1" x14ac:dyDescent="0.15">
      <c r="D3011" s="16">
        <f>IF(T3011="",0,IF(科目汇总表!P$5=1,INT(LEFT(T3011,4)),IF(AND(科目汇总表!P$5=2,LEN(T3011)&gt;4),INT(LEFT(T3011,6)),IF(AND(科目汇总表!P$5=3,LEN(T3011)&gt;6),INT(LEFT(T3011,8)),IF(AND(科目汇总表!P$5=4,LEN(T3011)&gt;8),T3011,0)))))</f>
        <v>0</v>
      </c>
      <c r="H3011" s="16">
        <f t="shared" si="140"/>
        <v>0</v>
      </c>
      <c r="I3011" s="16">
        <f t="shared" si="141"/>
        <v>0</v>
      </c>
      <c r="J3011" s="16">
        <f t="shared" si="142"/>
        <v>0</v>
      </c>
    </row>
    <row r="3012" spans="4:10" ht="15" customHeight="1" x14ac:dyDescent="0.15">
      <c r="D3012" s="16">
        <f>IF(T3012="",0,IF(科目汇总表!P$5=1,INT(LEFT(T3012,4)),IF(AND(科目汇总表!P$5=2,LEN(T3012)&gt;4),INT(LEFT(T3012,6)),IF(AND(科目汇总表!P$5=3,LEN(T3012)&gt;6),INT(LEFT(T3012,8)),IF(AND(科目汇总表!P$5=4,LEN(T3012)&gt;8),T3012,0)))))</f>
        <v>0</v>
      </c>
      <c r="H3012" s="16">
        <f t="shared" si="140"/>
        <v>0</v>
      </c>
      <c r="I3012" s="16">
        <f t="shared" si="141"/>
        <v>0</v>
      </c>
      <c r="J3012" s="16">
        <f t="shared" si="142"/>
        <v>0</v>
      </c>
    </row>
    <row r="3013" spans="4:10" ht="15" customHeight="1" x14ac:dyDescent="0.15">
      <c r="D3013" s="16">
        <f>IF(T3013="",0,IF(科目汇总表!P$5=1,INT(LEFT(T3013,4)),IF(AND(科目汇总表!P$5=2,LEN(T3013)&gt;4),INT(LEFT(T3013,6)),IF(AND(科目汇总表!P$5=3,LEN(T3013)&gt;6),INT(LEFT(T3013,8)),IF(AND(科目汇总表!P$5=4,LEN(T3013)&gt;8),T3013,0)))))</f>
        <v>0</v>
      </c>
      <c r="H3013" s="16">
        <f t="shared" ref="H3013:H3076" si="143">IF(T3013=0,0,INT(LEFT(T3013,4)))</f>
        <v>0</v>
      </c>
      <c r="I3013" s="16">
        <f t="shared" si="141"/>
        <v>0</v>
      </c>
      <c r="J3013" s="16">
        <f t="shared" si="142"/>
        <v>0</v>
      </c>
    </row>
    <row r="3014" spans="4:10" ht="15" customHeight="1" x14ac:dyDescent="0.15">
      <c r="D3014" s="16">
        <f>IF(T3014="",0,IF(科目汇总表!P$5=1,INT(LEFT(T3014,4)),IF(AND(科目汇总表!P$5=2,LEN(T3014)&gt;4),INT(LEFT(T3014,6)),IF(AND(科目汇总表!P$5=3,LEN(T3014)&gt;6),INT(LEFT(T3014,8)),IF(AND(科目汇总表!P$5=4,LEN(T3014)&gt;8),T3014,0)))))</f>
        <v>0</v>
      </c>
      <c r="H3014" s="16">
        <f t="shared" si="143"/>
        <v>0</v>
      </c>
      <c r="I3014" s="16">
        <f t="shared" si="141"/>
        <v>0</v>
      </c>
      <c r="J3014" s="16">
        <f t="shared" si="142"/>
        <v>0</v>
      </c>
    </row>
    <row r="3015" spans="4:10" ht="15" customHeight="1" x14ac:dyDescent="0.15">
      <c r="D3015" s="16">
        <f>IF(T3015="",0,IF(科目汇总表!P$5=1,INT(LEFT(T3015,4)),IF(AND(科目汇总表!P$5=2,LEN(T3015)&gt;4),INT(LEFT(T3015,6)),IF(AND(科目汇总表!P$5=3,LEN(T3015)&gt;6),INT(LEFT(T3015,8)),IF(AND(科目汇总表!P$5=4,LEN(T3015)&gt;8),T3015,0)))))</f>
        <v>0</v>
      </c>
      <c r="H3015" s="16">
        <f t="shared" si="143"/>
        <v>0</v>
      </c>
      <c r="I3015" s="16">
        <f t="shared" si="141"/>
        <v>0</v>
      </c>
      <c r="J3015" s="16">
        <f t="shared" si="142"/>
        <v>0</v>
      </c>
    </row>
    <row r="3016" spans="4:10" ht="15" customHeight="1" x14ac:dyDescent="0.15">
      <c r="D3016" s="16">
        <f>IF(T3016="",0,IF(科目汇总表!P$5=1,INT(LEFT(T3016,4)),IF(AND(科目汇总表!P$5=2,LEN(T3016)&gt;4),INT(LEFT(T3016,6)),IF(AND(科目汇总表!P$5=3,LEN(T3016)&gt;6),INT(LEFT(T3016,8)),IF(AND(科目汇总表!P$5=4,LEN(T3016)&gt;8),T3016,0)))))</f>
        <v>0</v>
      </c>
      <c r="H3016" s="16">
        <f t="shared" si="143"/>
        <v>0</v>
      </c>
      <c r="I3016" s="16">
        <f t="shared" si="141"/>
        <v>0</v>
      </c>
      <c r="J3016" s="16">
        <f t="shared" si="142"/>
        <v>0</v>
      </c>
    </row>
    <row r="3017" spans="4:10" ht="15" customHeight="1" x14ac:dyDescent="0.15">
      <c r="D3017" s="16">
        <f>IF(T3017="",0,IF(科目汇总表!P$5=1,INT(LEFT(T3017,4)),IF(AND(科目汇总表!P$5=2,LEN(T3017)&gt;4),INT(LEFT(T3017,6)),IF(AND(科目汇总表!P$5=3,LEN(T3017)&gt;6),INT(LEFT(T3017,8)),IF(AND(科目汇总表!P$5=4,LEN(T3017)&gt;8),T3017,0)))))</f>
        <v>0</v>
      </c>
      <c r="H3017" s="16">
        <f t="shared" si="143"/>
        <v>0</v>
      </c>
      <c r="I3017" s="16">
        <f t="shared" si="141"/>
        <v>0</v>
      </c>
      <c r="J3017" s="16">
        <f t="shared" si="142"/>
        <v>0</v>
      </c>
    </row>
    <row r="3018" spans="4:10" ht="15" customHeight="1" x14ac:dyDescent="0.15">
      <c r="D3018" s="16">
        <f>IF(T3018="",0,IF(科目汇总表!P$5=1,INT(LEFT(T3018,4)),IF(AND(科目汇总表!P$5=2,LEN(T3018)&gt;4),INT(LEFT(T3018,6)),IF(AND(科目汇总表!P$5=3,LEN(T3018)&gt;6),INT(LEFT(T3018,8)),IF(AND(科目汇总表!P$5=4,LEN(T3018)&gt;8),T3018,0)))))</f>
        <v>0</v>
      </c>
      <c r="H3018" s="16">
        <f t="shared" si="143"/>
        <v>0</v>
      </c>
      <c r="I3018" s="16">
        <f t="shared" si="141"/>
        <v>0</v>
      </c>
      <c r="J3018" s="16">
        <f t="shared" si="142"/>
        <v>0</v>
      </c>
    </row>
    <row r="3019" spans="4:10" ht="15" customHeight="1" x14ac:dyDescent="0.15">
      <c r="D3019" s="16">
        <f>IF(T3019="",0,IF(科目汇总表!P$5=1,INT(LEFT(T3019,4)),IF(AND(科目汇总表!P$5=2,LEN(T3019)&gt;4),INT(LEFT(T3019,6)),IF(AND(科目汇总表!P$5=3,LEN(T3019)&gt;6),INT(LEFT(T3019,8)),IF(AND(科目汇总表!P$5=4,LEN(T3019)&gt;8),T3019,0)))))</f>
        <v>0</v>
      </c>
      <c r="H3019" s="16">
        <f t="shared" si="143"/>
        <v>0</v>
      </c>
      <c r="I3019" s="16">
        <f t="shared" si="141"/>
        <v>0</v>
      </c>
      <c r="J3019" s="16">
        <f t="shared" si="142"/>
        <v>0</v>
      </c>
    </row>
    <row r="3020" spans="4:10" ht="15" customHeight="1" x14ac:dyDescent="0.15">
      <c r="D3020" s="16">
        <f>IF(T3020="",0,IF(科目汇总表!P$5=1,INT(LEFT(T3020,4)),IF(AND(科目汇总表!P$5=2,LEN(T3020)&gt;4),INT(LEFT(T3020,6)),IF(AND(科目汇总表!P$5=3,LEN(T3020)&gt;6),INT(LEFT(T3020,8)),IF(AND(科目汇总表!P$5=4,LEN(T3020)&gt;8),T3020,0)))))</f>
        <v>0</v>
      </c>
      <c r="H3020" s="16">
        <f t="shared" si="143"/>
        <v>0</v>
      </c>
      <c r="I3020" s="16">
        <f t="shared" si="141"/>
        <v>0</v>
      </c>
      <c r="J3020" s="16">
        <f t="shared" si="142"/>
        <v>0</v>
      </c>
    </row>
    <row r="3021" spans="4:10" ht="15" customHeight="1" x14ac:dyDescent="0.15">
      <c r="D3021" s="16">
        <f>IF(T3021="",0,IF(科目汇总表!P$5=1,INT(LEFT(T3021,4)),IF(AND(科目汇总表!P$5=2,LEN(T3021)&gt;4),INT(LEFT(T3021,6)),IF(AND(科目汇总表!P$5=3,LEN(T3021)&gt;6),INT(LEFT(T3021,8)),IF(AND(科目汇总表!P$5=4,LEN(T3021)&gt;8),T3021,0)))))</f>
        <v>0</v>
      </c>
      <c r="H3021" s="16">
        <f t="shared" si="143"/>
        <v>0</v>
      </c>
      <c r="I3021" s="16">
        <f t="shared" si="141"/>
        <v>0</v>
      </c>
      <c r="J3021" s="16">
        <f t="shared" si="142"/>
        <v>0</v>
      </c>
    </row>
    <row r="3022" spans="4:10" ht="15" customHeight="1" x14ac:dyDescent="0.15">
      <c r="D3022" s="16">
        <f>IF(T3022="",0,IF(科目汇总表!P$5=1,INT(LEFT(T3022,4)),IF(AND(科目汇总表!P$5=2,LEN(T3022)&gt;4),INT(LEFT(T3022,6)),IF(AND(科目汇总表!P$5=3,LEN(T3022)&gt;6),INT(LEFT(T3022,8)),IF(AND(科目汇总表!P$5=4,LEN(T3022)&gt;8),T3022,0)))))</f>
        <v>0</v>
      </c>
      <c r="H3022" s="16">
        <f t="shared" si="143"/>
        <v>0</v>
      </c>
      <c r="I3022" s="16">
        <f t="shared" si="141"/>
        <v>0</v>
      </c>
      <c r="J3022" s="16">
        <f t="shared" si="142"/>
        <v>0</v>
      </c>
    </row>
    <row r="3023" spans="4:10" ht="15" customHeight="1" x14ac:dyDescent="0.15">
      <c r="D3023" s="16">
        <f>IF(T3023="",0,IF(科目汇总表!P$5=1,INT(LEFT(T3023,4)),IF(AND(科目汇总表!P$5=2,LEN(T3023)&gt;4),INT(LEFT(T3023,6)),IF(AND(科目汇总表!P$5=3,LEN(T3023)&gt;6),INT(LEFT(T3023,8)),IF(AND(科目汇总表!P$5=4,LEN(T3023)&gt;8),T3023,0)))))</f>
        <v>0</v>
      </c>
      <c r="H3023" s="16">
        <f t="shared" si="143"/>
        <v>0</v>
      </c>
      <c r="I3023" s="16">
        <f t="shared" si="141"/>
        <v>0</v>
      </c>
      <c r="J3023" s="16">
        <f t="shared" si="142"/>
        <v>0</v>
      </c>
    </row>
    <row r="3024" spans="4:10" ht="15" customHeight="1" x14ac:dyDescent="0.15">
      <c r="D3024" s="16">
        <f>IF(T3024="",0,IF(科目汇总表!P$5=1,INT(LEFT(T3024,4)),IF(AND(科目汇总表!P$5=2,LEN(T3024)&gt;4),INT(LEFT(T3024,6)),IF(AND(科目汇总表!P$5=3,LEN(T3024)&gt;6),INT(LEFT(T3024,8)),IF(AND(科目汇总表!P$5=4,LEN(T3024)&gt;8),T3024,0)))))</f>
        <v>0</v>
      </c>
      <c r="H3024" s="16">
        <f t="shared" si="143"/>
        <v>0</v>
      </c>
      <c r="I3024" s="16">
        <f t="shared" si="141"/>
        <v>0</v>
      </c>
      <c r="J3024" s="16">
        <f t="shared" si="142"/>
        <v>0</v>
      </c>
    </row>
    <row r="3025" spans="4:10" ht="15" customHeight="1" x14ac:dyDescent="0.15">
      <c r="D3025" s="16">
        <f>IF(T3025="",0,IF(科目汇总表!P$5=1,INT(LEFT(T3025,4)),IF(AND(科目汇总表!P$5=2,LEN(T3025)&gt;4),INT(LEFT(T3025,6)),IF(AND(科目汇总表!P$5=3,LEN(T3025)&gt;6),INT(LEFT(T3025,8)),IF(AND(科目汇总表!P$5=4,LEN(T3025)&gt;8),T3025,0)))))</f>
        <v>0</v>
      </c>
      <c r="H3025" s="16">
        <f t="shared" si="143"/>
        <v>0</v>
      </c>
      <c r="I3025" s="16">
        <f t="shared" si="141"/>
        <v>0</v>
      </c>
      <c r="J3025" s="16">
        <f t="shared" si="142"/>
        <v>0</v>
      </c>
    </row>
    <row r="3026" spans="4:10" ht="15" customHeight="1" x14ac:dyDescent="0.15">
      <c r="D3026" s="16">
        <f>IF(T3026="",0,IF(科目汇总表!P$5=1,INT(LEFT(T3026,4)),IF(AND(科目汇总表!P$5=2,LEN(T3026)&gt;4),INT(LEFT(T3026,6)),IF(AND(科目汇总表!P$5=3,LEN(T3026)&gt;6),INT(LEFT(T3026,8)),IF(AND(科目汇总表!P$5=4,LEN(T3026)&gt;8),T3026,0)))))</f>
        <v>0</v>
      </c>
      <c r="H3026" s="16">
        <f t="shared" si="143"/>
        <v>0</v>
      </c>
      <c r="I3026" s="16">
        <f t="shared" si="141"/>
        <v>0</v>
      </c>
      <c r="J3026" s="16">
        <f t="shared" si="142"/>
        <v>0</v>
      </c>
    </row>
    <row r="3027" spans="4:10" ht="15" customHeight="1" x14ac:dyDescent="0.15">
      <c r="D3027" s="16">
        <f>IF(T3027="",0,IF(科目汇总表!P$5=1,INT(LEFT(T3027,4)),IF(AND(科目汇总表!P$5=2,LEN(T3027)&gt;4),INT(LEFT(T3027,6)),IF(AND(科目汇总表!P$5=3,LEN(T3027)&gt;6),INT(LEFT(T3027,8)),IF(AND(科目汇总表!P$5=4,LEN(T3027)&gt;8),T3027,0)))))</f>
        <v>0</v>
      </c>
      <c r="H3027" s="16">
        <f t="shared" si="143"/>
        <v>0</v>
      </c>
      <c r="I3027" s="16">
        <f t="shared" si="141"/>
        <v>0</v>
      </c>
      <c r="J3027" s="16">
        <f t="shared" si="142"/>
        <v>0</v>
      </c>
    </row>
    <row r="3028" spans="4:10" ht="15" customHeight="1" x14ac:dyDescent="0.15">
      <c r="D3028" s="16">
        <f>IF(T3028="",0,IF(科目汇总表!P$5=1,INT(LEFT(T3028,4)),IF(AND(科目汇总表!P$5=2,LEN(T3028)&gt;4),INT(LEFT(T3028,6)),IF(AND(科目汇总表!P$5=3,LEN(T3028)&gt;6),INT(LEFT(T3028,8)),IF(AND(科目汇总表!P$5=4,LEN(T3028)&gt;8),T3028,0)))))</f>
        <v>0</v>
      </c>
      <c r="H3028" s="16">
        <f t="shared" si="143"/>
        <v>0</v>
      </c>
      <c r="I3028" s="16">
        <f t="shared" si="141"/>
        <v>0</v>
      </c>
      <c r="J3028" s="16">
        <f t="shared" si="142"/>
        <v>0</v>
      </c>
    </row>
    <row r="3029" spans="4:10" ht="15" customHeight="1" x14ac:dyDescent="0.15">
      <c r="D3029" s="16">
        <f>IF(T3029="",0,IF(科目汇总表!P$5=1,INT(LEFT(T3029,4)),IF(AND(科目汇总表!P$5=2,LEN(T3029)&gt;4),INT(LEFT(T3029,6)),IF(AND(科目汇总表!P$5=3,LEN(T3029)&gt;6),INT(LEFT(T3029,8)),IF(AND(科目汇总表!P$5=4,LEN(T3029)&gt;8),T3029,0)))))</f>
        <v>0</v>
      </c>
      <c r="H3029" s="16">
        <f t="shared" si="143"/>
        <v>0</v>
      </c>
      <c r="I3029" s="16">
        <f t="shared" si="141"/>
        <v>0</v>
      </c>
      <c r="J3029" s="16">
        <f t="shared" si="142"/>
        <v>0</v>
      </c>
    </row>
    <row r="3030" spans="4:10" ht="15" customHeight="1" x14ac:dyDescent="0.15">
      <c r="D3030" s="16">
        <f>IF(T3030="",0,IF(科目汇总表!P$5=1,INT(LEFT(T3030,4)),IF(AND(科目汇总表!P$5=2,LEN(T3030)&gt;4),INT(LEFT(T3030,6)),IF(AND(科目汇总表!P$5=3,LEN(T3030)&gt;6),INT(LEFT(T3030,8)),IF(AND(科目汇总表!P$5=4,LEN(T3030)&gt;8),T3030,0)))))</f>
        <v>0</v>
      </c>
      <c r="H3030" s="16">
        <f t="shared" si="143"/>
        <v>0</v>
      </c>
      <c r="I3030" s="16">
        <f t="shared" si="141"/>
        <v>0</v>
      </c>
      <c r="J3030" s="16">
        <f t="shared" si="142"/>
        <v>0</v>
      </c>
    </row>
    <row r="3031" spans="4:10" ht="15" customHeight="1" x14ac:dyDescent="0.15">
      <c r="D3031" s="16">
        <f>IF(T3031="",0,IF(科目汇总表!P$5=1,INT(LEFT(T3031,4)),IF(AND(科目汇总表!P$5=2,LEN(T3031)&gt;4),INT(LEFT(T3031,6)),IF(AND(科目汇总表!P$5=3,LEN(T3031)&gt;6),INT(LEFT(T3031,8)),IF(AND(科目汇总表!P$5=4,LEN(T3031)&gt;8),T3031,0)))))</f>
        <v>0</v>
      </c>
      <c r="H3031" s="16">
        <f t="shared" si="143"/>
        <v>0</v>
      </c>
      <c r="I3031" s="16">
        <f t="shared" si="141"/>
        <v>0</v>
      </c>
      <c r="J3031" s="16">
        <f t="shared" si="142"/>
        <v>0</v>
      </c>
    </row>
    <row r="3032" spans="4:10" ht="15" customHeight="1" x14ac:dyDescent="0.15">
      <c r="D3032" s="16">
        <f>IF(T3032="",0,IF(科目汇总表!P$5=1,INT(LEFT(T3032,4)),IF(AND(科目汇总表!P$5=2,LEN(T3032)&gt;4),INT(LEFT(T3032,6)),IF(AND(科目汇总表!P$5=3,LEN(T3032)&gt;6),INT(LEFT(T3032,8)),IF(AND(科目汇总表!P$5=4,LEN(T3032)&gt;8),T3032,0)))))</f>
        <v>0</v>
      </c>
      <c r="H3032" s="16">
        <f t="shared" si="143"/>
        <v>0</v>
      </c>
      <c r="I3032" s="16">
        <f t="shared" si="141"/>
        <v>0</v>
      </c>
      <c r="J3032" s="16">
        <f t="shared" si="142"/>
        <v>0</v>
      </c>
    </row>
    <row r="3033" spans="4:10" ht="15" customHeight="1" x14ac:dyDescent="0.15">
      <c r="D3033" s="16">
        <f>IF(T3033="",0,IF(科目汇总表!P$5=1,INT(LEFT(T3033,4)),IF(AND(科目汇总表!P$5=2,LEN(T3033)&gt;4),INT(LEFT(T3033,6)),IF(AND(科目汇总表!P$5=3,LEN(T3033)&gt;6),INT(LEFT(T3033,8)),IF(AND(科目汇总表!P$5=4,LEN(T3033)&gt;8),T3033,0)))))</f>
        <v>0</v>
      </c>
      <c r="H3033" s="16">
        <f t="shared" si="143"/>
        <v>0</v>
      </c>
      <c r="I3033" s="16">
        <f t="shared" si="141"/>
        <v>0</v>
      </c>
      <c r="J3033" s="16">
        <f t="shared" si="142"/>
        <v>0</v>
      </c>
    </row>
    <row r="3034" spans="4:10" ht="15" customHeight="1" x14ac:dyDescent="0.15">
      <c r="D3034" s="16">
        <f>IF(T3034="",0,IF(科目汇总表!P$5=1,INT(LEFT(T3034,4)),IF(AND(科目汇总表!P$5=2,LEN(T3034)&gt;4),INT(LEFT(T3034,6)),IF(AND(科目汇总表!P$5=3,LEN(T3034)&gt;6),INT(LEFT(T3034,8)),IF(AND(科目汇总表!P$5=4,LEN(T3034)&gt;8),T3034,0)))))</f>
        <v>0</v>
      </c>
      <c r="H3034" s="16">
        <f t="shared" si="143"/>
        <v>0</v>
      </c>
      <c r="I3034" s="16">
        <f t="shared" si="141"/>
        <v>0</v>
      </c>
      <c r="J3034" s="16">
        <f t="shared" si="142"/>
        <v>0</v>
      </c>
    </row>
    <row r="3035" spans="4:10" ht="15" customHeight="1" x14ac:dyDescent="0.15">
      <c r="D3035" s="16">
        <f>IF(T3035="",0,IF(科目汇总表!P$5=1,INT(LEFT(T3035,4)),IF(AND(科目汇总表!P$5=2,LEN(T3035)&gt;4),INT(LEFT(T3035,6)),IF(AND(科目汇总表!P$5=3,LEN(T3035)&gt;6),INT(LEFT(T3035,8)),IF(AND(科目汇总表!P$5=4,LEN(T3035)&gt;8),T3035,0)))))</f>
        <v>0</v>
      </c>
      <c r="H3035" s="16">
        <f t="shared" si="143"/>
        <v>0</v>
      </c>
      <c r="I3035" s="16">
        <f t="shared" si="141"/>
        <v>0</v>
      </c>
      <c r="J3035" s="16">
        <f t="shared" si="142"/>
        <v>0</v>
      </c>
    </row>
    <row r="3036" spans="4:10" ht="15" customHeight="1" x14ac:dyDescent="0.15">
      <c r="D3036" s="16">
        <f>IF(T3036="",0,IF(科目汇总表!P$5=1,INT(LEFT(T3036,4)),IF(AND(科目汇总表!P$5=2,LEN(T3036)&gt;4),INT(LEFT(T3036,6)),IF(AND(科目汇总表!P$5=3,LEN(T3036)&gt;6),INT(LEFT(T3036,8)),IF(AND(科目汇总表!P$5=4,LEN(T3036)&gt;8),T3036,0)))))</f>
        <v>0</v>
      </c>
      <c r="H3036" s="16">
        <f t="shared" si="143"/>
        <v>0</v>
      </c>
      <c r="I3036" s="16">
        <f t="shared" si="141"/>
        <v>0</v>
      </c>
      <c r="J3036" s="16">
        <f t="shared" si="142"/>
        <v>0</v>
      </c>
    </row>
    <row r="3037" spans="4:10" ht="15" customHeight="1" x14ac:dyDescent="0.15">
      <c r="D3037" s="16">
        <f>IF(T3037="",0,IF(科目汇总表!P$5=1,INT(LEFT(T3037,4)),IF(AND(科目汇总表!P$5=2,LEN(T3037)&gt;4),INT(LEFT(T3037,6)),IF(AND(科目汇总表!P$5=3,LEN(T3037)&gt;6),INT(LEFT(T3037,8)),IF(AND(科目汇总表!P$5=4,LEN(T3037)&gt;8),T3037,0)))))</f>
        <v>0</v>
      </c>
      <c r="H3037" s="16">
        <f t="shared" si="143"/>
        <v>0</v>
      </c>
      <c r="I3037" s="16">
        <f t="shared" si="141"/>
        <v>0</v>
      </c>
      <c r="J3037" s="16">
        <f t="shared" si="142"/>
        <v>0</v>
      </c>
    </row>
    <row r="3038" spans="4:10" ht="15" customHeight="1" x14ac:dyDescent="0.15">
      <c r="D3038" s="16">
        <f>IF(T3038="",0,IF(科目汇总表!P$5=1,INT(LEFT(T3038,4)),IF(AND(科目汇总表!P$5=2,LEN(T3038)&gt;4),INT(LEFT(T3038,6)),IF(AND(科目汇总表!P$5=3,LEN(T3038)&gt;6),INT(LEFT(T3038,8)),IF(AND(科目汇总表!P$5=4,LEN(T3038)&gt;8),T3038,0)))))</f>
        <v>0</v>
      </c>
      <c r="H3038" s="16">
        <f t="shared" si="143"/>
        <v>0</v>
      </c>
      <c r="I3038" s="16">
        <f t="shared" si="141"/>
        <v>0</v>
      </c>
      <c r="J3038" s="16">
        <f t="shared" si="142"/>
        <v>0</v>
      </c>
    </row>
    <row r="3039" spans="4:10" ht="15" customHeight="1" x14ac:dyDescent="0.15">
      <c r="D3039" s="16">
        <f>IF(T3039="",0,IF(科目汇总表!P$5=1,INT(LEFT(T3039,4)),IF(AND(科目汇总表!P$5=2,LEN(T3039)&gt;4),INT(LEFT(T3039,6)),IF(AND(科目汇总表!P$5=3,LEN(T3039)&gt;6),INT(LEFT(T3039,8)),IF(AND(科目汇总表!P$5=4,LEN(T3039)&gt;8),T3039,0)))))</f>
        <v>0</v>
      </c>
      <c r="H3039" s="16">
        <f t="shared" si="143"/>
        <v>0</v>
      </c>
      <c r="I3039" s="16">
        <f t="shared" si="141"/>
        <v>0</v>
      </c>
      <c r="J3039" s="16">
        <f t="shared" si="142"/>
        <v>0</v>
      </c>
    </row>
    <row r="3040" spans="4:10" ht="15" customHeight="1" x14ac:dyDescent="0.15">
      <c r="D3040" s="16">
        <f>IF(T3040="",0,IF(科目汇总表!P$5=1,INT(LEFT(T3040,4)),IF(AND(科目汇总表!P$5=2,LEN(T3040)&gt;4),INT(LEFT(T3040,6)),IF(AND(科目汇总表!P$5=3,LEN(T3040)&gt;6),INT(LEFT(T3040,8)),IF(AND(科目汇总表!P$5=4,LEN(T3040)&gt;8),T3040,0)))))</f>
        <v>0</v>
      </c>
      <c r="H3040" s="16">
        <f t="shared" si="143"/>
        <v>0</v>
      </c>
      <c r="I3040" s="16">
        <f t="shared" si="141"/>
        <v>0</v>
      </c>
      <c r="J3040" s="16">
        <f t="shared" si="142"/>
        <v>0</v>
      </c>
    </row>
    <row r="3041" spans="4:10" ht="15" customHeight="1" x14ac:dyDescent="0.15">
      <c r="D3041" s="16">
        <f>IF(T3041="",0,IF(科目汇总表!P$5=1,INT(LEFT(T3041,4)),IF(AND(科目汇总表!P$5=2,LEN(T3041)&gt;4),INT(LEFT(T3041,6)),IF(AND(科目汇总表!P$5=3,LEN(T3041)&gt;6),INT(LEFT(T3041,8)),IF(AND(科目汇总表!P$5=4,LEN(T3041)&gt;8),T3041,0)))))</f>
        <v>0</v>
      </c>
      <c r="H3041" s="16">
        <f t="shared" si="143"/>
        <v>0</v>
      </c>
      <c r="I3041" s="16">
        <f t="shared" si="141"/>
        <v>0</v>
      </c>
      <c r="J3041" s="16">
        <f t="shared" si="142"/>
        <v>0</v>
      </c>
    </row>
    <row r="3042" spans="4:10" ht="15" customHeight="1" x14ac:dyDescent="0.15">
      <c r="D3042" s="16">
        <f>IF(T3042="",0,IF(科目汇总表!P$5=1,INT(LEFT(T3042,4)),IF(AND(科目汇总表!P$5=2,LEN(T3042)&gt;4),INT(LEFT(T3042,6)),IF(AND(科目汇总表!P$5=3,LEN(T3042)&gt;6),INT(LEFT(T3042,8)),IF(AND(科目汇总表!P$5=4,LEN(T3042)&gt;8),T3042,0)))))</f>
        <v>0</v>
      </c>
      <c r="H3042" s="16">
        <f t="shared" si="143"/>
        <v>0</v>
      </c>
      <c r="I3042" s="16">
        <f t="shared" si="141"/>
        <v>0</v>
      </c>
      <c r="J3042" s="16">
        <f t="shared" si="142"/>
        <v>0</v>
      </c>
    </row>
    <row r="3043" spans="4:10" ht="15" customHeight="1" x14ac:dyDescent="0.15">
      <c r="D3043" s="16">
        <f>IF(T3043="",0,IF(科目汇总表!P$5=1,INT(LEFT(T3043,4)),IF(AND(科目汇总表!P$5=2,LEN(T3043)&gt;4),INT(LEFT(T3043,6)),IF(AND(科目汇总表!P$5=3,LEN(T3043)&gt;6),INT(LEFT(T3043,8)),IF(AND(科目汇总表!P$5=4,LEN(T3043)&gt;8),T3043,0)))))</f>
        <v>0</v>
      </c>
      <c r="H3043" s="16">
        <f t="shared" si="143"/>
        <v>0</v>
      </c>
      <c r="I3043" s="16">
        <f t="shared" si="141"/>
        <v>0</v>
      </c>
      <c r="J3043" s="16">
        <f t="shared" si="142"/>
        <v>0</v>
      </c>
    </row>
    <row r="3044" spans="4:10" ht="15" customHeight="1" x14ac:dyDescent="0.15">
      <c r="D3044" s="16">
        <f>IF(T3044="",0,IF(科目汇总表!P$5=1,INT(LEFT(T3044,4)),IF(AND(科目汇总表!P$5=2,LEN(T3044)&gt;4),INT(LEFT(T3044,6)),IF(AND(科目汇总表!P$5=3,LEN(T3044)&gt;6),INT(LEFT(T3044,8)),IF(AND(科目汇总表!P$5=4,LEN(T3044)&gt;8),T3044,0)))))</f>
        <v>0</v>
      </c>
      <c r="H3044" s="16">
        <f t="shared" si="143"/>
        <v>0</v>
      </c>
      <c r="I3044" s="16">
        <f t="shared" ref="I3044:I3107" si="144">IF(LEN(T3044)&lt;6,0,INT(LEFT(T3044,6)))</f>
        <v>0</v>
      </c>
      <c r="J3044" s="16">
        <f t="shared" ref="J3044:J3107" si="145">IF(LEN(T3044)&lt;8,0,INT(LEFT(T3044,8)))</f>
        <v>0</v>
      </c>
    </row>
    <row r="3045" spans="4:10" ht="15" customHeight="1" x14ac:dyDescent="0.15">
      <c r="D3045" s="16">
        <f>IF(T3045="",0,IF(科目汇总表!P$5=1,INT(LEFT(T3045,4)),IF(AND(科目汇总表!P$5=2,LEN(T3045)&gt;4),INT(LEFT(T3045,6)),IF(AND(科目汇总表!P$5=3,LEN(T3045)&gt;6),INT(LEFT(T3045,8)),IF(AND(科目汇总表!P$5=4,LEN(T3045)&gt;8),T3045,0)))))</f>
        <v>0</v>
      </c>
      <c r="H3045" s="16">
        <f t="shared" si="143"/>
        <v>0</v>
      </c>
      <c r="I3045" s="16">
        <f t="shared" si="144"/>
        <v>0</v>
      </c>
      <c r="J3045" s="16">
        <f t="shared" si="145"/>
        <v>0</v>
      </c>
    </row>
    <row r="3046" spans="4:10" ht="15" customHeight="1" x14ac:dyDescent="0.15">
      <c r="D3046" s="16">
        <f>IF(T3046="",0,IF(科目汇总表!P$5=1,INT(LEFT(T3046,4)),IF(AND(科目汇总表!P$5=2,LEN(T3046)&gt;4),INT(LEFT(T3046,6)),IF(AND(科目汇总表!P$5=3,LEN(T3046)&gt;6),INT(LEFT(T3046,8)),IF(AND(科目汇总表!P$5=4,LEN(T3046)&gt;8),T3046,0)))))</f>
        <v>0</v>
      </c>
      <c r="H3046" s="16">
        <f t="shared" si="143"/>
        <v>0</v>
      </c>
      <c r="I3046" s="16">
        <f t="shared" si="144"/>
        <v>0</v>
      </c>
      <c r="J3046" s="16">
        <f t="shared" si="145"/>
        <v>0</v>
      </c>
    </row>
    <row r="3047" spans="4:10" ht="15" customHeight="1" x14ac:dyDescent="0.15">
      <c r="D3047" s="16">
        <f>IF(T3047="",0,IF(科目汇总表!P$5=1,INT(LEFT(T3047,4)),IF(AND(科目汇总表!P$5=2,LEN(T3047)&gt;4),INT(LEFT(T3047,6)),IF(AND(科目汇总表!P$5=3,LEN(T3047)&gt;6),INT(LEFT(T3047,8)),IF(AND(科目汇总表!P$5=4,LEN(T3047)&gt;8),T3047,0)))))</f>
        <v>0</v>
      </c>
      <c r="H3047" s="16">
        <f t="shared" si="143"/>
        <v>0</v>
      </c>
      <c r="I3047" s="16">
        <f t="shared" si="144"/>
        <v>0</v>
      </c>
      <c r="J3047" s="16">
        <f t="shared" si="145"/>
        <v>0</v>
      </c>
    </row>
    <row r="3048" spans="4:10" ht="15" customHeight="1" x14ac:dyDescent="0.15">
      <c r="D3048" s="16">
        <f>IF(T3048="",0,IF(科目汇总表!P$5=1,INT(LEFT(T3048,4)),IF(AND(科目汇总表!P$5=2,LEN(T3048)&gt;4),INT(LEFT(T3048,6)),IF(AND(科目汇总表!P$5=3,LEN(T3048)&gt;6),INT(LEFT(T3048,8)),IF(AND(科目汇总表!P$5=4,LEN(T3048)&gt;8),T3048,0)))))</f>
        <v>0</v>
      </c>
      <c r="H3048" s="16">
        <f t="shared" si="143"/>
        <v>0</v>
      </c>
      <c r="I3048" s="16">
        <f t="shared" si="144"/>
        <v>0</v>
      </c>
      <c r="J3048" s="16">
        <f t="shared" si="145"/>
        <v>0</v>
      </c>
    </row>
    <row r="3049" spans="4:10" ht="15" customHeight="1" x14ac:dyDescent="0.15">
      <c r="D3049" s="16">
        <f>IF(T3049="",0,IF(科目汇总表!P$5=1,INT(LEFT(T3049,4)),IF(AND(科目汇总表!P$5=2,LEN(T3049)&gt;4),INT(LEFT(T3049,6)),IF(AND(科目汇总表!P$5=3,LEN(T3049)&gt;6),INT(LEFT(T3049,8)),IF(AND(科目汇总表!P$5=4,LEN(T3049)&gt;8),T3049,0)))))</f>
        <v>0</v>
      </c>
      <c r="H3049" s="16">
        <f t="shared" si="143"/>
        <v>0</v>
      </c>
      <c r="I3049" s="16">
        <f t="shared" si="144"/>
        <v>0</v>
      </c>
      <c r="J3049" s="16">
        <f t="shared" si="145"/>
        <v>0</v>
      </c>
    </row>
    <row r="3050" spans="4:10" ht="15" customHeight="1" x14ac:dyDescent="0.15">
      <c r="D3050" s="16">
        <f>IF(T3050="",0,IF(科目汇总表!P$5=1,INT(LEFT(T3050,4)),IF(AND(科目汇总表!P$5=2,LEN(T3050)&gt;4),INT(LEFT(T3050,6)),IF(AND(科目汇总表!P$5=3,LEN(T3050)&gt;6),INT(LEFT(T3050,8)),IF(AND(科目汇总表!P$5=4,LEN(T3050)&gt;8),T3050,0)))))</f>
        <v>0</v>
      </c>
      <c r="H3050" s="16">
        <f t="shared" si="143"/>
        <v>0</v>
      </c>
      <c r="I3050" s="16">
        <f t="shared" si="144"/>
        <v>0</v>
      </c>
      <c r="J3050" s="16">
        <f t="shared" si="145"/>
        <v>0</v>
      </c>
    </row>
    <row r="3051" spans="4:10" ht="15" customHeight="1" x14ac:dyDescent="0.15">
      <c r="D3051" s="16">
        <f>IF(T3051="",0,IF(科目汇总表!P$5=1,INT(LEFT(T3051,4)),IF(AND(科目汇总表!P$5=2,LEN(T3051)&gt;4),INT(LEFT(T3051,6)),IF(AND(科目汇总表!P$5=3,LEN(T3051)&gt;6),INT(LEFT(T3051,8)),IF(AND(科目汇总表!P$5=4,LEN(T3051)&gt;8),T3051,0)))))</f>
        <v>0</v>
      </c>
      <c r="H3051" s="16">
        <f t="shared" si="143"/>
        <v>0</v>
      </c>
      <c r="I3051" s="16">
        <f t="shared" si="144"/>
        <v>0</v>
      </c>
      <c r="J3051" s="16">
        <f t="shared" si="145"/>
        <v>0</v>
      </c>
    </row>
    <row r="3052" spans="4:10" ht="15" customHeight="1" x14ac:dyDescent="0.15">
      <c r="D3052" s="16">
        <f>IF(T3052="",0,IF(科目汇总表!P$5=1,INT(LEFT(T3052,4)),IF(AND(科目汇总表!P$5=2,LEN(T3052)&gt;4),INT(LEFT(T3052,6)),IF(AND(科目汇总表!P$5=3,LEN(T3052)&gt;6),INT(LEFT(T3052,8)),IF(AND(科目汇总表!P$5=4,LEN(T3052)&gt;8),T3052,0)))))</f>
        <v>0</v>
      </c>
      <c r="H3052" s="16">
        <f t="shared" si="143"/>
        <v>0</v>
      </c>
      <c r="I3052" s="16">
        <f t="shared" si="144"/>
        <v>0</v>
      </c>
      <c r="J3052" s="16">
        <f t="shared" si="145"/>
        <v>0</v>
      </c>
    </row>
    <row r="3053" spans="4:10" ht="15" customHeight="1" x14ac:dyDescent="0.15">
      <c r="D3053" s="16">
        <f>IF(T3053="",0,IF(科目汇总表!P$5=1,INT(LEFT(T3053,4)),IF(AND(科目汇总表!P$5=2,LEN(T3053)&gt;4),INT(LEFT(T3053,6)),IF(AND(科目汇总表!P$5=3,LEN(T3053)&gt;6),INT(LEFT(T3053,8)),IF(AND(科目汇总表!P$5=4,LEN(T3053)&gt;8),T3053,0)))))</f>
        <v>0</v>
      </c>
      <c r="H3053" s="16">
        <f t="shared" si="143"/>
        <v>0</v>
      </c>
      <c r="I3053" s="16">
        <f t="shared" si="144"/>
        <v>0</v>
      </c>
      <c r="J3053" s="16">
        <f t="shared" si="145"/>
        <v>0</v>
      </c>
    </row>
    <row r="3054" spans="4:10" ht="15" customHeight="1" x14ac:dyDescent="0.15">
      <c r="D3054" s="16">
        <f>IF(T3054="",0,IF(科目汇总表!P$5=1,INT(LEFT(T3054,4)),IF(AND(科目汇总表!P$5=2,LEN(T3054)&gt;4),INT(LEFT(T3054,6)),IF(AND(科目汇总表!P$5=3,LEN(T3054)&gt;6),INT(LEFT(T3054,8)),IF(AND(科目汇总表!P$5=4,LEN(T3054)&gt;8),T3054,0)))))</f>
        <v>0</v>
      </c>
      <c r="H3054" s="16">
        <f t="shared" si="143"/>
        <v>0</v>
      </c>
      <c r="I3054" s="16">
        <f t="shared" si="144"/>
        <v>0</v>
      </c>
      <c r="J3054" s="16">
        <f t="shared" si="145"/>
        <v>0</v>
      </c>
    </row>
    <row r="3055" spans="4:10" ht="15" customHeight="1" x14ac:dyDescent="0.15">
      <c r="D3055" s="16">
        <f>IF(T3055="",0,IF(科目汇总表!P$5=1,INT(LEFT(T3055,4)),IF(AND(科目汇总表!P$5=2,LEN(T3055)&gt;4),INT(LEFT(T3055,6)),IF(AND(科目汇总表!P$5=3,LEN(T3055)&gt;6),INT(LEFT(T3055,8)),IF(AND(科目汇总表!P$5=4,LEN(T3055)&gt;8),T3055,0)))))</f>
        <v>0</v>
      </c>
      <c r="H3055" s="16">
        <f t="shared" si="143"/>
        <v>0</v>
      </c>
      <c r="I3055" s="16">
        <f t="shared" si="144"/>
        <v>0</v>
      </c>
      <c r="J3055" s="16">
        <f t="shared" si="145"/>
        <v>0</v>
      </c>
    </row>
    <row r="3056" spans="4:10" ht="15" customHeight="1" x14ac:dyDescent="0.15">
      <c r="D3056" s="16">
        <f>IF(T3056="",0,IF(科目汇总表!P$5=1,INT(LEFT(T3056,4)),IF(AND(科目汇总表!P$5=2,LEN(T3056)&gt;4),INT(LEFT(T3056,6)),IF(AND(科目汇总表!P$5=3,LEN(T3056)&gt;6),INT(LEFT(T3056,8)),IF(AND(科目汇总表!P$5=4,LEN(T3056)&gt;8),T3056,0)))))</f>
        <v>0</v>
      </c>
      <c r="H3056" s="16">
        <f t="shared" si="143"/>
        <v>0</v>
      </c>
      <c r="I3056" s="16">
        <f t="shared" si="144"/>
        <v>0</v>
      </c>
      <c r="J3056" s="16">
        <f t="shared" si="145"/>
        <v>0</v>
      </c>
    </row>
    <row r="3057" spans="4:10" ht="15" customHeight="1" x14ac:dyDescent="0.15">
      <c r="D3057" s="16">
        <f>IF(T3057="",0,IF(科目汇总表!P$5=1,INT(LEFT(T3057,4)),IF(AND(科目汇总表!P$5=2,LEN(T3057)&gt;4),INT(LEFT(T3057,6)),IF(AND(科目汇总表!P$5=3,LEN(T3057)&gt;6),INT(LEFT(T3057,8)),IF(AND(科目汇总表!P$5=4,LEN(T3057)&gt;8),T3057,0)))))</f>
        <v>0</v>
      </c>
      <c r="H3057" s="16">
        <f t="shared" si="143"/>
        <v>0</v>
      </c>
      <c r="I3057" s="16">
        <f t="shared" si="144"/>
        <v>0</v>
      </c>
      <c r="J3057" s="16">
        <f t="shared" si="145"/>
        <v>0</v>
      </c>
    </row>
    <row r="3058" spans="4:10" ht="15" customHeight="1" x14ac:dyDescent="0.15">
      <c r="D3058" s="16">
        <f>IF(T3058="",0,IF(科目汇总表!P$5=1,INT(LEFT(T3058,4)),IF(AND(科目汇总表!P$5=2,LEN(T3058)&gt;4),INT(LEFT(T3058,6)),IF(AND(科目汇总表!P$5=3,LEN(T3058)&gt;6),INT(LEFT(T3058,8)),IF(AND(科目汇总表!P$5=4,LEN(T3058)&gt;8),T3058,0)))))</f>
        <v>0</v>
      </c>
      <c r="H3058" s="16">
        <f t="shared" si="143"/>
        <v>0</v>
      </c>
      <c r="I3058" s="16">
        <f t="shared" si="144"/>
        <v>0</v>
      </c>
      <c r="J3058" s="16">
        <f t="shared" si="145"/>
        <v>0</v>
      </c>
    </row>
    <row r="3059" spans="4:10" ht="15" customHeight="1" x14ac:dyDescent="0.15">
      <c r="D3059" s="16">
        <f>IF(T3059="",0,IF(科目汇总表!P$5=1,INT(LEFT(T3059,4)),IF(AND(科目汇总表!P$5=2,LEN(T3059)&gt;4),INT(LEFT(T3059,6)),IF(AND(科目汇总表!P$5=3,LEN(T3059)&gt;6),INT(LEFT(T3059,8)),IF(AND(科目汇总表!P$5=4,LEN(T3059)&gt;8),T3059,0)))))</f>
        <v>0</v>
      </c>
      <c r="H3059" s="16">
        <f t="shared" si="143"/>
        <v>0</v>
      </c>
      <c r="I3059" s="16">
        <f t="shared" si="144"/>
        <v>0</v>
      </c>
      <c r="J3059" s="16">
        <f t="shared" si="145"/>
        <v>0</v>
      </c>
    </row>
    <row r="3060" spans="4:10" ht="15" customHeight="1" x14ac:dyDescent="0.15">
      <c r="D3060" s="16">
        <f>IF(T3060="",0,IF(科目汇总表!P$5=1,INT(LEFT(T3060,4)),IF(AND(科目汇总表!P$5=2,LEN(T3060)&gt;4),INT(LEFT(T3060,6)),IF(AND(科目汇总表!P$5=3,LEN(T3060)&gt;6),INT(LEFT(T3060,8)),IF(AND(科目汇总表!P$5=4,LEN(T3060)&gt;8),T3060,0)))))</f>
        <v>0</v>
      </c>
      <c r="H3060" s="16">
        <f t="shared" si="143"/>
        <v>0</v>
      </c>
      <c r="I3060" s="16">
        <f t="shared" si="144"/>
        <v>0</v>
      </c>
      <c r="J3060" s="16">
        <f t="shared" si="145"/>
        <v>0</v>
      </c>
    </row>
    <row r="3061" spans="4:10" ht="15" customHeight="1" x14ac:dyDescent="0.15">
      <c r="D3061" s="16">
        <f>IF(T3061="",0,IF(科目汇总表!P$5=1,INT(LEFT(T3061,4)),IF(AND(科目汇总表!P$5=2,LEN(T3061)&gt;4),INT(LEFT(T3061,6)),IF(AND(科目汇总表!P$5=3,LEN(T3061)&gt;6),INT(LEFT(T3061,8)),IF(AND(科目汇总表!P$5=4,LEN(T3061)&gt;8),T3061,0)))))</f>
        <v>0</v>
      </c>
      <c r="H3061" s="16">
        <f t="shared" si="143"/>
        <v>0</v>
      </c>
      <c r="I3061" s="16">
        <f t="shared" si="144"/>
        <v>0</v>
      </c>
      <c r="J3061" s="16">
        <f t="shared" si="145"/>
        <v>0</v>
      </c>
    </row>
    <row r="3062" spans="4:10" ht="15" customHeight="1" x14ac:dyDescent="0.15">
      <c r="D3062" s="16">
        <f>IF(T3062="",0,IF(科目汇总表!P$5=1,INT(LEFT(T3062,4)),IF(AND(科目汇总表!P$5=2,LEN(T3062)&gt;4),INT(LEFT(T3062,6)),IF(AND(科目汇总表!P$5=3,LEN(T3062)&gt;6),INT(LEFT(T3062,8)),IF(AND(科目汇总表!P$5=4,LEN(T3062)&gt;8),T3062,0)))))</f>
        <v>0</v>
      </c>
      <c r="H3062" s="16">
        <f t="shared" si="143"/>
        <v>0</v>
      </c>
      <c r="I3062" s="16">
        <f t="shared" si="144"/>
        <v>0</v>
      </c>
      <c r="J3062" s="16">
        <f t="shared" si="145"/>
        <v>0</v>
      </c>
    </row>
    <row r="3063" spans="4:10" ht="15" customHeight="1" x14ac:dyDescent="0.15">
      <c r="D3063" s="16">
        <f>IF(T3063="",0,IF(科目汇总表!P$5=1,INT(LEFT(T3063,4)),IF(AND(科目汇总表!P$5=2,LEN(T3063)&gt;4),INT(LEFT(T3063,6)),IF(AND(科目汇总表!P$5=3,LEN(T3063)&gt;6),INT(LEFT(T3063,8)),IF(AND(科目汇总表!P$5=4,LEN(T3063)&gt;8),T3063,0)))))</f>
        <v>0</v>
      </c>
      <c r="H3063" s="16">
        <f t="shared" si="143"/>
        <v>0</v>
      </c>
      <c r="I3063" s="16">
        <f t="shared" si="144"/>
        <v>0</v>
      </c>
      <c r="J3063" s="16">
        <f t="shared" si="145"/>
        <v>0</v>
      </c>
    </row>
    <row r="3064" spans="4:10" ht="15" customHeight="1" x14ac:dyDescent="0.15">
      <c r="D3064" s="16">
        <f>IF(T3064="",0,IF(科目汇总表!P$5=1,INT(LEFT(T3064,4)),IF(AND(科目汇总表!P$5=2,LEN(T3064)&gt;4),INT(LEFT(T3064,6)),IF(AND(科目汇总表!P$5=3,LEN(T3064)&gt;6),INT(LEFT(T3064,8)),IF(AND(科目汇总表!P$5=4,LEN(T3064)&gt;8),T3064,0)))))</f>
        <v>0</v>
      </c>
      <c r="H3064" s="16">
        <f t="shared" si="143"/>
        <v>0</v>
      </c>
      <c r="I3064" s="16">
        <f t="shared" si="144"/>
        <v>0</v>
      </c>
      <c r="J3064" s="16">
        <f t="shared" si="145"/>
        <v>0</v>
      </c>
    </row>
    <row r="3065" spans="4:10" ht="15" customHeight="1" x14ac:dyDescent="0.15">
      <c r="D3065" s="16">
        <f>IF(T3065="",0,IF(科目汇总表!P$5=1,INT(LEFT(T3065,4)),IF(AND(科目汇总表!P$5=2,LEN(T3065)&gt;4),INT(LEFT(T3065,6)),IF(AND(科目汇总表!P$5=3,LEN(T3065)&gt;6),INT(LEFT(T3065,8)),IF(AND(科目汇总表!P$5=4,LEN(T3065)&gt;8),T3065,0)))))</f>
        <v>0</v>
      </c>
      <c r="H3065" s="16">
        <f t="shared" si="143"/>
        <v>0</v>
      </c>
      <c r="I3065" s="16">
        <f t="shared" si="144"/>
        <v>0</v>
      </c>
      <c r="J3065" s="16">
        <f t="shared" si="145"/>
        <v>0</v>
      </c>
    </row>
    <row r="3066" spans="4:10" ht="15" customHeight="1" x14ac:dyDescent="0.15">
      <c r="D3066" s="16">
        <f>IF(T3066="",0,IF(科目汇总表!P$5=1,INT(LEFT(T3066,4)),IF(AND(科目汇总表!P$5=2,LEN(T3066)&gt;4),INT(LEFT(T3066,6)),IF(AND(科目汇总表!P$5=3,LEN(T3066)&gt;6),INT(LEFT(T3066,8)),IF(AND(科目汇总表!P$5=4,LEN(T3066)&gt;8),T3066,0)))))</f>
        <v>0</v>
      </c>
      <c r="H3066" s="16">
        <f t="shared" si="143"/>
        <v>0</v>
      </c>
      <c r="I3066" s="16">
        <f t="shared" si="144"/>
        <v>0</v>
      </c>
      <c r="J3066" s="16">
        <f t="shared" si="145"/>
        <v>0</v>
      </c>
    </row>
    <row r="3067" spans="4:10" ht="15" customHeight="1" x14ac:dyDescent="0.15">
      <c r="D3067" s="16">
        <f>IF(T3067="",0,IF(科目汇总表!P$5=1,INT(LEFT(T3067,4)),IF(AND(科目汇总表!P$5=2,LEN(T3067)&gt;4),INT(LEFT(T3067,6)),IF(AND(科目汇总表!P$5=3,LEN(T3067)&gt;6),INT(LEFT(T3067,8)),IF(AND(科目汇总表!P$5=4,LEN(T3067)&gt;8),T3067,0)))))</f>
        <v>0</v>
      </c>
      <c r="H3067" s="16">
        <f t="shared" si="143"/>
        <v>0</v>
      </c>
      <c r="I3067" s="16">
        <f t="shared" si="144"/>
        <v>0</v>
      </c>
      <c r="J3067" s="16">
        <f t="shared" si="145"/>
        <v>0</v>
      </c>
    </row>
    <row r="3068" spans="4:10" ht="15" customHeight="1" x14ac:dyDescent="0.15">
      <c r="D3068" s="16">
        <f>IF(T3068="",0,IF(科目汇总表!P$5=1,INT(LEFT(T3068,4)),IF(AND(科目汇总表!P$5=2,LEN(T3068)&gt;4),INT(LEFT(T3068,6)),IF(AND(科目汇总表!P$5=3,LEN(T3068)&gt;6),INT(LEFT(T3068,8)),IF(AND(科目汇总表!P$5=4,LEN(T3068)&gt;8),T3068,0)))))</f>
        <v>0</v>
      </c>
      <c r="H3068" s="16">
        <f t="shared" si="143"/>
        <v>0</v>
      </c>
      <c r="I3068" s="16">
        <f t="shared" si="144"/>
        <v>0</v>
      </c>
      <c r="J3068" s="16">
        <f t="shared" si="145"/>
        <v>0</v>
      </c>
    </row>
    <row r="3069" spans="4:10" ht="15" customHeight="1" x14ac:dyDescent="0.15">
      <c r="D3069" s="16">
        <f>IF(T3069="",0,IF(科目汇总表!P$5=1,INT(LEFT(T3069,4)),IF(AND(科目汇总表!P$5=2,LEN(T3069)&gt;4),INT(LEFT(T3069,6)),IF(AND(科目汇总表!P$5=3,LEN(T3069)&gt;6),INT(LEFT(T3069,8)),IF(AND(科目汇总表!P$5=4,LEN(T3069)&gt;8),T3069,0)))))</f>
        <v>0</v>
      </c>
      <c r="H3069" s="16">
        <f t="shared" si="143"/>
        <v>0</v>
      </c>
      <c r="I3069" s="16">
        <f t="shared" si="144"/>
        <v>0</v>
      </c>
      <c r="J3069" s="16">
        <f t="shared" si="145"/>
        <v>0</v>
      </c>
    </row>
    <row r="3070" spans="4:10" ht="15" customHeight="1" x14ac:dyDescent="0.15">
      <c r="D3070" s="16">
        <f>IF(T3070="",0,IF(科目汇总表!P$5=1,INT(LEFT(T3070,4)),IF(AND(科目汇总表!P$5=2,LEN(T3070)&gt;4),INT(LEFT(T3070,6)),IF(AND(科目汇总表!P$5=3,LEN(T3070)&gt;6),INT(LEFT(T3070,8)),IF(AND(科目汇总表!P$5=4,LEN(T3070)&gt;8),T3070,0)))))</f>
        <v>0</v>
      </c>
      <c r="H3070" s="16">
        <f t="shared" si="143"/>
        <v>0</v>
      </c>
      <c r="I3070" s="16">
        <f t="shared" si="144"/>
        <v>0</v>
      </c>
      <c r="J3070" s="16">
        <f t="shared" si="145"/>
        <v>0</v>
      </c>
    </row>
    <row r="3071" spans="4:10" ht="15" customHeight="1" x14ac:dyDescent="0.15">
      <c r="D3071" s="16">
        <f>IF(T3071="",0,IF(科目汇总表!P$5=1,INT(LEFT(T3071,4)),IF(AND(科目汇总表!P$5=2,LEN(T3071)&gt;4),INT(LEFT(T3071,6)),IF(AND(科目汇总表!P$5=3,LEN(T3071)&gt;6),INT(LEFT(T3071,8)),IF(AND(科目汇总表!P$5=4,LEN(T3071)&gt;8),T3071,0)))))</f>
        <v>0</v>
      </c>
      <c r="H3071" s="16">
        <f t="shared" si="143"/>
        <v>0</v>
      </c>
      <c r="I3071" s="16">
        <f t="shared" si="144"/>
        <v>0</v>
      </c>
      <c r="J3071" s="16">
        <f t="shared" si="145"/>
        <v>0</v>
      </c>
    </row>
    <row r="3072" spans="4:10" ht="15" customHeight="1" x14ac:dyDescent="0.15">
      <c r="D3072" s="16">
        <f>IF(T3072="",0,IF(科目汇总表!P$5=1,INT(LEFT(T3072,4)),IF(AND(科目汇总表!P$5=2,LEN(T3072)&gt;4),INT(LEFT(T3072,6)),IF(AND(科目汇总表!P$5=3,LEN(T3072)&gt;6),INT(LEFT(T3072,8)),IF(AND(科目汇总表!P$5=4,LEN(T3072)&gt;8),T3072,0)))))</f>
        <v>0</v>
      </c>
      <c r="H3072" s="16">
        <f t="shared" si="143"/>
        <v>0</v>
      </c>
      <c r="I3072" s="16">
        <f t="shared" si="144"/>
        <v>0</v>
      </c>
      <c r="J3072" s="16">
        <f t="shared" si="145"/>
        <v>0</v>
      </c>
    </row>
    <row r="3073" spans="4:10" ht="15" customHeight="1" x14ac:dyDescent="0.15">
      <c r="D3073" s="16">
        <f>IF(T3073="",0,IF(科目汇总表!P$5=1,INT(LEFT(T3073,4)),IF(AND(科目汇总表!P$5=2,LEN(T3073)&gt;4),INT(LEFT(T3073,6)),IF(AND(科目汇总表!P$5=3,LEN(T3073)&gt;6),INT(LEFT(T3073,8)),IF(AND(科目汇总表!P$5=4,LEN(T3073)&gt;8),T3073,0)))))</f>
        <v>0</v>
      </c>
      <c r="H3073" s="16">
        <f t="shared" si="143"/>
        <v>0</v>
      </c>
      <c r="I3073" s="16">
        <f t="shared" si="144"/>
        <v>0</v>
      </c>
      <c r="J3073" s="16">
        <f t="shared" si="145"/>
        <v>0</v>
      </c>
    </row>
    <row r="3074" spans="4:10" ht="15" customHeight="1" x14ac:dyDescent="0.15">
      <c r="D3074" s="16">
        <f>IF(T3074="",0,IF(科目汇总表!P$5=1,INT(LEFT(T3074,4)),IF(AND(科目汇总表!P$5=2,LEN(T3074)&gt;4),INT(LEFT(T3074,6)),IF(AND(科目汇总表!P$5=3,LEN(T3074)&gt;6),INT(LEFT(T3074,8)),IF(AND(科目汇总表!P$5=4,LEN(T3074)&gt;8),T3074,0)))))</f>
        <v>0</v>
      </c>
      <c r="H3074" s="16">
        <f t="shared" si="143"/>
        <v>0</v>
      </c>
      <c r="I3074" s="16">
        <f t="shared" si="144"/>
        <v>0</v>
      </c>
      <c r="J3074" s="16">
        <f t="shared" si="145"/>
        <v>0</v>
      </c>
    </row>
    <row r="3075" spans="4:10" ht="15" customHeight="1" x14ac:dyDescent="0.15">
      <c r="D3075" s="16">
        <f>IF(T3075="",0,IF(科目汇总表!P$5=1,INT(LEFT(T3075,4)),IF(AND(科目汇总表!P$5=2,LEN(T3075)&gt;4),INT(LEFT(T3075,6)),IF(AND(科目汇总表!P$5=3,LEN(T3075)&gt;6),INT(LEFT(T3075,8)),IF(AND(科目汇总表!P$5=4,LEN(T3075)&gt;8),T3075,0)))))</f>
        <v>0</v>
      </c>
      <c r="H3075" s="16">
        <f t="shared" si="143"/>
        <v>0</v>
      </c>
      <c r="I3075" s="16">
        <f t="shared" si="144"/>
        <v>0</v>
      </c>
      <c r="J3075" s="16">
        <f t="shared" si="145"/>
        <v>0</v>
      </c>
    </row>
    <row r="3076" spans="4:10" ht="15" customHeight="1" x14ac:dyDescent="0.15">
      <c r="D3076" s="16">
        <f>IF(T3076="",0,IF(科目汇总表!P$5=1,INT(LEFT(T3076,4)),IF(AND(科目汇总表!P$5=2,LEN(T3076)&gt;4),INT(LEFT(T3076,6)),IF(AND(科目汇总表!P$5=3,LEN(T3076)&gt;6),INT(LEFT(T3076,8)),IF(AND(科目汇总表!P$5=4,LEN(T3076)&gt;8),T3076,0)))))</f>
        <v>0</v>
      </c>
      <c r="H3076" s="16">
        <f t="shared" si="143"/>
        <v>0</v>
      </c>
      <c r="I3076" s="16">
        <f t="shared" si="144"/>
        <v>0</v>
      </c>
      <c r="J3076" s="16">
        <f t="shared" si="145"/>
        <v>0</v>
      </c>
    </row>
    <row r="3077" spans="4:10" ht="15" customHeight="1" x14ac:dyDescent="0.15">
      <c r="D3077" s="16">
        <f>IF(T3077="",0,IF(科目汇总表!P$5=1,INT(LEFT(T3077,4)),IF(AND(科目汇总表!P$5=2,LEN(T3077)&gt;4),INT(LEFT(T3077,6)),IF(AND(科目汇总表!P$5=3,LEN(T3077)&gt;6),INT(LEFT(T3077,8)),IF(AND(科目汇总表!P$5=4,LEN(T3077)&gt;8),T3077,0)))))</f>
        <v>0</v>
      </c>
      <c r="H3077" s="16">
        <f t="shared" ref="H3077:H3140" si="146">IF(T3077=0,0,INT(LEFT(T3077,4)))</f>
        <v>0</v>
      </c>
      <c r="I3077" s="16">
        <f t="shared" si="144"/>
        <v>0</v>
      </c>
      <c r="J3077" s="16">
        <f t="shared" si="145"/>
        <v>0</v>
      </c>
    </row>
    <row r="3078" spans="4:10" ht="15" customHeight="1" x14ac:dyDescent="0.15">
      <c r="D3078" s="16">
        <f>IF(T3078="",0,IF(科目汇总表!P$5=1,INT(LEFT(T3078,4)),IF(AND(科目汇总表!P$5=2,LEN(T3078)&gt;4),INT(LEFT(T3078,6)),IF(AND(科目汇总表!P$5=3,LEN(T3078)&gt;6),INT(LEFT(T3078,8)),IF(AND(科目汇总表!P$5=4,LEN(T3078)&gt;8),T3078,0)))))</f>
        <v>0</v>
      </c>
      <c r="H3078" s="16">
        <f t="shared" si="146"/>
        <v>0</v>
      </c>
      <c r="I3078" s="16">
        <f t="shared" si="144"/>
        <v>0</v>
      </c>
      <c r="J3078" s="16">
        <f t="shared" si="145"/>
        <v>0</v>
      </c>
    </row>
    <row r="3079" spans="4:10" ht="15" customHeight="1" x14ac:dyDescent="0.15">
      <c r="D3079" s="16">
        <f>IF(T3079="",0,IF(科目汇总表!P$5=1,INT(LEFT(T3079,4)),IF(AND(科目汇总表!P$5=2,LEN(T3079)&gt;4),INT(LEFT(T3079,6)),IF(AND(科目汇总表!P$5=3,LEN(T3079)&gt;6),INT(LEFT(T3079,8)),IF(AND(科目汇总表!P$5=4,LEN(T3079)&gt;8),T3079,0)))))</f>
        <v>0</v>
      </c>
      <c r="H3079" s="16">
        <f t="shared" si="146"/>
        <v>0</v>
      </c>
      <c r="I3079" s="16">
        <f t="shared" si="144"/>
        <v>0</v>
      </c>
      <c r="J3079" s="16">
        <f t="shared" si="145"/>
        <v>0</v>
      </c>
    </row>
    <row r="3080" spans="4:10" ht="15" customHeight="1" x14ac:dyDescent="0.15">
      <c r="D3080" s="16">
        <f>IF(T3080="",0,IF(科目汇总表!P$5=1,INT(LEFT(T3080,4)),IF(AND(科目汇总表!P$5=2,LEN(T3080)&gt;4),INT(LEFT(T3080,6)),IF(AND(科目汇总表!P$5=3,LEN(T3080)&gt;6),INT(LEFT(T3080,8)),IF(AND(科目汇总表!P$5=4,LEN(T3080)&gt;8),T3080,0)))))</f>
        <v>0</v>
      </c>
      <c r="H3080" s="16">
        <f t="shared" si="146"/>
        <v>0</v>
      </c>
      <c r="I3080" s="16">
        <f t="shared" si="144"/>
        <v>0</v>
      </c>
      <c r="J3080" s="16">
        <f t="shared" si="145"/>
        <v>0</v>
      </c>
    </row>
    <row r="3081" spans="4:10" ht="15" customHeight="1" x14ac:dyDescent="0.15">
      <c r="D3081" s="16">
        <f>IF(T3081="",0,IF(科目汇总表!P$5=1,INT(LEFT(T3081,4)),IF(AND(科目汇总表!P$5=2,LEN(T3081)&gt;4),INT(LEFT(T3081,6)),IF(AND(科目汇总表!P$5=3,LEN(T3081)&gt;6),INT(LEFT(T3081,8)),IF(AND(科目汇总表!P$5=4,LEN(T3081)&gt;8),T3081,0)))))</f>
        <v>0</v>
      </c>
      <c r="H3081" s="16">
        <f t="shared" si="146"/>
        <v>0</v>
      </c>
      <c r="I3081" s="16">
        <f t="shared" si="144"/>
        <v>0</v>
      </c>
      <c r="J3081" s="16">
        <f t="shared" si="145"/>
        <v>0</v>
      </c>
    </row>
    <row r="3082" spans="4:10" ht="15" customHeight="1" x14ac:dyDescent="0.15">
      <c r="D3082" s="16">
        <f>IF(T3082="",0,IF(科目汇总表!P$5=1,INT(LEFT(T3082,4)),IF(AND(科目汇总表!P$5=2,LEN(T3082)&gt;4),INT(LEFT(T3082,6)),IF(AND(科目汇总表!P$5=3,LEN(T3082)&gt;6),INT(LEFT(T3082,8)),IF(AND(科目汇总表!P$5=4,LEN(T3082)&gt;8),T3082,0)))))</f>
        <v>0</v>
      </c>
      <c r="H3082" s="16">
        <f t="shared" si="146"/>
        <v>0</v>
      </c>
      <c r="I3082" s="16">
        <f t="shared" si="144"/>
        <v>0</v>
      </c>
      <c r="J3082" s="16">
        <f t="shared" si="145"/>
        <v>0</v>
      </c>
    </row>
    <row r="3083" spans="4:10" ht="15" customHeight="1" x14ac:dyDescent="0.15">
      <c r="D3083" s="16">
        <f>IF(T3083="",0,IF(科目汇总表!P$5=1,INT(LEFT(T3083,4)),IF(AND(科目汇总表!P$5=2,LEN(T3083)&gt;4),INT(LEFT(T3083,6)),IF(AND(科目汇总表!P$5=3,LEN(T3083)&gt;6),INT(LEFT(T3083,8)),IF(AND(科目汇总表!P$5=4,LEN(T3083)&gt;8),T3083,0)))))</f>
        <v>0</v>
      </c>
      <c r="H3083" s="16">
        <f t="shared" si="146"/>
        <v>0</v>
      </c>
      <c r="I3083" s="16">
        <f t="shared" si="144"/>
        <v>0</v>
      </c>
      <c r="J3083" s="16">
        <f t="shared" si="145"/>
        <v>0</v>
      </c>
    </row>
    <row r="3084" spans="4:10" ht="15" customHeight="1" x14ac:dyDescent="0.15">
      <c r="D3084" s="16">
        <f>IF(T3084="",0,IF(科目汇总表!P$5=1,INT(LEFT(T3084,4)),IF(AND(科目汇总表!P$5=2,LEN(T3084)&gt;4),INT(LEFT(T3084,6)),IF(AND(科目汇总表!P$5=3,LEN(T3084)&gt;6),INT(LEFT(T3084,8)),IF(AND(科目汇总表!P$5=4,LEN(T3084)&gt;8),T3084,0)))))</f>
        <v>0</v>
      </c>
      <c r="H3084" s="16">
        <f t="shared" si="146"/>
        <v>0</v>
      </c>
      <c r="I3084" s="16">
        <f t="shared" si="144"/>
        <v>0</v>
      </c>
      <c r="J3084" s="16">
        <f t="shared" si="145"/>
        <v>0</v>
      </c>
    </row>
    <row r="3085" spans="4:10" ht="15" customHeight="1" x14ac:dyDescent="0.15">
      <c r="D3085" s="16">
        <f>IF(T3085="",0,IF(科目汇总表!P$5=1,INT(LEFT(T3085,4)),IF(AND(科目汇总表!P$5=2,LEN(T3085)&gt;4),INT(LEFT(T3085,6)),IF(AND(科目汇总表!P$5=3,LEN(T3085)&gt;6),INT(LEFT(T3085,8)),IF(AND(科目汇总表!P$5=4,LEN(T3085)&gt;8),T3085,0)))))</f>
        <v>0</v>
      </c>
      <c r="H3085" s="16">
        <f t="shared" si="146"/>
        <v>0</v>
      </c>
      <c r="I3085" s="16">
        <f t="shared" si="144"/>
        <v>0</v>
      </c>
      <c r="J3085" s="16">
        <f t="shared" si="145"/>
        <v>0</v>
      </c>
    </row>
    <row r="3086" spans="4:10" ht="15" customHeight="1" x14ac:dyDescent="0.15">
      <c r="D3086" s="16">
        <f>IF(T3086="",0,IF(科目汇总表!P$5=1,INT(LEFT(T3086,4)),IF(AND(科目汇总表!P$5=2,LEN(T3086)&gt;4),INT(LEFT(T3086,6)),IF(AND(科目汇总表!P$5=3,LEN(T3086)&gt;6),INT(LEFT(T3086,8)),IF(AND(科目汇总表!P$5=4,LEN(T3086)&gt;8),T3086,0)))))</f>
        <v>0</v>
      </c>
      <c r="H3086" s="16">
        <f t="shared" si="146"/>
        <v>0</v>
      </c>
      <c r="I3086" s="16">
        <f t="shared" si="144"/>
        <v>0</v>
      </c>
      <c r="J3086" s="16">
        <f t="shared" si="145"/>
        <v>0</v>
      </c>
    </row>
    <row r="3087" spans="4:10" ht="15" customHeight="1" x14ac:dyDescent="0.15">
      <c r="D3087" s="16">
        <f>IF(T3087="",0,IF(科目汇总表!P$5=1,INT(LEFT(T3087,4)),IF(AND(科目汇总表!P$5=2,LEN(T3087)&gt;4),INT(LEFT(T3087,6)),IF(AND(科目汇总表!P$5=3,LEN(T3087)&gt;6),INT(LEFT(T3087,8)),IF(AND(科目汇总表!P$5=4,LEN(T3087)&gt;8),T3087,0)))))</f>
        <v>0</v>
      </c>
      <c r="H3087" s="16">
        <f t="shared" si="146"/>
        <v>0</v>
      </c>
      <c r="I3087" s="16">
        <f t="shared" si="144"/>
        <v>0</v>
      </c>
      <c r="J3087" s="16">
        <f t="shared" si="145"/>
        <v>0</v>
      </c>
    </row>
    <row r="3088" spans="4:10" ht="15" customHeight="1" x14ac:dyDescent="0.15">
      <c r="D3088" s="16">
        <f>IF(T3088="",0,IF(科目汇总表!P$5=1,INT(LEFT(T3088,4)),IF(AND(科目汇总表!P$5=2,LEN(T3088)&gt;4),INT(LEFT(T3088,6)),IF(AND(科目汇总表!P$5=3,LEN(T3088)&gt;6),INT(LEFT(T3088,8)),IF(AND(科目汇总表!P$5=4,LEN(T3088)&gt;8),T3088,0)))))</f>
        <v>0</v>
      </c>
      <c r="H3088" s="16">
        <f t="shared" si="146"/>
        <v>0</v>
      </c>
      <c r="I3088" s="16">
        <f t="shared" si="144"/>
        <v>0</v>
      </c>
      <c r="J3088" s="16">
        <f t="shared" si="145"/>
        <v>0</v>
      </c>
    </row>
    <row r="3089" spans="4:10" ht="15" customHeight="1" x14ac:dyDescent="0.15">
      <c r="D3089" s="16">
        <f>IF(T3089="",0,IF(科目汇总表!P$5=1,INT(LEFT(T3089,4)),IF(AND(科目汇总表!P$5=2,LEN(T3089)&gt;4),INT(LEFT(T3089,6)),IF(AND(科目汇总表!P$5=3,LEN(T3089)&gt;6),INT(LEFT(T3089,8)),IF(AND(科目汇总表!P$5=4,LEN(T3089)&gt;8),T3089,0)))))</f>
        <v>0</v>
      </c>
      <c r="H3089" s="16">
        <f t="shared" si="146"/>
        <v>0</v>
      </c>
      <c r="I3089" s="16">
        <f t="shared" si="144"/>
        <v>0</v>
      </c>
      <c r="J3089" s="16">
        <f t="shared" si="145"/>
        <v>0</v>
      </c>
    </row>
    <row r="3090" spans="4:10" ht="15" customHeight="1" x14ac:dyDescent="0.15">
      <c r="D3090" s="16">
        <f>IF(T3090="",0,IF(科目汇总表!P$5=1,INT(LEFT(T3090,4)),IF(AND(科目汇总表!P$5=2,LEN(T3090)&gt;4),INT(LEFT(T3090,6)),IF(AND(科目汇总表!P$5=3,LEN(T3090)&gt;6),INT(LEFT(T3090,8)),IF(AND(科目汇总表!P$5=4,LEN(T3090)&gt;8),T3090,0)))))</f>
        <v>0</v>
      </c>
      <c r="H3090" s="16">
        <f t="shared" si="146"/>
        <v>0</v>
      </c>
      <c r="I3090" s="16">
        <f t="shared" si="144"/>
        <v>0</v>
      </c>
      <c r="J3090" s="16">
        <f t="shared" si="145"/>
        <v>0</v>
      </c>
    </row>
    <row r="3091" spans="4:10" ht="15" customHeight="1" x14ac:dyDescent="0.15">
      <c r="D3091" s="16">
        <f>IF(T3091="",0,IF(科目汇总表!P$5=1,INT(LEFT(T3091,4)),IF(AND(科目汇总表!P$5=2,LEN(T3091)&gt;4),INT(LEFT(T3091,6)),IF(AND(科目汇总表!P$5=3,LEN(T3091)&gt;6),INT(LEFT(T3091,8)),IF(AND(科目汇总表!P$5=4,LEN(T3091)&gt;8),T3091,0)))))</f>
        <v>0</v>
      </c>
      <c r="H3091" s="16">
        <f t="shared" si="146"/>
        <v>0</v>
      </c>
      <c r="I3091" s="16">
        <f t="shared" si="144"/>
        <v>0</v>
      </c>
      <c r="J3091" s="16">
        <f t="shared" si="145"/>
        <v>0</v>
      </c>
    </row>
    <row r="3092" spans="4:10" ht="15" customHeight="1" x14ac:dyDescent="0.15">
      <c r="D3092" s="16">
        <f>IF(T3092="",0,IF(科目汇总表!P$5=1,INT(LEFT(T3092,4)),IF(AND(科目汇总表!P$5=2,LEN(T3092)&gt;4),INT(LEFT(T3092,6)),IF(AND(科目汇总表!P$5=3,LEN(T3092)&gt;6),INT(LEFT(T3092,8)),IF(AND(科目汇总表!P$5=4,LEN(T3092)&gt;8),T3092,0)))))</f>
        <v>0</v>
      </c>
      <c r="H3092" s="16">
        <f t="shared" si="146"/>
        <v>0</v>
      </c>
      <c r="I3092" s="16">
        <f t="shared" si="144"/>
        <v>0</v>
      </c>
      <c r="J3092" s="16">
        <f t="shared" si="145"/>
        <v>0</v>
      </c>
    </row>
    <row r="3093" spans="4:10" ht="15" customHeight="1" x14ac:dyDescent="0.15">
      <c r="D3093" s="16">
        <f>IF(T3093="",0,IF(科目汇总表!P$5=1,INT(LEFT(T3093,4)),IF(AND(科目汇总表!P$5=2,LEN(T3093)&gt;4),INT(LEFT(T3093,6)),IF(AND(科目汇总表!P$5=3,LEN(T3093)&gt;6),INT(LEFT(T3093,8)),IF(AND(科目汇总表!P$5=4,LEN(T3093)&gt;8),T3093,0)))))</f>
        <v>0</v>
      </c>
      <c r="H3093" s="16">
        <f t="shared" si="146"/>
        <v>0</v>
      </c>
      <c r="I3093" s="16">
        <f t="shared" si="144"/>
        <v>0</v>
      </c>
      <c r="J3093" s="16">
        <f t="shared" si="145"/>
        <v>0</v>
      </c>
    </row>
    <row r="3094" spans="4:10" ht="15" customHeight="1" x14ac:dyDescent="0.15">
      <c r="D3094" s="16">
        <f>IF(T3094="",0,IF(科目汇总表!P$5=1,INT(LEFT(T3094,4)),IF(AND(科目汇总表!P$5=2,LEN(T3094)&gt;4),INT(LEFT(T3094,6)),IF(AND(科目汇总表!P$5=3,LEN(T3094)&gt;6),INT(LEFT(T3094,8)),IF(AND(科目汇总表!P$5=4,LEN(T3094)&gt;8),T3094,0)))))</f>
        <v>0</v>
      </c>
      <c r="H3094" s="16">
        <f t="shared" si="146"/>
        <v>0</v>
      </c>
      <c r="I3094" s="16">
        <f t="shared" si="144"/>
        <v>0</v>
      </c>
      <c r="J3094" s="16">
        <f t="shared" si="145"/>
        <v>0</v>
      </c>
    </row>
    <row r="3095" spans="4:10" ht="15" customHeight="1" x14ac:dyDescent="0.15">
      <c r="D3095" s="16">
        <f>IF(T3095="",0,IF(科目汇总表!P$5=1,INT(LEFT(T3095,4)),IF(AND(科目汇总表!P$5=2,LEN(T3095)&gt;4),INT(LEFT(T3095,6)),IF(AND(科目汇总表!P$5=3,LEN(T3095)&gt;6),INT(LEFT(T3095,8)),IF(AND(科目汇总表!P$5=4,LEN(T3095)&gt;8),T3095,0)))))</f>
        <v>0</v>
      </c>
      <c r="H3095" s="16">
        <f t="shared" si="146"/>
        <v>0</v>
      </c>
      <c r="I3095" s="16">
        <f t="shared" si="144"/>
        <v>0</v>
      </c>
      <c r="J3095" s="16">
        <f t="shared" si="145"/>
        <v>0</v>
      </c>
    </row>
    <row r="3096" spans="4:10" ht="15" customHeight="1" x14ac:dyDescent="0.15">
      <c r="D3096" s="16">
        <f>IF(T3096="",0,IF(科目汇总表!P$5=1,INT(LEFT(T3096,4)),IF(AND(科目汇总表!P$5=2,LEN(T3096)&gt;4),INT(LEFT(T3096,6)),IF(AND(科目汇总表!P$5=3,LEN(T3096)&gt;6),INT(LEFT(T3096,8)),IF(AND(科目汇总表!P$5=4,LEN(T3096)&gt;8),T3096,0)))))</f>
        <v>0</v>
      </c>
      <c r="H3096" s="16">
        <f t="shared" si="146"/>
        <v>0</v>
      </c>
      <c r="I3096" s="16">
        <f t="shared" si="144"/>
        <v>0</v>
      </c>
      <c r="J3096" s="16">
        <f t="shared" si="145"/>
        <v>0</v>
      </c>
    </row>
    <row r="3097" spans="4:10" ht="15" customHeight="1" x14ac:dyDescent="0.15">
      <c r="D3097" s="16">
        <f>IF(T3097="",0,IF(科目汇总表!P$5=1,INT(LEFT(T3097,4)),IF(AND(科目汇总表!P$5=2,LEN(T3097)&gt;4),INT(LEFT(T3097,6)),IF(AND(科目汇总表!P$5=3,LEN(T3097)&gt;6),INT(LEFT(T3097,8)),IF(AND(科目汇总表!P$5=4,LEN(T3097)&gt;8),T3097,0)))))</f>
        <v>0</v>
      </c>
      <c r="H3097" s="16">
        <f t="shared" si="146"/>
        <v>0</v>
      </c>
      <c r="I3097" s="16">
        <f t="shared" si="144"/>
        <v>0</v>
      </c>
      <c r="J3097" s="16">
        <f t="shared" si="145"/>
        <v>0</v>
      </c>
    </row>
    <row r="3098" spans="4:10" ht="15" customHeight="1" x14ac:dyDescent="0.15">
      <c r="D3098" s="16">
        <f>IF(T3098="",0,IF(科目汇总表!P$5=1,INT(LEFT(T3098,4)),IF(AND(科目汇总表!P$5=2,LEN(T3098)&gt;4),INT(LEFT(T3098,6)),IF(AND(科目汇总表!P$5=3,LEN(T3098)&gt;6),INT(LEFT(T3098,8)),IF(AND(科目汇总表!P$5=4,LEN(T3098)&gt;8),T3098,0)))))</f>
        <v>0</v>
      </c>
      <c r="H3098" s="16">
        <f t="shared" si="146"/>
        <v>0</v>
      </c>
      <c r="I3098" s="16">
        <f t="shared" si="144"/>
        <v>0</v>
      </c>
      <c r="J3098" s="16">
        <f t="shared" si="145"/>
        <v>0</v>
      </c>
    </row>
    <row r="3099" spans="4:10" ht="15" customHeight="1" x14ac:dyDescent="0.15">
      <c r="D3099" s="16">
        <f>IF(T3099="",0,IF(科目汇总表!P$5=1,INT(LEFT(T3099,4)),IF(AND(科目汇总表!P$5=2,LEN(T3099)&gt;4),INT(LEFT(T3099,6)),IF(AND(科目汇总表!P$5=3,LEN(T3099)&gt;6),INT(LEFT(T3099,8)),IF(AND(科目汇总表!P$5=4,LEN(T3099)&gt;8),T3099,0)))))</f>
        <v>0</v>
      </c>
      <c r="H3099" s="16">
        <f t="shared" si="146"/>
        <v>0</v>
      </c>
      <c r="I3099" s="16">
        <f t="shared" si="144"/>
        <v>0</v>
      </c>
      <c r="J3099" s="16">
        <f t="shared" si="145"/>
        <v>0</v>
      </c>
    </row>
    <row r="3100" spans="4:10" ht="15" customHeight="1" x14ac:dyDescent="0.15">
      <c r="D3100" s="16">
        <f>IF(T3100="",0,IF(科目汇总表!P$5=1,INT(LEFT(T3100,4)),IF(AND(科目汇总表!P$5=2,LEN(T3100)&gt;4),INT(LEFT(T3100,6)),IF(AND(科目汇总表!P$5=3,LEN(T3100)&gt;6),INT(LEFT(T3100,8)),IF(AND(科目汇总表!P$5=4,LEN(T3100)&gt;8),T3100,0)))))</f>
        <v>0</v>
      </c>
      <c r="H3100" s="16">
        <f t="shared" si="146"/>
        <v>0</v>
      </c>
      <c r="I3100" s="16">
        <f t="shared" si="144"/>
        <v>0</v>
      </c>
      <c r="J3100" s="16">
        <f t="shared" si="145"/>
        <v>0</v>
      </c>
    </row>
    <row r="3101" spans="4:10" ht="15" customHeight="1" x14ac:dyDescent="0.15">
      <c r="D3101" s="16">
        <f>IF(T3101="",0,IF(科目汇总表!P$5=1,INT(LEFT(T3101,4)),IF(AND(科目汇总表!P$5=2,LEN(T3101)&gt;4),INT(LEFT(T3101,6)),IF(AND(科目汇总表!P$5=3,LEN(T3101)&gt;6),INT(LEFT(T3101,8)),IF(AND(科目汇总表!P$5=4,LEN(T3101)&gt;8),T3101,0)))))</f>
        <v>0</v>
      </c>
      <c r="H3101" s="16">
        <f t="shared" si="146"/>
        <v>0</v>
      </c>
      <c r="I3101" s="16">
        <f t="shared" si="144"/>
        <v>0</v>
      </c>
      <c r="J3101" s="16">
        <f t="shared" si="145"/>
        <v>0</v>
      </c>
    </row>
    <row r="3102" spans="4:10" ht="15" customHeight="1" x14ac:dyDescent="0.15">
      <c r="D3102" s="16">
        <f>IF(T3102="",0,IF(科目汇总表!P$5=1,INT(LEFT(T3102,4)),IF(AND(科目汇总表!P$5=2,LEN(T3102)&gt;4),INT(LEFT(T3102,6)),IF(AND(科目汇总表!P$5=3,LEN(T3102)&gt;6),INT(LEFT(T3102,8)),IF(AND(科目汇总表!P$5=4,LEN(T3102)&gt;8),T3102,0)))))</f>
        <v>0</v>
      </c>
      <c r="H3102" s="16">
        <f t="shared" si="146"/>
        <v>0</v>
      </c>
      <c r="I3102" s="16">
        <f t="shared" si="144"/>
        <v>0</v>
      </c>
      <c r="J3102" s="16">
        <f t="shared" si="145"/>
        <v>0</v>
      </c>
    </row>
    <row r="3103" spans="4:10" ht="15" customHeight="1" x14ac:dyDescent="0.15">
      <c r="D3103" s="16">
        <f>IF(T3103="",0,IF(科目汇总表!P$5=1,INT(LEFT(T3103,4)),IF(AND(科目汇总表!P$5=2,LEN(T3103)&gt;4),INT(LEFT(T3103,6)),IF(AND(科目汇总表!P$5=3,LEN(T3103)&gt;6),INT(LEFT(T3103,8)),IF(AND(科目汇总表!P$5=4,LEN(T3103)&gt;8),T3103,0)))))</f>
        <v>0</v>
      </c>
      <c r="H3103" s="16">
        <f t="shared" si="146"/>
        <v>0</v>
      </c>
      <c r="I3103" s="16">
        <f t="shared" si="144"/>
        <v>0</v>
      </c>
      <c r="J3103" s="16">
        <f t="shared" si="145"/>
        <v>0</v>
      </c>
    </row>
    <row r="3104" spans="4:10" ht="15" customHeight="1" x14ac:dyDescent="0.15">
      <c r="D3104" s="16">
        <f>IF(T3104="",0,IF(科目汇总表!P$5=1,INT(LEFT(T3104,4)),IF(AND(科目汇总表!P$5=2,LEN(T3104)&gt;4),INT(LEFT(T3104,6)),IF(AND(科目汇总表!P$5=3,LEN(T3104)&gt;6),INT(LEFT(T3104,8)),IF(AND(科目汇总表!P$5=4,LEN(T3104)&gt;8),T3104,0)))))</f>
        <v>0</v>
      </c>
      <c r="H3104" s="16">
        <f t="shared" si="146"/>
        <v>0</v>
      </c>
      <c r="I3104" s="16">
        <f t="shared" si="144"/>
        <v>0</v>
      </c>
      <c r="J3104" s="16">
        <f t="shared" si="145"/>
        <v>0</v>
      </c>
    </row>
    <row r="3105" spans="4:10" ht="15" customHeight="1" x14ac:dyDescent="0.15">
      <c r="D3105" s="16">
        <f>IF(T3105="",0,IF(科目汇总表!P$5=1,INT(LEFT(T3105,4)),IF(AND(科目汇总表!P$5=2,LEN(T3105)&gt;4),INT(LEFT(T3105,6)),IF(AND(科目汇总表!P$5=3,LEN(T3105)&gt;6),INT(LEFT(T3105,8)),IF(AND(科目汇总表!P$5=4,LEN(T3105)&gt;8),T3105,0)))))</f>
        <v>0</v>
      </c>
      <c r="H3105" s="16">
        <f t="shared" si="146"/>
        <v>0</v>
      </c>
      <c r="I3105" s="16">
        <f t="shared" si="144"/>
        <v>0</v>
      </c>
      <c r="J3105" s="16">
        <f t="shared" si="145"/>
        <v>0</v>
      </c>
    </row>
    <row r="3106" spans="4:10" ht="15" customHeight="1" x14ac:dyDescent="0.15">
      <c r="D3106" s="16">
        <f>IF(T3106="",0,IF(科目汇总表!P$5=1,INT(LEFT(T3106,4)),IF(AND(科目汇总表!P$5=2,LEN(T3106)&gt;4),INT(LEFT(T3106,6)),IF(AND(科目汇总表!P$5=3,LEN(T3106)&gt;6),INT(LEFT(T3106,8)),IF(AND(科目汇总表!P$5=4,LEN(T3106)&gt;8),T3106,0)))))</f>
        <v>0</v>
      </c>
      <c r="H3106" s="16">
        <f t="shared" si="146"/>
        <v>0</v>
      </c>
      <c r="I3106" s="16">
        <f t="shared" si="144"/>
        <v>0</v>
      </c>
      <c r="J3106" s="16">
        <f t="shared" si="145"/>
        <v>0</v>
      </c>
    </row>
    <row r="3107" spans="4:10" ht="15" customHeight="1" x14ac:dyDescent="0.15">
      <c r="D3107" s="16">
        <f>IF(T3107="",0,IF(科目汇总表!P$5=1,INT(LEFT(T3107,4)),IF(AND(科目汇总表!P$5=2,LEN(T3107)&gt;4),INT(LEFT(T3107,6)),IF(AND(科目汇总表!P$5=3,LEN(T3107)&gt;6),INT(LEFT(T3107,8)),IF(AND(科目汇总表!P$5=4,LEN(T3107)&gt;8),T3107,0)))))</f>
        <v>0</v>
      </c>
      <c r="H3107" s="16">
        <f t="shared" si="146"/>
        <v>0</v>
      </c>
      <c r="I3107" s="16">
        <f t="shared" si="144"/>
        <v>0</v>
      </c>
      <c r="J3107" s="16">
        <f t="shared" si="145"/>
        <v>0</v>
      </c>
    </row>
    <row r="3108" spans="4:10" ht="15" customHeight="1" x14ac:dyDescent="0.15">
      <c r="D3108" s="16">
        <f>IF(T3108="",0,IF(科目汇总表!P$5=1,INT(LEFT(T3108,4)),IF(AND(科目汇总表!P$5=2,LEN(T3108)&gt;4),INT(LEFT(T3108,6)),IF(AND(科目汇总表!P$5=3,LEN(T3108)&gt;6),INT(LEFT(T3108,8)),IF(AND(科目汇总表!P$5=4,LEN(T3108)&gt;8),T3108,0)))))</f>
        <v>0</v>
      </c>
      <c r="H3108" s="16">
        <f t="shared" si="146"/>
        <v>0</v>
      </c>
      <c r="I3108" s="16">
        <f t="shared" ref="I3108:I3171" si="147">IF(LEN(T3108)&lt;6,0,INT(LEFT(T3108,6)))</f>
        <v>0</v>
      </c>
      <c r="J3108" s="16">
        <f t="shared" ref="J3108:J3171" si="148">IF(LEN(T3108)&lt;8,0,INT(LEFT(T3108,8)))</f>
        <v>0</v>
      </c>
    </row>
    <row r="3109" spans="4:10" ht="15" customHeight="1" x14ac:dyDescent="0.15">
      <c r="D3109" s="16">
        <f>IF(T3109="",0,IF(科目汇总表!P$5=1,INT(LEFT(T3109,4)),IF(AND(科目汇总表!P$5=2,LEN(T3109)&gt;4),INT(LEFT(T3109,6)),IF(AND(科目汇总表!P$5=3,LEN(T3109)&gt;6),INT(LEFT(T3109,8)),IF(AND(科目汇总表!P$5=4,LEN(T3109)&gt;8),T3109,0)))))</f>
        <v>0</v>
      </c>
      <c r="H3109" s="16">
        <f t="shared" si="146"/>
        <v>0</v>
      </c>
      <c r="I3109" s="16">
        <f t="shared" si="147"/>
        <v>0</v>
      </c>
      <c r="J3109" s="16">
        <f t="shared" si="148"/>
        <v>0</v>
      </c>
    </row>
    <row r="3110" spans="4:10" ht="15" customHeight="1" x14ac:dyDescent="0.15">
      <c r="D3110" s="16">
        <f>IF(T3110="",0,IF(科目汇总表!P$5=1,INT(LEFT(T3110,4)),IF(AND(科目汇总表!P$5=2,LEN(T3110)&gt;4),INT(LEFT(T3110,6)),IF(AND(科目汇总表!P$5=3,LEN(T3110)&gt;6),INT(LEFT(T3110,8)),IF(AND(科目汇总表!P$5=4,LEN(T3110)&gt;8),T3110,0)))))</f>
        <v>0</v>
      </c>
      <c r="H3110" s="16">
        <f t="shared" si="146"/>
        <v>0</v>
      </c>
      <c r="I3110" s="16">
        <f t="shared" si="147"/>
        <v>0</v>
      </c>
      <c r="J3110" s="16">
        <f t="shared" si="148"/>
        <v>0</v>
      </c>
    </row>
    <row r="3111" spans="4:10" ht="15" customHeight="1" x14ac:dyDescent="0.15">
      <c r="D3111" s="16">
        <f>IF(T3111="",0,IF(科目汇总表!P$5=1,INT(LEFT(T3111,4)),IF(AND(科目汇总表!P$5=2,LEN(T3111)&gt;4),INT(LEFT(T3111,6)),IF(AND(科目汇总表!P$5=3,LEN(T3111)&gt;6),INT(LEFT(T3111,8)),IF(AND(科目汇总表!P$5=4,LEN(T3111)&gt;8),T3111,0)))))</f>
        <v>0</v>
      </c>
      <c r="H3111" s="16">
        <f t="shared" si="146"/>
        <v>0</v>
      </c>
      <c r="I3111" s="16">
        <f t="shared" si="147"/>
        <v>0</v>
      </c>
      <c r="J3111" s="16">
        <f t="shared" si="148"/>
        <v>0</v>
      </c>
    </row>
    <row r="3112" spans="4:10" ht="15" customHeight="1" x14ac:dyDescent="0.15">
      <c r="D3112" s="16">
        <f>IF(T3112="",0,IF(科目汇总表!P$5=1,INT(LEFT(T3112,4)),IF(AND(科目汇总表!P$5=2,LEN(T3112)&gt;4),INT(LEFT(T3112,6)),IF(AND(科目汇总表!P$5=3,LEN(T3112)&gt;6),INT(LEFT(T3112,8)),IF(AND(科目汇总表!P$5=4,LEN(T3112)&gt;8),T3112,0)))))</f>
        <v>0</v>
      </c>
      <c r="H3112" s="16">
        <f t="shared" si="146"/>
        <v>0</v>
      </c>
      <c r="I3112" s="16">
        <f t="shared" si="147"/>
        <v>0</v>
      </c>
      <c r="J3112" s="16">
        <f t="shared" si="148"/>
        <v>0</v>
      </c>
    </row>
    <row r="3113" spans="4:10" ht="15" customHeight="1" x14ac:dyDescent="0.15">
      <c r="D3113" s="16">
        <f>IF(T3113="",0,IF(科目汇总表!P$5=1,INT(LEFT(T3113,4)),IF(AND(科目汇总表!P$5=2,LEN(T3113)&gt;4),INT(LEFT(T3113,6)),IF(AND(科目汇总表!P$5=3,LEN(T3113)&gt;6),INT(LEFT(T3113,8)),IF(AND(科目汇总表!P$5=4,LEN(T3113)&gt;8),T3113,0)))))</f>
        <v>0</v>
      </c>
      <c r="H3113" s="16">
        <f t="shared" si="146"/>
        <v>0</v>
      </c>
      <c r="I3113" s="16">
        <f t="shared" si="147"/>
        <v>0</v>
      </c>
      <c r="J3113" s="16">
        <f t="shared" si="148"/>
        <v>0</v>
      </c>
    </row>
    <row r="3114" spans="4:10" ht="15" customHeight="1" x14ac:dyDescent="0.15">
      <c r="D3114" s="16">
        <f>IF(T3114="",0,IF(科目汇总表!P$5=1,INT(LEFT(T3114,4)),IF(AND(科目汇总表!P$5=2,LEN(T3114)&gt;4),INT(LEFT(T3114,6)),IF(AND(科目汇总表!P$5=3,LEN(T3114)&gt;6),INT(LEFT(T3114,8)),IF(AND(科目汇总表!P$5=4,LEN(T3114)&gt;8),T3114,0)))))</f>
        <v>0</v>
      </c>
      <c r="H3114" s="16">
        <f t="shared" si="146"/>
        <v>0</v>
      </c>
      <c r="I3114" s="16">
        <f t="shared" si="147"/>
        <v>0</v>
      </c>
      <c r="J3114" s="16">
        <f t="shared" si="148"/>
        <v>0</v>
      </c>
    </row>
    <row r="3115" spans="4:10" ht="15" customHeight="1" x14ac:dyDescent="0.15">
      <c r="D3115" s="16">
        <f>IF(T3115="",0,IF(科目汇总表!P$5=1,INT(LEFT(T3115,4)),IF(AND(科目汇总表!P$5=2,LEN(T3115)&gt;4),INT(LEFT(T3115,6)),IF(AND(科目汇总表!P$5=3,LEN(T3115)&gt;6),INT(LEFT(T3115,8)),IF(AND(科目汇总表!P$5=4,LEN(T3115)&gt;8),T3115,0)))))</f>
        <v>0</v>
      </c>
      <c r="H3115" s="16">
        <f t="shared" si="146"/>
        <v>0</v>
      </c>
      <c r="I3115" s="16">
        <f t="shared" si="147"/>
        <v>0</v>
      </c>
      <c r="J3115" s="16">
        <f t="shared" si="148"/>
        <v>0</v>
      </c>
    </row>
    <row r="3116" spans="4:10" ht="15" customHeight="1" x14ac:dyDescent="0.15">
      <c r="D3116" s="16">
        <f>IF(T3116="",0,IF(科目汇总表!P$5=1,INT(LEFT(T3116,4)),IF(AND(科目汇总表!P$5=2,LEN(T3116)&gt;4),INT(LEFT(T3116,6)),IF(AND(科目汇总表!P$5=3,LEN(T3116)&gt;6),INT(LEFT(T3116,8)),IF(AND(科目汇总表!P$5=4,LEN(T3116)&gt;8),T3116,0)))))</f>
        <v>0</v>
      </c>
      <c r="H3116" s="16">
        <f t="shared" si="146"/>
        <v>0</v>
      </c>
      <c r="I3116" s="16">
        <f t="shared" si="147"/>
        <v>0</v>
      </c>
      <c r="J3116" s="16">
        <f t="shared" si="148"/>
        <v>0</v>
      </c>
    </row>
    <row r="3117" spans="4:10" ht="15" customHeight="1" x14ac:dyDescent="0.15">
      <c r="D3117" s="16">
        <f>IF(T3117="",0,IF(科目汇总表!P$5=1,INT(LEFT(T3117,4)),IF(AND(科目汇总表!P$5=2,LEN(T3117)&gt;4),INT(LEFT(T3117,6)),IF(AND(科目汇总表!P$5=3,LEN(T3117)&gt;6),INT(LEFT(T3117,8)),IF(AND(科目汇总表!P$5=4,LEN(T3117)&gt;8),T3117,0)))))</f>
        <v>0</v>
      </c>
      <c r="H3117" s="16">
        <f t="shared" si="146"/>
        <v>0</v>
      </c>
      <c r="I3117" s="16">
        <f t="shared" si="147"/>
        <v>0</v>
      </c>
      <c r="J3117" s="16">
        <f t="shared" si="148"/>
        <v>0</v>
      </c>
    </row>
    <row r="3118" spans="4:10" ht="15" customHeight="1" x14ac:dyDescent="0.15">
      <c r="D3118" s="16">
        <f>IF(T3118="",0,IF(科目汇总表!P$5=1,INT(LEFT(T3118,4)),IF(AND(科目汇总表!P$5=2,LEN(T3118)&gt;4),INT(LEFT(T3118,6)),IF(AND(科目汇总表!P$5=3,LEN(T3118)&gt;6),INT(LEFT(T3118,8)),IF(AND(科目汇总表!P$5=4,LEN(T3118)&gt;8),T3118,0)))))</f>
        <v>0</v>
      </c>
      <c r="H3118" s="16">
        <f t="shared" si="146"/>
        <v>0</v>
      </c>
      <c r="I3118" s="16">
        <f t="shared" si="147"/>
        <v>0</v>
      </c>
      <c r="J3118" s="16">
        <f t="shared" si="148"/>
        <v>0</v>
      </c>
    </row>
    <row r="3119" spans="4:10" ht="15" customHeight="1" x14ac:dyDescent="0.15">
      <c r="D3119" s="16">
        <f>IF(T3119="",0,IF(科目汇总表!P$5=1,INT(LEFT(T3119,4)),IF(AND(科目汇总表!P$5=2,LEN(T3119)&gt;4),INT(LEFT(T3119,6)),IF(AND(科目汇总表!P$5=3,LEN(T3119)&gt;6),INT(LEFT(T3119,8)),IF(AND(科目汇总表!P$5=4,LEN(T3119)&gt;8),T3119,0)))))</f>
        <v>0</v>
      </c>
      <c r="H3119" s="16">
        <f t="shared" si="146"/>
        <v>0</v>
      </c>
      <c r="I3119" s="16">
        <f t="shared" si="147"/>
        <v>0</v>
      </c>
      <c r="J3119" s="16">
        <f t="shared" si="148"/>
        <v>0</v>
      </c>
    </row>
    <row r="3120" spans="4:10" ht="15" customHeight="1" x14ac:dyDescent="0.15">
      <c r="D3120" s="16">
        <f>IF(T3120="",0,IF(科目汇总表!P$5=1,INT(LEFT(T3120,4)),IF(AND(科目汇总表!P$5=2,LEN(T3120)&gt;4),INT(LEFT(T3120,6)),IF(AND(科目汇总表!P$5=3,LEN(T3120)&gt;6),INT(LEFT(T3120,8)),IF(AND(科目汇总表!P$5=4,LEN(T3120)&gt;8),T3120,0)))))</f>
        <v>0</v>
      </c>
      <c r="H3120" s="16">
        <f t="shared" si="146"/>
        <v>0</v>
      </c>
      <c r="I3120" s="16">
        <f t="shared" si="147"/>
        <v>0</v>
      </c>
      <c r="J3120" s="16">
        <f t="shared" si="148"/>
        <v>0</v>
      </c>
    </row>
    <row r="3121" spans="4:10" ht="15" customHeight="1" x14ac:dyDescent="0.15">
      <c r="D3121" s="16">
        <f>IF(T3121="",0,IF(科目汇总表!P$5=1,INT(LEFT(T3121,4)),IF(AND(科目汇总表!P$5=2,LEN(T3121)&gt;4),INT(LEFT(T3121,6)),IF(AND(科目汇总表!P$5=3,LEN(T3121)&gt;6),INT(LEFT(T3121,8)),IF(AND(科目汇总表!P$5=4,LEN(T3121)&gt;8),T3121,0)))))</f>
        <v>0</v>
      </c>
      <c r="H3121" s="16">
        <f t="shared" si="146"/>
        <v>0</v>
      </c>
      <c r="I3121" s="16">
        <f t="shared" si="147"/>
        <v>0</v>
      </c>
      <c r="J3121" s="16">
        <f t="shared" si="148"/>
        <v>0</v>
      </c>
    </row>
    <row r="3122" spans="4:10" ht="15" customHeight="1" x14ac:dyDescent="0.15">
      <c r="D3122" s="16">
        <f>IF(T3122="",0,IF(科目汇总表!P$5=1,INT(LEFT(T3122,4)),IF(AND(科目汇总表!P$5=2,LEN(T3122)&gt;4),INT(LEFT(T3122,6)),IF(AND(科目汇总表!P$5=3,LEN(T3122)&gt;6),INT(LEFT(T3122,8)),IF(AND(科目汇总表!P$5=4,LEN(T3122)&gt;8),T3122,0)))))</f>
        <v>0</v>
      </c>
      <c r="H3122" s="16">
        <f t="shared" si="146"/>
        <v>0</v>
      </c>
      <c r="I3122" s="16">
        <f t="shared" si="147"/>
        <v>0</v>
      </c>
      <c r="J3122" s="16">
        <f t="shared" si="148"/>
        <v>0</v>
      </c>
    </row>
    <row r="3123" spans="4:10" ht="15" customHeight="1" x14ac:dyDescent="0.15">
      <c r="D3123" s="16">
        <f>IF(T3123="",0,IF(科目汇总表!P$5=1,INT(LEFT(T3123,4)),IF(AND(科目汇总表!P$5=2,LEN(T3123)&gt;4),INT(LEFT(T3123,6)),IF(AND(科目汇总表!P$5=3,LEN(T3123)&gt;6),INT(LEFT(T3123,8)),IF(AND(科目汇总表!P$5=4,LEN(T3123)&gt;8),T3123,0)))))</f>
        <v>0</v>
      </c>
      <c r="H3123" s="16">
        <f t="shared" si="146"/>
        <v>0</v>
      </c>
      <c r="I3123" s="16">
        <f t="shared" si="147"/>
        <v>0</v>
      </c>
      <c r="J3123" s="16">
        <f t="shared" si="148"/>
        <v>0</v>
      </c>
    </row>
    <row r="3124" spans="4:10" ht="15" customHeight="1" x14ac:dyDescent="0.15">
      <c r="D3124" s="16">
        <f>IF(T3124="",0,IF(科目汇总表!P$5=1,INT(LEFT(T3124,4)),IF(AND(科目汇总表!P$5=2,LEN(T3124)&gt;4),INT(LEFT(T3124,6)),IF(AND(科目汇总表!P$5=3,LEN(T3124)&gt;6),INT(LEFT(T3124,8)),IF(AND(科目汇总表!P$5=4,LEN(T3124)&gt;8),T3124,0)))))</f>
        <v>0</v>
      </c>
      <c r="H3124" s="16">
        <f t="shared" si="146"/>
        <v>0</v>
      </c>
      <c r="I3124" s="16">
        <f t="shared" si="147"/>
        <v>0</v>
      </c>
      <c r="J3124" s="16">
        <f t="shared" si="148"/>
        <v>0</v>
      </c>
    </row>
    <row r="3125" spans="4:10" ht="15" customHeight="1" x14ac:dyDescent="0.15">
      <c r="D3125" s="16">
        <f>IF(T3125="",0,IF(科目汇总表!P$5=1,INT(LEFT(T3125,4)),IF(AND(科目汇总表!P$5=2,LEN(T3125)&gt;4),INT(LEFT(T3125,6)),IF(AND(科目汇总表!P$5=3,LEN(T3125)&gt;6),INT(LEFT(T3125,8)),IF(AND(科目汇总表!P$5=4,LEN(T3125)&gt;8),T3125,0)))))</f>
        <v>0</v>
      </c>
      <c r="H3125" s="16">
        <f t="shared" si="146"/>
        <v>0</v>
      </c>
      <c r="I3125" s="16">
        <f t="shared" si="147"/>
        <v>0</v>
      </c>
      <c r="J3125" s="16">
        <f t="shared" si="148"/>
        <v>0</v>
      </c>
    </row>
    <row r="3126" spans="4:10" ht="15" customHeight="1" x14ac:dyDescent="0.15">
      <c r="D3126" s="16">
        <f>IF(T3126="",0,IF(科目汇总表!P$5=1,INT(LEFT(T3126,4)),IF(AND(科目汇总表!P$5=2,LEN(T3126)&gt;4),INT(LEFT(T3126,6)),IF(AND(科目汇总表!P$5=3,LEN(T3126)&gt;6),INT(LEFT(T3126,8)),IF(AND(科目汇总表!P$5=4,LEN(T3126)&gt;8),T3126,0)))))</f>
        <v>0</v>
      </c>
      <c r="H3126" s="16">
        <f t="shared" si="146"/>
        <v>0</v>
      </c>
      <c r="I3126" s="16">
        <f t="shared" si="147"/>
        <v>0</v>
      </c>
      <c r="J3126" s="16">
        <f t="shared" si="148"/>
        <v>0</v>
      </c>
    </row>
    <row r="3127" spans="4:10" ht="15" customHeight="1" x14ac:dyDescent="0.15">
      <c r="D3127" s="16">
        <f>IF(T3127="",0,IF(科目汇总表!P$5=1,INT(LEFT(T3127,4)),IF(AND(科目汇总表!P$5=2,LEN(T3127)&gt;4),INT(LEFT(T3127,6)),IF(AND(科目汇总表!P$5=3,LEN(T3127)&gt;6),INT(LEFT(T3127,8)),IF(AND(科目汇总表!P$5=4,LEN(T3127)&gt;8),T3127,0)))))</f>
        <v>0</v>
      </c>
      <c r="H3127" s="16">
        <f t="shared" si="146"/>
        <v>0</v>
      </c>
      <c r="I3127" s="16">
        <f t="shared" si="147"/>
        <v>0</v>
      </c>
      <c r="J3127" s="16">
        <f t="shared" si="148"/>
        <v>0</v>
      </c>
    </row>
    <row r="3128" spans="4:10" ht="15" customHeight="1" x14ac:dyDescent="0.15">
      <c r="D3128" s="16">
        <f>IF(T3128="",0,IF(科目汇总表!P$5=1,INT(LEFT(T3128,4)),IF(AND(科目汇总表!P$5=2,LEN(T3128)&gt;4),INT(LEFT(T3128,6)),IF(AND(科目汇总表!P$5=3,LEN(T3128)&gt;6),INT(LEFT(T3128,8)),IF(AND(科目汇总表!P$5=4,LEN(T3128)&gt;8),T3128,0)))))</f>
        <v>0</v>
      </c>
      <c r="H3128" s="16">
        <f t="shared" si="146"/>
        <v>0</v>
      </c>
      <c r="I3128" s="16">
        <f t="shared" si="147"/>
        <v>0</v>
      </c>
      <c r="J3128" s="16">
        <f t="shared" si="148"/>
        <v>0</v>
      </c>
    </row>
    <row r="3129" spans="4:10" ht="15" customHeight="1" x14ac:dyDescent="0.15">
      <c r="D3129" s="16">
        <f>IF(T3129="",0,IF(科目汇总表!P$5=1,INT(LEFT(T3129,4)),IF(AND(科目汇总表!P$5=2,LEN(T3129)&gt;4),INT(LEFT(T3129,6)),IF(AND(科目汇总表!P$5=3,LEN(T3129)&gt;6),INT(LEFT(T3129,8)),IF(AND(科目汇总表!P$5=4,LEN(T3129)&gt;8),T3129,0)))))</f>
        <v>0</v>
      </c>
      <c r="H3129" s="16">
        <f t="shared" si="146"/>
        <v>0</v>
      </c>
      <c r="I3129" s="16">
        <f t="shared" si="147"/>
        <v>0</v>
      </c>
      <c r="J3129" s="16">
        <f t="shared" si="148"/>
        <v>0</v>
      </c>
    </row>
    <row r="3130" spans="4:10" ht="15" customHeight="1" x14ac:dyDescent="0.15">
      <c r="D3130" s="16">
        <f>IF(T3130="",0,IF(科目汇总表!P$5=1,INT(LEFT(T3130,4)),IF(AND(科目汇总表!P$5=2,LEN(T3130)&gt;4),INT(LEFT(T3130,6)),IF(AND(科目汇总表!P$5=3,LEN(T3130)&gt;6),INT(LEFT(T3130,8)),IF(AND(科目汇总表!P$5=4,LEN(T3130)&gt;8),T3130,0)))))</f>
        <v>0</v>
      </c>
      <c r="H3130" s="16">
        <f t="shared" si="146"/>
        <v>0</v>
      </c>
      <c r="I3130" s="16">
        <f t="shared" si="147"/>
        <v>0</v>
      </c>
      <c r="J3130" s="16">
        <f t="shared" si="148"/>
        <v>0</v>
      </c>
    </row>
    <row r="3131" spans="4:10" ht="15" customHeight="1" x14ac:dyDescent="0.15">
      <c r="D3131" s="16">
        <f>IF(T3131="",0,IF(科目汇总表!P$5=1,INT(LEFT(T3131,4)),IF(AND(科目汇总表!P$5=2,LEN(T3131)&gt;4),INT(LEFT(T3131,6)),IF(AND(科目汇总表!P$5=3,LEN(T3131)&gt;6),INT(LEFT(T3131,8)),IF(AND(科目汇总表!P$5=4,LEN(T3131)&gt;8),T3131,0)))))</f>
        <v>0</v>
      </c>
      <c r="H3131" s="16">
        <f t="shared" si="146"/>
        <v>0</v>
      </c>
      <c r="I3131" s="16">
        <f t="shared" si="147"/>
        <v>0</v>
      </c>
      <c r="J3131" s="16">
        <f t="shared" si="148"/>
        <v>0</v>
      </c>
    </row>
    <row r="3132" spans="4:10" ht="15" customHeight="1" x14ac:dyDescent="0.15">
      <c r="D3132" s="16">
        <f>IF(T3132="",0,IF(科目汇总表!P$5=1,INT(LEFT(T3132,4)),IF(AND(科目汇总表!P$5=2,LEN(T3132)&gt;4),INT(LEFT(T3132,6)),IF(AND(科目汇总表!P$5=3,LEN(T3132)&gt;6),INT(LEFT(T3132,8)),IF(AND(科目汇总表!P$5=4,LEN(T3132)&gt;8),T3132,0)))))</f>
        <v>0</v>
      </c>
      <c r="H3132" s="16">
        <f t="shared" si="146"/>
        <v>0</v>
      </c>
      <c r="I3132" s="16">
        <f t="shared" si="147"/>
        <v>0</v>
      </c>
      <c r="J3132" s="16">
        <f t="shared" si="148"/>
        <v>0</v>
      </c>
    </row>
    <row r="3133" spans="4:10" ht="15" customHeight="1" x14ac:dyDescent="0.15">
      <c r="D3133" s="16">
        <f>IF(T3133="",0,IF(科目汇总表!P$5=1,INT(LEFT(T3133,4)),IF(AND(科目汇总表!P$5=2,LEN(T3133)&gt;4),INT(LEFT(T3133,6)),IF(AND(科目汇总表!P$5=3,LEN(T3133)&gt;6),INT(LEFT(T3133,8)),IF(AND(科目汇总表!P$5=4,LEN(T3133)&gt;8),T3133,0)))))</f>
        <v>0</v>
      </c>
      <c r="H3133" s="16">
        <f t="shared" si="146"/>
        <v>0</v>
      </c>
      <c r="I3133" s="16">
        <f t="shared" si="147"/>
        <v>0</v>
      </c>
      <c r="J3133" s="16">
        <f t="shared" si="148"/>
        <v>0</v>
      </c>
    </row>
    <row r="3134" spans="4:10" ht="15" customHeight="1" x14ac:dyDescent="0.15">
      <c r="D3134" s="16">
        <f>IF(T3134="",0,IF(科目汇总表!P$5=1,INT(LEFT(T3134,4)),IF(AND(科目汇总表!P$5=2,LEN(T3134)&gt;4),INT(LEFT(T3134,6)),IF(AND(科目汇总表!P$5=3,LEN(T3134)&gt;6),INT(LEFT(T3134,8)),IF(AND(科目汇总表!P$5=4,LEN(T3134)&gt;8),T3134,0)))))</f>
        <v>0</v>
      </c>
      <c r="H3134" s="16">
        <f t="shared" si="146"/>
        <v>0</v>
      </c>
      <c r="I3134" s="16">
        <f t="shared" si="147"/>
        <v>0</v>
      </c>
      <c r="J3134" s="16">
        <f t="shared" si="148"/>
        <v>0</v>
      </c>
    </row>
    <row r="3135" spans="4:10" ht="15" customHeight="1" x14ac:dyDescent="0.15">
      <c r="D3135" s="16">
        <f>IF(T3135="",0,IF(科目汇总表!P$5=1,INT(LEFT(T3135,4)),IF(AND(科目汇总表!P$5=2,LEN(T3135)&gt;4),INT(LEFT(T3135,6)),IF(AND(科目汇总表!P$5=3,LEN(T3135)&gt;6),INT(LEFT(T3135,8)),IF(AND(科目汇总表!P$5=4,LEN(T3135)&gt;8),T3135,0)))))</f>
        <v>0</v>
      </c>
      <c r="H3135" s="16">
        <f t="shared" si="146"/>
        <v>0</v>
      </c>
      <c r="I3135" s="16">
        <f t="shared" si="147"/>
        <v>0</v>
      </c>
      <c r="J3135" s="16">
        <f t="shared" si="148"/>
        <v>0</v>
      </c>
    </row>
    <row r="3136" spans="4:10" ht="15" customHeight="1" x14ac:dyDescent="0.15">
      <c r="D3136" s="16">
        <f>IF(T3136="",0,IF(科目汇总表!P$5=1,INT(LEFT(T3136,4)),IF(AND(科目汇总表!P$5=2,LEN(T3136)&gt;4),INT(LEFT(T3136,6)),IF(AND(科目汇总表!P$5=3,LEN(T3136)&gt;6),INT(LEFT(T3136,8)),IF(AND(科目汇总表!P$5=4,LEN(T3136)&gt;8),T3136,0)))))</f>
        <v>0</v>
      </c>
      <c r="H3136" s="16">
        <f t="shared" si="146"/>
        <v>0</v>
      </c>
      <c r="I3136" s="16">
        <f t="shared" si="147"/>
        <v>0</v>
      </c>
      <c r="J3136" s="16">
        <f t="shared" si="148"/>
        <v>0</v>
      </c>
    </row>
    <row r="3137" spans="4:10" ht="15" customHeight="1" x14ac:dyDescent="0.15">
      <c r="D3137" s="16">
        <f>IF(T3137="",0,IF(科目汇总表!P$5=1,INT(LEFT(T3137,4)),IF(AND(科目汇总表!P$5=2,LEN(T3137)&gt;4),INT(LEFT(T3137,6)),IF(AND(科目汇总表!P$5=3,LEN(T3137)&gt;6),INT(LEFT(T3137,8)),IF(AND(科目汇总表!P$5=4,LEN(T3137)&gt;8),T3137,0)))))</f>
        <v>0</v>
      </c>
      <c r="H3137" s="16">
        <f t="shared" si="146"/>
        <v>0</v>
      </c>
      <c r="I3137" s="16">
        <f t="shared" si="147"/>
        <v>0</v>
      </c>
      <c r="J3137" s="16">
        <f t="shared" si="148"/>
        <v>0</v>
      </c>
    </row>
    <row r="3138" spans="4:10" ht="15" customHeight="1" x14ac:dyDescent="0.15">
      <c r="D3138" s="16">
        <f>IF(T3138="",0,IF(科目汇总表!P$5=1,INT(LEFT(T3138,4)),IF(AND(科目汇总表!P$5=2,LEN(T3138)&gt;4),INT(LEFT(T3138,6)),IF(AND(科目汇总表!P$5=3,LEN(T3138)&gt;6),INT(LEFT(T3138,8)),IF(AND(科目汇总表!P$5=4,LEN(T3138)&gt;8),T3138,0)))))</f>
        <v>0</v>
      </c>
      <c r="H3138" s="16">
        <f t="shared" si="146"/>
        <v>0</v>
      </c>
      <c r="I3138" s="16">
        <f t="shared" si="147"/>
        <v>0</v>
      </c>
      <c r="J3138" s="16">
        <f t="shared" si="148"/>
        <v>0</v>
      </c>
    </row>
    <row r="3139" spans="4:10" ht="15" customHeight="1" x14ac:dyDescent="0.15">
      <c r="D3139" s="16">
        <f>IF(T3139="",0,IF(科目汇总表!P$5=1,INT(LEFT(T3139,4)),IF(AND(科目汇总表!P$5=2,LEN(T3139)&gt;4),INT(LEFT(T3139,6)),IF(AND(科目汇总表!P$5=3,LEN(T3139)&gt;6),INT(LEFT(T3139,8)),IF(AND(科目汇总表!P$5=4,LEN(T3139)&gt;8),T3139,0)))))</f>
        <v>0</v>
      </c>
      <c r="H3139" s="16">
        <f t="shared" si="146"/>
        <v>0</v>
      </c>
      <c r="I3139" s="16">
        <f t="shared" si="147"/>
        <v>0</v>
      </c>
      <c r="J3139" s="16">
        <f t="shared" si="148"/>
        <v>0</v>
      </c>
    </row>
    <row r="3140" spans="4:10" ht="15" customHeight="1" x14ac:dyDescent="0.15">
      <c r="D3140" s="16">
        <f>IF(T3140="",0,IF(科目汇总表!P$5=1,INT(LEFT(T3140,4)),IF(AND(科目汇总表!P$5=2,LEN(T3140)&gt;4),INT(LEFT(T3140,6)),IF(AND(科目汇总表!P$5=3,LEN(T3140)&gt;6),INT(LEFT(T3140,8)),IF(AND(科目汇总表!P$5=4,LEN(T3140)&gt;8),T3140,0)))))</f>
        <v>0</v>
      </c>
      <c r="H3140" s="16">
        <f t="shared" si="146"/>
        <v>0</v>
      </c>
      <c r="I3140" s="16">
        <f t="shared" si="147"/>
        <v>0</v>
      </c>
      <c r="J3140" s="16">
        <f t="shared" si="148"/>
        <v>0</v>
      </c>
    </row>
    <row r="3141" spans="4:10" ht="15" customHeight="1" x14ac:dyDescent="0.15">
      <c r="D3141" s="16">
        <f>IF(T3141="",0,IF(科目汇总表!P$5=1,INT(LEFT(T3141,4)),IF(AND(科目汇总表!P$5=2,LEN(T3141)&gt;4),INT(LEFT(T3141,6)),IF(AND(科目汇总表!P$5=3,LEN(T3141)&gt;6),INT(LEFT(T3141,8)),IF(AND(科目汇总表!P$5=4,LEN(T3141)&gt;8),T3141,0)))))</f>
        <v>0</v>
      </c>
      <c r="H3141" s="16">
        <f t="shared" ref="H3141:H3204" si="149">IF(T3141=0,0,INT(LEFT(T3141,4)))</f>
        <v>0</v>
      </c>
      <c r="I3141" s="16">
        <f t="shared" si="147"/>
        <v>0</v>
      </c>
      <c r="J3141" s="16">
        <f t="shared" si="148"/>
        <v>0</v>
      </c>
    </row>
    <row r="3142" spans="4:10" ht="15" customHeight="1" x14ac:dyDescent="0.15">
      <c r="D3142" s="16">
        <f>IF(T3142="",0,IF(科目汇总表!P$5=1,INT(LEFT(T3142,4)),IF(AND(科目汇总表!P$5=2,LEN(T3142)&gt;4),INT(LEFT(T3142,6)),IF(AND(科目汇总表!P$5=3,LEN(T3142)&gt;6),INT(LEFT(T3142,8)),IF(AND(科目汇总表!P$5=4,LEN(T3142)&gt;8),T3142,0)))))</f>
        <v>0</v>
      </c>
      <c r="H3142" s="16">
        <f t="shared" si="149"/>
        <v>0</v>
      </c>
      <c r="I3142" s="16">
        <f t="shared" si="147"/>
        <v>0</v>
      </c>
      <c r="J3142" s="16">
        <f t="shared" si="148"/>
        <v>0</v>
      </c>
    </row>
    <row r="3143" spans="4:10" ht="15" customHeight="1" x14ac:dyDescent="0.15">
      <c r="D3143" s="16">
        <f>IF(T3143="",0,IF(科目汇总表!P$5=1,INT(LEFT(T3143,4)),IF(AND(科目汇总表!P$5=2,LEN(T3143)&gt;4),INT(LEFT(T3143,6)),IF(AND(科目汇总表!P$5=3,LEN(T3143)&gt;6),INT(LEFT(T3143,8)),IF(AND(科目汇总表!P$5=4,LEN(T3143)&gt;8),T3143,0)))))</f>
        <v>0</v>
      </c>
      <c r="H3143" s="16">
        <f t="shared" si="149"/>
        <v>0</v>
      </c>
      <c r="I3143" s="16">
        <f t="shared" si="147"/>
        <v>0</v>
      </c>
      <c r="J3143" s="16">
        <f t="shared" si="148"/>
        <v>0</v>
      </c>
    </row>
    <row r="3144" spans="4:10" ht="15" customHeight="1" x14ac:dyDescent="0.15">
      <c r="D3144" s="16">
        <f>IF(T3144="",0,IF(科目汇总表!P$5=1,INT(LEFT(T3144,4)),IF(AND(科目汇总表!P$5=2,LEN(T3144)&gt;4),INT(LEFT(T3144,6)),IF(AND(科目汇总表!P$5=3,LEN(T3144)&gt;6),INT(LEFT(T3144,8)),IF(AND(科目汇总表!P$5=4,LEN(T3144)&gt;8),T3144,0)))))</f>
        <v>0</v>
      </c>
      <c r="H3144" s="16">
        <f t="shared" si="149"/>
        <v>0</v>
      </c>
      <c r="I3144" s="16">
        <f t="shared" si="147"/>
        <v>0</v>
      </c>
      <c r="J3144" s="16">
        <f t="shared" si="148"/>
        <v>0</v>
      </c>
    </row>
    <row r="3145" spans="4:10" ht="15" customHeight="1" x14ac:dyDescent="0.15">
      <c r="D3145" s="16">
        <f>IF(T3145="",0,IF(科目汇总表!P$5=1,INT(LEFT(T3145,4)),IF(AND(科目汇总表!P$5=2,LEN(T3145)&gt;4),INT(LEFT(T3145,6)),IF(AND(科目汇总表!P$5=3,LEN(T3145)&gt;6),INT(LEFT(T3145,8)),IF(AND(科目汇总表!P$5=4,LEN(T3145)&gt;8),T3145,0)))))</f>
        <v>0</v>
      </c>
      <c r="H3145" s="16">
        <f t="shared" si="149"/>
        <v>0</v>
      </c>
      <c r="I3145" s="16">
        <f t="shared" si="147"/>
        <v>0</v>
      </c>
      <c r="J3145" s="16">
        <f t="shared" si="148"/>
        <v>0</v>
      </c>
    </row>
    <row r="3146" spans="4:10" ht="15" customHeight="1" x14ac:dyDescent="0.15">
      <c r="D3146" s="16">
        <f>IF(T3146="",0,IF(科目汇总表!P$5=1,INT(LEFT(T3146,4)),IF(AND(科目汇总表!P$5=2,LEN(T3146)&gt;4),INT(LEFT(T3146,6)),IF(AND(科目汇总表!P$5=3,LEN(T3146)&gt;6),INT(LEFT(T3146,8)),IF(AND(科目汇总表!P$5=4,LEN(T3146)&gt;8),T3146,0)))))</f>
        <v>0</v>
      </c>
      <c r="H3146" s="16">
        <f t="shared" si="149"/>
        <v>0</v>
      </c>
      <c r="I3146" s="16">
        <f t="shared" si="147"/>
        <v>0</v>
      </c>
      <c r="J3146" s="16">
        <f t="shared" si="148"/>
        <v>0</v>
      </c>
    </row>
    <row r="3147" spans="4:10" ht="15" customHeight="1" x14ac:dyDescent="0.15">
      <c r="D3147" s="16">
        <f>IF(T3147="",0,IF(科目汇总表!P$5=1,INT(LEFT(T3147,4)),IF(AND(科目汇总表!P$5=2,LEN(T3147)&gt;4),INT(LEFT(T3147,6)),IF(AND(科目汇总表!P$5=3,LEN(T3147)&gt;6),INT(LEFT(T3147,8)),IF(AND(科目汇总表!P$5=4,LEN(T3147)&gt;8),T3147,0)))))</f>
        <v>0</v>
      </c>
      <c r="H3147" s="16">
        <f t="shared" si="149"/>
        <v>0</v>
      </c>
      <c r="I3147" s="16">
        <f t="shared" si="147"/>
        <v>0</v>
      </c>
      <c r="J3147" s="16">
        <f t="shared" si="148"/>
        <v>0</v>
      </c>
    </row>
    <row r="3148" spans="4:10" ht="15" customHeight="1" x14ac:dyDescent="0.15">
      <c r="D3148" s="16">
        <f>IF(T3148="",0,IF(科目汇总表!P$5=1,INT(LEFT(T3148,4)),IF(AND(科目汇总表!P$5=2,LEN(T3148)&gt;4),INT(LEFT(T3148,6)),IF(AND(科目汇总表!P$5=3,LEN(T3148)&gt;6),INT(LEFT(T3148,8)),IF(AND(科目汇总表!P$5=4,LEN(T3148)&gt;8),T3148,0)))))</f>
        <v>0</v>
      </c>
      <c r="H3148" s="16">
        <f t="shared" si="149"/>
        <v>0</v>
      </c>
      <c r="I3148" s="16">
        <f t="shared" si="147"/>
        <v>0</v>
      </c>
      <c r="J3148" s="16">
        <f t="shared" si="148"/>
        <v>0</v>
      </c>
    </row>
    <row r="3149" spans="4:10" ht="15" customHeight="1" x14ac:dyDescent="0.15">
      <c r="D3149" s="16">
        <f>IF(T3149="",0,IF(科目汇总表!P$5=1,INT(LEFT(T3149,4)),IF(AND(科目汇总表!P$5=2,LEN(T3149)&gt;4),INT(LEFT(T3149,6)),IF(AND(科目汇总表!P$5=3,LEN(T3149)&gt;6),INT(LEFT(T3149,8)),IF(AND(科目汇总表!P$5=4,LEN(T3149)&gt;8),T3149,0)))))</f>
        <v>0</v>
      </c>
      <c r="H3149" s="16">
        <f t="shared" si="149"/>
        <v>0</v>
      </c>
      <c r="I3149" s="16">
        <f t="shared" si="147"/>
        <v>0</v>
      </c>
      <c r="J3149" s="16">
        <f t="shared" si="148"/>
        <v>0</v>
      </c>
    </row>
    <row r="3150" spans="4:10" ht="15" customHeight="1" x14ac:dyDescent="0.15">
      <c r="D3150" s="16">
        <f>IF(T3150="",0,IF(科目汇总表!P$5=1,INT(LEFT(T3150,4)),IF(AND(科目汇总表!P$5=2,LEN(T3150)&gt;4),INT(LEFT(T3150,6)),IF(AND(科目汇总表!P$5=3,LEN(T3150)&gt;6),INT(LEFT(T3150,8)),IF(AND(科目汇总表!P$5=4,LEN(T3150)&gt;8),T3150,0)))))</f>
        <v>0</v>
      </c>
      <c r="H3150" s="16">
        <f t="shared" si="149"/>
        <v>0</v>
      </c>
      <c r="I3150" s="16">
        <f t="shared" si="147"/>
        <v>0</v>
      </c>
      <c r="J3150" s="16">
        <f t="shared" si="148"/>
        <v>0</v>
      </c>
    </row>
    <row r="3151" spans="4:10" ht="15" customHeight="1" x14ac:dyDescent="0.15">
      <c r="D3151" s="16">
        <f>IF(T3151="",0,IF(科目汇总表!P$5=1,INT(LEFT(T3151,4)),IF(AND(科目汇总表!P$5=2,LEN(T3151)&gt;4),INT(LEFT(T3151,6)),IF(AND(科目汇总表!P$5=3,LEN(T3151)&gt;6),INT(LEFT(T3151,8)),IF(AND(科目汇总表!P$5=4,LEN(T3151)&gt;8),T3151,0)))))</f>
        <v>0</v>
      </c>
      <c r="H3151" s="16">
        <f t="shared" si="149"/>
        <v>0</v>
      </c>
      <c r="I3151" s="16">
        <f t="shared" si="147"/>
        <v>0</v>
      </c>
      <c r="J3151" s="16">
        <f t="shared" si="148"/>
        <v>0</v>
      </c>
    </row>
    <row r="3152" spans="4:10" ht="15" customHeight="1" x14ac:dyDescent="0.15">
      <c r="D3152" s="16">
        <f>IF(T3152="",0,IF(科目汇总表!P$5=1,INT(LEFT(T3152,4)),IF(AND(科目汇总表!P$5=2,LEN(T3152)&gt;4),INT(LEFT(T3152,6)),IF(AND(科目汇总表!P$5=3,LEN(T3152)&gt;6),INT(LEFT(T3152,8)),IF(AND(科目汇总表!P$5=4,LEN(T3152)&gt;8),T3152,0)))))</f>
        <v>0</v>
      </c>
      <c r="H3152" s="16">
        <f t="shared" si="149"/>
        <v>0</v>
      </c>
      <c r="I3152" s="16">
        <f t="shared" si="147"/>
        <v>0</v>
      </c>
      <c r="J3152" s="16">
        <f t="shared" si="148"/>
        <v>0</v>
      </c>
    </row>
    <row r="3153" spans="4:10" ht="15" customHeight="1" x14ac:dyDescent="0.15">
      <c r="D3153" s="16">
        <f>IF(T3153="",0,IF(科目汇总表!P$5=1,INT(LEFT(T3153,4)),IF(AND(科目汇总表!P$5=2,LEN(T3153)&gt;4),INT(LEFT(T3153,6)),IF(AND(科目汇总表!P$5=3,LEN(T3153)&gt;6),INT(LEFT(T3153,8)),IF(AND(科目汇总表!P$5=4,LEN(T3153)&gt;8),T3153,0)))))</f>
        <v>0</v>
      </c>
      <c r="H3153" s="16">
        <f t="shared" si="149"/>
        <v>0</v>
      </c>
      <c r="I3153" s="16">
        <f t="shared" si="147"/>
        <v>0</v>
      </c>
      <c r="J3153" s="16">
        <f t="shared" si="148"/>
        <v>0</v>
      </c>
    </row>
    <row r="3154" spans="4:10" ht="15" customHeight="1" x14ac:dyDescent="0.15">
      <c r="D3154" s="16">
        <f>IF(T3154="",0,IF(科目汇总表!P$5=1,INT(LEFT(T3154,4)),IF(AND(科目汇总表!P$5=2,LEN(T3154)&gt;4),INT(LEFT(T3154,6)),IF(AND(科目汇总表!P$5=3,LEN(T3154)&gt;6),INT(LEFT(T3154,8)),IF(AND(科目汇总表!P$5=4,LEN(T3154)&gt;8),T3154,0)))))</f>
        <v>0</v>
      </c>
      <c r="H3154" s="16">
        <f t="shared" si="149"/>
        <v>0</v>
      </c>
      <c r="I3154" s="16">
        <f t="shared" si="147"/>
        <v>0</v>
      </c>
      <c r="J3154" s="16">
        <f t="shared" si="148"/>
        <v>0</v>
      </c>
    </row>
    <row r="3155" spans="4:10" ht="15" customHeight="1" x14ac:dyDescent="0.15">
      <c r="D3155" s="16">
        <f>IF(T3155="",0,IF(科目汇总表!P$5=1,INT(LEFT(T3155,4)),IF(AND(科目汇总表!P$5=2,LEN(T3155)&gt;4),INT(LEFT(T3155,6)),IF(AND(科目汇总表!P$5=3,LEN(T3155)&gt;6),INT(LEFT(T3155,8)),IF(AND(科目汇总表!P$5=4,LEN(T3155)&gt;8),T3155,0)))))</f>
        <v>0</v>
      </c>
      <c r="H3155" s="16">
        <f t="shared" si="149"/>
        <v>0</v>
      </c>
      <c r="I3155" s="16">
        <f t="shared" si="147"/>
        <v>0</v>
      </c>
      <c r="J3155" s="16">
        <f t="shared" si="148"/>
        <v>0</v>
      </c>
    </row>
    <row r="3156" spans="4:10" ht="15" customHeight="1" x14ac:dyDescent="0.15">
      <c r="D3156" s="16">
        <f>IF(T3156="",0,IF(科目汇总表!P$5=1,INT(LEFT(T3156,4)),IF(AND(科目汇总表!P$5=2,LEN(T3156)&gt;4),INT(LEFT(T3156,6)),IF(AND(科目汇总表!P$5=3,LEN(T3156)&gt;6),INT(LEFT(T3156,8)),IF(AND(科目汇总表!P$5=4,LEN(T3156)&gt;8),T3156,0)))))</f>
        <v>0</v>
      </c>
      <c r="H3156" s="16">
        <f t="shared" si="149"/>
        <v>0</v>
      </c>
      <c r="I3156" s="16">
        <f t="shared" si="147"/>
        <v>0</v>
      </c>
      <c r="J3156" s="16">
        <f t="shared" si="148"/>
        <v>0</v>
      </c>
    </row>
    <row r="3157" spans="4:10" ht="15" customHeight="1" x14ac:dyDescent="0.15">
      <c r="D3157" s="16">
        <f>IF(T3157="",0,IF(科目汇总表!P$5=1,INT(LEFT(T3157,4)),IF(AND(科目汇总表!P$5=2,LEN(T3157)&gt;4),INT(LEFT(T3157,6)),IF(AND(科目汇总表!P$5=3,LEN(T3157)&gt;6),INT(LEFT(T3157,8)),IF(AND(科目汇总表!P$5=4,LEN(T3157)&gt;8),T3157,0)))))</f>
        <v>0</v>
      </c>
      <c r="H3157" s="16">
        <f t="shared" si="149"/>
        <v>0</v>
      </c>
      <c r="I3157" s="16">
        <f t="shared" si="147"/>
        <v>0</v>
      </c>
      <c r="J3157" s="16">
        <f t="shared" si="148"/>
        <v>0</v>
      </c>
    </row>
    <row r="3158" spans="4:10" ht="15" customHeight="1" x14ac:dyDescent="0.15">
      <c r="D3158" s="16">
        <f>IF(T3158="",0,IF(科目汇总表!P$5=1,INT(LEFT(T3158,4)),IF(AND(科目汇总表!P$5=2,LEN(T3158)&gt;4),INT(LEFT(T3158,6)),IF(AND(科目汇总表!P$5=3,LEN(T3158)&gt;6),INT(LEFT(T3158,8)),IF(AND(科目汇总表!P$5=4,LEN(T3158)&gt;8),T3158,0)))))</f>
        <v>0</v>
      </c>
      <c r="H3158" s="16">
        <f t="shared" si="149"/>
        <v>0</v>
      </c>
      <c r="I3158" s="16">
        <f t="shared" si="147"/>
        <v>0</v>
      </c>
      <c r="J3158" s="16">
        <f t="shared" si="148"/>
        <v>0</v>
      </c>
    </row>
    <row r="3159" spans="4:10" ht="15" customHeight="1" x14ac:dyDescent="0.15">
      <c r="D3159" s="16">
        <f>IF(T3159="",0,IF(科目汇总表!P$5=1,INT(LEFT(T3159,4)),IF(AND(科目汇总表!P$5=2,LEN(T3159)&gt;4),INT(LEFT(T3159,6)),IF(AND(科目汇总表!P$5=3,LEN(T3159)&gt;6),INT(LEFT(T3159,8)),IF(AND(科目汇总表!P$5=4,LEN(T3159)&gt;8),T3159,0)))))</f>
        <v>0</v>
      </c>
      <c r="H3159" s="16">
        <f t="shared" si="149"/>
        <v>0</v>
      </c>
      <c r="I3159" s="16">
        <f t="shared" si="147"/>
        <v>0</v>
      </c>
      <c r="J3159" s="16">
        <f t="shared" si="148"/>
        <v>0</v>
      </c>
    </row>
    <row r="3160" spans="4:10" ht="15" customHeight="1" x14ac:dyDescent="0.15">
      <c r="D3160" s="16">
        <f>IF(T3160="",0,IF(科目汇总表!P$5=1,INT(LEFT(T3160,4)),IF(AND(科目汇总表!P$5=2,LEN(T3160)&gt;4),INT(LEFT(T3160,6)),IF(AND(科目汇总表!P$5=3,LEN(T3160)&gt;6),INT(LEFT(T3160,8)),IF(AND(科目汇总表!P$5=4,LEN(T3160)&gt;8),T3160,0)))))</f>
        <v>0</v>
      </c>
      <c r="H3160" s="16">
        <f t="shared" si="149"/>
        <v>0</v>
      </c>
      <c r="I3160" s="16">
        <f t="shared" si="147"/>
        <v>0</v>
      </c>
      <c r="J3160" s="16">
        <f t="shared" si="148"/>
        <v>0</v>
      </c>
    </row>
    <row r="3161" spans="4:10" ht="15" customHeight="1" x14ac:dyDescent="0.15">
      <c r="D3161" s="16">
        <f>IF(T3161="",0,IF(科目汇总表!P$5=1,INT(LEFT(T3161,4)),IF(AND(科目汇总表!P$5=2,LEN(T3161)&gt;4),INT(LEFT(T3161,6)),IF(AND(科目汇总表!P$5=3,LEN(T3161)&gt;6),INT(LEFT(T3161,8)),IF(AND(科目汇总表!P$5=4,LEN(T3161)&gt;8),T3161,0)))))</f>
        <v>0</v>
      </c>
      <c r="H3161" s="16">
        <f t="shared" si="149"/>
        <v>0</v>
      </c>
      <c r="I3161" s="16">
        <f t="shared" si="147"/>
        <v>0</v>
      </c>
      <c r="J3161" s="16">
        <f t="shared" si="148"/>
        <v>0</v>
      </c>
    </row>
    <row r="3162" spans="4:10" ht="15" customHeight="1" x14ac:dyDescent="0.15">
      <c r="D3162" s="16">
        <f>IF(T3162="",0,IF(科目汇总表!P$5=1,INT(LEFT(T3162,4)),IF(AND(科目汇总表!P$5=2,LEN(T3162)&gt;4),INT(LEFT(T3162,6)),IF(AND(科目汇总表!P$5=3,LEN(T3162)&gt;6),INT(LEFT(T3162,8)),IF(AND(科目汇总表!P$5=4,LEN(T3162)&gt;8),T3162,0)))))</f>
        <v>0</v>
      </c>
      <c r="H3162" s="16">
        <f t="shared" si="149"/>
        <v>0</v>
      </c>
      <c r="I3162" s="16">
        <f t="shared" si="147"/>
        <v>0</v>
      </c>
      <c r="J3162" s="16">
        <f t="shared" si="148"/>
        <v>0</v>
      </c>
    </row>
    <row r="3163" spans="4:10" ht="15" customHeight="1" x14ac:dyDescent="0.15">
      <c r="D3163" s="16">
        <f>IF(T3163="",0,IF(科目汇总表!P$5=1,INT(LEFT(T3163,4)),IF(AND(科目汇总表!P$5=2,LEN(T3163)&gt;4),INT(LEFT(T3163,6)),IF(AND(科目汇总表!P$5=3,LEN(T3163)&gt;6),INT(LEFT(T3163,8)),IF(AND(科目汇总表!P$5=4,LEN(T3163)&gt;8),T3163,0)))))</f>
        <v>0</v>
      </c>
      <c r="H3163" s="16">
        <f t="shared" si="149"/>
        <v>0</v>
      </c>
      <c r="I3163" s="16">
        <f t="shared" si="147"/>
        <v>0</v>
      </c>
      <c r="J3163" s="16">
        <f t="shared" si="148"/>
        <v>0</v>
      </c>
    </row>
    <row r="3164" spans="4:10" ht="15" customHeight="1" x14ac:dyDescent="0.15">
      <c r="D3164" s="16">
        <f>IF(T3164="",0,IF(科目汇总表!P$5=1,INT(LEFT(T3164,4)),IF(AND(科目汇总表!P$5=2,LEN(T3164)&gt;4),INT(LEFT(T3164,6)),IF(AND(科目汇总表!P$5=3,LEN(T3164)&gt;6),INT(LEFT(T3164,8)),IF(AND(科目汇总表!P$5=4,LEN(T3164)&gt;8),T3164,0)))))</f>
        <v>0</v>
      </c>
      <c r="H3164" s="16">
        <f t="shared" si="149"/>
        <v>0</v>
      </c>
      <c r="I3164" s="16">
        <f t="shared" si="147"/>
        <v>0</v>
      </c>
      <c r="J3164" s="16">
        <f t="shared" si="148"/>
        <v>0</v>
      </c>
    </row>
    <row r="3165" spans="4:10" ht="15" customHeight="1" x14ac:dyDescent="0.15">
      <c r="D3165" s="16">
        <f>IF(T3165="",0,IF(科目汇总表!P$5=1,INT(LEFT(T3165,4)),IF(AND(科目汇总表!P$5=2,LEN(T3165)&gt;4),INT(LEFT(T3165,6)),IF(AND(科目汇总表!P$5=3,LEN(T3165)&gt;6),INT(LEFT(T3165,8)),IF(AND(科目汇总表!P$5=4,LEN(T3165)&gt;8),T3165,0)))))</f>
        <v>0</v>
      </c>
      <c r="H3165" s="16">
        <f t="shared" si="149"/>
        <v>0</v>
      </c>
      <c r="I3165" s="16">
        <f t="shared" si="147"/>
        <v>0</v>
      </c>
      <c r="J3165" s="16">
        <f t="shared" si="148"/>
        <v>0</v>
      </c>
    </row>
    <row r="3166" spans="4:10" ht="15" customHeight="1" x14ac:dyDescent="0.15">
      <c r="D3166" s="16">
        <f>IF(T3166="",0,IF(科目汇总表!P$5=1,INT(LEFT(T3166,4)),IF(AND(科目汇总表!P$5=2,LEN(T3166)&gt;4),INT(LEFT(T3166,6)),IF(AND(科目汇总表!P$5=3,LEN(T3166)&gt;6),INT(LEFT(T3166,8)),IF(AND(科目汇总表!P$5=4,LEN(T3166)&gt;8),T3166,0)))))</f>
        <v>0</v>
      </c>
      <c r="H3166" s="16">
        <f t="shared" si="149"/>
        <v>0</v>
      </c>
      <c r="I3166" s="16">
        <f t="shared" si="147"/>
        <v>0</v>
      </c>
      <c r="J3166" s="16">
        <f t="shared" si="148"/>
        <v>0</v>
      </c>
    </row>
    <row r="3167" spans="4:10" ht="15" customHeight="1" x14ac:dyDescent="0.15">
      <c r="D3167" s="16">
        <f>IF(T3167="",0,IF(科目汇总表!P$5=1,INT(LEFT(T3167,4)),IF(AND(科目汇总表!P$5=2,LEN(T3167)&gt;4),INT(LEFT(T3167,6)),IF(AND(科目汇总表!P$5=3,LEN(T3167)&gt;6),INT(LEFT(T3167,8)),IF(AND(科目汇总表!P$5=4,LEN(T3167)&gt;8),T3167,0)))))</f>
        <v>0</v>
      </c>
      <c r="H3167" s="16">
        <f t="shared" si="149"/>
        <v>0</v>
      </c>
      <c r="I3167" s="16">
        <f t="shared" si="147"/>
        <v>0</v>
      </c>
      <c r="J3167" s="16">
        <f t="shared" si="148"/>
        <v>0</v>
      </c>
    </row>
    <row r="3168" spans="4:10" ht="15" customHeight="1" x14ac:dyDescent="0.15">
      <c r="D3168" s="16">
        <f>IF(T3168="",0,IF(科目汇总表!P$5=1,INT(LEFT(T3168,4)),IF(AND(科目汇总表!P$5=2,LEN(T3168)&gt;4),INT(LEFT(T3168,6)),IF(AND(科目汇总表!P$5=3,LEN(T3168)&gt;6),INT(LEFT(T3168,8)),IF(AND(科目汇总表!P$5=4,LEN(T3168)&gt;8),T3168,0)))))</f>
        <v>0</v>
      </c>
      <c r="H3168" s="16">
        <f t="shared" si="149"/>
        <v>0</v>
      </c>
      <c r="I3168" s="16">
        <f t="shared" si="147"/>
        <v>0</v>
      </c>
      <c r="J3168" s="16">
        <f t="shared" si="148"/>
        <v>0</v>
      </c>
    </row>
    <row r="3169" spans="4:10" ht="15" customHeight="1" x14ac:dyDescent="0.15">
      <c r="D3169" s="16">
        <f>IF(T3169="",0,IF(科目汇总表!P$5=1,INT(LEFT(T3169,4)),IF(AND(科目汇总表!P$5=2,LEN(T3169)&gt;4),INT(LEFT(T3169,6)),IF(AND(科目汇总表!P$5=3,LEN(T3169)&gt;6),INT(LEFT(T3169,8)),IF(AND(科目汇总表!P$5=4,LEN(T3169)&gt;8),T3169,0)))))</f>
        <v>0</v>
      </c>
      <c r="H3169" s="16">
        <f t="shared" si="149"/>
        <v>0</v>
      </c>
      <c r="I3169" s="16">
        <f t="shared" si="147"/>
        <v>0</v>
      </c>
      <c r="J3169" s="16">
        <f t="shared" si="148"/>
        <v>0</v>
      </c>
    </row>
    <row r="3170" spans="4:10" ht="15" customHeight="1" x14ac:dyDescent="0.15">
      <c r="D3170" s="16">
        <f>IF(T3170="",0,IF(科目汇总表!P$5=1,INT(LEFT(T3170,4)),IF(AND(科目汇总表!P$5=2,LEN(T3170)&gt;4),INT(LEFT(T3170,6)),IF(AND(科目汇总表!P$5=3,LEN(T3170)&gt;6),INT(LEFT(T3170,8)),IF(AND(科目汇总表!P$5=4,LEN(T3170)&gt;8),T3170,0)))))</f>
        <v>0</v>
      </c>
      <c r="H3170" s="16">
        <f t="shared" si="149"/>
        <v>0</v>
      </c>
      <c r="I3170" s="16">
        <f t="shared" si="147"/>
        <v>0</v>
      </c>
      <c r="J3170" s="16">
        <f t="shared" si="148"/>
        <v>0</v>
      </c>
    </row>
    <row r="3171" spans="4:10" ht="15" customHeight="1" x14ac:dyDescent="0.15">
      <c r="D3171" s="16">
        <f>IF(T3171="",0,IF(科目汇总表!P$5=1,INT(LEFT(T3171,4)),IF(AND(科目汇总表!P$5=2,LEN(T3171)&gt;4),INT(LEFT(T3171,6)),IF(AND(科目汇总表!P$5=3,LEN(T3171)&gt;6),INT(LEFT(T3171,8)),IF(AND(科目汇总表!P$5=4,LEN(T3171)&gt;8),T3171,0)))))</f>
        <v>0</v>
      </c>
      <c r="H3171" s="16">
        <f t="shared" si="149"/>
        <v>0</v>
      </c>
      <c r="I3171" s="16">
        <f t="shared" si="147"/>
        <v>0</v>
      </c>
      <c r="J3171" s="16">
        <f t="shared" si="148"/>
        <v>0</v>
      </c>
    </row>
    <row r="3172" spans="4:10" ht="15" customHeight="1" x14ac:dyDescent="0.15">
      <c r="D3172" s="16">
        <f>IF(T3172="",0,IF(科目汇总表!P$5=1,INT(LEFT(T3172,4)),IF(AND(科目汇总表!P$5=2,LEN(T3172)&gt;4),INT(LEFT(T3172,6)),IF(AND(科目汇总表!P$5=3,LEN(T3172)&gt;6),INT(LEFT(T3172,8)),IF(AND(科目汇总表!P$5=4,LEN(T3172)&gt;8),T3172,0)))))</f>
        <v>0</v>
      </c>
      <c r="H3172" s="16">
        <f t="shared" si="149"/>
        <v>0</v>
      </c>
      <c r="I3172" s="16">
        <f t="shared" ref="I3172:I3235" si="150">IF(LEN(T3172)&lt;6,0,INT(LEFT(T3172,6)))</f>
        <v>0</v>
      </c>
      <c r="J3172" s="16">
        <f t="shared" ref="J3172:J3235" si="151">IF(LEN(T3172)&lt;8,0,INT(LEFT(T3172,8)))</f>
        <v>0</v>
      </c>
    </row>
    <row r="3173" spans="4:10" ht="15" customHeight="1" x14ac:dyDescent="0.15">
      <c r="D3173" s="16">
        <f>IF(T3173="",0,IF(科目汇总表!P$5=1,INT(LEFT(T3173,4)),IF(AND(科目汇总表!P$5=2,LEN(T3173)&gt;4),INT(LEFT(T3173,6)),IF(AND(科目汇总表!P$5=3,LEN(T3173)&gt;6),INT(LEFT(T3173,8)),IF(AND(科目汇总表!P$5=4,LEN(T3173)&gt;8),T3173,0)))))</f>
        <v>0</v>
      </c>
      <c r="H3173" s="16">
        <f t="shared" si="149"/>
        <v>0</v>
      </c>
      <c r="I3173" s="16">
        <f t="shared" si="150"/>
        <v>0</v>
      </c>
      <c r="J3173" s="16">
        <f t="shared" si="151"/>
        <v>0</v>
      </c>
    </row>
    <row r="3174" spans="4:10" ht="15" customHeight="1" x14ac:dyDescent="0.15">
      <c r="D3174" s="16">
        <f>IF(T3174="",0,IF(科目汇总表!P$5=1,INT(LEFT(T3174,4)),IF(AND(科目汇总表!P$5=2,LEN(T3174)&gt;4),INT(LEFT(T3174,6)),IF(AND(科目汇总表!P$5=3,LEN(T3174)&gt;6),INT(LEFT(T3174,8)),IF(AND(科目汇总表!P$5=4,LEN(T3174)&gt;8),T3174,0)))))</f>
        <v>0</v>
      </c>
      <c r="H3174" s="16">
        <f t="shared" si="149"/>
        <v>0</v>
      </c>
      <c r="I3174" s="16">
        <f t="shared" si="150"/>
        <v>0</v>
      </c>
      <c r="J3174" s="16">
        <f t="shared" si="151"/>
        <v>0</v>
      </c>
    </row>
    <row r="3175" spans="4:10" ht="15" customHeight="1" x14ac:dyDescent="0.15">
      <c r="D3175" s="16">
        <f>IF(T3175="",0,IF(科目汇总表!P$5=1,INT(LEFT(T3175,4)),IF(AND(科目汇总表!P$5=2,LEN(T3175)&gt;4),INT(LEFT(T3175,6)),IF(AND(科目汇总表!P$5=3,LEN(T3175)&gt;6),INT(LEFT(T3175,8)),IF(AND(科目汇总表!P$5=4,LEN(T3175)&gt;8),T3175,0)))))</f>
        <v>0</v>
      </c>
      <c r="H3175" s="16">
        <f t="shared" si="149"/>
        <v>0</v>
      </c>
      <c r="I3175" s="16">
        <f t="shared" si="150"/>
        <v>0</v>
      </c>
      <c r="J3175" s="16">
        <f t="shared" si="151"/>
        <v>0</v>
      </c>
    </row>
    <row r="3176" spans="4:10" ht="15" customHeight="1" x14ac:dyDescent="0.15">
      <c r="D3176" s="16">
        <f>IF(T3176="",0,IF(科目汇总表!P$5=1,INT(LEFT(T3176,4)),IF(AND(科目汇总表!P$5=2,LEN(T3176)&gt;4),INT(LEFT(T3176,6)),IF(AND(科目汇总表!P$5=3,LEN(T3176)&gt;6),INT(LEFT(T3176,8)),IF(AND(科目汇总表!P$5=4,LEN(T3176)&gt;8),T3176,0)))))</f>
        <v>0</v>
      </c>
      <c r="H3176" s="16">
        <f t="shared" si="149"/>
        <v>0</v>
      </c>
      <c r="I3176" s="16">
        <f t="shared" si="150"/>
        <v>0</v>
      </c>
      <c r="J3176" s="16">
        <f t="shared" si="151"/>
        <v>0</v>
      </c>
    </row>
    <row r="3177" spans="4:10" ht="15" customHeight="1" x14ac:dyDescent="0.15">
      <c r="D3177" s="16">
        <f>IF(T3177="",0,IF(科目汇总表!P$5=1,INT(LEFT(T3177,4)),IF(AND(科目汇总表!P$5=2,LEN(T3177)&gt;4),INT(LEFT(T3177,6)),IF(AND(科目汇总表!P$5=3,LEN(T3177)&gt;6),INT(LEFT(T3177,8)),IF(AND(科目汇总表!P$5=4,LEN(T3177)&gt;8),T3177,0)))))</f>
        <v>0</v>
      </c>
      <c r="H3177" s="16">
        <f t="shared" si="149"/>
        <v>0</v>
      </c>
      <c r="I3177" s="16">
        <f t="shared" si="150"/>
        <v>0</v>
      </c>
      <c r="J3177" s="16">
        <f t="shared" si="151"/>
        <v>0</v>
      </c>
    </row>
    <row r="3178" spans="4:10" ht="15" customHeight="1" x14ac:dyDescent="0.15">
      <c r="D3178" s="16">
        <f>IF(T3178="",0,IF(科目汇总表!P$5=1,INT(LEFT(T3178,4)),IF(AND(科目汇总表!P$5=2,LEN(T3178)&gt;4),INT(LEFT(T3178,6)),IF(AND(科目汇总表!P$5=3,LEN(T3178)&gt;6),INT(LEFT(T3178,8)),IF(AND(科目汇总表!P$5=4,LEN(T3178)&gt;8),T3178,0)))))</f>
        <v>0</v>
      </c>
      <c r="H3178" s="16">
        <f t="shared" si="149"/>
        <v>0</v>
      </c>
      <c r="I3178" s="16">
        <f t="shared" si="150"/>
        <v>0</v>
      </c>
      <c r="J3178" s="16">
        <f t="shared" si="151"/>
        <v>0</v>
      </c>
    </row>
    <row r="3179" spans="4:10" ht="15" customHeight="1" x14ac:dyDescent="0.15">
      <c r="D3179" s="16">
        <f>IF(T3179="",0,IF(科目汇总表!P$5=1,INT(LEFT(T3179,4)),IF(AND(科目汇总表!P$5=2,LEN(T3179)&gt;4),INT(LEFT(T3179,6)),IF(AND(科目汇总表!P$5=3,LEN(T3179)&gt;6),INT(LEFT(T3179,8)),IF(AND(科目汇总表!P$5=4,LEN(T3179)&gt;8),T3179,0)))))</f>
        <v>0</v>
      </c>
      <c r="H3179" s="16">
        <f t="shared" si="149"/>
        <v>0</v>
      </c>
      <c r="I3179" s="16">
        <f t="shared" si="150"/>
        <v>0</v>
      </c>
      <c r="J3179" s="16">
        <f t="shared" si="151"/>
        <v>0</v>
      </c>
    </row>
    <row r="3180" spans="4:10" ht="15" customHeight="1" x14ac:dyDescent="0.15">
      <c r="D3180" s="16">
        <f>IF(T3180="",0,IF(科目汇总表!P$5=1,INT(LEFT(T3180,4)),IF(AND(科目汇总表!P$5=2,LEN(T3180)&gt;4),INT(LEFT(T3180,6)),IF(AND(科目汇总表!P$5=3,LEN(T3180)&gt;6),INT(LEFT(T3180,8)),IF(AND(科目汇总表!P$5=4,LEN(T3180)&gt;8),T3180,0)))))</f>
        <v>0</v>
      </c>
      <c r="H3180" s="16">
        <f t="shared" si="149"/>
        <v>0</v>
      </c>
      <c r="I3180" s="16">
        <f t="shared" si="150"/>
        <v>0</v>
      </c>
      <c r="J3180" s="16">
        <f t="shared" si="151"/>
        <v>0</v>
      </c>
    </row>
    <row r="3181" spans="4:10" ht="15" customHeight="1" x14ac:dyDescent="0.15">
      <c r="D3181" s="16">
        <f>IF(T3181="",0,IF(科目汇总表!P$5=1,INT(LEFT(T3181,4)),IF(AND(科目汇总表!P$5=2,LEN(T3181)&gt;4),INT(LEFT(T3181,6)),IF(AND(科目汇总表!P$5=3,LEN(T3181)&gt;6),INT(LEFT(T3181,8)),IF(AND(科目汇总表!P$5=4,LEN(T3181)&gt;8),T3181,0)))))</f>
        <v>0</v>
      </c>
      <c r="H3181" s="16">
        <f t="shared" si="149"/>
        <v>0</v>
      </c>
      <c r="I3181" s="16">
        <f t="shared" si="150"/>
        <v>0</v>
      </c>
      <c r="J3181" s="16">
        <f t="shared" si="151"/>
        <v>0</v>
      </c>
    </row>
    <row r="3182" spans="4:10" ht="15" customHeight="1" x14ac:dyDescent="0.15">
      <c r="D3182" s="16">
        <f>IF(T3182="",0,IF(科目汇总表!P$5=1,INT(LEFT(T3182,4)),IF(AND(科目汇总表!P$5=2,LEN(T3182)&gt;4),INT(LEFT(T3182,6)),IF(AND(科目汇总表!P$5=3,LEN(T3182)&gt;6),INT(LEFT(T3182,8)),IF(AND(科目汇总表!P$5=4,LEN(T3182)&gt;8),T3182,0)))))</f>
        <v>0</v>
      </c>
      <c r="H3182" s="16">
        <f t="shared" si="149"/>
        <v>0</v>
      </c>
      <c r="I3182" s="16">
        <f t="shared" si="150"/>
        <v>0</v>
      </c>
      <c r="J3182" s="16">
        <f t="shared" si="151"/>
        <v>0</v>
      </c>
    </row>
    <row r="3183" spans="4:10" ht="15" customHeight="1" x14ac:dyDescent="0.15">
      <c r="D3183" s="16">
        <f>IF(T3183="",0,IF(科目汇总表!P$5=1,INT(LEFT(T3183,4)),IF(AND(科目汇总表!P$5=2,LEN(T3183)&gt;4),INT(LEFT(T3183,6)),IF(AND(科目汇总表!P$5=3,LEN(T3183)&gt;6),INT(LEFT(T3183,8)),IF(AND(科目汇总表!P$5=4,LEN(T3183)&gt;8),T3183,0)))))</f>
        <v>0</v>
      </c>
      <c r="H3183" s="16">
        <f t="shared" si="149"/>
        <v>0</v>
      </c>
      <c r="I3183" s="16">
        <f t="shared" si="150"/>
        <v>0</v>
      </c>
      <c r="J3183" s="16">
        <f t="shared" si="151"/>
        <v>0</v>
      </c>
    </row>
    <row r="3184" spans="4:10" ht="15" customHeight="1" x14ac:dyDescent="0.15">
      <c r="D3184" s="16">
        <f>IF(T3184="",0,IF(科目汇总表!P$5=1,INT(LEFT(T3184,4)),IF(AND(科目汇总表!P$5=2,LEN(T3184)&gt;4),INT(LEFT(T3184,6)),IF(AND(科目汇总表!P$5=3,LEN(T3184)&gt;6),INT(LEFT(T3184,8)),IF(AND(科目汇总表!P$5=4,LEN(T3184)&gt;8),T3184,0)))))</f>
        <v>0</v>
      </c>
      <c r="H3184" s="16">
        <f t="shared" si="149"/>
        <v>0</v>
      </c>
      <c r="I3184" s="16">
        <f t="shared" si="150"/>
        <v>0</v>
      </c>
      <c r="J3184" s="16">
        <f t="shared" si="151"/>
        <v>0</v>
      </c>
    </row>
    <row r="3185" spans="4:10" ht="15" customHeight="1" x14ac:dyDescent="0.15">
      <c r="D3185" s="16">
        <f>IF(T3185="",0,IF(科目汇总表!P$5=1,INT(LEFT(T3185,4)),IF(AND(科目汇总表!P$5=2,LEN(T3185)&gt;4),INT(LEFT(T3185,6)),IF(AND(科目汇总表!P$5=3,LEN(T3185)&gt;6),INT(LEFT(T3185,8)),IF(AND(科目汇总表!P$5=4,LEN(T3185)&gt;8),T3185,0)))))</f>
        <v>0</v>
      </c>
      <c r="H3185" s="16">
        <f t="shared" si="149"/>
        <v>0</v>
      </c>
      <c r="I3185" s="16">
        <f t="shared" si="150"/>
        <v>0</v>
      </c>
      <c r="J3185" s="16">
        <f t="shared" si="151"/>
        <v>0</v>
      </c>
    </row>
    <row r="3186" spans="4:10" ht="15" customHeight="1" x14ac:dyDescent="0.15">
      <c r="D3186" s="16">
        <f>IF(T3186="",0,IF(科目汇总表!P$5=1,INT(LEFT(T3186,4)),IF(AND(科目汇总表!P$5=2,LEN(T3186)&gt;4),INT(LEFT(T3186,6)),IF(AND(科目汇总表!P$5=3,LEN(T3186)&gt;6),INT(LEFT(T3186,8)),IF(AND(科目汇总表!P$5=4,LEN(T3186)&gt;8),T3186,0)))))</f>
        <v>0</v>
      </c>
      <c r="H3186" s="16">
        <f t="shared" si="149"/>
        <v>0</v>
      </c>
      <c r="I3186" s="16">
        <f t="shared" si="150"/>
        <v>0</v>
      </c>
      <c r="J3186" s="16">
        <f t="shared" si="151"/>
        <v>0</v>
      </c>
    </row>
    <row r="3187" spans="4:10" ht="15" customHeight="1" x14ac:dyDescent="0.15">
      <c r="D3187" s="16">
        <f>IF(T3187="",0,IF(科目汇总表!P$5=1,INT(LEFT(T3187,4)),IF(AND(科目汇总表!P$5=2,LEN(T3187)&gt;4),INT(LEFT(T3187,6)),IF(AND(科目汇总表!P$5=3,LEN(T3187)&gt;6),INT(LEFT(T3187,8)),IF(AND(科目汇总表!P$5=4,LEN(T3187)&gt;8),T3187,0)))))</f>
        <v>0</v>
      </c>
      <c r="H3187" s="16">
        <f t="shared" si="149"/>
        <v>0</v>
      </c>
      <c r="I3187" s="16">
        <f t="shared" si="150"/>
        <v>0</v>
      </c>
      <c r="J3187" s="16">
        <f t="shared" si="151"/>
        <v>0</v>
      </c>
    </row>
    <row r="3188" spans="4:10" ht="15" customHeight="1" x14ac:dyDescent="0.15">
      <c r="D3188" s="16">
        <f>IF(T3188="",0,IF(科目汇总表!P$5=1,INT(LEFT(T3188,4)),IF(AND(科目汇总表!P$5=2,LEN(T3188)&gt;4),INT(LEFT(T3188,6)),IF(AND(科目汇总表!P$5=3,LEN(T3188)&gt;6),INT(LEFT(T3188,8)),IF(AND(科目汇总表!P$5=4,LEN(T3188)&gt;8),T3188,0)))))</f>
        <v>0</v>
      </c>
      <c r="H3188" s="16">
        <f t="shared" si="149"/>
        <v>0</v>
      </c>
      <c r="I3188" s="16">
        <f t="shared" si="150"/>
        <v>0</v>
      </c>
      <c r="J3188" s="16">
        <f t="shared" si="151"/>
        <v>0</v>
      </c>
    </row>
    <row r="3189" spans="4:10" ht="15" customHeight="1" x14ac:dyDescent="0.15">
      <c r="D3189" s="16">
        <f>IF(T3189="",0,IF(科目汇总表!P$5=1,INT(LEFT(T3189,4)),IF(AND(科目汇总表!P$5=2,LEN(T3189)&gt;4),INT(LEFT(T3189,6)),IF(AND(科目汇总表!P$5=3,LEN(T3189)&gt;6),INT(LEFT(T3189,8)),IF(AND(科目汇总表!P$5=4,LEN(T3189)&gt;8),T3189,0)))))</f>
        <v>0</v>
      </c>
      <c r="H3189" s="16">
        <f t="shared" si="149"/>
        <v>0</v>
      </c>
      <c r="I3189" s="16">
        <f t="shared" si="150"/>
        <v>0</v>
      </c>
      <c r="J3189" s="16">
        <f t="shared" si="151"/>
        <v>0</v>
      </c>
    </row>
    <row r="3190" spans="4:10" ht="15" customHeight="1" x14ac:dyDescent="0.15">
      <c r="D3190" s="16">
        <f>IF(T3190="",0,IF(科目汇总表!P$5=1,INT(LEFT(T3190,4)),IF(AND(科目汇总表!P$5=2,LEN(T3190)&gt;4),INT(LEFT(T3190,6)),IF(AND(科目汇总表!P$5=3,LEN(T3190)&gt;6),INT(LEFT(T3190,8)),IF(AND(科目汇总表!P$5=4,LEN(T3190)&gt;8),T3190,0)))))</f>
        <v>0</v>
      </c>
      <c r="H3190" s="16">
        <f t="shared" si="149"/>
        <v>0</v>
      </c>
      <c r="I3190" s="16">
        <f t="shared" si="150"/>
        <v>0</v>
      </c>
      <c r="J3190" s="16">
        <f t="shared" si="151"/>
        <v>0</v>
      </c>
    </row>
    <row r="3191" spans="4:10" ht="15" customHeight="1" x14ac:dyDescent="0.15">
      <c r="D3191" s="16">
        <f>IF(T3191="",0,IF(科目汇总表!P$5=1,INT(LEFT(T3191,4)),IF(AND(科目汇总表!P$5=2,LEN(T3191)&gt;4),INT(LEFT(T3191,6)),IF(AND(科目汇总表!P$5=3,LEN(T3191)&gt;6),INT(LEFT(T3191,8)),IF(AND(科目汇总表!P$5=4,LEN(T3191)&gt;8),T3191,0)))))</f>
        <v>0</v>
      </c>
      <c r="H3191" s="16">
        <f t="shared" si="149"/>
        <v>0</v>
      </c>
      <c r="I3191" s="16">
        <f t="shared" si="150"/>
        <v>0</v>
      </c>
      <c r="J3191" s="16">
        <f t="shared" si="151"/>
        <v>0</v>
      </c>
    </row>
    <row r="3192" spans="4:10" ht="15" customHeight="1" x14ac:dyDescent="0.15">
      <c r="D3192" s="16">
        <f>IF(T3192="",0,IF(科目汇总表!P$5=1,INT(LEFT(T3192,4)),IF(AND(科目汇总表!P$5=2,LEN(T3192)&gt;4),INT(LEFT(T3192,6)),IF(AND(科目汇总表!P$5=3,LEN(T3192)&gt;6),INT(LEFT(T3192,8)),IF(AND(科目汇总表!P$5=4,LEN(T3192)&gt;8),T3192,0)))))</f>
        <v>0</v>
      </c>
      <c r="H3192" s="16">
        <f t="shared" si="149"/>
        <v>0</v>
      </c>
      <c r="I3192" s="16">
        <f t="shared" si="150"/>
        <v>0</v>
      </c>
      <c r="J3192" s="16">
        <f t="shared" si="151"/>
        <v>0</v>
      </c>
    </row>
    <row r="3193" spans="4:10" ht="15" customHeight="1" x14ac:dyDescent="0.15">
      <c r="D3193" s="16">
        <f>IF(T3193="",0,IF(科目汇总表!P$5=1,INT(LEFT(T3193,4)),IF(AND(科目汇总表!P$5=2,LEN(T3193)&gt;4),INT(LEFT(T3193,6)),IF(AND(科目汇总表!P$5=3,LEN(T3193)&gt;6),INT(LEFT(T3193,8)),IF(AND(科目汇总表!P$5=4,LEN(T3193)&gt;8),T3193,0)))))</f>
        <v>0</v>
      </c>
      <c r="H3193" s="16">
        <f t="shared" si="149"/>
        <v>0</v>
      </c>
      <c r="I3193" s="16">
        <f t="shared" si="150"/>
        <v>0</v>
      </c>
      <c r="J3193" s="16">
        <f t="shared" si="151"/>
        <v>0</v>
      </c>
    </row>
    <row r="3194" spans="4:10" ht="15" customHeight="1" x14ac:dyDescent="0.15">
      <c r="D3194" s="16">
        <f>IF(T3194="",0,IF(科目汇总表!P$5=1,INT(LEFT(T3194,4)),IF(AND(科目汇总表!P$5=2,LEN(T3194)&gt;4),INT(LEFT(T3194,6)),IF(AND(科目汇总表!P$5=3,LEN(T3194)&gt;6),INT(LEFT(T3194,8)),IF(AND(科目汇总表!P$5=4,LEN(T3194)&gt;8),T3194,0)))))</f>
        <v>0</v>
      </c>
      <c r="H3194" s="16">
        <f t="shared" si="149"/>
        <v>0</v>
      </c>
      <c r="I3194" s="16">
        <f t="shared" si="150"/>
        <v>0</v>
      </c>
      <c r="J3194" s="16">
        <f t="shared" si="151"/>
        <v>0</v>
      </c>
    </row>
    <row r="3195" spans="4:10" ht="15" customHeight="1" x14ac:dyDescent="0.15">
      <c r="D3195" s="16">
        <f>IF(T3195="",0,IF(科目汇总表!P$5=1,INT(LEFT(T3195,4)),IF(AND(科目汇总表!P$5=2,LEN(T3195)&gt;4),INT(LEFT(T3195,6)),IF(AND(科目汇总表!P$5=3,LEN(T3195)&gt;6),INT(LEFT(T3195,8)),IF(AND(科目汇总表!P$5=4,LEN(T3195)&gt;8),T3195,0)))))</f>
        <v>0</v>
      </c>
      <c r="H3195" s="16">
        <f t="shared" si="149"/>
        <v>0</v>
      </c>
      <c r="I3195" s="16">
        <f t="shared" si="150"/>
        <v>0</v>
      </c>
      <c r="J3195" s="16">
        <f t="shared" si="151"/>
        <v>0</v>
      </c>
    </row>
    <row r="3196" spans="4:10" ht="15" customHeight="1" x14ac:dyDescent="0.15">
      <c r="D3196" s="16">
        <f>IF(T3196="",0,IF(科目汇总表!P$5=1,INT(LEFT(T3196,4)),IF(AND(科目汇总表!P$5=2,LEN(T3196)&gt;4),INT(LEFT(T3196,6)),IF(AND(科目汇总表!P$5=3,LEN(T3196)&gt;6),INT(LEFT(T3196,8)),IF(AND(科目汇总表!P$5=4,LEN(T3196)&gt;8),T3196,0)))))</f>
        <v>0</v>
      </c>
      <c r="H3196" s="16">
        <f t="shared" si="149"/>
        <v>0</v>
      </c>
      <c r="I3196" s="16">
        <f t="shared" si="150"/>
        <v>0</v>
      </c>
      <c r="J3196" s="16">
        <f t="shared" si="151"/>
        <v>0</v>
      </c>
    </row>
    <row r="3197" spans="4:10" ht="15" customHeight="1" x14ac:dyDescent="0.15">
      <c r="D3197" s="16">
        <f>IF(T3197="",0,IF(科目汇总表!P$5=1,INT(LEFT(T3197,4)),IF(AND(科目汇总表!P$5=2,LEN(T3197)&gt;4),INT(LEFT(T3197,6)),IF(AND(科目汇总表!P$5=3,LEN(T3197)&gt;6),INT(LEFT(T3197,8)),IF(AND(科目汇总表!P$5=4,LEN(T3197)&gt;8),T3197,0)))))</f>
        <v>0</v>
      </c>
      <c r="H3197" s="16">
        <f t="shared" si="149"/>
        <v>0</v>
      </c>
      <c r="I3197" s="16">
        <f t="shared" si="150"/>
        <v>0</v>
      </c>
      <c r="J3197" s="16">
        <f t="shared" si="151"/>
        <v>0</v>
      </c>
    </row>
    <row r="3198" spans="4:10" ht="15" customHeight="1" x14ac:dyDescent="0.15">
      <c r="D3198" s="16">
        <f>IF(T3198="",0,IF(科目汇总表!P$5=1,INT(LEFT(T3198,4)),IF(AND(科目汇总表!P$5=2,LEN(T3198)&gt;4),INT(LEFT(T3198,6)),IF(AND(科目汇总表!P$5=3,LEN(T3198)&gt;6),INT(LEFT(T3198,8)),IF(AND(科目汇总表!P$5=4,LEN(T3198)&gt;8),T3198,0)))))</f>
        <v>0</v>
      </c>
      <c r="H3198" s="16">
        <f t="shared" si="149"/>
        <v>0</v>
      </c>
      <c r="I3198" s="16">
        <f t="shared" si="150"/>
        <v>0</v>
      </c>
      <c r="J3198" s="16">
        <f t="shared" si="151"/>
        <v>0</v>
      </c>
    </row>
    <row r="3199" spans="4:10" ht="15" customHeight="1" x14ac:dyDescent="0.15">
      <c r="D3199" s="16">
        <f>IF(T3199="",0,IF(科目汇总表!P$5=1,INT(LEFT(T3199,4)),IF(AND(科目汇总表!P$5=2,LEN(T3199)&gt;4),INT(LEFT(T3199,6)),IF(AND(科目汇总表!P$5=3,LEN(T3199)&gt;6),INT(LEFT(T3199,8)),IF(AND(科目汇总表!P$5=4,LEN(T3199)&gt;8),T3199,0)))))</f>
        <v>0</v>
      </c>
      <c r="H3199" s="16">
        <f t="shared" si="149"/>
        <v>0</v>
      </c>
      <c r="I3199" s="16">
        <f t="shared" si="150"/>
        <v>0</v>
      </c>
      <c r="J3199" s="16">
        <f t="shared" si="151"/>
        <v>0</v>
      </c>
    </row>
    <row r="3200" spans="4:10" ht="15" customHeight="1" x14ac:dyDescent="0.15">
      <c r="D3200" s="16">
        <f>IF(T3200="",0,IF(科目汇总表!P$5=1,INT(LEFT(T3200,4)),IF(AND(科目汇总表!P$5=2,LEN(T3200)&gt;4),INT(LEFT(T3200,6)),IF(AND(科目汇总表!P$5=3,LEN(T3200)&gt;6),INT(LEFT(T3200,8)),IF(AND(科目汇总表!P$5=4,LEN(T3200)&gt;8),T3200,0)))))</f>
        <v>0</v>
      </c>
      <c r="H3200" s="16">
        <f t="shared" si="149"/>
        <v>0</v>
      </c>
      <c r="I3200" s="16">
        <f t="shared" si="150"/>
        <v>0</v>
      </c>
      <c r="J3200" s="16">
        <f t="shared" si="151"/>
        <v>0</v>
      </c>
    </row>
    <row r="3201" spans="4:10" ht="15" customHeight="1" x14ac:dyDescent="0.15">
      <c r="D3201" s="16">
        <f>IF(T3201="",0,IF(科目汇总表!P$5=1,INT(LEFT(T3201,4)),IF(AND(科目汇总表!P$5=2,LEN(T3201)&gt;4),INT(LEFT(T3201,6)),IF(AND(科目汇总表!P$5=3,LEN(T3201)&gt;6),INT(LEFT(T3201,8)),IF(AND(科目汇总表!P$5=4,LEN(T3201)&gt;8),T3201,0)))))</f>
        <v>0</v>
      </c>
      <c r="H3201" s="16">
        <f t="shared" si="149"/>
        <v>0</v>
      </c>
      <c r="I3201" s="16">
        <f t="shared" si="150"/>
        <v>0</v>
      </c>
      <c r="J3201" s="16">
        <f t="shared" si="151"/>
        <v>0</v>
      </c>
    </row>
    <row r="3202" spans="4:10" ht="15" customHeight="1" x14ac:dyDescent="0.15">
      <c r="D3202" s="16">
        <f>IF(T3202="",0,IF(科目汇总表!P$5=1,INT(LEFT(T3202,4)),IF(AND(科目汇总表!P$5=2,LEN(T3202)&gt;4),INT(LEFT(T3202,6)),IF(AND(科目汇总表!P$5=3,LEN(T3202)&gt;6),INT(LEFT(T3202,8)),IF(AND(科目汇总表!P$5=4,LEN(T3202)&gt;8),T3202,0)))))</f>
        <v>0</v>
      </c>
      <c r="H3202" s="16">
        <f t="shared" si="149"/>
        <v>0</v>
      </c>
      <c r="I3202" s="16">
        <f t="shared" si="150"/>
        <v>0</v>
      </c>
      <c r="J3202" s="16">
        <f t="shared" si="151"/>
        <v>0</v>
      </c>
    </row>
    <row r="3203" spans="4:10" ht="15" customHeight="1" x14ac:dyDescent="0.15">
      <c r="D3203" s="16">
        <f>IF(T3203="",0,IF(科目汇总表!P$5=1,INT(LEFT(T3203,4)),IF(AND(科目汇总表!P$5=2,LEN(T3203)&gt;4),INT(LEFT(T3203,6)),IF(AND(科目汇总表!P$5=3,LEN(T3203)&gt;6),INT(LEFT(T3203,8)),IF(AND(科目汇总表!P$5=4,LEN(T3203)&gt;8),T3203,0)))))</f>
        <v>0</v>
      </c>
      <c r="H3203" s="16">
        <f t="shared" si="149"/>
        <v>0</v>
      </c>
      <c r="I3203" s="16">
        <f t="shared" si="150"/>
        <v>0</v>
      </c>
      <c r="J3203" s="16">
        <f t="shared" si="151"/>
        <v>0</v>
      </c>
    </row>
    <row r="3204" spans="4:10" ht="15" customHeight="1" x14ac:dyDescent="0.15">
      <c r="D3204" s="16">
        <f>IF(T3204="",0,IF(科目汇总表!P$5=1,INT(LEFT(T3204,4)),IF(AND(科目汇总表!P$5=2,LEN(T3204)&gt;4),INT(LEFT(T3204,6)),IF(AND(科目汇总表!P$5=3,LEN(T3204)&gt;6),INT(LEFT(T3204,8)),IF(AND(科目汇总表!P$5=4,LEN(T3204)&gt;8),T3204,0)))))</f>
        <v>0</v>
      </c>
      <c r="H3204" s="16">
        <f t="shared" si="149"/>
        <v>0</v>
      </c>
      <c r="I3204" s="16">
        <f t="shared" si="150"/>
        <v>0</v>
      </c>
      <c r="J3204" s="16">
        <f t="shared" si="151"/>
        <v>0</v>
      </c>
    </row>
    <row r="3205" spans="4:10" ht="15" customHeight="1" x14ac:dyDescent="0.15">
      <c r="D3205" s="16">
        <f>IF(T3205="",0,IF(科目汇总表!P$5=1,INT(LEFT(T3205,4)),IF(AND(科目汇总表!P$5=2,LEN(T3205)&gt;4),INT(LEFT(T3205,6)),IF(AND(科目汇总表!P$5=3,LEN(T3205)&gt;6),INT(LEFT(T3205,8)),IF(AND(科目汇总表!P$5=4,LEN(T3205)&gt;8),T3205,0)))))</f>
        <v>0</v>
      </c>
      <c r="H3205" s="16">
        <f t="shared" ref="H3205:H3268" si="152">IF(T3205=0,0,INT(LEFT(T3205,4)))</f>
        <v>0</v>
      </c>
      <c r="I3205" s="16">
        <f t="shared" si="150"/>
        <v>0</v>
      </c>
      <c r="J3205" s="16">
        <f t="shared" si="151"/>
        <v>0</v>
      </c>
    </row>
    <row r="3206" spans="4:10" ht="15" customHeight="1" x14ac:dyDescent="0.15">
      <c r="D3206" s="16">
        <f>IF(T3206="",0,IF(科目汇总表!P$5=1,INT(LEFT(T3206,4)),IF(AND(科目汇总表!P$5=2,LEN(T3206)&gt;4),INT(LEFT(T3206,6)),IF(AND(科目汇总表!P$5=3,LEN(T3206)&gt;6),INT(LEFT(T3206,8)),IF(AND(科目汇总表!P$5=4,LEN(T3206)&gt;8),T3206,0)))))</f>
        <v>0</v>
      </c>
      <c r="H3206" s="16">
        <f t="shared" si="152"/>
        <v>0</v>
      </c>
      <c r="I3206" s="16">
        <f t="shared" si="150"/>
        <v>0</v>
      </c>
      <c r="J3206" s="16">
        <f t="shared" si="151"/>
        <v>0</v>
      </c>
    </row>
    <row r="3207" spans="4:10" ht="15" customHeight="1" x14ac:dyDescent="0.15">
      <c r="D3207" s="16">
        <f>IF(T3207="",0,IF(科目汇总表!P$5=1,INT(LEFT(T3207,4)),IF(AND(科目汇总表!P$5=2,LEN(T3207)&gt;4),INT(LEFT(T3207,6)),IF(AND(科目汇总表!P$5=3,LEN(T3207)&gt;6),INT(LEFT(T3207,8)),IF(AND(科目汇总表!P$5=4,LEN(T3207)&gt;8),T3207,0)))))</f>
        <v>0</v>
      </c>
      <c r="H3207" s="16">
        <f t="shared" si="152"/>
        <v>0</v>
      </c>
      <c r="I3207" s="16">
        <f t="shared" si="150"/>
        <v>0</v>
      </c>
      <c r="J3207" s="16">
        <f t="shared" si="151"/>
        <v>0</v>
      </c>
    </row>
    <row r="3208" spans="4:10" ht="15" customHeight="1" x14ac:dyDescent="0.15">
      <c r="D3208" s="16">
        <f>IF(T3208="",0,IF(科目汇总表!P$5=1,INT(LEFT(T3208,4)),IF(AND(科目汇总表!P$5=2,LEN(T3208)&gt;4),INT(LEFT(T3208,6)),IF(AND(科目汇总表!P$5=3,LEN(T3208)&gt;6),INT(LEFT(T3208,8)),IF(AND(科目汇总表!P$5=4,LEN(T3208)&gt;8),T3208,0)))))</f>
        <v>0</v>
      </c>
      <c r="H3208" s="16">
        <f t="shared" si="152"/>
        <v>0</v>
      </c>
      <c r="I3208" s="16">
        <f t="shared" si="150"/>
        <v>0</v>
      </c>
      <c r="J3208" s="16">
        <f t="shared" si="151"/>
        <v>0</v>
      </c>
    </row>
    <row r="3209" spans="4:10" ht="15" customHeight="1" x14ac:dyDescent="0.15">
      <c r="D3209" s="16">
        <f>IF(T3209="",0,IF(科目汇总表!P$5=1,INT(LEFT(T3209,4)),IF(AND(科目汇总表!P$5=2,LEN(T3209)&gt;4),INT(LEFT(T3209,6)),IF(AND(科目汇总表!P$5=3,LEN(T3209)&gt;6),INT(LEFT(T3209,8)),IF(AND(科目汇总表!P$5=4,LEN(T3209)&gt;8),T3209,0)))))</f>
        <v>0</v>
      </c>
      <c r="H3209" s="16">
        <f t="shared" si="152"/>
        <v>0</v>
      </c>
      <c r="I3209" s="16">
        <f t="shared" si="150"/>
        <v>0</v>
      </c>
      <c r="J3209" s="16">
        <f t="shared" si="151"/>
        <v>0</v>
      </c>
    </row>
    <row r="3210" spans="4:10" ht="15" customHeight="1" x14ac:dyDescent="0.15">
      <c r="D3210" s="16">
        <f>IF(T3210="",0,IF(科目汇总表!P$5=1,INT(LEFT(T3210,4)),IF(AND(科目汇总表!P$5=2,LEN(T3210)&gt;4),INT(LEFT(T3210,6)),IF(AND(科目汇总表!P$5=3,LEN(T3210)&gt;6),INT(LEFT(T3210,8)),IF(AND(科目汇总表!P$5=4,LEN(T3210)&gt;8),T3210,0)))))</f>
        <v>0</v>
      </c>
      <c r="H3210" s="16">
        <f t="shared" si="152"/>
        <v>0</v>
      </c>
      <c r="I3210" s="16">
        <f t="shared" si="150"/>
        <v>0</v>
      </c>
      <c r="J3210" s="16">
        <f t="shared" si="151"/>
        <v>0</v>
      </c>
    </row>
    <row r="3211" spans="4:10" ht="15" customHeight="1" x14ac:dyDescent="0.15">
      <c r="D3211" s="16">
        <f>IF(T3211="",0,IF(科目汇总表!P$5=1,INT(LEFT(T3211,4)),IF(AND(科目汇总表!P$5=2,LEN(T3211)&gt;4),INT(LEFT(T3211,6)),IF(AND(科目汇总表!P$5=3,LEN(T3211)&gt;6),INT(LEFT(T3211,8)),IF(AND(科目汇总表!P$5=4,LEN(T3211)&gt;8),T3211,0)))))</f>
        <v>0</v>
      </c>
      <c r="H3211" s="16">
        <f t="shared" si="152"/>
        <v>0</v>
      </c>
      <c r="I3211" s="16">
        <f t="shared" si="150"/>
        <v>0</v>
      </c>
      <c r="J3211" s="16">
        <f t="shared" si="151"/>
        <v>0</v>
      </c>
    </row>
    <row r="3212" spans="4:10" ht="15" customHeight="1" x14ac:dyDescent="0.15">
      <c r="D3212" s="16">
        <f>IF(T3212="",0,IF(科目汇总表!P$5=1,INT(LEFT(T3212,4)),IF(AND(科目汇总表!P$5=2,LEN(T3212)&gt;4),INT(LEFT(T3212,6)),IF(AND(科目汇总表!P$5=3,LEN(T3212)&gt;6),INT(LEFT(T3212,8)),IF(AND(科目汇总表!P$5=4,LEN(T3212)&gt;8),T3212,0)))))</f>
        <v>0</v>
      </c>
      <c r="H3212" s="16">
        <f t="shared" si="152"/>
        <v>0</v>
      </c>
      <c r="I3212" s="16">
        <f t="shared" si="150"/>
        <v>0</v>
      </c>
      <c r="J3212" s="16">
        <f t="shared" si="151"/>
        <v>0</v>
      </c>
    </row>
    <row r="3213" spans="4:10" ht="15" customHeight="1" x14ac:dyDescent="0.15">
      <c r="D3213" s="16">
        <f>IF(T3213="",0,IF(科目汇总表!P$5=1,INT(LEFT(T3213,4)),IF(AND(科目汇总表!P$5=2,LEN(T3213)&gt;4),INT(LEFT(T3213,6)),IF(AND(科目汇总表!P$5=3,LEN(T3213)&gt;6),INT(LEFT(T3213,8)),IF(AND(科目汇总表!P$5=4,LEN(T3213)&gt;8),T3213,0)))))</f>
        <v>0</v>
      </c>
      <c r="H3213" s="16">
        <f t="shared" si="152"/>
        <v>0</v>
      </c>
      <c r="I3213" s="16">
        <f t="shared" si="150"/>
        <v>0</v>
      </c>
      <c r="J3213" s="16">
        <f t="shared" si="151"/>
        <v>0</v>
      </c>
    </row>
    <row r="3214" spans="4:10" ht="15" customHeight="1" x14ac:dyDescent="0.15">
      <c r="D3214" s="16">
        <f>IF(T3214="",0,IF(科目汇总表!P$5=1,INT(LEFT(T3214,4)),IF(AND(科目汇总表!P$5=2,LEN(T3214)&gt;4),INT(LEFT(T3214,6)),IF(AND(科目汇总表!P$5=3,LEN(T3214)&gt;6),INT(LEFT(T3214,8)),IF(AND(科目汇总表!P$5=4,LEN(T3214)&gt;8),T3214,0)))))</f>
        <v>0</v>
      </c>
      <c r="H3214" s="16">
        <f t="shared" si="152"/>
        <v>0</v>
      </c>
      <c r="I3214" s="16">
        <f t="shared" si="150"/>
        <v>0</v>
      </c>
      <c r="J3214" s="16">
        <f t="shared" si="151"/>
        <v>0</v>
      </c>
    </row>
    <row r="3215" spans="4:10" ht="15" customHeight="1" x14ac:dyDescent="0.15">
      <c r="D3215" s="16">
        <f>IF(T3215="",0,IF(科目汇总表!P$5=1,INT(LEFT(T3215,4)),IF(AND(科目汇总表!P$5=2,LEN(T3215)&gt;4),INT(LEFT(T3215,6)),IF(AND(科目汇总表!P$5=3,LEN(T3215)&gt;6),INT(LEFT(T3215,8)),IF(AND(科目汇总表!P$5=4,LEN(T3215)&gt;8),T3215,0)))))</f>
        <v>0</v>
      </c>
      <c r="H3215" s="16">
        <f t="shared" si="152"/>
        <v>0</v>
      </c>
      <c r="I3215" s="16">
        <f t="shared" si="150"/>
        <v>0</v>
      </c>
      <c r="J3215" s="16">
        <f t="shared" si="151"/>
        <v>0</v>
      </c>
    </row>
    <row r="3216" spans="4:10" ht="15" customHeight="1" x14ac:dyDescent="0.15">
      <c r="D3216" s="16">
        <f>IF(T3216="",0,IF(科目汇总表!P$5=1,INT(LEFT(T3216,4)),IF(AND(科目汇总表!P$5=2,LEN(T3216)&gt;4),INT(LEFT(T3216,6)),IF(AND(科目汇总表!P$5=3,LEN(T3216)&gt;6),INT(LEFT(T3216,8)),IF(AND(科目汇总表!P$5=4,LEN(T3216)&gt;8),T3216,0)))))</f>
        <v>0</v>
      </c>
      <c r="H3216" s="16">
        <f t="shared" si="152"/>
        <v>0</v>
      </c>
      <c r="I3216" s="16">
        <f t="shared" si="150"/>
        <v>0</v>
      </c>
      <c r="J3216" s="16">
        <f t="shared" si="151"/>
        <v>0</v>
      </c>
    </row>
    <row r="3217" spans="4:10" ht="15" customHeight="1" x14ac:dyDescent="0.15">
      <c r="D3217" s="16">
        <f>IF(T3217="",0,IF(科目汇总表!P$5=1,INT(LEFT(T3217,4)),IF(AND(科目汇总表!P$5=2,LEN(T3217)&gt;4),INT(LEFT(T3217,6)),IF(AND(科目汇总表!P$5=3,LEN(T3217)&gt;6),INT(LEFT(T3217,8)),IF(AND(科目汇总表!P$5=4,LEN(T3217)&gt;8),T3217,0)))))</f>
        <v>0</v>
      </c>
      <c r="H3217" s="16">
        <f t="shared" si="152"/>
        <v>0</v>
      </c>
      <c r="I3217" s="16">
        <f t="shared" si="150"/>
        <v>0</v>
      </c>
      <c r="J3217" s="16">
        <f t="shared" si="151"/>
        <v>0</v>
      </c>
    </row>
    <row r="3218" spans="4:10" ht="15" customHeight="1" x14ac:dyDescent="0.15">
      <c r="D3218" s="16">
        <f>IF(T3218="",0,IF(科目汇总表!P$5=1,INT(LEFT(T3218,4)),IF(AND(科目汇总表!P$5=2,LEN(T3218)&gt;4),INT(LEFT(T3218,6)),IF(AND(科目汇总表!P$5=3,LEN(T3218)&gt;6),INT(LEFT(T3218,8)),IF(AND(科目汇总表!P$5=4,LEN(T3218)&gt;8),T3218,0)))))</f>
        <v>0</v>
      </c>
      <c r="H3218" s="16">
        <f t="shared" si="152"/>
        <v>0</v>
      </c>
      <c r="I3218" s="16">
        <f t="shared" si="150"/>
        <v>0</v>
      </c>
      <c r="J3218" s="16">
        <f t="shared" si="151"/>
        <v>0</v>
      </c>
    </row>
    <row r="3219" spans="4:10" ht="15" customHeight="1" x14ac:dyDescent="0.15">
      <c r="D3219" s="16">
        <f>IF(T3219="",0,IF(科目汇总表!P$5=1,INT(LEFT(T3219,4)),IF(AND(科目汇总表!P$5=2,LEN(T3219)&gt;4),INT(LEFT(T3219,6)),IF(AND(科目汇总表!P$5=3,LEN(T3219)&gt;6),INT(LEFT(T3219,8)),IF(AND(科目汇总表!P$5=4,LEN(T3219)&gt;8),T3219,0)))))</f>
        <v>0</v>
      </c>
      <c r="H3219" s="16">
        <f t="shared" si="152"/>
        <v>0</v>
      </c>
      <c r="I3219" s="16">
        <f t="shared" si="150"/>
        <v>0</v>
      </c>
      <c r="J3219" s="16">
        <f t="shared" si="151"/>
        <v>0</v>
      </c>
    </row>
    <row r="3220" spans="4:10" ht="15" customHeight="1" x14ac:dyDescent="0.15">
      <c r="D3220" s="16">
        <f>IF(T3220="",0,IF(科目汇总表!P$5=1,INT(LEFT(T3220,4)),IF(AND(科目汇总表!P$5=2,LEN(T3220)&gt;4),INT(LEFT(T3220,6)),IF(AND(科目汇总表!P$5=3,LEN(T3220)&gt;6),INT(LEFT(T3220,8)),IF(AND(科目汇总表!P$5=4,LEN(T3220)&gt;8),T3220,0)))))</f>
        <v>0</v>
      </c>
      <c r="H3220" s="16">
        <f t="shared" si="152"/>
        <v>0</v>
      </c>
      <c r="I3220" s="16">
        <f t="shared" si="150"/>
        <v>0</v>
      </c>
      <c r="J3220" s="16">
        <f t="shared" si="151"/>
        <v>0</v>
      </c>
    </row>
    <row r="3221" spans="4:10" ht="15" customHeight="1" x14ac:dyDescent="0.15">
      <c r="D3221" s="16">
        <f>IF(T3221="",0,IF(科目汇总表!P$5=1,INT(LEFT(T3221,4)),IF(AND(科目汇总表!P$5=2,LEN(T3221)&gt;4),INT(LEFT(T3221,6)),IF(AND(科目汇总表!P$5=3,LEN(T3221)&gt;6),INT(LEFT(T3221,8)),IF(AND(科目汇总表!P$5=4,LEN(T3221)&gt;8),T3221,0)))))</f>
        <v>0</v>
      </c>
      <c r="H3221" s="16">
        <f t="shared" si="152"/>
        <v>0</v>
      </c>
      <c r="I3221" s="16">
        <f t="shared" si="150"/>
        <v>0</v>
      </c>
      <c r="J3221" s="16">
        <f t="shared" si="151"/>
        <v>0</v>
      </c>
    </row>
    <row r="3222" spans="4:10" ht="15" customHeight="1" x14ac:dyDescent="0.15">
      <c r="D3222" s="16">
        <f>IF(T3222="",0,IF(科目汇总表!P$5=1,INT(LEFT(T3222,4)),IF(AND(科目汇总表!P$5=2,LEN(T3222)&gt;4),INT(LEFT(T3222,6)),IF(AND(科目汇总表!P$5=3,LEN(T3222)&gt;6),INT(LEFT(T3222,8)),IF(AND(科目汇总表!P$5=4,LEN(T3222)&gt;8),T3222,0)))))</f>
        <v>0</v>
      </c>
      <c r="H3222" s="16">
        <f t="shared" si="152"/>
        <v>0</v>
      </c>
      <c r="I3222" s="16">
        <f t="shared" si="150"/>
        <v>0</v>
      </c>
      <c r="J3222" s="16">
        <f t="shared" si="151"/>
        <v>0</v>
      </c>
    </row>
    <row r="3223" spans="4:10" ht="15" customHeight="1" x14ac:dyDescent="0.15">
      <c r="D3223" s="16">
        <f>IF(T3223="",0,IF(科目汇总表!P$5=1,INT(LEFT(T3223,4)),IF(AND(科目汇总表!P$5=2,LEN(T3223)&gt;4),INT(LEFT(T3223,6)),IF(AND(科目汇总表!P$5=3,LEN(T3223)&gt;6),INT(LEFT(T3223,8)),IF(AND(科目汇总表!P$5=4,LEN(T3223)&gt;8),T3223,0)))))</f>
        <v>0</v>
      </c>
      <c r="H3223" s="16">
        <f t="shared" si="152"/>
        <v>0</v>
      </c>
      <c r="I3223" s="16">
        <f t="shared" si="150"/>
        <v>0</v>
      </c>
      <c r="J3223" s="16">
        <f t="shared" si="151"/>
        <v>0</v>
      </c>
    </row>
    <row r="3224" spans="4:10" ht="15" customHeight="1" x14ac:dyDescent="0.15">
      <c r="D3224" s="16">
        <f>IF(T3224="",0,IF(科目汇总表!P$5=1,INT(LEFT(T3224,4)),IF(AND(科目汇总表!P$5=2,LEN(T3224)&gt;4),INT(LEFT(T3224,6)),IF(AND(科目汇总表!P$5=3,LEN(T3224)&gt;6),INT(LEFT(T3224,8)),IF(AND(科目汇总表!P$5=4,LEN(T3224)&gt;8),T3224,0)))))</f>
        <v>0</v>
      </c>
      <c r="H3224" s="16">
        <f t="shared" si="152"/>
        <v>0</v>
      </c>
      <c r="I3224" s="16">
        <f t="shared" si="150"/>
        <v>0</v>
      </c>
      <c r="J3224" s="16">
        <f t="shared" si="151"/>
        <v>0</v>
      </c>
    </row>
    <row r="3225" spans="4:10" ht="15" customHeight="1" x14ac:dyDescent="0.15">
      <c r="D3225" s="16">
        <f>IF(T3225="",0,IF(科目汇总表!P$5=1,INT(LEFT(T3225,4)),IF(AND(科目汇总表!P$5=2,LEN(T3225)&gt;4),INT(LEFT(T3225,6)),IF(AND(科目汇总表!P$5=3,LEN(T3225)&gt;6),INT(LEFT(T3225,8)),IF(AND(科目汇总表!P$5=4,LEN(T3225)&gt;8),T3225,0)))))</f>
        <v>0</v>
      </c>
      <c r="H3225" s="16">
        <f t="shared" si="152"/>
        <v>0</v>
      </c>
      <c r="I3225" s="16">
        <f t="shared" si="150"/>
        <v>0</v>
      </c>
      <c r="J3225" s="16">
        <f t="shared" si="151"/>
        <v>0</v>
      </c>
    </row>
    <row r="3226" spans="4:10" ht="15" customHeight="1" x14ac:dyDescent="0.15">
      <c r="D3226" s="16">
        <f>IF(T3226="",0,IF(科目汇总表!P$5=1,INT(LEFT(T3226,4)),IF(AND(科目汇总表!P$5=2,LEN(T3226)&gt;4),INT(LEFT(T3226,6)),IF(AND(科目汇总表!P$5=3,LEN(T3226)&gt;6),INT(LEFT(T3226,8)),IF(AND(科目汇总表!P$5=4,LEN(T3226)&gt;8),T3226,0)))))</f>
        <v>0</v>
      </c>
      <c r="H3226" s="16">
        <f t="shared" si="152"/>
        <v>0</v>
      </c>
      <c r="I3226" s="16">
        <f t="shared" si="150"/>
        <v>0</v>
      </c>
      <c r="J3226" s="16">
        <f t="shared" si="151"/>
        <v>0</v>
      </c>
    </row>
    <row r="3227" spans="4:10" ht="15" customHeight="1" x14ac:dyDescent="0.15">
      <c r="D3227" s="16">
        <f>IF(T3227="",0,IF(科目汇总表!P$5=1,INT(LEFT(T3227,4)),IF(AND(科目汇总表!P$5=2,LEN(T3227)&gt;4),INT(LEFT(T3227,6)),IF(AND(科目汇总表!P$5=3,LEN(T3227)&gt;6),INT(LEFT(T3227,8)),IF(AND(科目汇总表!P$5=4,LEN(T3227)&gt;8),T3227,0)))))</f>
        <v>0</v>
      </c>
      <c r="H3227" s="16">
        <f t="shared" si="152"/>
        <v>0</v>
      </c>
      <c r="I3227" s="16">
        <f t="shared" si="150"/>
        <v>0</v>
      </c>
      <c r="J3227" s="16">
        <f t="shared" si="151"/>
        <v>0</v>
      </c>
    </row>
    <row r="3228" spans="4:10" ht="15" customHeight="1" x14ac:dyDescent="0.15">
      <c r="D3228" s="16">
        <f>IF(T3228="",0,IF(科目汇总表!P$5=1,INT(LEFT(T3228,4)),IF(AND(科目汇总表!P$5=2,LEN(T3228)&gt;4),INT(LEFT(T3228,6)),IF(AND(科目汇总表!P$5=3,LEN(T3228)&gt;6),INT(LEFT(T3228,8)),IF(AND(科目汇总表!P$5=4,LEN(T3228)&gt;8),T3228,0)))))</f>
        <v>0</v>
      </c>
      <c r="H3228" s="16">
        <f t="shared" si="152"/>
        <v>0</v>
      </c>
      <c r="I3228" s="16">
        <f t="shared" si="150"/>
        <v>0</v>
      </c>
      <c r="J3228" s="16">
        <f t="shared" si="151"/>
        <v>0</v>
      </c>
    </row>
    <row r="3229" spans="4:10" ht="15" customHeight="1" x14ac:dyDescent="0.15">
      <c r="D3229" s="16">
        <f>IF(T3229="",0,IF(科目汇总表!P$5=1,INT(LEFT(T3229,4)),IF(AND(科目汇总表!P$5=2,LEN(T3229)&gt;4),INT(LEFT(T3229,6)),IF(AND(科目汇总表!P$5=3,LEN(T3229)&gt;6),INT(LEFT(T3229,8)),IF(AND(科目汇总表!P$5=4,LEN(T3229)&gt;8),T3229,0)))))</f>
        <v>0</v>
      </c>
      <c r="H3229" s="16">
        <f t="shared" si="152"/>
        <v>0</v>
      </c>
      <c r="I3229" s="16">
        <f t="shared" si="150"/>
        <v>0</v>
      </c>
      <c r="J3229" s="16">
        <f t="shared" si="151"/>
        <v>0</v>
      </c>
    </row>
    <row r="3230" spans="4:10" ht="15" customHeight="1" x14ac:dyDescent="0.15">
      <c r="D3230" s="16">
        <f>IF(T3230="",0,IF(科目汇总表!P$5=1,INT(LEFT(T3230,4)),IF(AND(科目汇总表!P$5=2,LEN(T3230)&gt;4),INT(LEFT(T3230,6)),IF(AND(科目汇总表!P$5=3,LEN(T3230)&gt;6),INT(LEFT(T3230,8)),IF(AND(科目汇总表!P$5=4,LEN(T3230)&gt;8),T3230,0)))))</f>
        <v>0</v>
      </c>
      <c r="H3230" s="16">
        <f t="shared" si="152"/>
        <v>0</v>
      </c>
      <c r="I3230" s="16">
        <f t="shared" si="150"/>
        <v>0</v>
      </c>
      <c r="J3230" s="16">
        <f t="shared" si="151"/>
        <v>0</v>
      </c>
    </row>
    <row r="3231" spans="4:10" ht="15" customHeight="1" x14ac:dyDescent="0.15">
      <c r="D3231" s="16">
        <f>IF(T3231="",0,IF(科目汇总表!P$5=1,INT(LEFT(T3231,4)),IF(AND(科目汇总表!P$5=2,LEN(T3231)&gt;4),INT(LEFT(T3231,6)),IF(AND(科目汇总表!P$5=3,LEN(T3231)&gt;6),INT(LEFT(T3231,8)),IF(AND(科目汇总表!P$5=4,LEN(T3231)&gt;8),T3231,0)))))</f>
        <v>0</v>
      </c>
      <c r="H3231" s="16">
        <f t="shared" si="152"/>
        <v>0</v>
      </c>
      <c r="I3231" s="16">
        <f t="shared" si="150"/>
        <v>0</v>
      </c>
      <c r="J3231" s="16">
        <f t="shared" si="151"/>
        <v>0</v>
      </c>
    </row>
    <row r="3232" spans="4:10" ht="15" customHeight="1" x14ac:dyDescent="0.15">
      <c r="D3232" s="16">
        <f>IF(T3232="",0,IF(科目汇总表!P$5=1,INT(LEFT(T3232,4)),IF(AND(科目汇总表!P$5=2,LEN(T3232)&gt;4),INT(LEFT(T3232,6)),IF(AND(科目汇总表!P$5=3,LEN(T3232)&gt;6),INT(LEFT(T3232,8)),IF(AND(科目汇总表!P$5=4,LEN(T3232)&gt;8),T3232,0)))))</f>
        <v>0</v>
      </c>
      <c r="H3232" s="16">
        <f t="shared" si="152"/>
        <v>0</v>
      </c>
      <c r="I3232" s="16">
        <f t="shared" si="150"/>
        <v>0</v>
      </c>
      <c r="J3232" s="16">
        <f t="shared" si="151"/>
        <v>0</v>
      </c>
    </row>
    <row r="3233" spans="4:10" ht="15" customHeight="1" x14ac:dyDescent="0.15">
      <c r="D3233" s="16">
        <f>IF(T3233="",0,IF(科目汇总表!P$5=1,INT(LEFT(T3233,4)),IF(AND(科目汇总表!P$5=2,LEN(T3233)&gt;4),INT(LEFT(T3233,6)),IF(AND(科目汇总表!P$5=3,LEN(T3233)&gt;6),INT(LEFT(T3233,8)),IF(AND(科目汇总表!P$5=4,LEN(T3233)&gt;8),T3233,0)))))</f>
        <v>0</v>
      </c>
      <c r="H3233" s="16">
        <f t="shared" si="152"/>
        <v>0</v>
      </c>
      <c r="I3233" s="16">
        <f t="shared" si="150"/>
        <v>0</v>
      </c>
      <c r="J3233" s="16">
        <f t="shared" si="151"/>
        <v>0</v>
      </c>
    </row>
    <row r="3234" spans="4:10" ht="15" customHeight="1" x14ac:dyDescent="0.15">
      <c r="D3234" s="16">
        <f>IF(T3234="",0,IF(科目汇总表!P$5=1,INT(LEFT(T3234,4)),IF(AND(科目汇总表!P$5=2,LEN(T3234)&gt;4),INT(LEFT(T3234,6)),IF(AND(科目汇总表!P$5=3,LEN(T3234)&gt;6),INT(LEFT(T3234,8)),IF(AND(科目汇总表!P$5=4,LEN(T3234)&gt;8),T3234,0)))))</f>
        <v>0</v>
      </c>
      <c r="H3234" s="16">
        <f t="shared" si="152"/>
        <v>0</v>
      </c>
      <c r="I3234" s="16">
        <f t="shared" si="150"/>
        <v>0</v>
      </c>
      <c r="J3234" s="16">
        <f t="shared" si="151"/>
        <v>0</v>
      </c>
    </row>
    <row r="3235" spans="4:10" ht="15" customHeight="1" x14ac:dyDescent="0.15">
      <c r="D3235" s="16">
        <f>IF(T3235="",0,IF(科目汇总表!P$5=1,INT(LEFT(T3235,4)),IF(AND(科目汇总表!P$5=2,LEN(T3235)&gt;4),INT(LEFT(T3235,6)),IF(AND(科目汇总表!P$5=3,LEN(T3235)&gt;6),INT(LEFT(T3235,8)),IF(AND(科目汇总表!P$5=4,LEN(T3235)&gt;8),T3235,0)))))</f>
        <v>0</v>
      </c>
      <c r="H3235" s="16">
        <f t="shared" si="152"/>
        <v>0</v>
      </c>
      <c r="I3235" s="16">
        <f t="shared" si="150"/>
        <v>0</v>
      </c>
      <c r="J3235" s="16">
        <f t="shared" si="151"/>
        <v>0</v>
      </c>
    </row>
    <row r="3236" spans="4:10" ht="15" customHeight="1" x14ac:dyDescent="0.15">
      <c r="D3236" s="16">
        <f>IF(T3236="",0,IF(科目汇总表!P$5=1,INT(LEFT(T3236,4)),IF(AND(科目汇总表!P$5=2,LEN(T3236)&gt;4),INT(LEFT(T3236,6)),IF(AND(科目汇总表!P$5=3,LEN(T3236)&gt;6),INT(LEFT(T3236,8)),IF(AND(科目汇总表!P$5=4,LEN(T3236)&gt;8),T3236,0)))))</f>
        <v>0</v>
      </c>
      <c r="H3236" s="16">
        <f t="shared" si="152"/>
        <v>0</v>
      </c>
      <c r="I3236" s="16">
        <f t="shared" ref="I3236:I3299" si="153">IF(LEN(T3236)&lt;6,0,INT(LEFT(T3236,6)))</f>
        <v>0</v>
      </c>
      <c r="J3236" s="16">
        <f t="shared" ref="J3236:J3299" si="154">IF(LEN(T3236)&lt;8,0,INT(LEFT(T3236,8)))</f>
        <v>0</v>
      </c>
    </row>
    <row r="3237" spans="4:10" ht="15" customHeight="1" x14ac:dyDescent="0.15">
      <c r="D3237" s="16">
        <f>IF(T3237="",0,IF(科目汇总表!P$5=1,INT(LEFT(T3237,4)),IF(AND(科目汇总表!P$5=2,LEN(T3237)&gt;4),INT(LEFT(T3237,6)),IF(AND(科目汇总表!P$5=3,LEN(T3237)&gt;6),INT(LEFT(T3237,8)),IF(AND(科目汇总表!P$5=4,LEN(T3237)&gt;8),T3237,0)))))</f>
        <v>0</v>
      </c>
      <c r="H3237" s="16">
        <f t="shared" si="152"/>
        <v>0</v>
      </c>
      <c r="I3237" s="16">
        <f t="shared" si="153"/>
        <v>0</v>
      </c>
      <c r="J3237" s="16">
        <f t="shared" si="154"/>
        <v>0</v>
      </c>
    </row>
    <row r="3238" spans="4:10" ht="15" customHeight="1" x14ac:dyDescent="0.15">
      <c r="D3238" s="16">
        <f>IF(T3238="",0,IF(科目汇总表!P$5=1,INT(LEFT(T3238,4)),IF(AND(科目汇总表!P$5=2,LEN(T3238)&gt;4),INT(LEFT(T3238,6)),IF(AND(科目汇总表!P$5=3,LEN(T3238)&gt;6),INT(LEFT(T3238,8)),IF(AND(科目汇总表!P$5=4,LEN(T3238)&gt;8),T3238,0)))))</f>
        <v>0</v>
      </c>
      <c r="H3238" s="16">
        <f t="shared" si="152"/>
        <v>0</v>
      </c>
      <c r="I3238" s="16">
        <f t="shared" si="153"/>
        <v>0</v>
      </c>
      <c r="J3238" s="16">
        <f t="shared" si="154"/>
        <v>0</v>
      </c>
    </row>
    <row r="3239" spans="4:10" ht="15" customHeight="1" x14ac:dyDescent="0.15">
      <c r="D3239" s="16">
        <f>IF(T3239="",0,IF(科目汇总表!P$5=1,INT(LEFT(T3239,4)),IF(AND(科目汇总表!P$5=2,LEN(T3239)&gt;4),INT(LEFT(T3239,6)),IF(AND(科目汇总表!P$5=3,LEN(T3239)&gt;6),INT(LEFT(T3239,8)),IF(AND(科目汇总表!P$5=4,LEN(T3239)&gt;8),T3239,0)))))</f>
        <v>0</v>
      </c>
      <c r="H3239" s="16">
        <f t="shared" si="152"/>
        <v>0</v>
      </c>
      <c r="I3239" s="16">
        <f t="shared" si="153"/>
        <v>0</v>
      </c>
      <c r="J3239" s="16">
        <f t="shared" si="154"/>
        <v>0</v>
      </c>
    </row>
    <row r="3240" spans="4:10" ht="15" customHeight="1" x14ac:dyDescent="0.15">
      <c r="D3240" s="16">
        <f>IF(T3240="",0,IF(科目汇总表!P$5=1,INT(LEFT(T3240,4)),IF(AND(科目汇总表!P$5=2,LEN(T3240)&gt;4),INT(LEFT(T3240,6)),IF(AND(科目汇总表!P$5=3,LEN(T3240)&gt;6),INT(LEFT(T3240,8)),IF(AND(科目汇总表!P$5=4,LEN(T3240)&gt;8),T3240,0)))))</f>
        <v>0</v>
      </c>
      <c r="H3240" s="16">
        <f t="shared" si="152"/>
        <v>0</v>
      </c>
      <c r="I3240" s="16">
        <f t="shared" si="153"/>
        <v>0</v>
      </c>
      <c r="J3240" s="16">
        <f t="shared" si="154"/>
        <v>0</v>
      </c>
    </row>
    <row r="3241" spans="4:10" ht="15" customHeight="1" x14ac:dyDescent="0.15">
      <c r="D3241" s="16">
        <f>IF(T3241="",0,IF(科目汇总表!P$5=1,INT(LEFT(T3241,4)),IF(AND(科目汇总表!P$5=2,LEN(T3241)&gt;4),INT(LEFT(T3241,6)),IF(AND(科目汇总表!P$5=3,LEN(T3241)&gt;6),INT(LEFT(T3241,8)),IF(AND(科目汇总表!P$5=4,LEN(T3241)&gt;8),T3241,0)))))</f>
        <v>0</v>
      </c>
      <c r="H3241" s="16">
        <f t="shared" si="152"/>
        <v>0</v>
      </c>
      <c r="I3241" s="16">
        <f t="shared" si="153"/>
        <v>0</v>
      </c>
      <c r="J3241" s="16">
        <f t="shared" si="154"/>
        <v>0</v>
      </c>
    </row>
    <row r="3242" spans="4:10" ht="15" customHeight="1" x14ac:dyDescent="0.15">
      <c r="D3242" s="16">
        <f>IF(T3242="",0,IF(科目汇总表!P$5=1,INT(LEFT(T3242,4)),IF(AND(科目汇总表!P$5=2,LEN(T3242)&gt;4),INT(LEFT(T3242,6)),IF(AND(科目汇总表!P$5=3,LEN(T3242)&gt;6),INT(LEFT(T3242,8)),IF(AND(科目汇总表!P$5=4,LEN(T3242)&gt;8),T3242,0)))))</f>
        <v>0</v>
      </c>
      <c r="H3242" s="16">
        <f t="shared" si="152"/>
        <v>0</v>
      </c>
      <c r="I3242" s="16">
        <f t="shared" si="153"/>
        <v>0</v>
      </c>
      <c r="J3242" s="16">
        <f t="shared" si="154"/>
        <v>0</v>
      </c>
    </row>
    <row r="3243" spans="4:10" ht="15" customHeight="1" x14ac:dyDescent="0.15">
      <c r="D3243" s="16">
        <f>IF(T3243="",0,IF(科目汇总表!P$5=1,INT(LEFT(T3243,4)),IF(AND(科目汇总表!P$5=2,LEN(T3243)&gt;4),INT(LEFT(T3243,6)),IF(AND(科目汇总表!P$5=3,LEN(T3243)&gt;6),INT(LEFT(T3243,8)),IF(AND(科目汇总表!P$5=4,LEN(T3243)&gt;8),T3243,0)))))</f>
        <v>0</v>
      </c>
      <c r="H3243" s="16">
        <f t="shared" si="152"/>
        <v>0</v>
      </c>
      <c r="I3243" s="16">
        <f t="shared" si="153"/>
        <v>0</v>
      </c>
      <c r="J3243" s="16">
        <f t="shared" si="154"/>
        <v>0</v>
      </c>
    </row>
    <row r="3244" spans="4:10" ht="15" customHeight="1" x14ac:dyDescent="0.15">
      <c r="D3244" s="16">
        <f>IF(T3244="",0,IF(科目汇总表!P$5=1,INT(LEFT(T3244,4)),IF(AND(科目汇总表!P$5=2,LEN(T3244)&gt;4),INT(LEFT(T3244,6)),IF(AND(科目汇总表!P$5=3,LEN(T3244)&gt;6),INT(LEFT(T3244,8)),IF(AND(科目汇总表!P$5=4,LEN(T3244)&gt;8),T3244,0)))))</f>
        <v>0</v>
      </c>
      <c r="H3244" s="16">
        <f t="shared" si="152"/>
        <v>0</v>
      </c>
      <c r="I3244" s="16">
        <f t="shared" si="153"/>
        <v>0</v>
      </c>
      <c r="J3244" s="16">
        <f t="shared" si="154"/>
        <v>0</v>
      </c>
    </row>
    <row r="3245" spans="4:10" ht="15" customHeight="1" x14ac:dyDescent="0.15">
      <c r="D3245" s="16">
        <f>IF(T3245="",0,IF(科目汇总表!P$5=1,INT(LEFT(T3245,4)),IF(AND(科目汇总表!P$5=2,LEN(T3245)&gt;4),INT(LEFT(T3245,6)),IF(AND(科目汇总表!P$5=3,LEN(T3245)&gt;6),INT(LEFT(T3245,8)),IF(AND(科目汇总表!P$5=4,LEN(T3245)&gt;8),T3245,0)))))</f>
        <v>0</v>
      </c>
      <c r="H3245" s="16">
        <f t="shared" si="152"/>
        <v>0</v>
      </c>
      <c r="I3245" s="16">
        <f t="shared" si="153"/>
        <v>0</v>
      </c>
      <c r="J3245" s="16">
        <f t="shared" si="154"/>
        <v>0</v>
      </c>
    </row>
    <row r="3246" spans="4:10" ht="15" customHeight="1" x14ac:dyDescent="0.15">
      <c r="D3246" s="16">
        <f>IF(T3246="",0,IF(科目汇总表!P$5=1,INT(LEFT(T3246,4)),IF(AND(科目汇总表!P$5=2,LEN(T3246)&gt;4),INT(LEFT(T3246,6)),IF(AND(科目汇总表!P$5=3,LEN(T3246)&gt;6),INT(LEFT(T3246,8)),IF(AND(科目汇总表!P$5=4,LEN(T3246)&gt;8),T3246,0)))))</f>
        <v>0</v>
      </c>
      <c r="H3246" s="16">
        <f t="shared" si="152"/>
        <v>0</v>
      </c>
      <c r="I3246" s="16">
        <f t="shared" si="153"/>
        <v>0</v>
      </c>
      <c r="J3246" s="16">
        <f t="shared" si="154"/>
        <v>0</v>
      </c>
    </row>
    <row r="3247" spans="4:10" ht="15" customHeight="1" x14ac:dyDescent="0.15">
      <c r="D3247" s="16">
        <f>IF(T3247="",0,IF(科目汇总表!P$5=1,INT(LEFT(T3247,4)),IF(AND(科目汇总表!P$5=2,LEN(T3247)&gt;4),INT(LEFT(T3247,6)),IF(AND(科目汇总表!P$5=3,LEN(T3247)&gt;6),INT(LEFT(T3247,8)),IF(AND(科目汇总表!P$5=4,LEN(T3247)&gt;8),T3247,0)))))</f>
        <v>0</v>
      </c>
      <c r="H3247" s="16">
        <f t="shared" si="152"/>
        <v>0</v>
      </c>
      <c r="I3247" s="16">
        <f t="shared" si="153"/>
        <v>0</v>
      </c>
      <c r="J3247" s="16">
        <f t="shared" si="154"/>
        <v>0</v>
      </c>
    </row>
    <row r="3248" spans="4:10" ht="15" customHeight="1" x14ac:dyDescent="0.15">
      <c r="D3248" s="16">
        <f>IF(T3248="",0,IF(科目汇总表!P$5=1,INT(LEFT(T3248,4)),IF(AND(科目汇总表!P$5=2,LEN(T3248)&gt;4),INT(LEFT(T3248,6)),IF(AND(科目汇总表!P$5=3,LEN(T3248)&gt;6),INT(LEFT(T3248,8)),IF(AND(科目汇总表!P$5=4,LEN(T3248)&gt;8),T3248,0)))))</f>
        <v>0</v>
      </c>
      <c r="H3248" s="16">
        <f t="shared" si="152"/>
        <v>0</v>
      </c>
      <c r="I3248" s="16">
        <f t="shared" si="153"/>
        <v>0</v>
      </c>
      <c r="J3248" s="16">
        <f t="shared" si="154"/>
        <v>0</v>
      </c>
    </row>
    <row r="3249" spans="4:10" ht="15" customHeight="1" x14ac:dyDescent="0.15">
      <c r="D3249" s="16">
        <f>IF(T3249="",0,IF(科目汇总表!P$5=1,INT(LEFT(T3249,4)),IF(AND(科目汇总表!P$5=2,LEN(T3249)&gt;4),INT(LEFT(T3249,6)),IF(AND(科目汇总表!P$5=3,LEN(T3249)&gt;6),INT(LEFT(T3249,8)),IF(AND(科目汇总表!P$5=4,LEN(T3249)&gt;8),T3249,0)))))</f>
        <v>0</v>
      </c>
      <c r="H3249" s="16">
        <f t="shared" si="152"/>
        <v>0</v>
      </c>
      <c r="I3249" s="16">
        <f t="shared" si="153"/>
        <v>0</v>
      </c>
      <c r="J3249" s="16">
        <f t="shared" si="154"/>
        <v>0</v>
      </c>
    </row>
    <row r="3250" spans="4:10" ht="15" customHeight="1" x14ac:dyDescent="0.15">
      <c r="D3250" s="16">
        <f>IF(T3250="",0,IF(科目汇总表!P$5=1,INT(LEFT(T3250,4)),IF(AND(科目汇总表!P$5=2,LEN(T3250)&gt;4),INT(LEFT(T3250,6)),IF(AND(科目汇总表!P$5=3,LEN(T3250)&gt;6),INT(LEFT(T3250,8)),IF(AND(科目汇总表!P$5=4,LEN(T3250)&gt;8),T3250,0)))))</f>
        <v>0</v>
      </c>
      <c r="H3250" s="16">
        <f t="shared" si="152"/>
        <v>0</v>
      </c>
      <c r="I3250" s="16">
        <f t="shared" si="153"/>
        <v>0</v>
      </c>
      <c r="J3250" s="16">
        <f t="shared" si="154"/>
        <v>0</v>
      </c>
    </row>
    <row r="3251" spans="4:10" ht="15" customHeight="1" x14ac:dyDescent="0.15">
      <c r="D3251" s="16">
        <f>IF(T3251="",0,IF(科目汇总表!P$5=1,INT(LEFT(T3251,4)),IF(AND(科目汇总表!P$5=2,LEN(T3251)&gt;4),INT(LEFT(T3251,6)),IF(AND(科目汇总表!P$5=3,LEN(T3251)&gt;6),INT(LEFT(T3251,8)),IF(AND(科目汇总表!P$5=4,LEN(T3251)&gt;8),T3251,0)))))</f>
        <v>0</v>
      </c>
      <c r="H3251" s="16">
        <f t="shared" si="152"/>
        <v>0</v>
      </c>
      <c r="I3251" s="16">
        <f t="shared" si="153"/>
        <v>0</v>
      </c>
      <c r="J3251" s="16">
        <f t="shared" si="154"/>
        <v>0</v>
      </c>
    </row>
    <row r="3252" spans="4:10" ht="15" customHeight="1" x14ac:dyDescent="0.15">
      <c r="D3252" s="16">
        <f>IF(T3252="",0,IF(科目汇总表!P$5=1,INT(LEFT(T3252,4)),IF(AND(科目汇总表!P$5=2,LEN(T3252)&gt;4),INT(LEFT(T3252,6)),IF(AND(科目汇总表!P$5=3,LEN(T3252)&gt;6),INT(LEFT(T3252,8)),IF(AND(科目汇总表!P$5=4,LEN(T3252)&gt;8),T3252,0)))))</f>
        <v>0</v>
      </c>
      <c r="H3252" s="16">
        <f t="shared" si="152"/>
        <v>0</v>
      </c>
      <c r="I3252" s="16">
        <f t="shared" si="153"/>
        <v>0</v>
      </c>
      <c r="J3252" s="16">
        <f t="shared" si="154"/>
        <v>0</v>
      </c>
    </row>
    <row r="3253" spans="4:10" ht="15" customHeight="1" x14ac:dyDescent="0.15">
      <c r="D3253" s="16">
        <f>IF(T3253="",0,IF(科目汇总表!P$5=1,INT(LEFT(T3253,4)),IF(AND(科目汇总表!P$5=2,LEN(T3253)&gt;4),INT(LEFT(T3253,6)),IF(AND(科目汇总表!P$5=3,LEN(T3253)&gt;6),INT(LEFT(T3253,8)),IF(AND(科目汇总表!P$5=4,LEN(T3253)&gt;8),T3253,0)))))</f>
        <v>0</v>
      </c>
      <c r="H3253" s="16">
        <f t="shared" si="152"/>
        <v>0</v>
      </c>
      <c r="I3253" s="16">
        <f t="shared" si="153"/>
        <v>0</v>
      </c>
      <c r="J3253" s="16">
        <f t="shared" si="154"/>
        <v>0</v>
      </c>
    </row>
    <row r="3254" spans="4:10" ht="15" customHeight="1" x14ac:dyDescent="0.15">
      <c r="D3254" s="16">
        <f>IF(T3254="",0,IF(科目汇总表!P$5=1,INT(LEFT(T3254,4)),IF(AND(科目汇总表!P$5=2,LEN(T3254)&gt;4),INT(LEFT(T3254,6)),IF(AND(科目汇总表!P$5=3,LEN(T3254)&gt;6),INT(LEFT(T3254,8)),IF(AND(科目汇总表!P$5=4,LEN(T3254)&gt;8),T3254,0)))))</f>
        <v>0</v>
      </c>
      <c r="H3254" s="16">
        <f t="shared" si="152"/>
        <v>0</v>
      </c>
      <c r="I3254" s="16">
        <f t="shared" si="153"/>
        <v>0</v>
      </c>
      <c r="J3254" s="16">
        <f t="shared" si="154"/>
        <v>0</v>
      </c>
    </row>
    <row r="3255" spans="4:10" ht="15" customHeight="1" x14ac:dyDescent="0.15">
      <c r="D3255" s="16">
        <f>IF(T3255="",0,IF(科目汇总表!P$5=1,INT(LEFT(T3255,4)),IF(AND(科目汇总表!P$5=2,LEN(T3255)&gt;4),INT(LEFT(T3255,6)),IF(AND(科目汇总表!P$5=3,LEN(T3255)&gt;6),INT(LEFT(T3255,8)),IF(AND(科目汇总表!P$5=4,LEN(T3255)&gt;8),T3255,0)))))</f>
        <v>0</v>
      </c>
      <c r="H3255" s="16">
        <f t="shared" si="152"/>
        <v>0</v>
      </c>
      <c r="I3255" s="16">
        <f t="shared" si="153"/>
        <v>0</v>
      </c>
      <c r="J3255" s="16">
        <f t="shared" si="154"/>
        <v>0</v>
      </c>
    </row>
    <row r="3256" spans="4:10" ht="15" customHeight="1" x14ac:dyDescent="0.15">
      <c r="D3256" s="16">
        <f>IF(T3256="",0,IF(科目汇总表!P$5=1,INT(LEFT(T3256,4)),IF(AND(科目汇总表!P$5=2,LEN(T3256)&gt;4),INT(LEFT(T3256,6)),IF(AND(科目汇总表!P$5=3,LEN(T3256)&gt;6),INT(LEFT(T3256,8)),IF(AND(科目汇总表!P$5=4,LEN(T3256)&gt;8),T3256,0)))))</f>
        <v>0</v>
      </c>
      <c r="H3256" s="16">
        <f t="shared" si="152"/>
        <v>0</v>
      </c>
      <c r="I3256" s="16">
        <f t="shared" si="153"/>
        <v>0</v>
      </c>
      <c r="J3256" s="16">
        <f t="shared" si="154"/>
        <v>0</v>
      </c>
    </row>
    <row r="3257" spans="4:10" ht="15" customHeight="1" x14ac:dyDescent="0.15">
      <c r="D3257" s="16">
        <f>IF(T3257="",0,IF(科目汇总表!P$5=1,INT(LEFT(T3257,4)),IF(AND(科目汇总表!P$5=2,LEN(T3257)&gt;4),INT(LEFT(T3257,6)),IF(AND(科目汇总表!P$5=3,LEN(T3257)&gt;6),INT(LEFT(T3257,8)),IF(AND(科目汇总表!P$5=4,LEN(T3257)&gt;8),T3257,0)))))</f>
        <v>0</v>
      </c>
      <c r="H3257" s="16">
        <f t="shared" si="152"/>
        <v>0</v>
      </c>
      <c r="I3257" s="16">
        <f t="shared" si="153"/>
        <v>0</v>
      </c>
      <c r="J3257" s="16">
        <f t="shared" si="154"/>
        <v>0</v>
      </c>
    </row>
    <row r="3258" spans="4:10" ht="15" customHeight="1" x14ac:dyDescent="0.15">
      <c r="D3258" s="16">
        <f>IF(T3258="",0,IF(科目汇总表!P$5=1,INT(LEFT(T3258,4)),IF(AND(科目汇总表!P$5=2,LEN(T3258)&gt;4),INT(LEFT(T3258,6)),IF(AND(科目汇总表!P$5=3,LEN(T3258)&gt;6),INT(LEFT(T3258,8)),IF(AND(科目汇总表!P$5=4,LEN(T3258)&gt;8),T3258,0)))))</f>
        <v>0</v>
      </c>
      <c r="H3258" s="16">
        <f t="shared" si="152"/>
        <v>0</v>
      </c>
      <c r="I3258" s="16">
        <f t="shared" si="153"/>
        <v>0</v>
      </c>
      <c r="J3258" s="16">
        <f t="shared" si="154"/>
        <v>0</v>
      </c>
    </row>
    <row r="3259" spans="4:10" ht="15" customHeight="1" x14ac:dyDescent="0.15">
      <c r="D3259" s="16">
        <f>IF(T3259="",0,IF(科目汇总表!P$5=1,INT(LEFT(T3259,4)),IF(AND(科目汇总表!P$5=2,LEN(T3259)&gt;4),INT(LEFT(T3259,6)),IF(AND(科目汇总表!P$5=3,LEN(T3259)&gt;6),INT(LEFT(T3259,8)),IF(AND(科目汇总表!P$5=4,LEN(T3259)&gt;8),T3259,0)))))</f>
        <v>0</v>
      </c>
      <c r="H3259" s="16">
        <f t="shared" si="152"/>
        <v>0</v>
      </c>
      <c r="I3259" s="16">
        <f t="shared" si="153"/>
        <v>0</v>
      </c>
      <c r="J3259" s="16">
        <f t="shared" si="154"/>
        <v>0</v>
      </c>
    </row>
    <row r="3260" spans="4:10" ht="15" customHeight="1" x14ac:dyDescent="0.15">
      <c r="D3260" s="16">
        <f>IF(T3260="",0,IF(科目汇总表!P$5=1,INT(LEFT(T3260,4)),IF(AND(科目汇总表!P$5=2,LEN(T3260)&gt;4),INT(LEFT(T3260,6)),IF(AND(科目汇总表!P$5=3,LEN(T3260)&gt;6),INT(LEFT(T3260,8)),IF(AND(科目汇总表!P$5=4,LEN(T3260)&gt;8),T3260,0)))))</f>
        <v>0</v>
      </c>
      <c r="H3260" s="16">
        <f t="shared" si="152"/>
        <v>0</v>
      </c>
      <c r="I3260" s="16">
        <f t="shared" si="153"/>
        <v>0</v>
      </c>
      <c r="J3260" s="16">
        <f t="shared" si="154"/>
        <v>0</v>
      </c>
    </row>
    <row r="3261" spans="4:10" ht="15" customHeight="1" x14ac:dyDescent="0.15">
      <c r="D3261" s="16">
        <f>IF(T3261="",0,IF(科目汇总表!P$5=1,INT(LEFT(T3261,4)),IF(AND(科目汇总表!P$5=2,LEN(T3261)&gt;4),INT(LEFT(T3261,6)),IF(AND(科目汇总表!P$5=3,LEN(T3261)&gt;6),INT(LEFT(T3261,8)),IF(AND(科目汇总表!P$5=4,LEN(T3261)&gt;8),T3261,0)))))</f>
        <v>0</v>
      </c>
      <c r="H3261" s="16">
        <f t="shared" si="152"/>
        <v>0</v>
      </c>
      <c r="I3261" s="16">
        <f t="shared" si="153"/>
        <v>0</v>
      </c>
      <c r="J3261" s="16">
        <f t="shared" si="154"/>
        <v>0</v>
      </c>
    </row>
    <row r="3262" spans="4:10" ht="15" customHeight="1" x14ac:dyDescent="0.15">
      <c r="D3262" s="16">
        <f>IF(T3262="",0,IF(科目汇总表!P$5=1,INT(LEFT(T3262,4)),IF(AND(科目汇总表!P$5=2,LEN(T3262)&gt;4),INT(LEFT(T3262,6)),IF(AND(科目汇总表!P$5=3,LEN(T3262)&gt;6),INT(LEFT(T3262,8)),IF(AND(科目汇总表!P$5=4,LEN(T3262)&gt;8),T3262,0)))))</f>
        <v>0</v>
      </c>
      <c r="H3262" s="16">
        <f t="shared" si="152"/>
        <v>0</v>
      </c>
      <c r="I3262" s="16">
        <f t="shared" si="153"/>
        <v>0</v>
      </c>
      <c r="J3262" s="16">
        <f t="shared" si="154"/>
        <v>0</v>
      </c>
    </row>
    <row r="3263" spans="4:10" ht="15" customHeight="1" x14ac:dyDescent="0.15">
      <c r="D3263" s="16">
        <f>IF(T3263="",0,IF(科目汇总表!P$5=1,INT(LEFT(T3263,4)),IF(AND(科目汇总表!P$5=2,LEN(T3263)&gt;4),INT(LEFT(T3263,6)),IF(AND(科目汇总表!P$5=3,LEN(T3263)&gt;6),INT(LEFT(T3263,8)),IF(AND(科目汇总表!P$5=4,LEN(T3263)&gt;8),T3263,0)))))</f>
        <v>0</v>
      </c>
      <c r="H3263" s="16">
        <f t="shared" si="152"/>
        <v>0</v>
      </c>
      <c r="I3263" s="16">
        <f t="shared" si="153"/>
        <v>0</v>
      </c>
      <c r="J3263" s="16">
        <f t="shared" si="154"/>
        <v>0</v>
      </c>
    </row>
    <row r="3264" spans="4:10" ht="15" customHeight="1" x14ac:dyDescent="0.15">
      <c r="D3264" s="16">
        <f>IF(T3264="",0,IF(科目汇总表!P$5=1,INT(LEFT(T3264,4)),IF(AND(科目汇总表!P$5=2,LEN(T3264)&gt;4),INT(LEFT(T3264,6)),IF(AND(科目汇总表!P$5=3,LEN(T3264)&gt;6),INT(LEFT(T3264,8)),IF(AND(科目汇总表!P$5=4,LEN(T3264)&gt;8),T3264,0)))))</f>
        <v>0</v>
      </c>
      <c r="H3264" s="16">
        <f t="shared" si="152"/>
        <v>0</v>
      </c>
      <c r="I3264" s="16">
        <f t="shared" si="153"/>
        <v>0</v>
      </c>
      <c r="J3264" s="16">
        <f t="shared" si="154"/>
        <v>0</v>
      </c>
    </row>
    <row r="3265" spans="4:10" ht="15" customHeight="1" x14ac:dyDescent="0.15">
      <c r="D3265" s="16">
        <f>IF(T3265="",0,IF(科目汇总表!P$5=1,INT(LEFT(T3265,4)),IF(AND(科目汇总表!P$5=2,LEN(T3265)&gt;4),INT(LEFT(T3265,6)),IF(AND(科目汇总表!P$5=3,LEN(T3265)&gt;6),INT(LEFT(T3265,8)),IF(AND(科目汇总表!P$5=4,LEN(T3265)&gt;8),T3265,0)))))</f>
        <v>0</v>
      </c>
      <c r="H3265" s="16">
        <f t="shared" si="152"/>
        <v>0</v>
      </c>
      <c r="I3265" s="16">
        <f t="shared" si="153"/>
        <v>0</v>
      </c>
      <c r="J3265" s="16">
        <f t="shared" si="154"/>
        <v>0</v>
      </c>
    </row>
    <row r="3266" spans="4:10" ht="15" customHeight="1" x14ac:dyDescent="0.15">
      <c r="D3266" s="16">
        <f>IF(T3266="",0,IF(科目汇总表!P$5=1,INT(LEFT(T3266,4)),IF(AND(科目汇总表!P$5=2,LEN(T3266)&gt;4),INT(LEFT(T3266,6)),IF(AND(科目汇总表!P$5=3,LEN(T3266)&gt;6),INT(LEFT(T3266,8)),IF(AND(科目汇总表!P$5=4,LEN(T3266)&gt;8),T3266,0)))))</f>
        <v>0</v>
      </c>
      <c r="H3266" s="16">
        <f t="shared" si="152"/>
        <v>0</v>
      </c>
      <c r="I3266" s="16">
        <f t="shared" si="153"/>
        <v>0</v>
      </c>
      <c r="J3266" s="16">
        <f t="shared" si="154"/>
        <v>0</v>
      </c>
    </row>
    <row r="3267" spans="4:10" ht="15" customHeight="1" x14ac:dyDescent="0.15">
      <c r="D3267" s="16">
        <f>IF(T3267="",0,IF(科目汇总表!P$5=1,INT(LEFT(T3267,4)),IF(AND(科目汇总表!P$5=2,LEN(T3267)&gt;4),INT(LEFT(T3267,6)),IF(AND(科目汇总表!P$5=3,LEN(T3267)&gt;6),INT(LEFT(T3267,8)),IF(AND(科目汇总表!P$5=4,LEN(T3267)&gt;8),T3267,0)))))</f>
        <v>0</v>
      </c>
      <c r="H3267" s="16">
        <f t="shared" si="152"/>
        <v>0</v>
      </c>
      <c r="I3267" s="16">
        <f t="shared" si="153"/>
        <v>0</v>
      </c>
      <c r="J3267" s="16">
        <f t="shared" si="154"/>
        <v>0</v>
      </c>
    </row>
    <row r="3268" spans="4:10" ht="15" customHeight="1" x14ac:dyDescent="0.15">
      <c r="D3268" s="16">
        <f>IF(T3268="",0,IF(科目汇总表!P$5=1,INT(LEFT(T3268,4)),IF(AND(科目汇总表!P$5=2,LEN(T3268)&gt;4),INT(LEFT(T3268,6)),IF(AND(科目汇总表!P$5=3,LEN(T3268)&gt;6),INT(LEFT(T3268,8)),IF(AND(科目汇总表!P$5=4,LEN(T3268)&gt;8),T3268,0)))))</f>
        <v>0</v>
      </c>
      <c r="H3268" s="16">
        <f t="shared" si="152"/>
        <v>0</v>
      </c>
      <c r="I3268" s="16">
        <f t="shared" si="153"/>
        <v>0</v>
      </c>
      <c r="J3268" s="16">
        <f t="shared" si="154"/>
        <v>0</v>
      </c>
    </row>
    <row r="3269" spans="4:10" ht="15" customHeight="1" x14ac:dyDescent="0.15">
      <c r="D3269" s="16">
        <f>IF(T3269="",0,IF(科目汇总表!P$5=1,INT(LEFT(T3269,4)),IF(AND(科目汇总表!P$5=2,LEN(T3269)&gt;4),INT(LEFT(T3269,6)),IF(AND(科目汇总表!P$5=3,LEN(T3269)&gt;6),INT(LEFT(T3269,8)),IF(AND(科目汇总表!P$5=4,LEN(T3269)&gt;8),T3269,0)))))</f>
        <v>0</v>
      </c>
      <c r="H3269" s="16">
        <f t="shared" ref="H3269:H3332" si="155">IF(T3269=0,0,INT(LEFT(T3269,4)))</f>
        <v>0</v>
      </c>
      <c r="I3269" s="16">
        <f t="shared" si="153"/>
        <v>0</v>
      </c>
      <c r="J3269" s="16">
        <f t="shared" si="154"/>
        <v>0</v>
      </c>
    </row>
    <row r="3270" spans="4:10" ht="15" customHeight="1" x14ac:dyDescent="0.15">
      <c r="D3270" s="16">
        <f>IF(T3270="",0,IF(科目汇总表!P$5=1,INT(LEFT(T3270,4)),IF(AND(科目汇总表!P$5=2,LEN(T3270)&gt;4),INT(LEFT(T3270,6)),IF(AND(科目汇总表!P$5=3,LEN(T3270)&gt;6),INT(LEFT(T3270,8)),IF(AND(科目汇总表!P$5=4,LEN(T3270)&gt;8),T3270,0)))))</f>
        <v>0</v>
      </c>
      <c r="H3270" s="16">
        <f t="shared" si="155"/>
        <v>0</v>
      </c>
      <c r="I3270" s="16">
        <f t="shared" si="153"/>
        <v>0</v>
      </c>
      <c r="J3270" s="16">
        <f t="shared" si="154"/>
        <v>0</v>
      </c>
    </row>
    <row r="3271" spans="4:10" ht="15" customHeight="1" x14ac:dyDescent="0.15">
      <c r="D3271" s="16">
        <f>IF(T3271="",0,IF(科目汇总表!P$5=1,INT(LEFT(T3271,4)),IF(AND(科目汇总表!P$5=2,LEN(T3271)&gt;4),INT(LEFT(T3271,6)),IF(AND(科目汇总表!P$5=3,LEN(T3271)&gt;6),INT(LEFT(T3271,8)),IF(AND(科目汇总表!P$5=4,LEN(T3271)&gt;8),T3271,0)))))</f>
        <v>0</v>
      </c>
      <c r="H3271" s="16">
        <f t="shared" si="155"/>
        <v>0</v>
      </c>
      <c r="I3271" s="16">
        <f t="shared" si="153"/>
        <v>0</v>
      </c>
      <c r="J3271" s="16">
        <f t="shared" si="154"/>
        <v>0</v>
      </c>
    </row>
    <row r="3272" spans="4:10" ht="15" customHeight="1" x14ac:dyDescent="0.15">
      <c r="D3272" s="16">
        <f>IF(T3272="",0,IF(科目汇总表!P$5=1,INT(LEFT(T3272,4)),IF(AND(科目汇总表!P$5=2,LEN(T3272)&gt;4),INT(LEFT(T3272,6)),IF(AND(科目汇总表!P$5=3,LEN(T3272)&gt;6),INT(LEFT(T3272,8)),IF(AND(科目汇总表!P$5=4,LEN(T3272)&gt;8),T3272,0)))))</f>
        <v>0</v>
      </c>
      <c r="H3272" s="16">
        <f t="shared" si="155"/>
        <v>0</v>
      </c>
      <c r="I3272" s="16">
        <f t="shared" si="153"/>
        <v>0</v>
      </c>
      <c r="J3272" s="16">
        <f t="shared" si="154"/>
        <v>0</v>
      </c>
    </row>
    <row r="3273" spans="4:10" ht="15" customHeight="1" x14ac:dyDescent="0.15">
      <c r="D3273" s="16">
        <f>IF(T3273="",0,IF(科目汇总表!P$5=1,INT(LEFT(T3273,4)),IF(AND(科目汇总表!P$5=2,LEN(T3273)&gt;4),INT(LEFT(T3273,6)),IF(AND(科目汇总表!P$5=3,LEN(T3273)&gt;6),INT(LEFT(T3273,8)),IF(AND(科目汇总表!P$5=4,LEN(T3273)&gt;8),T3273,0)))))</f>
        <v>0</v>
      </c>
      <c r="H3273" s="16">
        <f t="shared" si="155"/>
        <v>0</v>
      </c>
      <c r="I3273" s="16">
        <f t="shared" si="153"/>
        <v>0</v>
      </c>
      <c r="J3273" s="16">
        <f t="shared" si="154"/>
        <v>0</v>
      </c>
    </row>
    <row r="3274" spans="4:10" ht="15" customHeight="1" x14ac:dyDescent="0.15">
      <c r="D3274" s="16">
        <f>IF(T3274="",0,IF(科目汇总表!P$5=1,INT(LEFT(T3274,4)),IF(AND(科目汇总表!P$5=2,LEN(T3274)&gt;4),INT(LEFT(T3274,6)),IF(AND(科目汇总表!P$5=3,LEN(T3274)&gt;6),INT(LEFT(T3274,8)),IF(AND(科目汇总表!P$5=4,LEN(T3274)&gt;8),T3274,0)))))</f>
        <v>0</v>
      </c>
      <c r="H3274" s="16">
        <f t="shared" si="155"/>
        <v>0</v>
      </c>
      <c r="I3274" s="16">
        <f t="shared" si="153"/>
        <v>0</v>
      </c>
      <c r="J3274" s="16">
        <f t="shared" si="154"/>
        <v>0</v>
      </c>
    </row>
    <row r="3275" spans="4:10" ht="15" customHeight="1" x14ac:dyDescent="0.15">
      <c r="D3275" s="16">
        <f>IF(T3275="",0,IF(科目汇总表!P$5=1,INT(LEFT(T3275,4)),IF(AND(科目汇总表!P$5=2,LEN(T3275)&gt;4),INT(LEFT(T3275,6)),IF(AND(科目汇总表!P$5=3,LEN(T3275)&gt;6),INT(LEFT(T3275,8)),IF(AND(科目汇总表!P$5=4,LEN(T3275)&gt;8),T3275,0)))))</f>
        <v>0</v>
      </c>
      <c r="H3275" s="16">
        <f t="shared" si="155"/>
        <v>0</v>
      </c>
      <c r="I3275" s="16">
        <f t="shared" si="153"/>
        <v>0</v>
      </c>
      <c r="J3275" s="16">
        <f t="shared" si="154"/>
        <v>0</v>
      </c>
    </row>
    <row r="3276" spans="4:10" ht="15" customHeight="1" x14ac:dyDescent="0.15">
      <c r="D3276" s="16">
        <f>IF(T3276="",0,IF(科目汇总表!P$5=1,INT(LEFT(T3276,4)),IF(AND(科目汇总表!P$5=2,LEN(T3276)&gt;4),INT(LEFT(T3276,6)),IF(AND(科目汇总表!P$5=3,LEN(T3276)&gt;6),INT(LEFT(T3276,8)),IF(AND(科目汇总表!P$5=4,LEN(T3276)&gt;8),T3276,0)))))</f>
        <v>0</v>
      </c>
      <c r="H3276" s="16">
        <f t="shared" si="155"/>
        <v>0</v>
      </c>
      <c r="I3276" s="16">
        <f t="shared" si="153"/>
        <v>0</v>
      </c>
      <c r="J3276" s="16">
        <f t="shared" si="154"/>
        <v>0</v>
      </c>
    </row>
    <row r="3277" spans="4:10" ht="15" customHeight="1" x14ac:dyDescent="0.15">
      <c r="D3277" s="16">
        <f>IF(T3277="",0,IF(科目汇总表!P$5=1,INT(LEFT(T3277,4)),IF(AND(科目汇总表!P$5=2,LEN(T3277)&gt;4),INT(LEFT(T3277,6)),IF(AND(科目汇总表!P$5=3,LEN(T3277)&gt;6),INT(LEFT(T3277,8)),IF(AND(科目汇总表!P$5=4,LEN(T3277)&gt;8),T3277,0)))))</f>
        <v>0</v>
      </c>
      <c r="H3277" s="16">
        <f t="shared" si="155"/>
        <v>0</v>
      </c>
      <c r="I3277" s="16">
        <f t="shared" si="153"/>
        <v>0</v>
      </c>
      <c r="J3277" s="16">
        <f t="shared" si="154"/>
        <v>0</v>
      </c>
    </row>
    <row r="3278" spans="4:10" ht="15" customHeight="1" x14ac:dyDescent="0.15">
      <c r="D3278" s="16">
        <f>IF(T3278="",0,IF(科目汇总表!P$5=1,INT(LEFT(T3278,4)),IF(AND(科目汇总表!P$5=2,LEN(T3278)&gt;4),INT(LEFT(T3278,6)),IF(AND(科目汇总表!P$5=3,LEN(T3278)&gt;6),INT(LEFT(T3278,8)),IF(AND(科目汇总表!P$5=4,LEN(T3278)&gt;8),T3278,0)))))</f>
        <v>0</v>
      </c>
      <c r="H3278" s="16">
        <f t="shared" si="155"/>
        <v>0</v>
      </c>
      <c r="I3278" s="16">
        <f t="shared" si="153"/>
        <v>0</v>
      </c>
      <c r="J3278" s="16">
        <f t="shared" si="154"/>
        <v>0</v>
      </c>
    </row>
    <row r="3279" spans="4:10" ht="15" customHeight="1" x14ac:dyDescent="0.15">
      <c r="D3279" s="16">
        <f>IF(T3279="",0,IF(科目汇总表!P$5=1,INT(LEFT(T3279,4)),IF(AND(科目汇总表!P$5=2,LEN(T3279)&gt;4),INT(LEFT(T3279,6)),IF(AND(科目汇总表!P$5=3,LEN(T3279)&gt;6),INT(LEFT(T3279,8)),IF(AND(科目汇总表!P$5=4,LEN(T3279)&gt;8),T3279,0)))))</f>
        <v>0</v>
      </c>
      <c r="H3279" s="16">
        <f t="shared" si="155"/>
        <v>0</v>
      </c>
      <c r="I3279" s="16">
        <f t="shared" si="153"/>
        <v>0</v>
      </c>
      <c r="J3279" s="16">
        <f t="shared" si="154"/>
        <v>0</v>
      </c>
    </row>
    <row r="3280" spans="4:10" ht="15" customHeight="1" x14ac:dyDescent="0.15">
      <c r="D3280" s="16">
        <f>IF(T3280="",0,IF(科目汇总表!P$5=1,INT(LEFT(T3280,4)),IF(AND(科目汇总表!P$5=2,LEN(T3280)&gt;4),INT(LEFT(T3280,6)),IF(AND(科目汇总表!P$5=3,LEN(T3280)&gt;6),INT(LEFT(T3280,8)),IF(AND(科目汇总表!P$5=4,LEN(T3280)&gt;8),T3280,0)))))</f>
        <v>0</v>
      </c>
      <c r="H3280" s="16">
        <f t="shared" si="155"/>
        <v>0</v>
      </c>
      <c r="I3280" s="16">
        <f t="shared" si="153"/>
        <v>0</v>
      </c>
      <c r="J3280" s="16">
        <f t="shared" si="154"/>
        <v>0</v>
      </c>
    </row>
    <row r="3281" spans="4:10" ht="15" customHeight="1" x14ac:dyDescent="0.15">
      <c r="D3281" s="16">
        <f>IF(T3281="",0,IF(科目汇总表!P$5=1,INT(LEFT(T3281,4)),IF(AND(科目汇总表!P$5=2,LEN(T3281)&gt;4),INT(LEFT(T3281,6)),IF(AND(科目汇总表!P$5=3,LEN(T3281)&gt;6),INT(LEFT(T3281,8)),IF(AND(科目汇总表!P$5=4,LEN(T3281)&gt;8),T3281,0)))))</f>
        <v>0</v>
      </c>
      <c r="H3281" s="16">
        <f t="shared" si="155"/>
        <v>0</v>
      </c>
      <c r="I3281" s="16">
        <f t="shared" si="153"/>
        <v>0</v>
      </c>
      <c r="J3281" s="16">
        <f t="shared" si="154"/>
        <v>0</v>
      </c>
    </row>
    <row r="3282" spans="4:10" ht="15" customHeight="1" x14ac:dyDescent="0.15">
      <c r="D3282" s="16">
        <f>IF(T3282="",0,IF(科目汇总表!P$5=1,INT(LEFT(T3282,4)),IF(AND(科目汇总表!P$5=2,LEN(T3282)&gt;4),INT(LEFT(T3282,6)),IF(AND(科目汇总表!P$5=3,LEN(T3282)&gt;6),INT(LEFT(T3282,8)),IF(AND(科目汇总表!P$5=4,LEN(T3282)&gt;8),T3282,0)))))</f>
        <v>0</v>
      </c>
      <c r="H3282" s="16">
        <f t="shared" si="155"/>
        <v>0</v>
      </c>
      <c r="I3282" s="16">
        <f t="shared" si="153"/>
        <v>0</v>
      </c>
      <c r="J3282" s="16">
        <f t="shared" si="154"/>
        <v>0</v>
      </c>
    </row>
    <row r="3283" spans="4:10" ht="15" customHeight="1" x14ac:dyDescent="0.15">
      <c r="D3283" s="16">
        <f>IF(T3283="",0,IF(科目汇总表!P$5=1,INT(LEFT(T3283,4)),IF(AND(科目汇总表!P$5=2,LEN(T3283)&gt;4),INT(LEFT(T3283,6)),IF(AND(科目汇总表!P$5=3,LEN(T3283)&gt;6),INT(LEFT(T3283,8)),IF(AND(科目汇总表!P$5=4,LEN(T3283)&gt;8),T3283,0)))))</f>
        <v>0</v>
      </c>
      <c r="H3283" s="16">
        <f t="shared" si="155"/>
        <v>0</v>
      </c>
      <c r="I3283" s="16">
        <f t="shared" si="153"/>
        <v>0</v>
      </c>
      <c r="J3283" s="16">
        <f t="shared" si="154"/>
        <v>0</v>
      </c>
    </row>
    <row r="3284" spans="4:10" ht="15" customHeight="1" x14ac:dyDescent="0.15">
      <c r="D3284" s="16">
        <f>IF(T3284="",0,IF(科目汇总表!P$5=1,INT(LEFT(T3284,4)),IF(AND(科目汇总表!P$5=2,LEN(T3284)&gt;4),INT(LEFT(T3284,6)),IF(AND(科目汇总表!P$5=3,LEN(T3284)&gt;6),INT(LEFT(T3284,8)),IF(AND(科目汇总表!P$5=4,LEN(T3284)&gt;8),T3284,0)))))</f>
        <v>0</v>
      </c>
      <c r="H3284" s="16">
        <f t="shared" si="155"/>
        <v>0</v>
      </c>
      <c r="I3284" s="16">
        <f t="shared" si="153"/>
        <v>0</v>
      </c>
      <c r="J3284" s="16">
        <f t="shared" si="154"/>
        <v>0</v>
      </c>
    </row>
    <row r="3285" spans="4:10" ht="15" customHeight="1" x14ac:dyDescent="0.15">
      <c r="D3285" s="16">
        <f>IF(T3285="",0,IF(科目汇总表!P$5=1,INT(LEFT(T3285,4)),IF(AND(科目汇总表!P$5=2,LEN(T3285)&gt;4),INT(LEFT(T3285,6)),IF(AND(科目汇总表!P$5=3,LEN(T3285)&gt;6),INT(LEFT(T3285,8)),IF(AND(科目汇总表!P$5=4,LEN(T3285)&gt;8),T3285,0)))))</f>
        <v>0</v>
      </c>
      <c r="H3285" s="16">
        <f t="shared" si="155"/>
        <v>0</v>
      </c>
      <c r="I3285" s="16">
        <f t="shared" si="153"/>
        <v>0</v>
      </c>
      <c r="J3285" s="16">
        <f t="shared" si="154"/>
        <v>0</v>
      </c>
    </row>
    <row r="3286" spans="4:10" ht="15" customHeight="1" x14ac:dyDescent="0.15">
      <c r="D3286" s="16">
        <f>IF(T3286="",0,IF(科目汇总表!P$5=1,INT(LEFT(T3286,4)),IF(AND(科目汇总表!P$5=2,LEN(T3286)&gt;4),INT(LEFT(T3286,6)),IF(AND(科目汇总表!P$5=3,LEN(T3286)&gt;6),INT(LEFT(T3286,8)),IF(AND(科目汇总表!P$5=4,LEN(T3286)&gt;8),T3286,0)))))</f>
        <v>0</v>
      </c>
      <c r="H3286" s="16">
        <f t="shared" si="155"/>
        <v>0</v>
      </c>
      <c r="I3286" s="16">
        <f t="shared" si="153"/>
        <v>0</v>
      </c>
      <c r="J3286" s="16">
        <f t="shared" si="154"/>
        <v>0</v>
      </c>
    </row>
    <row r="3287" spans="4:10" ht="15" customHeight="1" x14ac:dyDescent="0.15">
      <c r="D3287" s="16">
        <f>IF(T3287="",0,IF(科目汇总表!P$5=1,INT(LEFT(T3287,4)),IF(AND(科目汇总表!P$5=2,LEN(T3287)&gt;4),INT(LEFT(T3287,6)),IF(AND(科目汇总表!P$5=3,LEN(T3287)&gt;6),INT(LEFT(T3287,8)),IF(AND(科目汇总表!P$5=4,LEN(T3287)&gt;8),T3287,0)))))</f>
        <v>0</v>
      </c>
      <c r="H3287" s="16">
        <f t="shared" si="155"/>
        <v>0</v>
      </c>
      <c r="I3287" s="16">
        <f t="shared" si="153"/>
        <v>0</v>
      </c>
      <c r="J3287" s="16">
        <f t="shared" si="154"/>
        <v>0</v>
      </c>
    </row>
    <row r="3288" spans="4:10" ht="15" customHeight="1" x14ac:dyDescent="0.15">
      <c r="D3288" s="16">
        <f>IF(T3288="",0,IF(科目汇总表!P$5=1,INT(LEFT(T3288,4)),IF(AND(科目汇总表!P$5=2,LEN(T3288)&gt;4),INT(LEFT(T3288,6)),IF(AND(科目汇总表!P$5=3,LEN(T3288)&gt;6),INT(LEFT(T3288,8)),IF(AND(科目汇总表!P$5=4,LEN(T3288)&gt;8),T3288,0)))))</f>
        <v>0</v>
      </c>
      <c r="H3288" s="16">
        <f t="shared" si="155"/>
        <v>0</v>
      </c>
      <c r="I3288" s="16">
        <f t="shared" si="153"/>
        <v>0</v>
      </c>
      <c r="J3288" s="16">
        <f t="shared" si="154"/>
        <v>0</v>
      </c>
    </row>
    <row r="3289" spans="4:10" ht="15" customHeight="1" x14ac:dyDescent="0.15">
      <c r="D3289" s="16">
        <f>IF(T3289="",0,IF(科目汇总表!P$5=1,INT(LEFT(T3289,4)),IF(AND(科目汇总表!P$5=2,LEN(T3289)&gt;4),INT(LEFT(T3289,6)),IF(AND(科目汇总表!P$5=3,LEN(T3289)&gt;6),INT(LEFT(T3289,8)),IF(AND(科目汇总表!P$5=4,LEN(T3289)&gt;8),T3289,0)))))</f>
        <v>0</v>
      </c>
      <c r="H3289" s="16">
        <f t="shared" si="155"/>
        <v>0</v>
      </c>
      <c r="I3289" s="16">
        <f t="shared" si="153"/>
        <v>0</v>
      </c>
      <c r="J3289" s="16">
        <f t="shared" si="154"/>
        <v>0</v>
      </c>
    </row>
    <row r="3290" spans="4:10" ht="15" customHeight="1" x14ac:dyDescent="0.15">
      <c r="D3290" s="16">
        <f>IF(T3290="",0,IF(科目汇总表!P$5=1,INT(LEFT(T3290,4)),IF(AND(科目汇总表!P$5=2,LEN(T3290)&gt;4),INT(LEFT(T3290,6)),IF(AND(科目汇总表!P$5=3,LEN(T3290)&gt;6),INT(LEFT(T3290,8)),IF(AND(科目汇总表!P$5=4,LEN(T3290)&gt;8),T3290,0)))))</f>
        <v>0</v>
      </c>
      <c r="H3290" s="16">
        <f t="shared" si="155"/>
        <v>0</v>
      </c>
      <c r="I3290" s="16">
        <f t="shared" si="153"/>
        <v>0</v>
      </c>
      <c r="J3290" s="16">
        <f t="shared" si="154"/>
        <v>0</v>
      </c>
    </row>
    <row r="3291" spans="4:10" ht="15" customHeight="1" x14ac:dyDescent="0.15">
      <c r="D3291" s="16">
        <f>IF(T3291="",0,IF(科目汇总表!P$5=1,INT(LEFT(T3291,4)),IF(AND(科目汇总表!P$5=2,LEN(T3291)&gt;4),INT(LEFT(T3291,6)),IF(AND(科目汇总表!P$5=3,LEN(T3291)&gt;6),INT(LEFT(T3291,8)),IF(AND(科目汇总表!P$5=4,LEN(T3291)&gt;8),T3291,0)))))</f>
        <v>0</v>
      </c>
      <c r="H3291" s="16">
        <f t="shared" si="155"/>
        <v>0</v>
      </c>
      <c r="I3291" s="16">
        <f t="shared" si="153"/>
        <v>0</v>
      </c>
      <c r="J3291" s="16">
        <f t="shared" si="154"/>
        <v>0</v>
      </c>
    </row>
    <row r="3292" spans="4:10" ht="15" customHeight="1" x14ac:dyDescent="0.15">
      <c r="D3292" s="16">
        <f>IF(T3292="",0,IF(科目汇总表!P$5=1,INT(LEFT(T3292,4)),IF(AND(科目汇总表!P$5=2,LEN(T3292)&gt;4),INT(LEFT(T3292,6)),IF(AND(科目汇总表!P$5=3,LEN(T3292)&gt;6),INT(LEFT(T3292,8)),IF(AND(科目汇总表!P$5=4,LEN(T3292)&gt;8),T3292,0)))))</f>
        <v>0</v>
      </c>
      <c r="H3292" s="16">
        <f t="shared" si="155"/>
        <v>0</v>
      </c>
      <c r="I3292" s="16">
        <f t="shared" si="153"/>
        <v>0</v>
      </c>
      <c r="J3292" s="16">
        <f t="shared" si="154"/>
        <v>0</v>
      </c>
    </row>
    <row r="3293" spans="4:10" ht="15" customHeight="1" x14ac:dyDescent="0.15">
      <c r="D3293" s="16">
        <f>IF(T3293="",0,IF(科目汇总表!P$5=1,INT(LEFT(T3293,4)),IF(AND(科目汇总表!P$5=2,LEN(T3293)&gt;4),INT(LEFT(T3293,6)),IF(AND(科目汇总表!P$5=3,LEN(T3293)&gt;6),INT(LEFT(T3293,8)),IF(AND(科目汇总表!P$5=4,LEN(T3293)&gt;8),T3293,0)))))</f>
        <v>0</v>
      </c>
      <c r="H3293" s="16">
        <f t="shared" si="155"/>
        <v>0</v>
      </c>
      <c r="I3293" s="16">
        <f t="shared" si="153"/>
        <v>0</v>
      </c>
      <c r="J3293" s="16">
        <f t="shared" si="154"/>
        <v>0</v>
      </c>
    </row>
    <row r="3294" spans="4:10" ht="15" customHeight="1" x14ac:dyDescent="0.15">
      <c r="D3294" s="16">
        <f>IF(T3294="",0,IF(科目汇总表!P$5=1,INT(LEFT(T3294,4)),IF(AND(科目汇总表!P$5=2,LEN(T3294)&gt;4),INT(LEFT(T3294,6)),IF(AND(科目汇总表!P$5=3,LEN(T3294)&gt;6),INT(LEFT(T3294,8)),IF(AND(科目汇总表!P$5=4,LEN(T3294)&gt;8),T3294,0)))))</f>
        <v>0</v>
      </c>
      <c r="H3294" s="16">
        <f t="shared" si="155"/>
        <v>0</v>
      </c>
      <c r="I3294" s="16">
        <f t="shared" si="153"/>
        <v>0</v>
      </c>
      <c r="J3294" s="16">
        <f t="shared" si="154"/>
        <v>0</v>
      </c>
    </row>
    <row r="3295" spans="4:10" ht="15" customHeight="1" x14ac:dyDescent="0.15">
      <c r="D3295" s="16">
        <f>IF(T3295="",0,IF(科目汇总表!P$5=1,INT(LEFT(T3295,4)),IF(AND(科目汇总表!P$5=2,LEN(T3295)&gt;4),INT(LEFT(T3295,6)),IF(AND(科目汇总表!P$5=3,LEN(T3295)&gt;6),INT(LEFT(T3295,8)),IF(AND(科目汇总表!P$5=4,LEN(T3295)&gt;8),T3295,0)))))</f>
        <v>0</v>
      </c>
      <c r="H3295" s="16">
        <f t="shared" si="155"/>
        <v>0</v>
      </c>
      <c r="I3295" s="16">
        <f t="shared" si="153"/>
        <v>0</v>
      </c>
      <c r="J3295" s="16">
        <f t="shared" si="154"/>
        <v>0</v>
      </c>
    </row>
    <row r="3296" spans="4:10" ht="15" customHeight="1" x14ac:dyDescent="0.15">
      <c r="D3296" s="16">
        <f>IF(T3296="",0,IF(科目汇总表!P$5=1,INT(LEFT(T3296,4)),IF(AND(科目汇总表!P$5=2,LEN(T3296)&gt;4),INT(LEFT(T3296,6)),IF(AND(科目汇总表!P$5=3,LEN(T3296)&gt;6),INT(LEFT(T3296,8)),IF(AND(科目汇总表!P$5=4,LEN(T3296)&gt;8),T3296,0)))))</f>
        <v>0</v>
      </c>
      <c r="H3296" s="16">
        <f t="shared" si="155"/>
        <v>0</v>
      </c>
      <c r="I3296" s="16">
        <f t="shared" si="153"/>
        <v>0</v>
      </c>
      <c r="J3296" s="16">
        <f t="shared" si="154"/>
        <v>0</v>
      </c>
    </row>
    <row r="3297" spans="4:10" ht="15" customHeight="1" x14ac:dyDescent="0.15">
      <c r="D3297" s="16">
        <f>IF(T3297="",0,IF(科目汇总表!P$5=1,INT(LEFT(T3297,4)),IF(AND(科目汇总表!P$5=2,LEN(T3297)&gt;4),INT(LEFT(T3297,6)),IF(AND(科目汇总表!P$5=3,LEN(T3297)&gt;6),INT(LEFT(T3297,8)),IF(AND(科目汇总表!P$5=4,LEN(T3297)&gt;8),T3297,0)))))</f>
        <v>0</v>
      </c>
      <c r="H3297" s="16">
        <f t="shared" si="155"/>
        <v>0</v>
      </c>
      <c r="I3297" s="16">
        <f t="shared" si="153"/>
        <v>0</v>
      </c>
      <c r="J3297" s="16">
        <f t="shared" si="154"/>
        <v>0</v>
      </c>
    </row>
    <row r="3298" spans="4:10" ht="15" customHeight="1" x14ac:dyDescent="0.15">
      <c r="D3298" s="16">
        <f>IF(T3298="",0,IF(科目汇总表!P$5=1,INT(LEFT(T3298,4)),IF(AND(科目汇总表!P$5=2,LEN(T3298)&gt;4),INT(LEFT(T3298,6)),IF(AND(科目汇总表!P$5=3,LEN(T3298)&gt;6),INT(LEFT(T3298,8)),IF(AND(科目汇总表!P$5=4,LEN(T3298)&gt;8),T3298,0)))))</f>
        <v>0</v>
      </c>
      <c r="H3298" s="16">
        <f t="shared" si="155"/>
        <v>0</v>
      </c>
      <c r="I3298" s="16">
        <f t="shared" si="153"/>
        <v>0</v>
      </c>
      <c r="J3298" s="16">
        <f t="shared" si="154"/>
        <v>0</v>
      </c>
    </row>
    <row r="3299" spans="4:10" ht="15" customHeight="1" x14ac:dyDescent="0.15">
      <c r="D3299" s="16">
        <f>IF(T3299="",0,IF(科目汇总表!P$5=1,INT(LEFT(T3299,4)),IF(AND(科目汇总表!P$5=2,LEN(T3299)&gt;4),INT(LEFT(T3299,6)),IF(AND(科目汇总表!P$5=3,LEN(T3299)&gt;6),INT(LEFT(T3299,8)),IF(AND(科目汇总表!P$5=4,LEN(T3299)&gt;8),T3299,0)))))</f>
        <v>0</v>
      </c>
      <c r="H3299" s="16">
        <f t="shared" si="155"/>
        <v>0</v>
      </c>
      <c r="I3299" s="16">
        <f t="shared" si="153"/>
        <v>0</v>
      </c>
      <c r="J3299" s="16">
        <f t="shared" si="154"/>
        <v>0</v>
      </c>
    </row>
    <row r="3300" spans="4:10" ht="15" customHeight="1" x14ac:dyDescent="0.15">
      <c r="D3300" s="16">
        <f>IF(T3300="",0,IF(科目汇总表!P$5=1,INT(LEFT(T3300,4)),IF(AND(科目汇总表!P$5=2,LEN(T3300)&gt;4),INT(LEFT(T3300,6)),IF(AND(科目汇总表!P$5=3,LEN(T3300)&gt;6),INT(LEFT(T3300,8)),IF(AND(科目汇总表!P$5=4,LEN(T3300)&gt;8),T3300,0)))))</f>
        <v>0</v>
      </c>
      <c r="H3300" s="16">
        <f t="shared" si="155"/>
        <v>0</v>
      </c>
      <c r="I3300" s="16">
        <f t="shared" ref="I3300:I3363" si="156">IF(LEN(T3300)&lt;6,0,INT(LEFT(T3300,6)))</f>
        <v>0</v>
      </c>
      <c r="J3300" s="16">
        <f t="shared" ref="J3300:J3363" si="157">IF(LEN(T3300)&lt;8,0,INT(LEFT(T3300,8)))</f>
        <v>0</v>
      </c>
    </row>
    <row r="3301" spans="4:10" ht="15" customHeight="1" x14ac:dyDescent="0.15">
      <c r="D3301" s="16">
        <f>IF(T3301="",0,IF(科目汇总表!P$5=1,INT(LEFT(T3301,4)),IF(AND(科目汇总表!P$5=2,LEN(T3301)&gt;4),INT(LEFT(T3301,6)),IF(AND(科目汇总表!P$5=3,LEN(T3301)&gt;6),INT(LEFT(T3301,8)),IF(AND(科目汇总表!P$5=4,LEN(T3301)&gt;8),T3301,0)))))</f>
        <v>0</v>
      </c>
      <c r="H3301" s="16">
        <f t="shared" si="155"/>
        <v>0</v>
      </c>
      <c r="I3301" s="16">
        <f t="shared" si="156"/>
        <v>0</v>
      </c>
      <c r="J3301" s="16">
        <f t="shared" si="157"/>
        <v>0</v>
      </c>
    </row>
    <row r="3302" spans="4:10" ht="15" customHeight="1" x14ac:dyDescent="0.15">
      <c r="D3302" s="16">
        <f>IF(T3302="",0,IF(科目汇总表!P$5=1,INT(LEFT(T3302,4)),IF(AND(科目汇总表!P$5=2,LEN(T3302)&gt;4),INT(LEFT(T3302,6)),IF(AND(科目汇总表!P$5=3,LEN(T3302)&gt;6),INT(LEFT(T3302,8)),IF(AND(科目汇总表!P$5=4,LEN(T3302)&gt;8),T3302,0)))))</f>
        <v>0</v>
      </c>
      <c r="H3302" s="16">
        <f t="shared" si="155"/>
        <v>0</v>
      </c>
      <c r="I3302" s="16">
        <f t="shared" si="156"/>
        <v>0</v>
      </c>
      <c r="J3302" s="16">
        <f t="shared" si="157"/>
        <v>0</v>
      </c>
    </row>
    <row r="3303" spans="4:10" ht="15" customHeight="1" x14ac:dyDescent="0.15">
      <c r="D3303" s="16">
        <f>IF(T3303="",0,IF(科目汇总表!P$5=1,INT(LEFT(T3303,4)),IF(AND(科目汇总表!P$5=2,LEN(T3303)&gt;4),INT(LEFT(T3303,6)),IF(AND(科目汇总表!P$5=3,LEN(T3303)&gt;6),INT(LEFT(T3303,8)),IF(AND(科目汇总表!P$5=4,LEN(T3303)&gt;8),T3303,0)))))</f>
        <v>0</v>
      </c>
      <c r="H3303" s="16">
        <f t="shared" si="155"/>
        <v>0</v>
      </c>
      <c r="I3303" s="16">
        <f t="shared" si="156"/>
        <v>0</v>
      </c>
      <c r="J3303" s="16">
        <f t="shared" si="157"/>
        <v>0</v>
      </c>
    </row>
    <row r="3304" spans="4:10" ht="15" customHeight="1" x14ac:dyDescent="0.15">
      <c r="D3304" s="16">
        <f>IF(T3304="",0,IF(科目汇总表!P$5=1,INT(LEFT(T3304,4)),IF(AND(科目汇总表!P$5=2,LEN(T3304)&gt;4),INT(LEFT(T3304,6)),IF(AND(科目汇总表!P$5=3,LEN(T3304)&gt;6),INT(LEFT(T3304,8)),IF(AND(科目汇总表!P$5=4,LEN(T3304)&gt;8),T3304,0)))))</f>
        <v>0</v>
      </c>
      <c r="H3304" s="16">
        <f t="shared" si="155"/>
        <v>0</v>
      </c>
      <c r="I3304" s="16">
        <f t="shared" si="156"/>
        <v>0</v>
      </c>
      <c r="J3304" s="16">
        <f t="shared" si="157"/>
        <v>0</v>
      </c>
    </row>
    <row r="3305" spans="4:10" ht="15" customHeight="1" x14ac:dyDescent="0.15">
      <c r="D3305" s="16">
        <f>IF(T3305="",0,IF(科目汇总表!P$5=1,INT(LEFT(T3305,4)),IF(AND(科目汇总表!P$5=2,LEN(T3305)&gt;4),INT(LEFT(T3305,6)),IF(AND(科目汇总表!P$5=3,LEN(T3305)&gt;6),INT(LEFT(T3305,8)),IF(AND(科目汇总表!P$5=4,LEN(T3305)&gt;8),T3305,0)))))</f>
        <v>0</v>
      </c>
      <c r="H3305" s="16">
        <f t="shared" si="155"/>
        <v>0</v>
      </c>
      <c r="I3305" s="16">
        <f t="shared" si="156"/>
        <v>0</v>
      </c>
      <c r="J3305" s="16">
        <f t="shared" si="157"/>
        <v>0</v>
      </c>
    </row>
    <row r="3306" spans="4:10" ht="15" customHeight="1" x14ac:dyDescent="0.15">
      <c r="D3306" s="16">
        <f>IF(T3306="",0,IF(科目汇总表!P$5=1,INT(LEFT(T3306,4)),IF(AND(科目汇总表!P$5=2,LEN(T3306)&gt;4),INT(LEFT(T3306,6)),IF(AND(科目汇总表!P$5=3,LEN(T3306)&gt;6),INT(LEFT(T3306,8)),IF(AND(科目汇总表!P$5=4,LEN(T3306)&gt;8),T3306,0)))))</f>
        <v>0</v>
      </c>
      <c r="H3306" s="16">
        <f t="shared" si="155"/>
        <v>0</v>
      </c>
      <c r="I3306" s="16">
        <f t="shared" si="156"/>
        <v>0</v>
      </c>
      <c r="J3306" s="16">
        <f t="shared" si="157"/>
        <v>0</v>
      </c>
    </row>
    <row r="3307" spans="4:10" ht="15" customHeight="1" x14ac:dyDescent="0.15">
      <c r="D3307" s="16">
        <f>IF(T3307="",0,IF(科目汇总表!P$5=1,INT(LEFT(T3307,4)),IF(AND(科目汇总表!P$5=2,LEN(T3307)&gt;4),INT(LEFT(T3307,6)),IF(AND(科目汇总表!P$5=3,LEN(T3307)&gt;6),INT(LEFT(T3307,8)),IF(AND(科目汇总表!P$5=4,LEN(T3307)&gt;8),T3307,0)))))</f>
        <v>0</v>
      </c>
      <c r="H3307" s="16">
        <f t="shared" si="155"/>
        <v>0</v>
      </c>
      <c r="I3307" s="16">
        <f t="shared" si="156"/>
        <v>0</v>
      </c>
      <c r="J3307" s="16">
        <f t="shared" si="157"/>
        <v>0</v>
      </c>
    </row>
    <row r="3308" spans="4:10" ht="15" customHeight="1" x14ac:dyDescent="0.15">
      <c r="D3308" s="16">
        <f>IF(T3308="",0,IF(科目汇总表!P$5=1,INT(LEFT(T3308,4)),IF(AND(科目汇总表!P$5=2,LEN(T3308)&gt;4),INT(LEFT(T3308,6)),IF(AND(科目汇总表!P$5=3,LEN(T3308)&gt;6),INT(LEFT(T3308,8)),IF(AND(科目汇总表!P$5=4,LEN(T3308)&gt;8),T3308,0)))))</f>
        <v>0</v>
      </c>
      <c r="H3308" s="16">
        <f t="shared" si="155"/>
        <v>0</v>
      </c>
      <c r="I3308" s="16">
        <f t="shared" si="156"/>
        <v>0</v>
      </c>
      <c r="J3308" s="16">
        <f t="shared" si="157"/>
        <v>0</v>
      </c>
    </row>
    <row r="3309" spans="4:10" ht="15" customHeight="1" x14ac:dyDescent="0.15">
      <c r="D3309" s="16">
        <f>IF(T3309="",0,IF(科目汇总表!P$5=1,INT(LEFT(T3309,4)),IF(AND(科目汇总表!P$5=2,LEN(T3309)&gt;4),INT(LEFT(T3309,6)),IF(AND(科目汇总表!P$5=3,LEN(T3309)&gt;6),INT(LEFT(T3309,8)),IF(AND(科目汇总表!P$5=4,LEN(T3309)&gt;8),T3309,0)))))</f>
        <v>0</v>
      </c>
      <c r="H3309" s="16">
        <f t="shared" si="155"/>
        <v>0</v>
      </c>
      <c r="I3309" s="16">
        <f t="shared" si="156"/>
        <v>0</v>
      </c>
      <c r="J3309" s="16">
        <f t="shared" si="157"/>
        <v>0</v>
      </c>
    </row>
    <row r="3310" spans="4:10" ht="15" customHeight="1" x14ac:dyDescent="0.15">
      <c r="D3310" s="16">
        <f>IF(T3310="",0,IF(科目汇总表!P$5=1,INT(LEFT(T3310,4)),IF(AND(科目汇总表!P$5=2,LEN(T3310)&gt;4),INT(LEFT(T3310,6)),IF(AND(科目汇总表!P$5=3,LEN(T3310)&gt;6),INT(LEFT(T3310,8)),IF(AND(科目汇总表!P$5=4,LEN(T3310)&gt;8),T3310,0)))))</f>
        <v>0</v>
      </c>
      <c r="H3310" s="16">
        <f t="shared" si="155"/>
        <v>0</v>
      </c>
      <c r="I3310" s="16">
        <f t="shared" si="156"/>
        <v>0</v>
      </c>
      <c r="J3310" s="16">
        <f t="shared" si="157"/>
        <v>0</v>
      </c>
    </row>
    <row r="3311" spans="4:10" ht="15" customHeight="1" x14ac:dyDescent="0.15">
      <c r="D3311" s="16">
        <f>IF(T3311="",0,IF(科目汇总表!P$5=1,INT(LEFT(T3311,4)),IF(AND(科目汇总表!P$5=2,LEN(T3311)&gt;4),INT(LEFT(T3311,6)),IF(AND(科目汇总表!P$5=3,LEN(T3311)&gt;6),INT(LEFT(T3311,8)),IF(AND(科目汇总表!P$5=4,LEN(T3311)&gt;8),T3311,0)))))</f>
        <v>0</v>
      </c>
      <c r="H3311" s="16">
        <f t="shared" si="155"/>
        <v>0</v>
      </c>
      <c r="I3311" s="16">
        <f t="shared" si="156"/>
        <v>0</v>
      </c>
      <c r="J3311" s="16">
        <f t="shared" si="157"/>
        <v>0</v>
      </c>
    </row>
    <row r="3312" spans="4:10" ht="15" customHeight="1" x14ac:dyDescent="0.15">
      <c r="D3312" s="16">
        <f>IF(T3312="",0,IF(科目汇总表!P$5=1,INT(LEFT(T3312,4)),IF(AND(科目汇总表!P$5=2,LEN(T3312)&gt;4),INT(LEFT(T3312,6)),IF(AND(科目汇总表!P$5=3,LEN(T3312)&gt;6),INT(LEFT(T3312,8)),IF(AND(科目汇总表!P$5=4,LEN(T3312)&gt;8),T3312,0)))))</f>
        <v>0</v>
      </c>
      <c r="H3312" s="16">
        <f t="shared" si="155"/>
        <v>0</v>
      </c>
      <c r="I3312" s="16">
        <f t="shared" si="156"/>
        <v>0</v>
      </c>
      <c r="J3312" s="16">
        <f t="shared" si="157"/>
        <v>0</v>
      </c>
    </row>
    <row r="3313" spans="4:10" ht="15" customHeight="1" x14ac:dyDescent="0.15">
      <c r="D3313" s="16">
        <f>IF(T3313="",0,IF(科目汇总表!P$5=1,INT(LEFT(T3313,4)),IF(AND(科目汇总表!P$5=2,LEN(T3313)&gt;4),INT(LEFT(T3313,6)),IF(AND(科目汇总表!P$5=3,LEN(T3313)&gt;6),INT(LEFT(T3313,8)),IF(AND(科目汇总表!P$5=4,LEN(T3313)&gt;8),T3313,0)))))</f>
        <v>0</v>
      </c>
      <c r="H3313" s="16">
        <f t="shared" si="155"/>
        <v>0</v>
      </c>
      <c r="I3313" s="16">
        <f t="shared" si="156"/>
        <v>0</v>
      </c>
      <c r="J3313" s="16">
        <f t="shared" si="157"/>
        <v>0</v>
      </c>
    </row>
    <row r="3314" spans="4:10" ht="15" customHeight="1" x14ac:dyDescent="0.15">
      <c r="D3314" s="16">
        <f>IF(T3314="",0,IF(科目汇总表!P$5=1,INT(LEFT(T3314,4)),IF(AND(科目汇总表!P$5=2,LEN(T3314)&gt;4),INT(LEFT(T3314,6)),IF(AND(科目汇总表!P$5=3,LEN(T3314)&gt;6),INT(LEFT(T3314,8)),IF(AND(科目汇总表!P$5=4,LEN(T3314)&gt;8),T3314,0)))))</f>
        <v>0</v>
      </c>
      <c r="H3314" s="16">
        <f t="shared" si="155"/>
        <v>0</v>
      </c>
      <c r="I3314" s="16">
        <f t="shared" si="156"/>
        <v>0</v>
      </c>
      <c r="J3314" s="16">
        <f t="shared" si="157"/>
        <v>0</v>
      </c>
    </row>
    <row r="3315" spans="4:10" ht="15" customHeight="1" x14ac:dyDescent="0.15">
      <c r="D3315" s="16">
        <f>IF(T3315="",0,IF(科目汇总表!P$5=1,INT(LEFT(T3315,4)),IF(AND(科目汇总表!P$5=2,LEN(T3315)&gt;4),INT(LEFT(T3315,6)),IF(AND(科目汇总表!P$5=3,LEN(T3315)&gt;6),INT(LEFT(T3315,8)),IF(AND(科目汇总表!P$5=4,LEN(T3315)&gt;8),T3315,0)))))</f>
        <v>0</v>
      </c>
      <c r="H3315" s="16">
        <f t="shared" si="155"/>
        <v>0</v>
      </c>
      <c r="I3315" s="16">
        <f t="shared" si="156"/>
        <v>0</v>
      </c>
      <c r="J3315" s="16">
        <f t="shared" si="157"/>
        <v>0</v>
      </c>
    </row>
    <row r="3316" spans="4:10" ht="15" customHeight="1" x14ac:dyDescent="0.15">
      <c r="D3316" s="16">
        <f>IF(T3316="",0,IF(科目汇总表!P$5=1,INT(LEFT(T3316,4)),IF(AND(科目汇总表!P$5=2,LEN(T3316)&gt;4),INT(LEFT(T3316,6)),IF(AND(科目汇总表!P$5=3,LEN(T3316)&gt;6),INT(LEFT(T3316,8)),IF(AND(科目汇总表!P$5=4,LEN(T3316)&gt;8),T3316,0)))))</f>
        <v>0</v>
      </c>
      <c r="H3316" s="16">
        <f t="shared" si="155"/>
        <v>0</v>
      </c>
      <c r="I3316" s="16">
        <f t="shared" si="156"/>
        <v>0</v>
      </c>
      <c r="J3316" s="16">
        <f t="shared" si="157"/>
        <v>0</v>
      </c>
    </row>
    <row r="3317" spans="4:10" ht="15" customHeight="1" x14ac:dyDescent="0.15">
      <c r="D3317" s="16">
        <f>IF(T3317="",0,IF(科目汇总表!P$5=1,INT(LEFT(T3317,4)),IF(AND(科目汇总表!P$5=2,LEN(T3317)&gt;4),INT(LEFT(T3317,6)),IF(AND(科目汇总表!P$5=3,LEN(T3317)&gt;6),INT(LEFT(T3317,8)),IF(AND(科目汇总表!P$5=4,LEN(T3317)&gt;8),T3317,0)))))</f>
        <v>0</v>
      </c>
      <c r="H3317" s="16">
        <f t="shared" si="155"/>
        <v>0</v>
      </c>
      <c r="I3317" s="16">
        <f t="shared" si="156"/>
        <v>0</v>
      </c>
      <c r="J3317" s="16">
        <f t="shared" si="157"/>
        <v>0</v>
      </c>
    </row>
    <row r="3318" spans="4:10" ht="15" customHeight="1" x14ac:dyDescent="0.15">
      <c r="D3318" s="16">
        <f>IF(T3318="",0,IF(科目汇总表!P$5=1,INT(LEFT(T3318,4)),IF(AND(科目汇总表!P$5=2,LEN(T3318)&gt;4),INT(LEFT(T3318,6)),IF(AND(科目汇总表!P$5=3,LEN(T3318)&gt;6),INT(LEFT(T3318,8)),IF(AND(科目汇总表!P$5=4,LEN(T3318)&gt;8),T3318,0)))))</f>
        <v>0</v>
      </c>
      <c r="H3318" s="16">
        <f t="shared" si="155"/>
        <v>0</v>
      </c>
      <c r="I3318" s="16">
        <f t="shared" si="156"/>
        <v>0</v>
      </c>
      <c r="J3318" s="16">
        <f t="shared" si="157"/>
        <v>0</v>
      </c>
    </row>
    <row r="3319" spans="4:10" ht="15" customHeight="1" x14ac:dyDescent="0.15">
      <c r="D3319" s="16">
        <f>IF(T3319="",0,IF(科目汇总表!P$5=1,INT(LEFT(T3319,4)),IF(AND(科目汇总表!P$5=2,LEN(T3319)&gt;4),INT(LEFT(T3319,6)),IF(AND(科目汇总表!P$5=3,LEN(T3319)&gt;6),INT(LEFT(T3319,8)),IF(AND(科目汇总表!P$5=4,LEN(T3319)&gt;8),T3319,0)))))</f>
        <v>0</v>
      </c>
      <c r="H3319" s="16">
        <f t="shared" si="155"/>
        <v>0</v>
      </c>
      <c r="I3319" s="16">
        <f t="shared" si="156"/>
        <v>0</v>
      </c>
      <c r="J3319" s="16">
        <f t="shared" si="157"/>
        <v>0</v>
      </c>
    </row>
    <row r="3320" spans="4:10" ht="15" customHeight="1" x14ac:dyDescent="0.15">
      <c r="D3320" s="16">
        <f>IF(T3320="",0,IF(科目汇总表!P$5=1,INT(LEFT(T3320,4)),IF(AND(科目汇总表!P$5=2,LEN(T3320)&gt;4),INT(LEFT(T3320,6)),IF(AND(科目汇总表!P$5=3,LEN(T3320)&gt;6),INT(LEFT(T3320,8)),IF(AND(科目汇总表!P$5=4,LEN(T3320)&gt;8),T3320,0)))))</f>
        <v>0</v>
      </c>
      <c r="H3320" s="16">
        <f t="shared" si="155"/>
        <v>0</v>
      </c>
      <c r="I3320" s="16">
        <f t="shared" si="156"/>
        <v>0</v>
      </c>
      <c r="J3320" s="16">
        <f t="shared" si="157"/>
        <v>0</v>
      </c>
    </row>
    <row r="3321" spans="4:10" ht="15" customHeight="1" x14ac:dyDescent="0.15">
      <c r="D3321" s="16">
        <f>IF(T3321="",0,IF(科目汇总表!P$5=1,INT(LEFT(T3321,4)),IF(AND(科目汇总表!P$5=2,LEN(T3321)&gt;4),INT(LEFT(T3321,6)),IF(AND(科目汇总表!P$5=3,LEN(T3321)&gt;6),INT(LEFT(T3321,8)),IF(AND(科目汇总表!P$5=4,LEN(T3321)&gt;8),T3321,0)))))</f>
        <v>0</v>
      </c>
      <c r="H3321" s="16">
        <f t="shared" si="155"/>
        <v>0</v>
      </c>
      <c r="I3321" s="16">
        <f t="shared" si="156"/>
        <v>0</v>
      </c>
      <c r="J3321" s="16">
        <f t="shared" si="157"/>
        <v>0</v>
      </c>
    </row>
    <row r="3322" spans="4:10" ht="15" customHeight="1" x14ac:dyDescent="0.15">
      <c r="D3322" s="16">
        <f>IF(T3322="",0,IF(科目汇总表!P$5=1,INT(LEFT(T3322,4)),IF(AND(科目汇总表!P$5=2,LEN(T3322)&gt;4),INT(LEFT(T3322,6)),IF(AND(科目汇总表!P$5=3,LEN(T3322)&gt;6),INT(LEFT(T3322,8)),IF(AND(科目汇总表!P$5=4,LEN(T3322)&gt;8),T3322,0)))))</f>
        <v>0</v>
      </c>
      <c r="H3322" s="16">
        <f t="shared" si="155"/>
        <v>0</v>
      </c>
      <c r="I3322" s="16">
        <f t="shared" si="156"/>
        <v>0</v>
      </c>
      <c r="J3322" s="16">
        <f t="shared" si="157"/>
        <v>0</v>
      </c>
    </row>
    <row r="3323" spans="4:10" ht="15" customHeight="1" x14ac:dyDescent="0.15">
      <c r="D3323" s="16">
        <f>IF(T3323="",0,IF(科目汇总表!P$5=1,INT(LEFT(T3323,4)),IF(AND(科目汇总表!P$5=2,LEN(T3323)&gt;4),INT(LEFT(T3323,6)),IF(AND(科目汇总表!P$5=3,LEN(T3323)&gt;6),INT(LEFT(T3323,8)),IF(AND(科目汇总表!P$5=4,LEN(T3323)&gt;8),T3323,0)))))</f>
        <v>0</v>
      </c>
      <c r="H3323" s="16">
        <f t="shared" si="155"/>
        <v>0</v>
      </c>
      <c r="I3323" s="16">
        <f t="shared" si="156"/>
        <v>0</v>
      </c>
      <c r="J3323" s="16">
        <f t="shared" si="157"/>
        <v>0</v>
      </c>
    </row>
    <row r="3324" spans="4:10" ht="15" customHeight="1" x14ac:dyDescent="0.15">
      <c r="D3324" s="16">
        <f>IF(T3324="",0,IF(科目汇总表!P$5=1,INT(LEFT(T3324,4)),IF(AND(科目汇总表!P$5=2,LEN(T3324)&gt;4),INT(LEFT(T3324,6)),IF(AND(科目汇总表!P$5=3,LEN(T3324)&gt;6),INT(LEFT(T3324,8)),IF(AND(科目汇总表!P$5=4,LEN(T3324)&gt;8),T3324,0)))))</f>
        <v>0</v>
      </c>
      <c r="H3324" s="16">
        <f t="shared" si="155"/>
        <v>0</v>
      </c>
      <c r="I3324" s="16">
        <f t="shared" si="156"/>
        <v>0</v>
      </c>
      <c r="J3324" s="16">
        <f t="shared" si="157"/>
        <v>0</v>
      </c>
    </row>
    <row r="3325" spans="4:10" ht="15" customHeight="1" x14ac:dyDescent="0.15">
      <c r="D3325" s="16">
        <f>IF(T3325="",0,IF(科目汇总表!P$5=1,INT(LEFT(T3325,4)),IF(AND(科目汇总表!P$5=2,LEN(T3325)&gt;4),INT(LEFT(T3325,6)),IF(AND(科目汇总表!P$5=3,LEN(T3325)&gt;6),INT(LEFT(T3325,8)),IF(AND(科目汇总表!P$5=4,LEN(T3325)&gt;8),T3325,0)))))</f>
        <v>0</v>
      </c>
      <c r="H3325" s="16">
        <f t="shared" si="155"/>
        <v>0</v>
      </c>
      <c r="I3325" s="16">
        <f t="shared" si="156"/>
        <v>0</v>
      </c>
      <c r="J3325" s="16">
        <f t="shared" si="157"/>
        <v>0</v>
      </c>
    </row>
    <row r="3326" spans="4:10" ht="15" customHeight="1" x14ac:dyDescent="0.15">
      <c r="D3326" s="16">
        <f>IF(T3326="",0,IF(科目汇总表!P$5=1,INT(LEFT(T3326,4)),IF(AND(科目汇总表!P$5=2,LEN(T3326)&gt;4),INT(LEFT(T3326,6)),IF(AND(科目汇总表!P$5=3,LEN(T3326)&gt;6),INT(LEFT(T3326,8)),IF(AND(科目汇总表!P$5=4,LEN(T3326)&gt;8),T3326,0)))))</f>
        <v>0</v>
      </c>
      <c r="H3326" s="16">
        <f t="shared" si="155"/>
        <v>0</v>
      </c>
      <c r="I3326" s="16">
        <f t="shared" si="156"/>
        <v>0</v>
      </c>
      <c r="J3326" s="16">
        <f t="shared" si="157"/>
        <v>0</v>
      </c>
    </row>
    <row r="3327" spans="4:10" ht="15" customHeight="1" x14ac:dyDescent="0.15">
      <c r="D3327" s="16">
        <f>IF(T3327="",0,IF(科目汇总表!P$5=1,INT(LEFT(T3327,4)),IF(AND(科目汇总表!P$5=2,LEN(T3327)&gt;4),INT(LEFT(T3327,6)),IF(AND(科目汇总表!P$5=3,LEN(T3327)&gt;6),INT(LEFT(T3327,8)),IF(AND(科目汇总表!P$5=4,LEN(T3327)&gt;8),T3327,0)))))</f>
        <v>0</v>
      </c>
      <c r="H3327" s="16">
        <f t="shared" si="155"/>
        <v>0</v>
      </c>
      <c r="I3327" s="16">
        <f t="shared" si="156"/>
        <v>0</v>
      </c>
      <c r="J3327" s="16">
        <f t="shared" si="157"/>
        <v>0</v>
      </c>
    </row>
    <row r="3328" spans="4:10" ht="15" customHeight="1" x14ac:dyDescent="0.15">
      <c r="D3328" s="16">
        <f>IF(T3328="",0,IF(科目汇总表!P$5=1,INT(LEFT(T3328,4)),IF(AND(科目汇总表!P$5=2,LEN(T3328)&gt;4),INT(LEFT(T3328,6)),IF(AND(科目汇总表!P$5=3,LEN(T3328)&gt;6),INT(LEFT(T3328,8)),IF(AND(科目汇总表!P$5=4,LEN(T3328)&gt;8),T3328,0)))))</f>
        <v>0</v>
      </c>
      <c r="H3328" s="16">
        <f t="shared" si="155"/>
        <v>0</v>
      </c>
      <c r="I3328" s="16">
        <f t="shared" si="156"/>
        <v>0</v>
      </c>
      <c r="J3328" s="16">
        <f t="shared" si="157"/>
        <v>0</v>
      </c>
    </row>
    <row r="3329" spans="4:10" ht="15" customHeight="1" x14ac:dyDescent="0.15">
      <c r="D3329" s="16">
        <f>IF(T3329="",0,IF(科目汇总表!P$5=1,INT(LEFT(T3329,4)),IF(AND(科目汇总表!P$5=2,LEN(T3329)&gt;4),INT(LEFT(T3329,6)),IF(AND(科目汇总表!P$5=3,LEN(T3329)&gt;6),INT(LEFT(T3329,8)),IF(AND(科目汇总表!P$5=4,LEN(T3329)&gt;8),T3329,0)))))</f>
        <v>0</v>
      </c>
      <c r="H3329" s="16">
        <f t="shared" si="155"/>
        <v>0</v>
      </c>
      <c r="I3329" s="16">
        <f t="shared" si="156"/>
        <v>0</v>
      </c>
      <c r="J3329" s="16">
        <f t="shared" si="157"/>
        <v>0</v>
      </c>
    </row>
    <row r="3330" spans="4:10" ht="15" customHeight="1" x14ac:dyDescent="0.15">
      <c r="D3330" s="16">
        <f>IF(T3330="",0,IF(科目汇总表!P$5=1,INT(LEFT(T3330,4)),IF(AND(科目汇总表!P$5=2,LEN(T3330)&gt;4),INT(LEFT(T3330,6)),IF(AND(科目汇总表!P$5=3,LEN(T3330)&gt;6),INT(LEFT(T3330,8)),IF(AND(科目汇总表!P$5=4,LEN(T3330)&gt;8),T3330,0)))))</f>
        <v>0</v>
      </c>
      <c r="H3330" s="16">
        <f t="shared" si="155"/>
        <v>0</v>
      </c>
      <c r="I3330" s="16">
        <f t="shared" si="156"/>
        <v>0</v>
      </c>
      <c r="J3330" s="16">
        <f t="shared" si="157"/>
        <v>0</v>
      </c>
    </row>
    <row r="3331" spans="4:10" ht="15" customHeight="1" x14ac:dyDescent="0.15">
      <c r="D3331" s="16">
        <f>IF(T3331="",0,IF(科目汇总表!P$5=1,INT(LEFT(T3331,4)),IF(AND(科目汇总表!P$5=2,LEN(T3331)&gt;4),INT(LEFT(T3331,6)),IF(AND(科目汇总表!P$5=3,LEN(T3331)&gt;6),INT(LEFT(T3331,8)),IF(AND(科目汇总表!P$5=4,LEN(T3331)&gt;8),T3331,0)))))</f>
        <v>0</v>
      </c>
      <c r="H3331" s="16">
        <f t="shared" si="155"/>
        <v>0</v>
      </c>
      <c r="I3331" s="16">
        <f t="shared" si="156"/>
        <v>0</v>
      </c>
      <c r="J3331" s="16">
        <f t="shared" si="157"/>
        <v>0</v>
      </c>
    </row>
    <row r="3332" spans="4:10" ht="15" customHeight="1" x14ac:dyDescent="0.15">
      <c r="D3332" s="16">
        <f>IF(T3332="",0,IF(科目汇总表!P$5=1,INT(LEFT(T3332,4)),IF(AND(科目汇总表!P$5=2,LEN(T3332)&gt;4),INT(LEFT(T3332,6)),IF(AND(科目汇总表!P$5=3,LEN(T3332)&gt;6),INT(LEFT(T3332,8)),IF(AND(科目汇总表!P$5=4,LEN(T3332)&gt;8),T3332,0)))))</f>
        <v>0</v>
      </c>
      <c r="H3332" s="16">
        <f t="shared" si="155"/>
        <v>0</v>
      </c>
      <c r="I3332" s="16">
        <f t="shared" si="156"/>
        <v>0</v>
      </c>
      <c r="J3332" s="16">
        <f t="shared" si="157"/>
        <v>0</v>
      </c>
    </row>
    <row r="3333" spans="4:10" ht="15" customHeight="1" x14ac:dyDescent="0.15">
      <c r="D3333" s="16">
        <f>IF(T3333="",0,IF(科目汇总表!P$5=1,INT(LEFT(T3333,4)),IF(AND(科目汇总表!P$5=2,LEN(T3333)&gt;4),INT(LEFT(T3333,6)),IF(AND(科目汇总表!P$5=3,LEN(T3333)&gt;6),INT(LEFT(T3333,8)),IF(AND(科目汇总表!P$5=4,LEN(T3333)&gt;8),T3333,0)))))</f>
        <v>0</v>
      </c>
      <c r="H3333" s="16">
        <f t="shared" ref="H3333:H3396" si="158">IF(T3333=0,0,INT(LEFT(T3333,4)))</f>
        <v>0</v>
      </c>
      <c r="I3333" s="16">
        <f t="shared" si="156"/>
        <v>0</v>
      </c>
      <c r="J3333" s="16">
        <f t="shared" si="157"/>
        <v>0</v>
      </c>
    </row>
    <row r="3334" spans="4:10" ht="15" customHeight="1" x14ac:dyDescent="0.15">
      <c r="D3334" s="16">
        <f>IF(T3334="",0,IF(科目汇总表!P$5=1,INT(LEFT(T3334,4)),IF(AND(科目汇总表!P$5=2,LEN(T3334)&gt;4),INT(LEFT(T3334,6)),IF(AND(科目汇总表!P$5=3,LEN(T3334)&gt;6),INT(LEFT(T3334,8)),IF(AND(科目汇总表!P$5=4,LEN(T3334)&gt;8),T3334,0)))))</f>
        <v>0</v>
      </c>
      <c r="H3334" s="16">
        <f t="shared" si="158"/>
        <v>0</v>
      </c>
      <c r="I3334" s="16">
        <f t="shared" si="156"/>
        <v>0</v>
      </c>
      <c r="J3334" s="16">
        <f t="shared" si="157"/>
        <v>0</v>
      </c>
    </row>
    <row r="3335" spans="4:10" ht="15" customHeight="1" x14ac:dyDescent="0.15">
      <c r="D3335" s="16">
        <f>IF(T3335="",0,IF(科目汇总表!P$5=1,INT(LEFT(T3335,4)),IF(AND(科目汇总表!P$5=2,LEN(T3335)&gt;4),INT(LEFT(T3335,6)),IF(AND(科目汇总表!P$5=3,LEN(T3335)&gt;6),INT(LEFT(T3335,8)),IF(AND(科目汇总表!P$5=4,LEN(T3335)&gt;8),T3335,0)))))</f>
        <v>0</v>
      </c>
      <c r="H3335" s="16">
        <f t="shared" si="158"/>
        <v>0</v>
      </c>
      <c r="I3335" s="16">
        <f t="shared" si="156"/>
        <v>0</v>
      </c>
      <c r="J3335" s="16">
        <f t="shared" si="157"/>
        <v>0</v>
      </c>
    </row>
    <row r="3336" spans="4:10" ht="15" customHeight="1" x14ac:dyDescent="0.15">
      <c r="D3336" s="16">
        <f>IF(T3336="",0,IF(科目汇总表!P$5=1,INT(LEFT(T3336,4)),IF(AND(科目汇总表!P$5=2,LEN(T3336)&gt;4),INT(LEFT(T3336,6)),IF(AND(科目汇总表!P$5=3,LEN(T3336)&gt;6),INT(LEFT(T3336,8)),IF(AND(科目汇总表!P$5=4,LEN(T3336)&gt;8),T3336,0)))))</f>
        <v>0</v>
      </c>
      <c r="H3336" s="16">
        <f t="shared" si="158"/>
        <v>0</v>
      </c>
      <c r="I3336" s="16">
        <f t="shared" si="156"/>
        <v>0</v>
      </c>
      <c r="J3336" s="16">
        <f t="shared" si="157"/>
        <v>0</v>
      </c>
    </row>
    <row r="3337" spans="4:10" ht="15" customHeight="1" x14ac:dyDescent="0.15">
      <c r="D3337" s="16">
        <f>IF(T3337="",0,IF(科目汇总表!P$5=1,INT(LEFT(T3337,4)),IF(AND(科目汇总表!P$5=2,LEN(T3337)&gt;4),INT(LEFT(T3337,6)),IF(AND(科目汇总表!P$5=3,LEN(T3337)&gt;6),INT(LEFT(T3337,8)),IF(AND(科目汇总表!P$5=4,LEN(T3337)&gt;8),T3337,0)))))</f>
        <v>0</v>
      </c>
      <c r="H3337" s="16">
        <f t="shared" si="158"/>
        <v>0</v>
      </c>
      <c r="I3337" s="16">
        <f t="shared" si="156"/>
        <v>0</v>
      </c>
      <c r="J3337" s="16">
        <f t="shared" si="157"/>
        <v>0</v>
      </c>
    </row>
    <row r="3338" spans="4:10" ht="15" customHeight="1" x14ac:dyDescent="0.15">
      <c r="D3338" s="16">
        <f>IF(T3338="",0,IF(科目汇总表!P$5=1,INT(LEFT(T3338,4)),IF(AND(科目汇总表!P$5=2,LEN(T3338)&gt;4),INT(LEFT(T3338,6)),IF(AND(科目汇总表!P$5=3,LEN(T3338)&gt;6),INT(LEFT(T3338,8)),IF(AND(科目汇总表!P$5=4,LEN(T3338)&gt;8),T3338,0)))))</f>
        <v>0</v>
      </c>
      <c r="H3338" s="16">
        <f t="shared" si="158"/>
        <v>0</v>
      </c>
      <c r="I3338" s="16">
        <f t="shared" si="156"/>
        <v>0</v>
      </c>
      <c r="J3338" s="16">
        <f t="shared" si="157"/>
        <v>0</v>
      </c>
    </row>
    <row r="3339" spans="4:10" ht="15" customHeight="1" x14ac:dyDescent="0.15">
      <c r="D3339" s="16">
        <f>IF(T3339="",0,IF(科目汇总表!P$5=1,INT(LEFT(T3339,4)),IF(AND(科目汇总表!P$5=2,LEN(T3339)&gt;4),INT(LEFT(T3339,6)),IF(AND(科目汇总表!P$5=3,LEN(T3339)&gt;6),INT(LEFT(T3339,8)),IF(AND(科目汇总表!P$5=4,LEN(T3339)&gt;8),T3339,0)))))</f>
        <v>0</v>
      </c>
      <c r="H3339" s="16">
        <f t="shared" si="158"/>
        <v>0</v>
      </c>
      <c r="I3339" s="16">
        <f t="shared" si="156"/>
        <v>0</v>
      </c>
      <c r="J3339" s="16">
        <f t="shared" si="157"/>
        <v>0</v>
      </c>
    </row>
    <row r="3340" spans="4:10" ht="15" customHeight="1" x14ac:dyDescent="0.15">
      <c r="D3340" s="16">
        <f>IF(T3340="",0,IF(科目汇总表!P$5=1,INT(LEFT(T3340,4)),IF(AND(科目汇总表!P$5=2,LEN(T3340)&gt;4),INT(LEFT(T3340,6)),IF(AND(科目汇总表!P$5=3,LEN(T3340)&gt;6),INT(LEFT(T3340,8)),IF(AND(科目汇总表!P$5=4,LEN(T3340)&gt;8),T3340,0)))))</f>
        <v>0</v>
      </c>
      <c r="H3340" s="16">
        <f t="shared" si="158"/>
        <v>0</v>
      </c>
      <c r="I3340" s="16">
        <f t="shared" si="156"/>
        <v>0</v>
      </c>
      <c r="J3340" s="16">
        <f t="shared" si="157"/>
        <v>0</v>
      </c>
    </row>
    <row r="3341" spans="4:10" ht="15" customHeight="1" x14ac:dyDescent="0.15">
      <c r="D3341" s="16">
        <f>IF(T3341="",0,IF(科目汇总表!P$5=1,INT(LEFT(T3341,4)),IF(AND(科目汇总表!P$5=2,LEN(T3341)&gt;4),INT(LEFT(T3341,6)),IF(AND(科目汇总表!P$5=3,LEN(T3341)&gt;6),INT(LEFT(T3341,8)),IF(AND(科目汇总表!P$5=4,LEN(T3341)&gt;8),T3341,0)))))</f>
        <v>0</v>
      </c>
      <c r="H3341" s="16">
        <f t="shared" si="158"/>
        <v>0</v>
      </c>
      <c r="I3341" s="16">
        <f t="shared" si="156"/>
        <v>0</v>
      </c>
      <c r="J3341" s="16">
        <f t="shared" si="157"/>
        <v>0</v>
      </c>
    </row>
    <row r="3342" spans="4:10" ht="15" customHeight="1" x14ac:dyDescent="0.15">
      <c r="D3342" s="16">
        <f>IF(T3342="",0,IF(科目汇总表!P$5=1,INT(LEFT(T3342,4)),IF(AND(科目汇总表!P$5=2,LEN(T3342)&gt;4),INT(LEFT(T3342,6)),IF(AND(科目汇总表!P$5=3,LEN(T3342)&gt;6),INT(LEFT(T3342,8)),IF(AND(科目汇总表!P$5=4,LEN(T3342)&gt;8),T3342,0)))))</f>
        <v>0</v>
      </c>
      <c r="H3342" s="16">
        <f t="shared" si="158"/>
        <v>0</v>
      </c>
      <c r="I3342" s="16">
        <f t="shared" si="156"/>
        <v>0</v>
      </c>
      <c r="J3342" s="16">
        <f t="shared" si="157"/>
        <v>0</v>
      </c>
    </row>
    <row r="3343" spans="4:10" ht="15" customHeight="1" x14ac:dyDescent="0.15">
      <c r="D3343" s="16">
        <f>IF(T3343="",0,IF(科目汇总表!P$5=1,INT(LEFT(T3343,4)),IF(AND(科目汇总表!P$5=2,LEN(T3343)&gt;4),INT(LEFT(T3343,6)),IF(AND(科目汇总表!P$5=3,LEN(T3343)&gt;6),INT(LEFT(T3343,8)),IF(AND(科目汇总表!P$5=4,LEN(T3343)&gt;8),T3343,0)))))</f>
        <v>0</v>
      </c>
      <c r="H3343" s="16">
        <f t="shared" si="158"/>
        <v>0</v>
      </c>
      <c r="I3343" s="16">
        <f t="shared" si="156"/>
        <v>0</v>
      </c>
      <c r="J3343" s="16">
        <f t="shared" si="157"/>
        <v>0</v>
      </c>
    </row>
    <row r="3344" spans="4:10" ht="15" customHeight="1" x14ac:dyDescent="0.15">
      <c r="D3344" s="16">
        <f>IF(T3344="",0,IF(科目汇总表!P$5=1,INT(LEFT(T3344,4)),IF(AND(科目汇总表!P$5=2,LEN(T3344)&gt;4),INT(LEFT(T3344,6)),IF(AND(科目汇总表!P$5=3,LEN(T3344)&gt;6),INT(LEFT(T3344,8)),IF(AND(科目汇总表!P$5=4,LEN(T3344)&gt;8),T3344,0)))))</f>
        <v>0</v>
      </c>
      <c r="H3344" s="16">
        <f t="shared" si="158"/>
        <v>0</v>
      </c>
      <c r="I3344" s="16">
        <f t="shared" si="156"/>
        <v>0</v>
      </c>
      <c r="J3344" s="16">
        <f t="shared" si="157"/>
        <v>0</v>
      </c>
    </row>
    <row r="3345" spans="4:10" ht="15" customHeight="1" x14ac:dyDescent="0.15">
      <c r="D3345" s="16">
        <f>IF(T3345="",0,IF(科目汇总表!P$5=1,INT(LEFT(T3345,4)),IF(AND(科目汇总表!P$5=2,LEN(T3345)&gt;4),INT(LEFT(T3345,6)),IF(AND(科目汇总表!P$5=3,LEN(T3345)&gt;6),INT(LEFT(T3345,8)),IF(AND(科目汇总表!P$5=4,LEN(T3345)&gt;8),T3345,0)))))</f>
        <v>0</v>
      </c>
      <c r="H3345" s="16">
        <f t="shared" si="158"/>
        <v>0</v>
      </c>
      <c r="I3345" s="16">
        <f t="shared" si="156"/>
        <v>0</v>
      </c>
      <c r="J3345" s="16">
        <f t="shared" si="157"/>
        <v>0</v>
      </c>
    </row>
    <row r="3346" spans="4:10" ht="15" customHeight="1" x14ac:dyDescent="0.15">
      <c r="D3346" s="16">
        <f>IF(T3346="",0,IF(科目汇总表!P$5=1,INT(LEFT(T3346,4)),IF(AND(科目汇总表!P$5=2,LEN(T3346)&gt;4),INT(LEFT(T3346,6)),IF(AND(科目汇总表!P$5=3,LEN(T3346)&gt;6),INT(LEFT(T3346,8)),IF(AND(科目汇总表!P$5=4,LEN(T3346)&gt;8),T3346,0)))))</f>
        <v>0</v>
      </c>
      <c r="H3346" s="16">
        <f t="shared" si="158"/>
        <v>0</v>
      </c>
      <c r="I3346" s="16">
        <f t="shared" si="156"/>
        <v>0</v>
      </c>
      <c r="J3346" s="16">
        <f t="shared" si="157"/>
        <v>0</v>
      </c>
    </row>
    <row r="3347" spans="4:10" ht="15" customHeight="1" x14ac:dyDescent="0.15">
      <c r="D3347" s="16">
        <f>IF(T3347="",0,IF(科目汇总表!P$5=1,INT(LEFT(T3347,4)),IF(AND(科目汇总表!P$5=2,LEN(T3347)&gt;4),INT(LEFT(T3347,6)),IF(AND(科目汇总表!P$5=3,LEN(T3347)&gt;6),INT(LEFT(T3347,8)),IF(AND(科目汇总表!P$5=4,LEN(T3347)&gt;8),T3347,0)))))</f>
        <v>0</v>
      </c>
      <c r="H3347" s="16">
        <f t="shared" si="158"/>
        <v>0</v>
      </c>
      <c r="I3347" s="16">
        <f t="shared" si="156"/>
        <v>0</v>
      </c>
      <c r="J3347" s="16">
        <f t="shared" si="157"/>
        <v>0</v>
      </c>
    </row>
    <row r="3348" spans="4:10" ht="15" customHeight="1" x14ac:dyDescent="0.15">
      <c r="D3348" s="16">
        <f>IF(T3348="",0,IF(科目汇总表!P$5=1,INT(LEFT(T3348,4)),IF(AND(科目汇总表!P$5=2,LEN(T3348)&gt;4),INT(LEFT(T3348,6)),IF(AND(科目汇总表!P$5=3,LEN(T3348)&gt;6),INT(LEFT(T3348,8)),IF(AND(科目汇总表!P$5=4,LEN(T3348)&gt;8),T3348,0)))))</f>
        <v>0</v>
      </c>
      <c r="H3348" s="16">
        <f t="shared" si="158"/>
        <v>0</v>
      </c>
      <c r="I3348" s="16">
        <f t="shared" si="156"/>
        <v>0</v>
      </c>
      <c r="J3348" s="16">
        <f t="shared" si="157"/>
        <v>0</v>
      </c>
    </row>
    <row r="3349" spans="4:10" ht="15" customHeight="1" x14ac:dyDescent="0.15">
      <c r="D3349" s="16">
        <f>IF(T3349="",0,IF(科目汇总表!P$5=1,INT(LEFT(T3349,4)),IF(AND(科目汇总表!P$5=2,LEN(T3349)&gt;4),INT(LEFT(T3349,6)),IF(AND(科目汇总表!P$5=3,LEN(T3349)&gt;6),INT(LEFT(T3349,8)),IF(AND(科目汇总表!P$5=4,LEN(T3349)&gt;8),T3349,0)))))</f>
        <v>0</v>
      </c>
      <c r="H3349" s="16">
        <f t="shared" si="158"/>
        <v>0</v>
      </c>
      <c r="I3349" s="16">
        <f t="shared" si="156"/>
        <v>0</v>
      </c>
      <c r="J3349" s="16">
        <f t="shared" si="157"/>
        <v>0</v>
      </c>
    </row>
    <row r="3350" spans="4:10" ht="15" customHeight="1" x14ac:dyDescent="0.15">
      <c r="D3350" s="16">
        <f>IF(T3350="",0,IF(科目汇总表!P$5=1,INT(LEFT(T3350,4)),IF(AND(科目汇总表!P$5=2,LEN(T3350)&gt;4),INT(LEFT(T3350,6)),IF(AND(科目汇总表!P$5=3,LEN(T3350)&gt;6),INT(LEFT(T3350,8)),IF(AND(科目汇总表!P$5=4,LEN(T3350)&gt;8),T3350,0)))))</f>
        <v>0</v>
      </c>
      <c r="H3350" s="16">
        <f t="shared" si="158"/>
        <v>0</v>
      </c>
      <c r="I3350" s="16">
        <f t="shared" si="156"/>
        <v>0</v>
      </c>
      <c r="J3350" s="16">
        <f t="shared" si="157"/>
        <v>0</v>
      </c>
    </row>
    <row r="3351" spans="4:10" ht="15" customHeight="1" x14ac:dyDescent="0.15">
      <c r="D3351" s="16">
        <f>IF(T3351="",0,IF(科目汇总表!P$5=1,INT(LEFT(T3351,4)),IF(AND(科目汇总表!P$5=2,LEN(T3351)&gt;4),INT(LEFT(T3351,6)),IF(AND(科目汇总表!P$5=3,LEN(T3351)&gt;6),INT(LEFT(T3351,8)),IF(AND(科目汇总表!P$5=4,LEN(T3351)&gt;8),T3351,0)))))</f>
        <v>0</v>
      </c>
      <c r="H3351" s="16">
        <f t="shared" si="158"/>
        <v>0</v>
      </c>
      <c r="I3351" s="16">
        <f t="shared" si="156"/>
        <v>0</v>
      </c>
      <c r="J3351" s="16">
        <f t="shared" si="157"/>
        <v>0</v>
      </c>
    </row>
    <row r="3352" spans="4:10" ht="15" customHeight="1" x14ac:dyDescent="0.15">
      <c r="D3352" s="16">
        <f>IF(T3352="",0,IF(科目汇总表!P$5=1,INT(LEFT(T3352,4)),IF(AND(科目汇总表!P$5=2,LEN(T3352)&gt;4),INT(LEFT(T3352,6)),IF(AND(科目汇总表!P$5=3,LEN(T3352)&gt;6),INT(LEFT(T3352,8)),IF(AND(科目汇总表!P$5=4,LEN(T3352)&gt;8),T3352,0)))))</f>
        <v>0</v>
      </c>
      <c r="H3352" s="16">
        <f t="shared" si="158"/>
        <v>0</v>
      </c>
      <c r="I3352" s="16">
        <f t="shared" si="156"/>
        <v>0</v>
      </c>
      <c r="J3352" s="16">
        <f t="shared" si="157"/>
        <v>0</v>
      </c>
    </row>
    <row r="3353" spans="4:10" ht="15" customHeight="1" x14ac:dyDescent="0.15">
      <c r="D3353" s="16">
        <f>IF(T3353="",0,IF(科目汇总表!P$5=1,INT(LEFT(T3353,4)),IF(AND(科目汇总表!P$5=2,LEN(T3353)&gt;4),INT(LEFT(T3353,6)),IF(AND(科目汇总表!P$5=3,LEN(T3353)&gt;6),INT(LEFT(T3353,8)),IF(AND(科目汇总表!P$5=4,LEN(T3353)&gt;8),T3353,0)))))</f>
        <v>0</v>
      </c>
      <c r="H3353" s="16">
        <f t="shared" si="158"/>
        <v>0</v>
      </c>
      <c r="I3353" s="16">
        <f t="shared" si="156"/>
        <v>0</v>
      </c>
      <c r="J3353" s="16">
        <f t="shared" si="157"/>
        <v>0</v>
      </c>
    </row>
    <row r="3354" spans="4:10" ht="15" customHeight="1" x14ac:dyDescent="0.15">
      <c r="D3354" s="16">
        <f>IF(T3354="",0,IF(科目汇总表!P$5=1,INT(LEFT(T3354,4)),IF(AND(科目汇总表!P$5=2,LEN(T3354)&gt;4),INT(LEFT(T3354,6)),IF(AND(科目汇总表!P$5=3,LEN(T3354)&gt;6),INT(LEFT(T3354,8)),IF(AND(科目汇总表!P$5=4,LEN(T3354)&gt;8),T3354,0)))))</f>
        <v>0</v>
      </c>
      <c r="H3354" s="16">
        <f t="shared" si="158"/>
        <v>0</v>
      </c>
      <c r="I3354" s="16">
        <f t="shared" si="156"/>
        <v>0</v>
      </c>
      <c r="J3354" s="16">
        <f t="shared" si="157"/>
        <v>0</v>
      </c>
    </row>
    <row r="3355" spans="4:10" ht="15" customHeight="1" x14ac:dyDescent="0.15">
      <c r="D3355" s="16">
        <f>IF(T3355="",0,IF(科目汇总表!P$5=1,INT(LEFT(T3355,4)),IF(AND(科目汇总表!P$5=2,LEN(T3355)&gt;4),INT(LEFT(T3355,6)),IF(AND(科目汇总表!P$5=3,LEN(T3355)&gt;6),INT(LEFT(T3355,8)),IF(AND(科目汇总表!P$5=4,LEN(T3355)&gt;8),T3355,0)))))</f>
        <v>0</v>
      </c>
      <c r="H3355" s="16">
        <f t="shared" si="158"/>
        <v>0</v>
      </c>
      <c r="I3355" s="16">
        <f t="shared" si="156"/>
        <v>0</v>
      </c>
      <c r="J3355" s="16">
        <f t="shared" si="157"/>
        <v>0</v>
      </c>
    </row>
    <row r="3356" spans="4:10" ht="15" customHeight="1" x14ac:dyDescent="0.15">
      <c r="D3356" s="16">
        <f>IF(T3356="",0,IF(科目汇总表!P$5=1,INT(LEFT(T3356,4)),IF(AND(科目汇总表!P$5=2,LEN(T3356)&gt;4),INT(LEFT(T3356,6)),IF(AND(科目汇总表!P$5=3,LEN(T3356)&gt;6),INT(LEFT(T3356,8)),IF(AND(科目汇总表!P$5=4,LEN(T3356)&gt;8),T3356,0)))))</f>
        <v>0</v>
      </c>
      <c r="H3356" s="16">
        <f t="shared" si="158"/>
        <v>0</v>
      </c>
      <c r="I3356" s="16">
        <f t="shared" si="156"/>
        <v>0</v>
      </c>
      <c r="J3356" s="16">
        <f t="shared" si="157"/>
        <v>0</v>
      </c>
    </row>
    <row r="3357" spans="4:10" ht="15" customHeight="1" x14ac:dyDescent="0.15">
      <c r="D3357" s="16">
        <f>IF(T3357="",0,IF(科目汇总表!P$5=1,INT(LEFT(T3357,4)),IF(AND(科目汇总表!P$5=2,LEN(T3357)&gt;4),INT(LEFT(T3357,6)),IF(AND(科目汇总表!P$5=3,LEN(T3357)&gt;6),INT(LEFT(T3357,8)),IF(AND(科目汇总表!P$5=4,LEN(T3357)&gt;8),T3357,0)))))</f>
        <v>0</v>
      </c>
      <c r="H3357" s="16">
        <f t="shared" si="158"/>
        <v>0</v>
      </c>
      <c r="I3357" s="16">
        <f t="shared" si="156"/>
        <v>0</v>
      </c>
      <c r="J3357" s="16">
        <f t="shared" si="157"/>
        <v>0</v>
      </c>
    </row>
    <row r="3358" spans="4:10" ht="15" customHeight="1" x14ac:dyDescent="0.15">
      <c r="D3358" s="16">
        <f>IF(T3358="",0,IF(科目汇总表!P$5=1,INT(LEFT(T3358,4)),IF(AND(科目汇总表!P$5=2,LEN(T3358)&gt;4),INT(LEFT(T3358,6)),IF(AND(科目汇总表!P$5=3,LEN(T3358)&gt;6),INT(LEFT(T3358,8)),IF(AND(科目汇总表!P$5=4,LEN(T3358)&gt;8),T3358,0)))))</f>
        <v>0</v>
      </c>
      <c r="H3358" s="16">
        <f t="shared" si="158"/>
        <v>0</v>
      </c>
      <c r="I3358" s="16">
        <f t="shared" si="156"/>
        <v>0</v>
      </c>
      <c r="J3358" s="16">
        <f t="shared" si="157"/>
        <v>0</v>
      </c>
    </row>
    <row r="3359" spans="4:10" ht="15" customHeight="1" x14ac:dyDescent="0.15">
      <c r="D3359" s="16">
        <f>IF(T3359="",0,IF(科目汇总表!P$5=1,INT(LEFT(T3359,4)),IF(AND(科目汇总表!P$5=2,LEN(T3359)&gt;4),INT(LEFT(T3359,6)),IF(AND(科目汇总表!P$5=3,LEN(T3359)&gt;6),INT(LEFT(T3359,8)),IF(AND(科目汇总表!P$5=4,LEN(T3359)&gt;8),T3359,0)))))</f>
        <v>0</v>
      </c>
      <c r="H3359" s="16">
        <f t="shared" si="158"/>
        <v>0</v>
      </c>
      <c r="I3359" s="16">
        <f t="shared" si="156"/>
        <v>0</v>
      </c>
      <c r="J3359" s="16">
        <f t="shared" si="157"/>
        <v>0</v>
      </c>
    </row>
    <row r="3360" spans="4:10" ht="15" customHeight="1" x14ac:dyDescent="0.15">
      <c r="D3360" s="16">
        <f>IF(T3360="",0,IF(科目汇总表!P$5=1,INT(LEFT(T3360,4)),IF(AND(科目汇总表!P$5=2,LEN(T3360)&gt;4),INT(LEFT(T3360,6)),IF(AND(科目汇总表!P$5=3,LEN(T3360)&gt;6),INT(LEFT(T3360,8)),IF(AND(科目汇总表!P$5=4,LEN(T3360)&gt;8),T3360,0)))))</f>
        <v>0</v>
      </c>
      <c r="H3360" s="16">
        <f t="shared" si="158"/>
        <v>0</v>
      </c>
      <c r="I3360" s="16">
        <f t="shared" si="156"/>
        <v>0</v>
      </c>
      <c r="J3360" s="16">
        <f t="shared" si="157"/>
        <v>0</v>
      </c>
    </row>
    <row r="3361" spans="4:10" ht="15" customHeight="1" x14ac:dyDescent="0.15">
      <c r="D3361" s="16">
        <f>IF(T3361="",0,IF(科目汇总表!P$5=1,INT(LEFT(T3361,4)),IF(AND(科目汇总表!P$5=2,LEN(T3361)&gt;4),INT(LEFT(T3361,6)),IF(AND(科目汇总表!P$5=3,LEN(T3361)&gt;6),INT(LEFT(T3361,8)),IF(AND(科目汇总表!P$5=4,LEN(T3361)&gt;8),T3361,0)))))</f>
        <v>0</v>
      </c>
      <c r="H3361" s="16">
        <f t="shared" si="158"/>
        <v>0</v>
      </c>
      <c r="I3361" s="16">
        <f t="shared" si="156"/>
        <v>0</v>
      </c>
      <c r="J3361" s="16">
        <f t="shared" si="157"/>
        <v>0</v>
      </c>
    </row>
    <row r="3362" spans="4:10" ht="15" customHeight="1" x14ac:dyDescent="0.15">
      <c r="D3362" s="16">
        <f>IF(T3362="",0,IF(科目汇总表!P$5=1,INT(LEFT(T3362,4)),IF(AND(科目汇总表!P$5=2,LEN(T3362)&gt;4),INT(LEFT(T3362,6)),IF(AND(科目汇总表!P$5=3,LEN(T3362)&gt;6),INT(LEFT(T3362,8)),IF(AND(科目汇总表!P$5=4,LEN(T3362)&gt;8),T3362,0)))))</f>
        <v>0</v>
      </c>
      <c r="H3362" s="16">
        <f t="shared" si="158"/>
        <v>0</v>
      </c>
      <c r="I3362" s="16">
        <f t="shared" si="156"/>
        <v>0</v>
      </c>
      <c r="J3362" s="16">
        <f t="shared" si="157"/>
        <v>0</v>
      </c>
    </row>
    <row r="3363" spans="4:10" ht="15" customHeight="1" x14ac:dyDescent="0.15">
      <c r="D3363" s="16">
        <f>IF(T3363="",0,IF(科目汇总表!P$5=1,INT(LEFT(T3363,4)),IF(AND(科目汇总表!P$5=2,LEN(T3363)&gt;4),INT(LEFT(T3363,6)),IF(AND(科目汇总表!P$5=3,LEN(T3363)&gt;6),INT(LEFT(T3363,8)),IF(AND(科目汇总表!P$5=4,LEN(T3363)&gt;8),T3363,0)))))</f>
        <v>0</v>
      </c>
      <c r="H3363" s="16">
        <f t="shared" si="158"/>
        <v>0</v>
      </c>
      <c r="I3363" s="16">
        <f t="shared" si="156"/>
        <v>0</v>
      </c>
      <c r="J3363" s="16">
        <f t="shared" si="157"/>
        <v>0</v>
      </c>
    </row>
    <row r="3364" spans="4:10" ht="15" customHeight="1" x14ac:dyDescent="0.15">
      <c r="D3364" s="16">
        <f>IF(T3364="",0,IF(科目汇总表!P$5=1,INT(LEFT(T3364,4)),IF(AND(科目汇总表!P$5=2,LEN(T3364)&gt;4),INT(LEFT(T3364,6)),IF(AND(科目汇总表!P$5=3,LEN(T3364)&gt;6),INT(LEFT(T3364,8)),IF(AND(科目汇总表!P$5=4,LEN(T3364)&gt;8),T3364,0)))))</f>
        <v>0</v>
      </c>
      <c r="H3364" s="16">
        <f t="shared" si="158"/>
        <v>0</v>
      </c>
      <c r="I3364" s="16">
        <f t="shared" ref="I3364:I3427" si="159">IF(LEN(T3364)&lt;6,0,INT(LEFT(T3364,6)))</f>
        <v>0</v>
      </c>
      <c r="J3364" s="16">
        <f t="shared" ref="J3364:J3427" si="160">IF(LEN(T3364)&lt;8,0,INT(LEFT(T3364,8)))</f>
        <v>0</v>
      </c>
    </row>
    <row r="3365" spans="4:10" ht="15" customHeight="1" x14ac:dyDescent="0.15">
      <c r="D3365" s="16">
        <f>IF(T3365="",0,IF(科目汇总表!P$5=1,INT(LEFT(T3365,4)),IF(AND(科目汇总表!P$5=2,LEN(T3365)&gt;4),INT(LEFT(T3365,6)),IF(AND(科目汇总表!P$5=3,LEN(T3365)&gt;6),INT(LEFT(T3365,8)),IF(AND(科目汇总表!P$5=4,LEN(T3365)&gt;8),T3365,0)))))</f>
        <v>0</v>
      </c>
      <c r="H3365" s="16">
        <f t="shared" si="158"/>
        <v>0</v>
      </c>
      <c r="I3365" s="16">
        <f t="shared" si="159"/>
        <v>0</v>
      </c>
      <c r="J3365" s="16">
        <f t="shared" si="160"/>
        <v>0</v>
      </c>
    </row>
    <row r="3366" spans="4:10" ht="15" customHeight="1" x14ac:dyDescent="0.15">
      <c r="D3366" s="16">
        <f>IF(T3366="",0,IF(科目汇总表!P$5=1,INT(LEFT(T3366,4)),IF(AND(科目汇总表!P$5=2,LEN(T3366)&gt;4),INT(LEFT(T3366,6)),IF(AND(科目汇总表!P$5=3,LEN(T3366)&gt;6),INT(LEFT(T3366,8)),IF(AND(科目汇总表!P$5=4,LEN(T3366)&gt;8),T3366,0)))))</f>
        <v>0</v>
      </c>
      <c r="H3366" s="16">
        <f t="shared" si="158"/>
        <v>0</v>
      </c>
      <c r="I3366" s="16">
        <f t="shared" si="159"/>
        <v>0</v>
      </c>
      <c r="J3366" s="16">
        <f t="shared" si="160"/>
        <v>0</v>
      </c>
    </row>
    <row r="3367" spans="4:10" ht="15" customHeight="1" x14ac:dyDescent="0.15">
      <c r="D3367" s="16">
        <f>IF(T3367="",0,IF(科目汇总表!P$5=1,INT(LEFT(T3367,4)),IF(AND(科目汇总表!P$5=2,LEN(T3367)&gt;4),INT(LEFT(T3367,6)),IF(AND(科目汇总表!P$5=3,LEN(T3367)&gt;6),INT(LEFT(T3367,8)),IF(AND(科目汇总表!P$5=4,LEN(T3367)&gt;8),T3367,0)))))</f>
        <v>0</v>
      </c>
      <c r="H3367" s="16">
        <f t="shared" si="158"/>
        <v>0</v>
      </c>
      <c r="I3367" s="16">
        <f t="shared" si="159"/>
        <v>0</v>
      </c>
      <c r="J3367" s="16">
        <f t="shared" si="160"/>
        <v>0</v>
      </c>
    </row>
    <row r="3368" spans="4:10" ht="15" customHeight="1" x14ac:dyDescent="0.15">
      <c r="D3368" s="16">
        <f>IF(T3368="",0,IF(科目汇总表!P$5=1,INT(LEFT(T3368,4)),IF(AND(科目汇总表!P$5=2,LEN(T3368)&gt;4),INT(LEFT(T3368,6)),IF(AND(科目汇总表!P$5=3,LEN(T3368)&gt;6),INT(LEFT(T3368,8)),IF(AND(科目汇总表!P$5=4,LEN(T3368)&gt;8),T3368,0)))))</f>
        <v>0</v>
      </c>
      <c r="H3368" s="16">
        <f t="shared" si="158"/>
        <v>0</v>
      </c>
      <c r="I3368" s="16">
        <f t="shared" si="159"/>
        <v>0</v>
      </c>
      <c r="J3368" s="16">
        <f t="shared" si="160"/>
        <v>0</v>
      </c>
    </row>
    <row r="3369" spans="4:10" ht="15" customHeight="1" x14ac:dyDescent="0.15">
      <c r="D3369" s="16">
        <f>IF(T3369="",0,IF(科目汇总表!P$5=1,INT(LEFT(T3369,4)),IF(AND(科目汇总表!P$5=2,LEN(T3369)&gt;4),INT(LEFT(T3369,6)),IF(AND(科目汇总表!P$5=3,LEN(T3369)&gt;6),INT(LEFT(T3369,8)),IF(AND(科目汇总表!P$5=4,LEN(T3369)&gt;8),T3369,0)))))</f>
        <v>0</v>
      </c>
      <c r="H3369" s="16">
        <f t="shared" si="158"/>
        <v>0</v>
      </c>
      <c r="I3369" s="16">
        <f t="shared" si="159"/>
        <v>0</v>
      </c>
      <c r="J3369" s="16">
        <f t="shared" si="160"/>
        <v>0</v>
      </c>
    </row>
    <row r="3370" spans="4:10" ht="15" customHeight="1" x14ac:dyDescent="0.15">
      <c r="D3370" s="16">
        <f>IF(T3370="",0,IF(科目汇总表!P$5=1,INT(LEFT(T3370,4)),IF(AND(科目汇总表!P$5=2,LEN(T3370)&gt;4),INT(LEFT(T3370,6)),IF(AND(科目汇总表!P$5=3,LEN(T3370)&gt;6),INT(LEFT(T3370,8)),IF(AND(科目汇总表!P$5=4,LEN(T3370)&gt;8),T3370,0)))))</f>
        <v>0</v>
      </c>
      <c r="H3370" s="16">
        <f t="shared" si="158"/>
        <v>0</v>
      </c>
      <c r="I3370" s="16">
        <f t="shared" si="159"/>
        <v>0</v>
      </c>
      <c r="J3370" s="16">
        <f t="shared" si="160"/>
        <v>0</v>
      </c>
    </row>
    <row r="3371" spans="4:10" ht="15" customHeight="1" x14ac:dyDescent="0.15">
      <c r="D3371" s="16">
        <f>IF(T3371="",0,IF(科目汇总表!P$5=1,INT(LEFT(T3371,4)),IF(AND(科目汇总表!P$5=2,LEN(T3371)&gt;4),INT(LEFT(T3371,6)),IF(AND(科目汇总表!P$5=3,LEN(T3371)&gt;6),INT(LEFT(T3371,8)),IF(AND(科目汇总表!P$5=4,LEN(T3371)&gt;8),T3371,0)))))</f>
        <v>0</v>
      </c>
      <c r="H3371" s="16">
        <f t="shared" si="158"/>
        <v>0</v>
      </c>
      <c r="I3371" s="16">
        <f t="shared" si="159"/>
        <v>0</v>
      </c>
      <c r="J3371" s="16">
        <f t="shared" si="160"/>
        <v>0</v>
      </c>
    </row>
    <row r="3372" spans="4:10" ht="15" customHeight="1" x14ac:dyDescent="0.15">
      <c r="D3372" s="16">
        <f>IF(T3372="",0,IF(科目汇总表!P$5=1,INT(LEFT(T3372,4)),IF(AND(科目汇总表!P$5=2,LEN(T3372)&gt;4),INT(LEFT(T3372,6)),IF(AND(科目汇总表!P$5=3,LEN(T3372)&gt;6),INT(LEFT(T3372,8)),IF(AND(科目汇总表!P$5=4,LEN(T3372)&gt;8),T3372,0)))))</f>
        <v>0</v>
      </c>
      <c r="H3372" s="16">
        <f t="shared" si="158"/>
        <v>0</v>
      </c>
      <c r="I3372" s="16">
        <f t="shared" si="159"/>
        <v>0</v>
      </c>
      <c r="J3372" s="16">
        <f t="shared" si="160"/>
        <v>0</v>
      </c>
    </row>
    <row r="3373" spans="4:10" ht="15" customHeight="1" x14ac:dyDescent="0.15">
      <c r="D3373" s="16">
        <f>IF(T3373="",0,IF(科目汇总表!P$5=1,INT(LEFT(T3373,4)),IF(AND(科目汇总表!P$5=2,LEN(T3373)&gt;4),INT(LEFT(T3373,6)),IF(AND(科目汇总表!P$5=3,LEN(T3373)&gt;6),INT(LEFT(T3373,8)),IF(AND(科目汇总表!P$5=4,LEN(T3373)&gt;8),T3373,0)))))</f>
        <v>0</v>
      </c>
      <c r="H3373" s="16">
        <f t="shared" si="158"/>
        <v>0</v>
      </c>
      <c r="I3373" s="16">
        <f t="shared" si="159"/>
        <v>0</v>
      </c>
      <c r="J3373" s="16">
        <f t="shared" si="160"/>
        <v>0</v>
      </c>
    </row>
    <row r="3374" spans="4:10" ht="15" customHeight="1" x14ac:dyDescent="0.15">
      <c r="D3374" s="16">
        <f>IF(T3374="",0,IF(科目汇总表!P$5=1,INT(LEFT(T3374,4)),IF(AND(科目汇总表!P$5=2,LEN(T3374)&gt;4),INT(LEFT(T3374,6)),IF(AND(科目汇总表!P$5=3,LEN(T3374)&gt;6),INT(LEFT(T3374,8)),IF(AND(科目汇总表!P$5=4,LEN(T3374)&gt;8),T3374,0)))))</f>
        <v>0</v>
      </c>
      <c r="H3374" s="16">
        <f t="shared" si="158"/>
        <v>0</v>
      </c>
      <c r="I3374" s="16">
        <f t="shared" si="159"/>
        <v>0</v>
      </c>
      <c r="J3374" s="16">
        <f t="shared" si="160"/>
        <v>0</v>
      </c>
    </row>
    <row r="3375" spans="4:10" ht="15" customHeight="1" x14ac:dyDescent="0.15">
      <c r="D3375" s="16">
        <f>IF(T3375="",0,IF(科目汇总表!P$5=1,INT(LEFT(T3375,4)),IF(AND(科目汇总表!P$5=2,LEN(T3375)&gt;4),INT(LEFT(T3375,6)),IF(AND(科目汇总表!P$5=3,LEN(T3375)&gt;6),INT(LEFT(T3375,8)),IF(AND(科目汇总表!P$5=4,LEN(T3375)&gt;8),T3375,0)))))</f>
        <v>0</v>
      </c>
      <c r="H3375" s="16">
        <f t="shared" si="158"/>
        <v>0</v>
      </c>
      <c r="I3375" s="16">
        <f t="shared" si="159"/>
        <v>0</v>
      </c>
      <c r="J3375" s="16">
        <f t="shared" si="160"/>
        <v>0</v>
      </c>
    </row>
    <row r="3376" spans="4:10" ht="15" customHeight="1" x14ac:dyDescent="0.15">
      <c r="D3376" s="16">
        <f>IF(T3376="",0,IF(科目汇总表!P$5=1,INT(LEFT(T3376,4)),IF(AND(科目汇总表!P$5=2,LEN(T3376)&gt;4),INT(LEFT(T3376,6)),IF(AND(科目汇总表!P$5=3,LEN(T3376)&gt;6),INT(LEFT(T3376,8)),IF(AND(科目汇总表!P$5=4,LEN(T3376)&gt;8),T3376,0)))))</f>
        <v>0</v>
      </c>
      <c r="H3376" s="16">
        <f t="shared" si="158"/>
        <v>0</v>
      </c>
      <c r="I3376" s="16">
        <f t="shared" si="159"/>
        <v>0</v>
      </c>
      <c r="J3376" s="16">
        <f t="shared" si="160"/>
        <v>0</v>
      </c>
    </row>
    <row r="3377" spans="4:10" ht="15" customHeight="1" x14ac:dyDescent="0.15">
      <c r="D3377" s="16">
        <f>IF(T3377="",0,IF(科目汇总表!P$5=1,INT(LEFT(T3377,4)),IF(AND(科目汇总表!P$5=2,LEN(T3377)&gt;4),INT(LEFT(T3377,6)),IF(AND(科目汇总表!P$5=3,LEN(T3377)&gt;6),INT(LEFT(T3377,8)),IF(AND(科目汇总表!P$5=4,LEN(T3377)&gt;8),T3377,0)))))</f>
        <v>0</v>
      </c>
      <c r="H3377" s="16">
        <f t="shared" si="158"/>
        <v>0</v>
      </c>
      <c r="I3377" s="16">
        <f t="shared" si="159"/>
        <v>0</v>
      </c>
      <c r="J3377" s="16">
        <f t="shared" si="160"/>
        <v>0</v>
      </c>
    </row>
    <row r="3378" spans="4:10" ht="15" customHeight="1" x14ac:dyDescent="0.15">
      <c r="D3378" s="16">
        <f>IF(T3378="",0,IF(科目汇总表!P$5=1,INT(LEFT(T3378,4)),IF(AND(科目汇总表!P$5=2,LEN(T3378)&gt;4),INT(LEFT(T3378,6)),IF(AND(科目汇总表!P$5=3,LEN(T3378)&gt;6),INT(LEFT(T3378,8)),IF(AND(科目汇总表!P$5=4,LEN(T3378)&gt;8),T3378,0)))))</f>
        <v>0</v>
      </c>
      <c r="H3378" s="16">
        <f t="shared" si="158"/>
        <v>0</v>
      </c>
      <c r="I3378" s="16">
        <f t="shared" si="159"/>
        <v>0</v>
      </c>
      <c r="J3378" s="16">
        <f t="shared" si="160"/>
        <v>0</v>
      </c>
    </row>
    <row r="3379" spans="4:10" ht="15" customHeight="1" x14ac:dyDescent="0.15">
      <c r="D3379" s="16">
        <f>IF(T3379="",0,IF(科目汇总表!P$5=1,INT(LEFT(T3379,4)),IF(AND(科目汇总表!P$5=2,LEN(T3379)&gt;4),INT(LEFT(T3379,6)),IF(AND(科目汇总表!P$5=3,LEN(T3379)&gt;6),INT(LEFT(T3379,8)),IF(AND(科目汇总表!P$5=4,LEN(T3379)&gt;8),T3379,0)))))</f>
        <v>0</v>
      </c>
      <c r="H3379" s="16">
        <f t="shared" si="158"/>
        <v>0</v>
      </c>
      <c r="I3379" s="16">
        <f t="shared" si="159"/>
        <v>0</v>
      </c>
      <c r="J3379" s="16">
        <f t="shared" si="160"/>
        <v>0</v>
      </c>
    </row>
    <row r="3380" spans="4:10" ht="15" customHeight="1" x14ac:dyDescent="0.15">
      <c r="D3380" s="16">
        <f>IF(T3380="",0,IF(科目汇总表!P$5=1,INT(LEFT(T3380,4)),IF(AND(科目汇总表!P$5=2,LEN(T3380)&gt;4),INT(LEFT(T3380,6)),IF(AND(科目汇总表!P$5=3,LEN(T3380)&gt;6),INT(LEFT(T3380,8)),IF(AND(科目汇总表!P$5=4,LEN(T3380)&gt;8),T3380,0)))))</f>
        <v>0</v>
      </c>
      <c r="H3380" s="16">
        <f t="shared" si="158"/>
        <v>0</v>
      </c>
      <c r="I3380" s="16">
        <f t="shared" si="159"/>
        <v>0</v>
      </c>
      <c r="J3380" s="16">
        <f t="shared" si="160"/>
        <v>0</v>
      </c>
    </row>
    <row r="3381" spans="4:10" ht="15" customHeight="1" x14ac:dyDescent="0.15">
      <c r="D3381" s="16">
        <f>IF(T3381="",0,IF(科目汇总表!P$5=1,INT(LEFT(T3381,4)),IF(AND(科目汇总表!P$5=2,LEN(T3381)&gt;4),INT(LEFT(T3381,6)),IF(AND(科目汇总表!P$5=3,LEN(T3381)&gt;6),INT(LEFT(T3381,8)),IF(AND(科目汇总表!P$5=4,LEN(T3381)&gt;8),T3381,0)))))</f>
        <v>0</v>
      </c>
      <c r="H3381" s="16">
        <f t="shared" si="158"/>
        <v>0</v>
      </c>
      <c r="I3381" s="16">
        <f t="shared" si="159"/>
        <v>0</v>
      </c>
      <c r="J3381" s="16">
        <f t="shared" si="160"/>
        <v>0</v>
      </c>
    </row>
    <row r="3382" spans="4:10" ht="15" customHeight="1" x14ac:dyDescent="0.15">
      <c r="D3382" s="16">
        <f>IF(T3382="",0,IF(科目汇总表!P$5=1,INT(LEFT(T3382,4)),IF(AND(科目汇总表!P$5=2,LEN(T3382)&gt;4),INT(LEFT(T3382,6)),IF(AND(科目汇总表!P$5=3,LEN(T3382)&gt;6),INT(LEFT(T3382,8)),IF(AND(科目汇总表!P$5=4,LEN(T3382)&gt;8),T3382,0)))))</f>
        <v>0</v>
      </c>
      <c r="H3382" s="16">
        <f t="shared" si="158"/>
        <v>0</v>
      </c>
      <c r="I3382" s="16">
        <f t="shared" si="159"/>
        <v>0</v>
      </c>
      <c r="J3382" s="16">
        <f t="shared" si="160"/>
        <v>0</v>
      </c>
    </row>
    <row r="3383" spans="4:10" ht="15" customHeight="1" x14ac:dyDescent="0.15">
      <c r="D3383" s="16">
        <f>IF(T3383="",0,IF(科目汇总表!P$5=1,INT(LEFT(T3383,4)),IF(AND(科目汇总表!P$5=2,LEN(T3383)&gt;4),INT(LEFT(T3383,6)),IF(AND(科目汇总表!P$5=3,LEN(T3383)&gt;6),INT(LEFT(T3383,8)),IF(AND(科目汇总表!P$5=4,LEN(T3383)&gt;8),T3383,0)))))</f>
        <v>0</v>
      </c>
      <c r="H3383" s="16">
        <f t="shared" si="158"/>
        <v>0</v>
      </c>
      <c r="I3383" s="16">
        <f t="shared" si="159"/>
        <v>0</v>
      </c>
      <c r="J3383" s="16">
        <f t="shared" si="160"/>
        <v>0</v>
      </c>
    </row>
    <row r="3384" spans="4:10" ht="15" customHeight="1" x14ac:dyDescent="0.15">
      <c r="D3384" s="16">
        <f>IF(T3384="",0,IF(科目汇总表!P$5=1,INT(LEFT(T3384,4)),IF(AND(科目汇总表!P$5=2,LEN(T3384)&gt;4),INT(LEFT(T3384,6)),IF(AND(科目汇总表!P$5=3,LEN(T3384)&gt;6),INT(LEFT(T3384,8)),IF(AND(科目汇总表!P$5=4,LEN(T3384)&gt;8),T3384,0)))))</f>
        <v>0</v>
      </c>
      <c r="H3384" s="16">
        <f t="shared" si="158"/>
        <v>0</v>
      </c>
      <c r="I3384" s="16">
        <f t="shared" si="159"/>
        <v>0</v>
      </c>
      <c r="J3384" s="16">
        <f t="shared" si="160"/>
        <v>0</v>
      </c>
    </row>
    <row r="3385" spans="4:10" ht="15" customHeight="1" x14ac:dyDescent="0.15">
      <c r="D3385" s="16">
        <f>IF(T3385="",0,IF(科目汇总表!P$5=1,INT(LEFT(T3385,4)),IF(AND(科目汇总表!P$5=2,LEN(T3385)&gt;4),INT(LEFT(T3385,6)),IF(AND(科目汇总表!P$5=3,LEN(T3385)&gt;6),INT(LEFT(T3385,8)),IF(AND(科目汇总表!P$5=4,LEN(T3385)&gt;8),T3385,0)))))</f>
        <v>0</v>
      </c>
      <c r="H3385" s="16">
        <f t="shared" si="158"/>
        <v>0</v>
      </c>
      <c r="I3385" s="16">
        <f t="shared" si="159"/>
        <v>0</v>
      </c>
      <c r="J3385" s="16">
        <f t="shared" si="160"/>
        <v>0</v>
      </c>
    </row>
    <row r="3386" spans="4:10" ht="15" customHeight="1" x14ac:dyDescent="0.15">
      <c r="D3386" s="16">
        <f>IF(T3386="",0,IF(科目汇总表!P$5=1,INT(LEFT(T3386,4)),IF(AND(科目汇总表!P$5=2,LEN(T3386)&gt;4),INT(LEFT(T3386,6)),IF(AND(科目汇总表!P$5=3,LEN(T3386)&gt;6),INT(LEFT(T3386,8)),IF(AND(科目汇总表!P$5=4,LEN(T3386)&gt;8),T3386,0)))))</f>
        <v>0</v>
      </c>
      <c r="H3386" s="16">
        <f t="shared" si="158"/>
        <v>0</v>
      </c>
      <c r="I3386" s="16">
        <f t="shared" si="159"/>
        <v>0</v>
      </c>
      <c r="J3386" s="16">
        <f t="shared" si="160"/>
        <v>0</v>
      </c>
    </row>
    <row r="3387" spans="4:10" ht="15" customHeight="1" x14ac:dyDescent="0.15">
      <c r="D3387" s="16">
        <f>IF(T3387="",0,IF(科目汇总表!P$5=1,INT(LEFT(T3387,4)),IF(AND(科目汇总表!P$5=2,LEN(T3387)&gt;4),INT(LEFT(T3387,6)),IF(AND(科目汇总表!P$5=3,LEN(T3387)&gt;6),INT(LEFT(T3387,8)),IF(AND(科目汇总表!P$5=4,LEN(T3387)&gt;8),T3387,0)))))</f>
        <v>0</v>
      </c>
      <c r="H3387" s="16">
        <f t="shared" si="158"/>
        <v>0</v>
      </c>
      <c r="I3387" s="16">
        <f t="shared" si="159"/>
        <v>0</v>
      </c>
      <c r="J3387" s="16">
        <f t="shared" si="160"/>
        <v>0</v>
      </c>
    </row>
    <row r="3388" spans="4:10" ht="15" customHeight="1" x14ac:dyDescent="0.15">
      <c r="D3388" s="16">
        <f>IF(T3388="",0,IF(科目汇总表!P$5=1,INT(LEFT(T3388,4)),IF(AND(科目汇总表!P$5=2,LEN(T3388)&gt;4),INT(LEFT(T3388,6)),IF(AND(科目汇总表!P$5=3,LEN(T3388)&gt;6),INT(LEFT(T3388,8)),IF(AND(科目汇总表!P$5=4,LEN(T3388)&gt;8),T3388,0)))))</f>
        <v>0</v>
      </c>
      <c r="H3388" s="16">
        <f t="shared" si="158"/>
        <v>0</v>
      </c>
      <c r="I3388" s="16">
        <f t="shared" si="159"/>
        <v>0</v>
      </c>
      <c r="J3388" s="16">
        <f t="shared" si="160"/>
        <v>0</v>
      </c>
    </row>
    <row r="3389" spans="4:10" ht="15" customHeight="1" x14ac:dyDescent="0.15">
      <c r="D3389" s="16">
        <f>IF(T3389="",0,IF(科目汇总表!P$5=1,INT(LEFT(T3389,4)),IF(AND(科目汇总表!P$5=2,LEN(T3389)&gt;4),INT(LEFT(T3389,6)),IF(AND(科目汇总表!P$5=3,LEN(T3389)&gt;6),INT(LEFT(T3389,8)),IF(AND(科目汇总表!P$5=4,LEN(T3389)&gt;8),T3389,0)))))</f>
        <v>0</v>
      </c>
      <c r="H3389" s="16">
        <f t="shared" si="158"/>
        <v>0</v>
      </c>
      <c r="I3389" s="16">
        <f t="shared" si="159"/>
        <v>0</v>
      </c>
      <c r="J3389" s="16">
        <f t="shared" si="160"/>
        <v>0</v>
      </c>
    </row>
    <row r="3390" spans="4:10" ht="15" customHeight="1" x14ac:dyDescent="0.15">
      <c r="D3390" s="16">
        <f>IF(T3390="",0,IF(科目汇总表!P$5=1,INT(LEFT(T3390,4)),IF(AND(科目汇总表!P$5=2,LEN(T3390)&gt;4),INT(LEFT(T3390,6)),IF(AND(科目汇总表!P$5=3,LEN(T3390)&gt;6),INT(LEFT(T3390,8)),IF(AND(科目汇总表!P$5=4,LEN(T3390)&gt;8),T3390,0)))))</f>
        <v>0</v>
      </c>
      <c r="H3390" s="16">
        <f t="shared" si="158"/>
        <v>0</v>
      </c>
      <c r="I3390" s="16">
        <f t="shared" si="159"/>
        <v>0</v>
      </c>
      <c r="J3390" s="16">
        <f t="shared" si="160"/>
        <v>0</v>
      </c>
    </row>
    <row r="3391" spans="4:10" ht="15" customHeight="1" x14ac:dyDescent="0.15">
      <c r="D3391" s="16">
        <f>IF(T3391="",0,IF(科目汇总表!P$5=1,INT(LEFT(T3391,4)),IF(AND(科目汇总表!P$5=2,LEN(T3391)&gt;4),INT(LEFT(T3391,6)),IF(AND(科目汇总表!P$5=3,LEN(T3391)&gt;6),INT(LEFT(T3391,8)),IF(AND(科目汇总表!P$5=4,LEN(T3391)&gt;8),T3391,0)))))</f>
        <v>0</v>
      </c>
      <c r="H3391" s="16">
        <f t="shared" si="158"/>
        <v>0</v>
      </c>
      <c r="I3391" s="16">
        <f t="shared" si="159"/>
        <v>0</v>
      </c>
      <c r="J3391" s="16">
        <f t="shared" si="160"/>
        <v>0</v>
      </c>
    </row>
    <row r="3392" spans="4:10" ht="15" customHeight="1" x14ac:dyDescent="0.15">
      <c r="D3392" s="16">
        <f>IF(T3392="",0,IF(科目汇总表!P$5=1,INT(LEFT(T3392,4)),IF(AND(科目汇总表!P$5=2,LEN(T3392)&gt;4),INT(LEFT(T3392,6)),IF(AND(科目汇总表!P$5=3,LEN(T3392)&gt;6),INT(LEFT(T3392,8)),IF(AND(科目汇总表!P$5=4,LEN(T3392)&gt;8),T3392,0)))))</f>
        <v>0</v>
      </c>
      <c r="H3392" s="16">
        <f t="shared" si="158"/>
        <v>0</v>
      </c>
      <c r="I3392" s="16">
        <f t="shared" si="159"/>
        <v>0</v>
      </c>
      <c r="J3392" s="16">
        <f t="shared" si="160"/>
        <v>0</v>
      </c>
    </row>
    <row r="3393" spans="4:10" ht="15" customHeight="1" x14ac:dyDescent="0.15">
      <c r="D3393" s="16">
        <f>IF(T3393="",0,IF(科目汇总表!P$5=1,INT(LEFT(T3393,4)),IF(AND(科目汇总表!P$5=2,LEN(T3393)&gt;4),INT(LEFT(T3393,6)),IF(AND(科目汇总表!P$5=3,LEN(T3393)&gt;6),INT(LEFT(T3393,8)),IF(AND(科目汇总表!P$5=4,LEN(T3393)&gt;8),T3393,0)))))</f>
        <v>0</v>
      </c>
      <c r="H3393" s="16">
        <f t="shared" si="158"/>
        <v>0</v>
      </c>
      <c r="I3393" s="16">
        <f t="shared" si="159"/>
        <v>0</v>
      </c>
      <c r="J3393" s="16">
        <f t="shared" si="160"/>
        <v>0</v>
      </c>
    </row>
    <row r="3394" spans="4:10" ht="15" customHeight="1" x14ac:dyDescent="0.15">
      <c r="D3394" s="16">
        <f>IF(T3394="",0,IF(科目汇总表!P$5=1,INT(LEFT(T3394,4)),IF(AND(科目汇总表!P$5=2,LEN(T3394)&gt;4),INT(LEFT(T3394,6)),IF(AND(科目汇总表!P$5=3,LEN(T3394)&gt;6),INT(LEFT(T3394,8)),IF(AND(科目汇总表!P$5=4,LEN(T3394)&gt;8),T3394,0)))))</f>
        <v>0</v>
      </c>
      <c r="H3394" s="16">
        <f t="shared" si="158"/>
        <v>0</v>
      </c>
      <c r="I3394" s="16">
        <f t="shared" si="159"/>
        <v>0</v>
      </c>
      <c r="J3394" s="16">
        <f t="shared" si="160"/>
        <v>0</v>
      </c>
    </row>
    <row r="3395" spans="4:10" ht="15" customHeight="1" x14ac:dyDescent="0.15">
      <c r="D3395" s="16">
        <f>IF(T3395="",0,IF(科目汇总表!P$5=1,INT(LEFT(T3395,4)),IF(AND(科目汇总表!P$5=2,LEN(T3395)&gt;4),INT(LEFT(T3395,6)),IF(AND(科目汇总表!P$5=3,LEN(T3395)&gt;6),INT(LEFT(T3395,8)),IF(AND(科目汇总表!P$5=4,LEN(T3395)&gt;8),T3395,0)))))</f>
        <v>0</v>
      </c>
      <c r="H3395" s="16">
        <f t="shared" si="158"/>
        <v>0</v>
      </c>
      <c r="I3395" s="16">
        <f t="shared" si="159"/>
        <v>0</v>
      </c>
      <c r="J3395" s="16">
        <f t="shared" si="160"/>
        <v>0</v>
      </c>
    </row>
    <row r="3396" spans="4:10" ht="15" customHeight="1" x14ac:dyDescent="0.15">
      <c r="D3396" s="16">
        <f>IF(T3396="",0,IF(科目汇总表!P$5=1,INT(LEFT(T3396,4)),IF(AND(科目汇总表!P$5=2,LEN(T3396)&gt;4),INT(LEFT(T3396,6)),IF(AND(科目汇总表!P$5=3,LEN(T3396)&gt;6),INT(LEFT(T3396,8)),IF(AND(科目汇总表!P$5=4,LEN(T3396)&gt;8),T3396,0)))))</f>
        <v>0</v>
      </c>
      <c r="H3396" s="16">
        <f t="shared" si="158"/>
        <v>0</v>
      </c>
      <c r="I3396" s="16">
        <f t="shared" si="159"/>
        <v>0</v>
      </c>
      <c r="J3396" s="16">
        <f t="shared" si="160"/>
        <v>0</v>
      </c>
    </row>
    <row r="3397" spans="4:10" ht="15" customHeight="1" x14ac:dyDescent="0.15">
      <c r="D3397" s="16">
        <f>IF(T3397="",0,IF(科目汇总表!P$5=1,INT(LEFT(T3397,4)),IF(AND(科目汇总表!P$5=2,LEN(T3397)&gt;4),INT(LEFT(T3397,6)),IF(AND(科目汇总表!P$5=3,LEN(T3397)&gt;6),INT(LEFT(T3397,8)),IF(AND(科目汇总表!P$5=4,LEN(T3397)&gt;8),T3397,0)))))</f>
        <v>0</v>
      </c>
      <c r="H3397" s="16">
        <f t="shared" ref="H3397:H3460" si="161">IF(T3397=0,0,INT(LEFT(T3397,4)))</f>
        <v>0</v>
      </c>
      <c r="I3397" s="16">
        <f t="shared" si="159"/>
        <v>0</v>
      </c>
      <c r="J3397" s="16">
        <f t="shared" si="160"/>
        <v>0</v>
      </c>
    </row>
    <row r="3398" spans="4:10" ht="15" customHeight="1" x14ac:dyDescent="0.15">
      <c r="D3398" s="16">
        <f>IF(T3398="",0,IF(科目汇总表!P$5=1,INT(LEFT(T3398,4)),IF(AND(科目汇总表!P$5=2,LEN(T3398)&gt;4),INT(LEFT(T3398,6)),IF(AND(科目汇总表!P$5=3,LEN(T3398)&gt;6),INT(LEFT(T3398,8)),IF(AND(科目汇总表!P$5=4,LEN(T3398)&gt;8),T3398,0)))))</f>
        <v>0</v>
      </c>
      <c r="H3398" s="16">
        <f t="shared" si="161"/>
        <v>0</v>
      </c>
      <c r="I3398" s="16">
        <f t="shared" si="159"/>
        <v>0</v>
      </c>
      <c r="J3398" s="16">
        <f t="shared" si="160"/>
        <v>0</v>
      </c>
    </row>
    <row r="3399" spans="4:10" ht="15" customHeight="1" x14ac:dyDescent="0.15">
      <c r="D3399" s="16">
        <f>IF(T3399="",0,IF(科目汇总表!P$5=1,INT(LEFT(T3399,4)),IF(AND(科目汇总表!P$5=2,LEN(T3399)&gt;4),INT(LEFT(T3399,6)),IF(AND(科目汇总表!P$5=3,LEN(T3399)&gt;6),INT(LEFT(T3399,8)),IF(AND(科目汇总表!P$5=4,LEN(T3399)&gt;8),T3399,0)))))</f>
        <v>0</v>
      </c>
      <c r="H3399" s="16">
        <f t="shared" si="161"/>
        <v>0</v>
      </c>
      <c r="I3399" s="16">
        <f t="shared" si="159"/>
        <v>0</v>
      </c>
      <c r="J3399" s="16">
        <f t="shared" si="160"/>
        <v>0</v>
      </c>
    </row>
    <row r="3400" spans="4:10" ht="15" customHeight="1" x14ac:dyDescent="0.15">
      <c r="D3400" s="16">
        <f>IF(T3400="",0,IF(科目汇总表!P$5=1,INT(LEFT(T3400,4)),IF(AND(科目汇总表!P$5=2,LEN(T3400)&gt;4),INT(LEFT(T3400,6)),IF(AND(科目汇总表!P$5=3,LEN(T3400)&gt;6),INT(LEFT(T3400,8)),IF(AND(科目汇总表!P$5=4,LEN(T3400)&gt;8),T3400,0)))))</f>
        <v>0</v>
      </c>
      <c r="H3400" s="16">
        <f t="shared" si="161"/>
        <v>0</v>
      </c>
      <c r="I3400" s="16">
        <f t="shared" si="159"/>
        <v>0</v>
      </c>
      <c r="J3400" s="16">
        <f t="shared" si="160"/>
        <v>0</v>
      </c>
    </row>
    <row r="3401" spans="4:10" ht="15" customHeight="1" x14ac:dyDescent="0.15">
      <c r="D3401" s="16">
        <f>IF(T3401="",0,IF(科目汇总表!P$5=1,INT(LEFT(T3401,4)),IF(AND(科目汇总表!P$5=2,LEN(T3401)&gt;4),INT(LEFT(T3401,6)),IF(AND(科目汇总表!P$5=3,LEN(T3401)&gt;6),INT(LEFT(T3401,8)),IF(AND(科目汇总表!P$5=4,LEN(T3401)&gt;8),T3401,0)))))</f>
        <v>0</v>
      </c>
      <c r="H3401" s="16">
        <f t="shared" si="161"/>
        <v>0</v>
      </c>
      <c r="I3401" s="16">
        <f t="shared" si="159"/>
        <v>0</v>
      </c>
      <c r="J3401" s="16">
        <f t="shared" si="160"/>
        <v>0</v>
      </c>
    </row>
    <row r="3402" spans="4:10" ht="15" customHeight="1" x14ac:dyDescent="0.15">
      <c r="D3402" s="16">
        <f>IF(T3402="",0,IF(科目汇总表!P$5=1,INT(LEFT(T3402,4)),IF(AND(科目汇总表!P$5=2,LEN(T3402)&gt;4),INT(LEFT(T3402,6)),IF(AND(科目汇总表!P$5=3,LEN(T3402)&gt;6),INT(LEFT(T3402,8)),IF(AND(科目汇总表!P$5=4,LEN(T3402)&gt;8),T3402,0)))))</f>
        <v>0</v>
      </c>
      <c r="H3402" s="16">
        <f t="shared" si="161"/>
        <v>0</v>
      </c>
      <c r="I3402" s="16">
        <f t="shared" si="159"/>
        <v>0</v>
      </c>
      <c r="J3402" s="16">
        <f t="shared" si="160"/>
        <v>0</v>
      </c>
    </row>
    <row r="3403" spans="4:10" ht="15" customHeight="1" x14ac:dyDescent="0.15">
      <c r="D3403" s="16">
        <f>IF(T3403="",0,IF(科目汇总表!P$5=1,INT(LEFT(T3403,4)),IF(AND(科目汇总表!P$5=2,LEN(T3403)&gt;4),INT(LEFT(T3403,6)),IF(AND(科目汇总表!P$5=3,LEN(T3403)&gt;6),INT(LEFT(T3403,8)),IF(AND(科目汇总表!P$5=4,LEN(T3403)&gt;8),T3403,0)))))</f>
        <v>0</v>
      </c>
      <c r="H3403" s="16">
        <f t="shared" si="161"/>
        <v>0</v>
      </c>
      <c r="I3403" s="16">
        <f t="shared" si="159"/>
        <v>0</v>
      </c>
      <c r="J3403" s="16">
        <f t="shared" si="160"/>
        <v>0</v>
      </c>
    </row>
    <row r="3404" spans="4:10" ht="15" customHeight="1" x14ac:dyDescent="0.15">
      <c r="D3404" s="16">
        <f>IF(T3404="",0,IF(科目汇总表!P$5=1,INT(LEFT(T3404,4)),IF(AND(科目汇总表!P$5=2,LEN(T3404)&gt;4),INT(LEFT(T3404,6)),IF(AND(科目汇总表!P$5=3,LEN(T3404)&gt;6),INT(LEFT(T3404,8)),IF(AND(科目汇总表!P$5=4,LEN(T3404)&gt;8),T3404,0)))))</f>
        <v>0</v>
      </c>
      <c r="H3404" s="16">
        <f t="shared" si="161"/>
        <v>0</v>
      </c>
      <c r="I3404" s="16">
        <f t="shared" si="159"/>
        <v>0</v>
      </c>
      <c r="J3404" s="16">
        <f t="shared" si="160"/>
        <v>0</v>
      </c>
    </row>
    <row r="3405" spans="4:10" ht="15" customHeight="1" x14ac:dyDescent="0.15">
      <c r="D3405" s="16">
        <f>IF(T3405="",0,IF(科目汇总表!P$5=1,INT(LEFT(T3405,4)),IF(AND(科目汇总表!P$5=2,LEN(T3405)&gt;4),INT(LEFT(T3405,6)),IF(AND(科目汇总表!P$5=3,LEN(T3405)&gt;6),INT(LEFT(T3405,8)),IF(AND(科目汇总表!P$5=4,LEN(T3405)&gt;8),T3405,0)))))</f>
        <v>0</v>
      </c>
      <c r="H3405" s="16">
        <f t="shared" si="161"/>
        <v>0</v>
      </c>
      <c r="I3405" s="16">
        <f t="shared" si="159"/>
        <v>0</v>
      </c>
      <c r="J3405" s="16">
        <f t="shared" si="160"/>
        <v>0</v>
      </c>
    </row>
    <row r="3406" spans="4:10" ht="15" customHeight="1" x14ac:dyDescent="0.15">
      <c r="D3406" s="16">
        <f>IF(T3406="",0,IF(科目汇总表!P$5=1,INT(LEFT(T3406,4)),IF(AND(科目汇总表!P$5=2,LEN(T3406)&gt;4),INT(LEFT(T3406,6)),IF(AND(科目汇总表!P$5=3,LEN(T3406)&gt;6),INT(LEFT(T3406,8)),IF(AND(科目汇总表!P$5=4,LEN(T3406)&gt;8),T3406,0)))))</f>
        <v>0</v>
      </c>
      <c r="H3406" s="16">
        <f t="shared" si="161"/>
        <v>0</v>
      </c>
      <c r="I3406" s="16">
        <f t="shared" si="159"/>
        <v>0</v>
      </c>
      <c r="J3406" s="16">
        <f t="shared" si="160"/>
        <v>0</v>
      </c>
    </row>
    <row r="3407" spans="4:10" ht="15" customHeight="1" x14ac:dyDescent="0.15">
      <c r="D3407" s="16">
        <f>IF(T3407="",0,IF(科目汇总表!P$5=1,INT(LEFT(T3407,4)),IF(AND(科目汇总表!P$5=2,LEN(T3407)&gt;4),INT(LEFT(T3407,6)),IF(AND(科目汇总表!P$5=3,LEN(T3407)&gt;6),INT(LEFT(T3407,8)),IF(AND(科目汇总表!P$5=4,LEN(T3407)&gt;8),T3407,0)))))</f>
        <v>0</v>
      </c>
      <c r="H3407" s="16">
        <f t="shared" si="161"/>
        <v>0</v>
      </c>
      <c r="I3407" s="16">
        <f t="shared" si="159"/>
        <v>0</v>
      </c>
      <c r="J3407" s="16">
        <f t="shared" si="160"/>
        <v>0</v>
      </c>
    </row>
    <row r="3408" spans="4:10" ht="15" customHeight="1" x14ac:dyDescent="0.15">
      <c r="D3408" s="16">
        <f>IF(T3408="",0,IF(科目汇总表!P$5=1,INT(LEFT(T3408,4)),IF(AND(科目汇总表!P$5=2,LEN(T3408)&gt;4),INT(LEFT(T3408,6)),IF(AND(科目汇总表!P$5=3,LEN(T3408)&gt;6),INT(LEFT(T3408,8)),IF(AND(科目汇总表!P$5=4,LEN(T3408)&gt;8),T3408,0)))))</f>
        <v>0</v>
      </c>
      <c r="H3408" s="16">
        <f t="shared" si="161"/>
        <v>0</v>
      </c>
      <c r="I3408" s="16">
        <f t="shared" si="159"/>
        <v>0</v>
      </c>
      <c r="J3408" s="16">
        <f t="shared" si="160"/>
        <v>0</v>
      </c>
    </row>
    <row r="3409" spans="4:10" ht="15" customHeight="1" x14ac:dyDescent="0.15">
      <c r="D3409" s="16">
        <f>IF(T3409="",0,IF(科目汇总表!P$5=1,INT(LEFT(T3409,4)),IF(AND(科目汇总表!P$5=2,LEN(T3409)&gt;4),INT(LEFT(T3409,6)),IF(AND(科目汇总表!P$5=3,LEN(T3409)&gt;6),INT(LEFT(T3409,8)),IF(AND(科目汇总表!P$5=4,LEN(T3409)&gt;8),T3409,0)))))</f>
        <v>0</v>
      </c>
      <c r="H3409" s="16">
        <f t="shared" si="161"/>
        <v>0</v>
      </c>
      <c r="I3409" s="16">
        <f t="shared" si="159"/>
        <v>0</v>
      </c>
      <c r="J3409" s="16">
        <f t="shared" si="160"/>
        <v>0</v>
      </c>
    </row>
    <row r="3410" spans="4:10" ht="15" customHeight="1" x14ac:dyDescent="0.15">
      <c r="D3410" s="16">
        <f>IF(T3410="",0,IF(科目汇总表!P$5=1,INT(LEFT(T3410,4)),IF(AND(科目汇总表!P$5=2,LEN(T3410)&gt;4),INT(LEFT(T3410,6)),IF(AND(科目汇总表!P$5=3,LEN(T3410)&gt;6),INT(LEFT(T3410,8)),IF(AND(科目汇总表!P$5=4,LEN(T3410)&gt;8),T3410,0)))))</f>
        <v>0</v>
      </c>
      <c r="H3410" s="16">
        <f t="shared" si="161"/>
        <v>0</v>
      </c>
      <c r="I3410" s="16">
        <f t="shared" si="159"/>
        <v>0</v>
      </c>
      <c r="J3410" s="16">
        <f t="shared" si="160"/>
        <v>0</v>
      </c>
    </row>
    <row r="3411" spans="4:10" ht="15" customHeight="1" x14ac:dyDescent="0.15">
      <c r="D3411" s="16">
        <f>IF(T3411="",0,IF(科目汇总表!P$5=1,INT(LEFT(T3411,4)),IF(AND(科目汇总表!P$5=2,LEN(T3411)&gt;4),INT(LEFT(T3411,6)),IF(AND(科目汇总表!P$5=3,LEN(T3411)&gt;6),INT(LEFT(T3411,8)),IF(AND(科目汇总表!P$5=4,LEN(T3411)&gt;8),T3411,0)))))</f>
        <v>0</v>
      </c>
      <c r="H3411" s="16">
        <f t="shared" si="161"/>
        <v>0</v>
      </c>
      <c r="I3411" s="16">
        <f t="shared" si="159"/>
        <v>0</v>
      </c>
      <c r="J3411" s="16">
        <f t="shared" si="160"/>
        <v>0</v>
      </c>
    </row>
    <row r="3412" spans="4:10" ht="15" customHeight="1" x14ac:dyDescent="0.15">
      <c r="D3412" s="16">
        <f>IF(T3412="",0,IF(科目汇总表!P$5=1,INT(LEFT(T3412,4)),IF(AND(科目汇总表!P$5=2,LEN(T3412)&gt;4),INT(LEFT(T3412,6)),IF(AND(科目汇总表!P$5=3,LEN(T3412)&gt;6),INT(LEFT(T3412,8)),IF(AND(科目汇总表!P$5=4,LEN(T3412)&gt;8),T3412,0)))))</f>
        <v>0</v>
      </c>
      <c r="H3412" s="16">
        <f t="shared" si="161"/>
        <v>0</v>
      </c>
      <c r="I3412" s="16">
        <f t="shared" si="159"/>
        <v>0</v>
      </c>
      <c r="J3412" s="16">
        <f t="shared" si="160"/>
        <v>0</v>
      </c>
    </row>
    <row r="3413" spans="4:10" ht="15" customHeight="1" x14ac:dyDescent="0.15">
      <c r="D3413" s="16">
        <f>IF(T3413="",0,IF(科目汇总表!P$5=1,INT(LEFT(T3413,4)),IF(AND(科目汇总表!P$5=2,LEN(T3413)&gt;4),INT(LEFT(T3413,6)),IF(AND(科目汇总表!P$5=3,LEN(T3413)&gt;6),INT(LEFT(T3413,8)),IF(AND(科目汇总表!P$5=4,LEN(T3413)&gt;8),T3413,0)))))</f>
        <v>0</v>
      </c>
      <c r="H3413" s="16">
        <f t="shared" si="161"/>
        <v>0</v>
      </c>
      <c r="I3413" s="16">
        <f t="shared" si="159"/>
        <v>0</v>
      </c>
      <c r="J3413" s="16">
        <f t="shared" si="160"/>
        <v>0</v>
      </c>
    </row>
    <row r="3414" spans="4:10" ht="15" customHeight="1" x14ac:dyDescent="0.15">
      <c r="D3414" s="16">
        <f>IF(T3414="",0,IF(科目汇总表!P$5=1,INT(LEFT(T3414,4)),IF(AND(科目汇总表!P$5=2,LEN(T3414)&gt;4),INT(LEFT(T3414,6)),IF(AND(科目汇总表!P$5=3,LEN(T3414)&gt;6),INT(LEFT(T3414,8)),IF(AND(科目汇总表!P$5=4,LEN(T3414)&gt;8),T3414,0)))))</f>
        <v>0</v>
      </c>
      <c r="H3414" s="16">
        <f t="shared" si="161"/>
        <v>0</v>
      </c>
      <c r="I3414" s="16">
        <f t="shared" si="159"/>
        <v>0</v>
      </c>
      <c r="J3414" s="16">
        <f t="shared" si="160"/>
        <v>0</v>
      </c>
    </row>
    <row r="3415" spans="4:10" ht="15" customHeight="1" x14ac:dyDescent="0.15">
      <c r="D3415" s="16">
        <f>IF(T3415="",0,IF(科目汇总表!P$5=1,INT(LEFT(T3415,4)),IF(AND(科目汇总表!P$5=2,LEN(T3415)&gt;4),INT(LEFT(T3415,6)),IF(AND(科目汇总表!P$5=3,LEN(T3415)&gt;6),INT(LEFT(T3415,8)),IF(AND(科目汇总表!P$5=4,LEN(T3415)&gt;8),T3415,0)))))</f>
        <v>0</v>
      </c>
      <c r="H3415" s="16">
        <f t="shared" si="161"/>
        <v>0</v>
      </c>
      <c r="I3415" s="16">
        <f t="shared" si="159"/>
        <v>0</v>
      </c>
      <c r="J3415" s="16">
        <f t="shared" si="160"/>
        <v>0</v>
      </c>
    </row>
    <row r="3416" spans="4:10" ht="15" customHeight="1" x14ac:dyDescent="0.15">
      <c r="D3416" s="16">
        <f>IF(T3416="",0,IF(科目汇总表!P$5=1,INT(LEFT(T3416,4)),IF(AND(科目汇总表!P$5=2,LEN(T3416)&gt;4),INT(LEFT(T3416,6)),IF(AND(科目汇总表!P$5=3,LEN(T3416)&gt;6),INT(LEFT(T3416,8)),IF(AND(科目汇总表!P$5=4,LEN(T3416)&gt;8),T3416,0)))))</f>
        <v>0</v>
      </c>
      <c r="H3416" s="16">
        <f t="shared" si="161"/>
        <v>0</v>
      </c>
      <c r="I3416" s="16">
        <f t="shared" si="159"/>
        <v>0</v>
      </c>
      <c r="J3416" s="16">
        <f t="shared" si="160"/>
        <v>0</v>
      </c>
    </row>
    <row r="3417" spans="4:10" ht="15" customHeight="1" x14ac:dyDescent="0.15">
      <c r="D3417" s="16">
        <f>IF(T3417="",0,IF(科目汇总表!P$5=1,INT(LEFT(T3417,4)),IF(AND(科目汇总表!P$5=2,LEN(T3417)&gt;4),INT(LEFT(T3417,6)),IF(AND(科目汇总表!P$5=3,LEN(T3417)&gt;6),INT(LEFT(T3417,8)),IF(AND(科目汇总表!P$5=4,LEN(T3417)&gt;8),T3417,0)))))</f>
        <v>0</v>
      </c>
      <c r="H3417" s="16">
        <f t="shared" si="161"/>
        <v>0</v>
      </c>
      <c r="I3417" s="16">
        <f t="shared" si="159"/>
        <v>0</v>
      </c>
      <c r="J3417" s="16">
        <f t="shared" si="160"/>
        <v>0</v>
      </c>
    </row>
    <row r="3418" spans="4:10" ht="15" customHeight="1" x14ac:dyDescent="0.15">
      <c r="D3418" s="16">
        <f>IF(T3418="",0,IF(科目汇总表!P$5=1,INT(LEFT(T3418,4)),IF(AND(科目汇总表!P$5=2,LEN(T3418)&gt;4),INT(LEFT(T3418,6)),IF(AND(科目汇总表!P$5=3,LEN(T3418)&gt;6),INT(LEFT(T3418,8)),IF(AND(科目汇总表!P$5=4,LEN(T3418)&gt;8),T3418,0)))))</f>
        <v>0</v>
      </c>
      <c r="H3418" s="16">
        <f t="shared" si="161"/>
        <v>0</v>
      </c>
      <c r="I3418" s="16">
        <f t="shared" si="159"/>
        <v>0</v>
      </c>
      <c r="J3418" s="16">
        <f t="shared" si="160"/>
        <v>0</v>
      </c>
    </row>
    <row r="3419" spans="4:10" ht="15" customHeight="1" x14ac:dyDescent="0.15">
      <c r="D3419" s="16">
        <f>IF(T3419="",0,IF(科目汇总表!P$5=1,INT(LEFT(T3419,4)),IF(AND(科目汇总表!P$5=2,LEN(T3419)&gt;4),INT(LEFT(T3419,6)),IF(AND(科目汇总表!P$5=3,LEN(T3419)&gt;6),INT(LEFT(T3419,8)),IF(AND(科目汇总表!P$5=4,LEN(T3419)&gt;8),T3419,0)))))</f>
        <v>0</v>
      </c>
      <c r="H3419" s="16">
        <f t="shared" si="161"/>
        <v>0</v>
      </c>
      <c r="I3419" s="16">
        <f t="shared" si="159"/>
        <v>0</v>
      </c>
      <c r="J3419" s="16">
        <f t="shared" si="160"/>
        <v>0</v>
      </c>
    </row>
    <row r="3420" spans="4:10" ht="15" customHeight="1" x14ac:dyDescent="0.15">
      <c r="D3420" s="16">
        <f>IF(T3420="",0,IF(科目汇总表!P$5=1,INT(LEFT(T3420,4)),IF(AND(科目汇总表!P$5=2,LEN(T3420)&gt;4),INT(LEFT(T3420,6)),IF(AND(科目汇总表!P$5=3,LEN(T3420)&gt;6),INT(LEFT(T3420,8)),IF(AND(科目汇总表!P$5=4,LEN(T3420)&gt;8),T3420,0)))))</f>
        <v>0</v>
      </c>
      <c r="H3420" s="16">
        <f t="shared" si="161"/>
        <v>0</v>
      </c>
      <c r="I3420" s="16">
        <f t="shared" si="159"/>
        <v>0</v>
      </c>
      <c r="J3420" s="16">
        <f t="shared" si="160"/>
        <v>0</v>
      </c>
    </row>
    <row r="3421" spans="4:10" ht="15" customHeight="1" x14ac:dyDescent="0.15">
      <c r="D3421" s="16">
        <f>IF(T3421="",0,IF(科目汇总表!P$5=1,INT(LEFT(T3421,4)),IF(AND(科目汇总表!P$5=2,LEN(T3421)&gt;4),INT(LEFT(T3421,6)),IF(AND(科目汇总表!P$5=3,LEN(T3421)&gt;6),INT(LEFT(T3421,8)),IF(AND(科目汇总表!P$5=4,LEN(T3421)&gt;8),T3421,0)))))</f>
        <v>0</v>
      </c>
      <c r="H3421" s="16">
        <f t="shared" si="161"/>
        <v>0</v>
      </c>
      <c r="I3421" s="16">
        <f t="shared" si="159"/>
        <v>0</v>
      </c>
      <c r="J3421" s="16">
        <f t="shared" si="160"/>
        <v>0</v>
      </c>
    </row>
    <row r="3422" spans="4:10" ht="15" customHeight="1" x14ac:dyDescent="0.15">
      <c r="D3422" s="16">
        <f>IF(T3422="",0,IF(科目汇总表!P$5=1,INT(LEFT(T3422,4)),IF(AND(科目汇总表!P$5=2,LEN(T3422)&gt;4),INT(LEFT(T3422,6)),IF(AND(科目汇总表!P$5=3,LEN(T3422)&gt;6),INT(LEFT(T3422,8)),IF(AND(科目汇总表!P$5=4,LEN(T3422)&gt;8),T3422,0)))))</f>
        <v>0</v>
      </c>
      <c r="H3422" s="16">
        <f t="shared" si="161"/>
        <v>0</v>
      </c>
      <c r="I3422" s="16">
        <f t="shared" si="159"/>
        <v>0</v>
      </c>
      <c r="J3422" s="16">
        <f t="shared" si="160"/>
        <v>0</v>
      </c>
    </row>
    <row r="3423" spans="4:10" ht="15" customHeight="1" x14ac:dyDescent="0.15">
      <c r="D3423" s="16">
        <f>IF(T3423="",0,IF(科目汇总表!P$5=1,INT(LEFT(T3423,4)),IF(AND(科目汇总表!P$5=2,LEN(T3423)&gt;4),INT(LEFT(T3423,6)),IF(AND(科目汇总表!P$5=3,LEN(T3423)&gt;6),INT(LEFT(T3423,8)),IF(AND(科目汇总表!P$5=4,LEN(T3423)&gt;8),T3423,0)))))</f>
        <v>0</v>
      </c>
      <c r="H3423" s="16">
        <f t="shared" si="161"/>
        <v>0</v>
      </c>
      <c r="I3423" s="16">
        <f t="shared" si="159"/>
        <v>0</v>
      </c>
      <c r="J3423" s="16">
        <f t="shared" si="160"/>
        <v>0</v>
      </c>
    </row>
    <row r="3424" spans="4:10" ht="15" customHeight="1" x14ac:dyDescent="0.15">
      <c r="D3424" s="16">
        <f>IF(T3424="",0,IF(科目汇总表!P$5=1,INT(LEFT(T3424,4)),IF(AND(科目汇总表!P$5=2,LEN(T3424)&gt;4),INT(LEFT(T3424,6)),IF(AND(科目汇总表!P$5=3,LEN(T3424)&gt;6),INT(LEFT(T3424,8)),IF(AND(科目汇总表!P$5=4,LEN(T3424)&gt;8),T3424,0)))))</f>
        <v>0</v>
      </c>
      <c r="H3424" s="16">
        <f t="shared" si="161"/>
        <v>0</v>
      </c>
      <c r="I3424" s="16">
        <f t="shared" si="159"/>
        <v>0</v>
      </c>
      <c r="J3424" s="16">
        <f t="shared" si="160"/>
        <v>0</v>
      </c>
    </row>
    <row r="3425" spans="4:10" ht="15" customHeight="1" x14ac:dyDescent="0.15">
      <c r="D3425" s="16">
        <f>IF(T3425="",0,IF(科目汇总表!P$5=1,INT(LEFT(T3425,4)),IF(AND(科目汇总表!P$5=2,LEN(T3425)&gt;4),INT(LEFT(T3425,6)),IF(AND(科目汇总表!P$5=3,LEN(T3425)&gt;6),INT(LEFT(T3425,8)),IF(AND(科目汇总表!P$5=4,LEN(T3425)&gt;8),T3425,0)))))</f>
        <v>0</v>
      </c>
      <c r="H3425" s="16">
        <f t="shared" si="161"/>
        <v>0</v>
      </c>
      <c r="I3425" s="16">
        <f t="shared" si="159"/>
        <v>0</v>
      </c>
      <c r="J3425" s="16">
        <f t="shared" si="160"/>
        <v>0</v>
      </c>
    </row>
    <row r="3426" spans="4:10" ht="15" customHeight="1" x14ac:dyDescent="0.15">
      <c r="D3426" s="16">
        <f>IF(T3426="",0,IF(科目汇总表!P$5=1,INT(LEFT(T3426,4)),IF(AND(科目汇总表!P$5=2,LEN(T3426)&gt;4),INT(LEFT(T3426,6)),IF(AND(科目汇总表!P$5=3,LEN(T3426)&gt;6),INT(LEFT(T3426,8)),IF(AND(科目汇总表!P$5=4,LEN(T3426)&gt;8),T3426,0)))))</f>
        <v>0</v>
      </c>
      <c r="H3426" s="16">
        <f t="shared" si="161"/>
        <v>0</v>
      </c>
      <c r="I3426" s="16">
        <f t="shared" si="159"/>
        <v>0</v>
      </c>
      <c r="J3426" s="16">
        <f t="shared" si="160"/>
        <v>0</v>
      </c>
    </row>
    <row r="3427" spans="4:10" ht="15" customHeight="1" x14ac:dyDescent="0.15">
      <c r="D3427" s="16">
        <f>IF(T3427="",0,IF(科目汇总表!P$5=1,INT(LEFT(T3427,4)),IF(AND(科目汇总表!P$5=2,LEN(T3427)&gt;4),INT(LEFT(T3427,6)),IF(AND(科目汇总表!P$5=3,LEN(T3427)&gt;6),INT(LEFT(T3427,8)),IF(AND(科目汇总表!P$5=4,LEN(T3427)&gt;8),T3427,0)))))</f>
        <v>0</v>
      </c>
      <c r="H3427" s="16">
        <f t="shared" si="161"/>
        <v>0</v>
      </c>
      <c r="I3427" s="16">
        <f t="shared" si="159"/>
        <v>0</v>
      </c>
      <c r="J3427" s="16">
        <f t="shared" si="160"/>
        <v>0</v>
      </c>
    </row>
    <row r="3428" spans="4:10" ht="15" customHeight="1" x14ac:dyDescent="0.15">
      <c r="D3428" s="16">
        <f>IF(T3428="",0,IF(科目汇总表!P$5=1,INT(LEFT(T3428,4)),IF(AND(科目汇总表!P$5=2,LEN(T3428)&gt;4),INT(LEFT(T3428,6)),IF(AND(科目汇总表!P$5=3,LEN(T3428)&gt;6),INT(LEFT(T3428,8)),IF(AND(科目汇总表!P$5=4,LEN(T3428)&gt;8),T3428,0)))))</f>
        <v>0</v>
      </c>
      <c r="H3428" s="16">
        <f t="shared" si="161"/>
        <v>0</v>
      </c>
      <c r="I3428" s="16">
        <f t="shared" ref="I3428:I3491" si="162">IF(LEN(T3428)&lt;6,0,INT(LEFT(T3428,6)))</f>
        <v>0</v>
      </c>
      <c r="J3428" s="16">
        <f t="shared" ref="J3428:J3491" si="163">IF(LEN(T3428)&lt;8,0,INT(LEFT(T3428,8)))</f>
        <v>0</v>
      </c>
    </row>
    <row r="3429" spans="4:10" ht="15" customHeight="1" x14ac:dyDescent="0.15">
      <c r="D3429" s="16">
        <f>IF(T3429="",0,IF(科目汇总表!P$5=1,INT(LEFT(T3429,4)),IF(AND(科目汇总表!P$5=2,LEN(T3429)&gt;4),INT(LEFT(T3429,6)),IF(AND(科目汇总表!P$5=3,LEN(T3429)&gt;6),INT(LEFT(T3429,8)),IF(AND(科目汇总表!P$5=4,LEN(T3429)&gt;8),T3429,0)))))</f>
        <v>0</v>
      </c>
      <c r="H3429" s="16">
        <f t="shared" si="161"/>
        <v>0</v>
      </c>
      <c r="I3429" s="16">
        <f t="shared" si="162"/>
        <v>0</v>
      </c>
      <c r="J3429" s="16">
        <f t="shared" si="163"/>
        <v>0</v>
      </c>
    </row>
    <row r="3430" spans="4:10" ht="15" customHeight="1" x14ac:dyDescent="0.15">
      <c r="D3430" s="16">
        <f>IF(T3430="",0,IF(科目汇总表!P$5=1,INT(LEFT(T3430,4)),IF(AND(科目汇总表!P$5=2,LEN(T3430)&gt;4),INT(LEFT(T3430,6)),IF(AND(科目汇总表!P$5=3,LEN(T3430)&gt;6),INT(LEFT(T3430,8)),IF(AND(科目汇总表!P$5=4,LEN(T3430)&gt;8),T3430,0)))))</f>
        <v>0</v>
      </c>
      <c r="H3430" s="16">
        <f t="shared" si="161"/>
        <v>0</v>
      </c>
      <c r="I3430" s="16">
        <f t="shared" si="162"/>
        <v>0</v>
      </c>
      <c r="J3430" s="16">
        <f t="shared" si="163"/>
        <v>0</v>
      </c>
    </row>
    <row r="3431" spans="4:10" ht="15" customHeight="1" x14ac:dyDescent="0.15">
      <c r="D3431" s="16">
        <f>IF(T3431="",0,IF(科目汇总表!P$5=1,INT(LEFT(T3431,4)),IF(AND(科目汇总表!P$5=2,LEN(T3431)&gt;4),INT(LEFT(T3431,6)),IF(AND(科目汇总表!P$5=3,LEN(T3431)&gt;6),INT(LEFT(T3431,8)),IF(AND(科目汇总表!P$5=4,LEN(T3431)&gt;8),T3431,0)))))</f>
        <v>0</v>
      </c>
      <c r="H3431" s="16">
        <f t="shared" si="161"/>
        <v>0</v>
      </c>
      <c r="I3431" s="16">
        <f t="shared" si="162"/>
        <v>0</v>
      </c>
      <c r="J3431" s="16">
        <f t="shared" si="163"/>
        <v>0</v>
      </c>
    </row>
    <row r="3432" spans="4:10" ht="15" customHeight="1" x14ac:dyDescent="0.15">
      <c r="D3432" s="16">
        <f>IF(T3432="",0,IF(科目汇总表!P$5=1,INT(LEFT(T3432,4)),IF(AND(科目汇总表!P$5=2,LEN(T3432)&gt;4),INT(LEFT(T3432,6)),IF(AND(科目汇总表!P$5=3,LEN(T3432)&gt;6),INT(LEFT(T3432,8)),IF(AND(科目汇总表!P$5=4,LEN(T3432)&gt;8),T3432,0)))))</f>
        <v>0</v>
      </c>
      <c r="H3432" s="16">
        <f t="shared" si="161"/>
        <v>0</v>
      </c>
      <c r="I3432" s="16">
        <f t="shared" si="162"/>
        <v>0</v>
      </c>
      <c r="J3432" s="16">
        <f t="shared" si="163"/>
        <v>0</v>
      </c>
    </row>
    <row r="3433" spans="4:10" ht="15" customHeight="1" x14ac:dyDescent="0.15">
      <c r="D3433" s="16">
        <f>IF(T3433="",0,IF(科目汇总表!P$5=1,INT(LEFT(T3433,4)),IF(AND(科目汇总表!P$5=2,LEN(T3433)&gt;4),INT(LEFT(T3433,6)),IF(AND(科目汇总表!P$5=3,LEN(T3433)&gt;6),INT(LEFT(T3433,8)),IF(AND(科目汇总表!P$5=4,LEN(T3433)&gt;8),T3433,0)))))</f>
        <v>0</v>
      </c>
      <c r="H3433" s="16">
        <f t="shared" si="161"/>
        <v>0</v>
      </c>
      <c r="I3433" s="16">
        <f t="shared" si="162"/>
        <v>0</v>
      </c>
      <c r="J3433" s="16">
        <f t="shared" si="163"/>
        <v>0</v>
      </c>
    </row>
    <row r="3434" spans="4:10" ht="15" customHeight="1" x14ac:dyDescent="0.15">
      <c r="D3434" s="16">
        <f>IF(T3434="",0,IF(科目汇总表!P$5=1,INT(LEFT(T3434,4)),IF(AND(科目汇总表!P$5=2,LEN(T3434)&gt;4),INT(LEFT(T3434,6)),IF(AND(科目汇总表!P$5=3,LEN(T3434)&gt;6),INT(LEFT(T3434,8)),IF(AND(科目汇总表!P$5=4,LEN(T3434)&gt;8),T3434,0)))))</f>
        <v>0</v>
      </c>
      <c r="H3434" s="16">
        <f t="shared" si="161"/>
        <v>0</v>
      </c>
      <c r="I3434" s="16">
        <f t="shared" si="162"/>
        <v>0</v>
      </c>
      <c r="J3434" s="16">
        <f t="shared" si="163"/>
        <v>0</v>
      </c>
    </row>
    <row r="3435" spans="4:10" ht="15" customHeight="1" x14ac:dyDescent="0.15">
      <c r="D3435" s="16">
        <f>IF(T3435="",0,IF(科目汇总表!P$5=1,INT(LEFT(T3435,4)),IF(AND(科目汇总表!P$5=2,LEN(T3435)&gt;4),INT(LEFT(T3435,6)),IF(AND(科目汇总表!P$5=3,LEN(T3435)&gt;6),INT(LEFT(T3435,8)),IF(AND(科目汇总表!P$5=4,LEN(T3435)&gt;8),T3435,0)))))</f>
        <v>0</v>
      </c>
      <c r="H3435" s="16">
        <f t="shared" si="161"/>
        <v>0</v>
      </c>
      <c r="I3435" s="16">
        <f t="shared" si="162"/>
        <v>0</v>
      </c>
      <c r="J3435" s="16">
        <f t="shared" si="163"/>
        <v>0</v>
      </c>
    </row>
    <row r="3436" spans="4:10" ht="15" customHeight="1" x14ac:dyDescent="0.15">
      <c r="D3436" s="16">
        <f>IF(T3436="",0,IF(科目汇总表!P$5=1,INT(LEFT(T3436,4)),IF(AND(科目汇总表!P$5=2,LEN(T3436)&gt;4),INT(LEFT(T3436,6)),IF(AND(科目汇总表!P$5=3,LEN(T3436)&gt;6),INT(LEFT(T3436,8)),IF(AND(科目汇总表!P$5=4,LEN(T3436)&gt;8),T3436,0)))))</f>
        <v>0</v>
      </c>
      <c r="H3436" s="16">
        <f t="shared" si="161"/>
        <v>0</v>
      </c>
      <c r="I3436" s="16">
        <f t="shared" si="162"/>
        <v>0</v>
      </c>
      <c r="J3436" s="16">
        <f t="shared" si="163"/>
        <v>0</v>
      </c>
    </row>
    <row r="3437" spans="4:10" ht="15" customHeight="1" x14ac:dyDescent="0.15">
      <c r="D3437" s="16">
        <f>IF(T3437="",0,IF(科目汇总表!P$5=1,INT(LEFT(T3437,4)),IF(AND(科目汇总表!P$5=2,LEN(T3437)&gt;4),INT(LEFT(T3437,6)),IF(AND(科目汇总表!P$5=3,LEN(T3437)&gt;6),INT(LEFT(T3437,8)),IF(AND(科目汇总表!P$5=4,LEN(T3437)&gt;8),T3437,0)))))</f>
        <v>0</v>
      </c>
      <c r="H3437" s="16">
        <f t="shared" si="161"/>
        <v>0</v>
      </c>
      <c r="I3437" s="16">
        <f t="shared" si="162"/>
        <v>0</v>
      </c>
      <c r="J3437" s="16">
        <f t="shared" si="163"/>
        <v>0</v>
      </c>
    </row>
    <row r="3438" spans="4:10" ht="15" customHeight="1" x14ac:dyDescent="0.15">
      <c r="D3438" s="16">
        <f>IF(T3438="",0,IF(科目汇总表!P$5=1,INT(LEFT(T3438,4)),IF(AND(科目汇总表!P$5=2,LEN(T3438)&gt;4),INT(LEFT(T3438,6)),IF(AND(科目汇总表!P$5=3,LEN(T3438)&gt;6),INT(LEFT(T3438,8)),IF(AND(科目汇总表!P$5=4,LEN(T3438)&gt;8),T3438,0)))))</f>
        <v>0</v>
      </c>
      <c r="H3438" s="16">
        <f t="shared" si="161"/>
        <v>0</v>
      </c>
      <c r="I3438" s="16">
        <f t="shared" si="162"/>
        <v>0</v>
      </c>
      <c r="J3438" s="16">
        <f t="shared" si="163"/>
        <v>0</v>
      </c>
    </row>
    <row r="3439" spans="4:10" ht="15" customHeight="1" x14ac:dyDescent="0.15">
      <c r="D3439" s="16">
        <f>IF(T3439="",0,IF(科目汇总表!P$5=1,INT(LEFT(T3439,4)),IF(AND(科目汇总表!P$5=2,LEN(T3439)&gt;4),INT(LEFT(T3439,6)),IF(AND(科目汇总表!P$5=3,LEN(T3439)&gt;6),INT(LEFT(T3439,8)),IF(AND(科目汇总表!P$5=4,LEN(T3439)&gt;8),T3439,0)))))</f>
        <v>0</v>
      </c>
      <c r="H3439" s="16">
        <f t="shared" si="161"/>
        <v>0</v>
      </c>
      <c r="I3439" s="16">
        <f t="shared" si="162"/>
        <v>0</v>
      </c>
      <c r="J3439" s="16">
        <f t="shared" si="163"/>
        <v>0</v>
      </c>
    </row>
    <row r="3440" spans="4:10" ht="15" customHeight="1" x14ac:dyDescent="0.15">
      <c r="D3440" s="16">
        <f>IF(T3440="",0,IF(科目汇总表!P$5=1,INT(LEFT(T3440,4)),IF(AND(科目汇总表!P$5=2,LEN(T3440)&gt;4),INT(LEFT(T3440,6)),IF(AND(科目汇总表!P$5=3,LEN(T3440)&gt;6),INT(LEFT(T3440,8)),IF(AND(科目汇总表!P$5=4,LEN(T3440)&gt;8),T3440,0)))))</f>
        <v>0</v>
      </c>
      <c r="H3440" s="16">
        <f t="shared" si="161"/>
        <v>0</v>
      </c>
      <c r="I3440" s="16">
        <f t="shared" si="162"/>
        <v>0</v>
      </c>
      <c r="J3440" s="16">
        <f t="shared" si="163"/>
        <v>0</v>
      </c>
    </row>
    <row r="3441" spans="4:10" ht="15" customHeight="1" x14ac:dyDescent="0.15">
      <c r="D3441" s="16">
        <f>IF(T3441="",0,IF(科目汇总表!P$5=1,INT(LEFT(T3441,4)),IF(AND(科目汇总表!P$5=2,LEN(T3441)&gt;4),INT(LEFT(T3441,6)),IF(AND(科目汇总表!P$5=3,LEN(T3441)&gt;6),INT(LEFT(T3441,8)),IF(AND(科目汇总表!P$5=4,LEN(T3441)&gt;8),T3441,0)))))</f>
        <v>0</v>
      </c>
      <c r="H3441" s="16">
        <f t="shared" si="161"/>
        <v>0</v>
      </c>
      <c r="I3441" s="16">
        <f t="shared" si="162"/>
        <v>0</v>
      </c>
      <c r="J3441" s="16">
        <f t="shared" si="163"/>
        <v>0</v>
      </c>
    </row>
    <row r="3442" spans="4:10" ht="15" customHeight="1" x14ac:dyDescent="0.15">
      <c r="D3442" s="16">
        <f>IF(T3442="",0,IF(科目汇总表!P$5=1,INT(LEFT(T3442,4)),IF(AND(科目汇总表!P$5=2,LEN(T3442)&gt;4),INT(LEFT(T3442,6)),IF(AND(科目汇总表!P$5=3,LEN(T3442)&gt;6),INT(LEFT(T3442,8)),IF(AND(科目汇总表!P$5=4,LEN(T3442)&gt;8),T3442,0)))))</f>
        <v>0</v>
      </c>
      <c r="H3442" s="16">
        <f t="shared" si="161"/>
        <v>0</v>
      </c>
      <c r="I3442" s="16">
        <f t="shared" si="162"/>
        <v>0</v>
      </c>
      <c r="J3442" s="16">
        <f t="shared" si="163"/>
        <v>0</v>
      </c>
    </row>
    <row r="3443" spans="4:10" ht="15" customHeight="1" x14ac:dyDescent="0.15">
      <c r="D3443" s="16">
        <f>IF(T3443="",0,IF(科目汇总表!P$5=1,INT(LEFT(T3443,4)),IF(AND(科目汇总表!P$5=2,LEN(T3443)&gt;4),INT(LEFT(T3443,6)),IF(AND(科目汇总表!P$5=3,LEN(T3443)&gt;6),INT(LEFT(T3443,8)),IF(AND(科目汇总表!P$5=4,LEN(T3443)&gt;8),T3443,0)))))</f>
        <v>0</v>
      </c>
      <c r="H3443" s="16">
        <f t="shared" si="161"/>
        <v>0</v>
      </c>
      <c r="I3443" s="16">
        <f t="shared" si="162"/>
        <v>0</v>
      </c>
      <c r="J3443" s="16">
        <f t="shared" si="163"/>
        <v>0</v>
      </c>
    </row>
    <row r="3444" spans="4:10" ht="15" customHeight="1" x14ac:dyDescent="0.15">
      <c r="D3444" s="16">
        <f>IF(T3444="",0,IF(科目汇总表!P$5=1,INT(LEFT(T3444,4)),IF(AND(科目汇总表!P$5=2,LEN(T3444)&gt;4),INT(LEFT(T3444,6)),IF(AND(科目汇总表!P$5=3,LEN(T3444)&gt;6),INT(LEFT(T3444,8)),IF(AND(科目汇总表!P$5=4,LEN(T3444)&gt;8),T3444,0)))))</f>
        <v>0</v>
      </c>
      <c r="H3444" s="16">
        <f t="shared" si="161"/>
        <v>0</v>
      </c>
      <c r="I3444" s="16">
        <f t="shared" si="162"/>
        <v>0</v>
      </c>
      <c r="J3444" s="16">
        <f t="shared" si="163"/>
        <v>0</v>
      </c>
    </row>
    <row r="3445" spans="4:10" ht="15" customHeight="1" x14ac:dyDescent="0.15">
      <c r="D3445" s="16">
        <f>IF(T3445="",0,IF(科目汇总表!P$5=1,INT(LEFT(T3445,4)),IF(AND(科目汇总表!P$5=2,LEN(T3445)&gt;4),INT(LEFT(T3445,6)),IF(AND(科目汇总表!P$5=3,LEN(T3445)&gt;6),INT(LEFT(T3445,8)),IF(AND(科目汇总表!P$5=4,LEN(T3445)&gt;8),T3445,0)))))</f>
        <v>0</v>
      </c>
      <c r="H3445" s="16">
        <f t="shared" si="161"/>
        <v>0</v>
      </c>
      <c r="I3445" s="16">
        <f t="shared" si="162"/>
        <v>0</v>
      </c>
      <c r="J3445" s="16">
        <f t="shared" si="163"/>
        <v>0</v>
      </c>
    </row>
    <row r="3446" spans="4:10" ht="15" customHeight="1" x14ac:dyDescent="0.15">
      <c r="D3446" s="16">
        <f>IF(T3446="",0,IF(科目汇总表!P$5=1,INT(LEFT(T3446,4)),IF(AND(科目汇总表!P$5=2,LEN(T3446)&gt;4),INT(LEFT(T3446,6)),IF(AND(科目汇总表!P$5=3,LEN(T3446)&gt;6),INT(LEFT(T3446,8)),IF(AND(科目汇总表!P$5=4,LEN(T3446)&gt;8),T3446,0)))))</f>
        <v>0</v>
      </c>
      <c r="H3446" s="16">
        <f t="shared" si="161"/>
        <v>0</v>
      </c>
      <c r="I3446" s="16">
        <f t="shared" si="162"/>
        <v>0</v>
      </c>
      <c r="J3446" s="16">
        <f t="shared" si="163"/>
        <v>0</v>
      </c>
    </row>
    <row r="3447" spans="4:10" ht="15" customHeight="1" x14ac:dyDescent="0.15">
      <c r="D3447" s="16">
        <f>IF(T3447="",0,IF(科目汇总表!P$5=1,INT(LEFT(T3447,4)),IF(AND(科目汇总表!P$5=2,LEN(T3447)&gt;4),INT(LEFT(T3447,6)),IF(AND(科目汇总表!P$5=3,LEN(T3447)&gt;6),INT(LEFT(T3447,8)),IF(AND(科目汇总表!P$5=4,LEN(T3447)&gt;8),T3447,0)))))</f>
        <v>0</v>
      </c>
      <c r="H3447" s="16">
        <f t="shared" si="161"/>
        <v>0</v>
      </c>
      <c r="I3447" s="16">
        <f t="shared" si="162"/>
        <v>0</v>
      </c>
      <c r="J3447" s="16">
        <f t="shared" si="163"/>
        <v>0</v>
      </c>
    </row>
    <row r="3448" spans="4:10" ht="15" customHeight="1" x14ac:dyDescent="0.15">
      <c r="D3448" s="16">
        <f>IF(T3448="",0,IF(科目汇总表!P$5=1,INT(LEFT(T3448,4)),IF(AND(科目汇总表!P$5=2,LEN(T3448)&gt;4),INT(LEFT(T3448,6)),IF(AND(科目汇总表!P$5=3,LEN(T3448)&gt;6),INT(LEFT(T3448,8)),IF(AND(科目汇总表!P$5=4,LEN(T3448)&gt;8),T3448,0)))))</f>
        <v>0</v>
      </c>
      <c r="H3448" s="16">
        <f t="shared" si="161"/>
        <v>0</v>
      </c>
      <c r="I3448" s="16">
        <f t="shared" si="162"/>
        <v>0</v>
      </c>
      <c r="J3448" s="16">
        <f t="shared" si="163"/>
        <v>0</v>
      </c>
    </row>
    <row r="3449" spans="4:10" ht="15" customHeight="1" x14ac:dyDescent="0.15">
      <c r="D3449" s="16">
        <f>IF(T3449="",0,IF(科目汇总表!P$5=1,INT(LEFT(T3449,4)),IF(AND(科目汇总表!P$5=2,LEN(T3449)&gt;4),INT(LEFT(T3449,6)),IF(AND(科目汇总表!P$5=3,LEN(T3449)&gt;6),INT(LEFT(T3449,8)),IF(AND(科目汇总表!P$5=4,LEN(T3449)&gt;8),T3449,0)))))</f>
        <v>0</v>
      </c>
      <c r="H3449" s="16">
        <f t="shared" si="161"/>
        <v>0</v>
      </c>
      <c r="I3449" s="16">
        <f t="shared" si="162"/>
        <v>0</v>
      </c>
      <c r="J3449" s="16">
        <f t="shared" si="163"/>
        <v>0</v>
      </c>
    </row>
    <row r="3450" spans="4:10" ht="15" customHeight="1" x14ac:dyDescent="0.15">
      <c r="D3450" s="16">
        <f>IF(T3450="",0,IF(科目汇总表!P$5=1,INT(LEFT(T3450,4)),IF(AND(科目汇总表!P$5=2,LEN(T3450)&gt;4),INT(LEFT(T3450,6)),IF(AND(科目汇总表!P$5=3,LEN(T3450)&gt;6),INT(LEFT(T3450,8)),IF(AND(科目汇总表!P$5=4,LEN(T3450)&gt;8),T3450,0)))))</f>
        <v>0</v>
      </c>
      <c r="H3450" s="16">
        <f t="shared" si="161"/>
        <v>0</v>
      </c>
      <c r="I3450" s="16">
        <f t="shared" si="162"/>
        <v>0</v>
      </c>
      <c r="J3450" s="16">
        <f t="shared" si="163"/>
        <v>0</v>
      </c>
    </row>
    <row r="3451" spans="4:10" ht="15" customHeight="1" x14ac:dyDescent="0.15">
      <c r="D3451" s="16">
        <f>IF(T3451="",0,IF(科目汇总表!P$5=1,INT(LEFT(T3451,4)),IF(AND(科目汇总表!P$5=2,LEN(T3451)&gt;4),INT(LEFT(T3451,6)),IF(AND(科目汇总表!P$5=3,LEN(T3451)&gt;6),INT(LEFT(T3451,8)),IF(AND(科目汇总表!P$5=4,LEN(T3451)&gt;8),T3451,0)))))</f>
        <v>0</v>
      </c>
      <c r="H3451" s="16">
        <f t="shared" si="161"/>
        <v>0</v>
      </c>
      <c r="I3451" s="16">
        <f t="shared" si="162"/>
        <v>0</v>
      </c>
      <c r="J3451" s="16">
        <f t="shared" si="163"/>
        <v>0</v>
      </c>
    </row>
    <row r="3452" spans="4:10" ht="15" customHeight="1" x14ac:dyDescent="0.15">
      <c r="D3452" s="16">
        <f>IF(T3452="",0,IF(科目汇总表!P$5=1,INT(LEFT(T3452,4)),IF(AND(科目汇总表!P$5=2,LEN(T3452)&gt;4),INT(LEFT(T3452,6)),IF(AND(科目汇总表!P$5=3,LEN(T3452)&gt;6),INT(LEFT(T3452,8)),IF(AND(科目汇总表!P$5=4,LEN(T3452)&gt;8),T3452,0)))))</f>
        <v>0</v>
      </c>
      <c r="H3452" s="16">
        <f t="shared" si="161"/>
        <v>0</v>
      </c>
      <c r="I3452" s="16">
        <f t="shared" si="162"/>
        <v>0</v>
      </c>
      <c r="J3452" s="16">
        <f t="shared" si="163"/>
        <v>0</v>
      </c>
    </row>
    <row r="3453" spans="4:10" ht="15" customHeight="1" x14ac:dyDescent="0.15">
      <c r="D3453" s="16">
        <f>IF(T3453="",0,IF(科目汇总表!P$5=1,INT(LEFT(T3453,4)),IF(AND(科目汇总表!P$5=2,LEN(T3453)&gt;4),INT(LEFT(T3453,6)),IF(AND(科目汇总表!P$5=3,LEN(T3453)&gt;6),INT(LEFT(T3453,8)),IF(AND(科目汇总表!P$5=4,LEN(T3453)&gt;8),T3453,0)))))</f>
        <v>0</v>
      </c>
      <c r="H3453" s="16">
        <f t="shared" si="161"/>
        <v>0</v>
      </c>
      <c r="I3453" s="16">
        <f t="shared" si="162"/>
        <v>0</v>
      </c>
      <c r="J3453" s="16">
        <f t="shared" si="163"/>
        <v>0</v>
      </c>
    </row>
    <row r="3454" spans="4:10" ht="15" customHeight="1" x14ac:dyDescent="0.15">
      <c r="D3454" s="16">
        <f>IF(T3454="",0,IF(科目汇总表!P$5=1,INT(LEFT(T3454,4)),IF(AND(科目汇总表!P$5=2,LEN(T3454)&gt;4),INT(LEFT(T3454,6)),IF(AND(科目汇总表!P$5=3,LEN(T3454)&gt;6),INT(LEFT(T3454,8)),IF(AND(科目汇总表!P$5=4,LEN(T3454)&gt;8),T3454,0)))))</f>
        <v>0</v>
      </c>
      <c r="H3454" s="16">
        <f t="shared" si="161"/>
        <v>0</v>
      </c>
      <c r="I3454" s="16">
        <f t="shared" si="162"/>
        <v>0</v>
      </c>
      <c r="J3454" s="16">
        <f t="shared" si="163"/>
        <v>0</v>
      </c>
    </row>
    <row r="3455" spans="4:10" ht="15" customHeight="1" x14ac:dyDescent="0.15">
      <c r="D3455" s="16">
        <f>IF(T3455="",0,IF(科目汇总表!P$5=1,INT(LEFT(T3455,4)),IF(AND(科目汇总表!P$5=2,LEN(T3455)&gt;4),INT(LEFT(T3455,6)),IF(AND(科目汇总表!P$5=3,LEN(T3455)&gt;6),INT(LEFT(T3455,8)),IF(AND(科目汇总表!P$5=4,LEN(T3455)&gt;8),T3455,0)))))</f>
        <v>0</v>
      </c>
      <c r="H3455" s="16">
        <f t="shared" si="161"/>
        <v>0</v>
      </c>
      <c r="I3455" s="16">
        <f t="shared" si="162"/>
        <v>0</v>
      </c>
      <c r="J3455" s="16">
        <f t="shared" si="163"/>
        <v>0</v>
      </c>
    </row>
    <row r="3456" spans="4:10" ht="15" customHeight="1" x14ac:dyDescent="0.15">
      <c r="D3456" s="16">
        <f>IF(T3456="",0,IF(科目汇总表!P$5=1,INT(LEFT(T3456,4)),IF(AND(科目汇总表!P$5=2,LEN(T3456)&gt;4),INT(LEFT(T3456,6)),IF(AND(科目汇总表!P$5=3,LEN(T3456)&gt;6),INT(LEFT(T3456,8)),IF(AND(科目汇总表!P$5=4,LEN(T3456)&gt;8),T3456,0)))))</f>
        <v>0</v>
      </c>
      <c r="H3456" s="16">
        <f t="shared" si="161"/>
        <v>0</v>
      </c>
      <c r="I3456" s="16">
        <f t="shared" si="162"/>
        <v>0</v>
      </c>
      <c r="J3456" s="16">
        <f t="shared" si="163"/>
        <v>0</v>
      </c>
    </row>
    <row r="3457" spans="4:10" ht="15" customHeight="1" x14ac:dyDescent="0.15">
      <c r="D3457" s="16">
        <f>IF(T3457="",0,IF(科目汇总表!P$5=1,INT(LEFT(T3457,4)),IF(AND(科目汇总表!P$5=2,LEN(T3457)&gt;4),INT(LEFT(T3457,6)),IF(AND(科目汇总表!P$5=3,LEN(T3457)&gt;6),INT(LEFT(T3457,8)),IF(AND(科目汇总表!P$5=4,LEN(T3457)&gt;8),T3457,0)))))</f>
        <v>0</v>
      </c>
      <c r="H3457" s="16">
        <f t="shared" si="161"/>
        <v>0</v>
      </c>
      <c r="I3457" s="16">
        <f t="shared" si="162"/>
        <v>0</v>
      </c>
      <c r="J3457" s="16">
        <f t="shared" si="163"/>
        <v>0</v>
      </c>
    </row>
    <row r="3458" spans="4:10" ht="15" customHeight="1" x14ac:dyDescent="0.15">
      <c r="D3458" s="16">
        <f>IF(T3458="",0,IF(科目汇总表!P$5=1,INT(LEFT(T3458,4)),IF(AND(科目汇总表!P$5=2,LEN(T3458)&gt;4),INT(LEFT(T3458,6)),IF(AND(科目汇总表!P$5=3,LEN(T3458)&gt;6),INT(LEFT(T3458,8)),IF(AND(科目汇总表!P$5=4,LEN(T3458)&gt;8),T3458,0)))))</f>
        <v>0</v>
      </c>
      <c r="H3458" s="16">
        <f t="shared" si="161"/>
        <v>0</v>
      </c>
      <c r="I3458" s="16">
        <f t="shared" si="162"/>
        <v>0</v>
      </c>
      <c r="J3458" s="16">
        <f t="shared" si="163"/>
        <v>0</v>
      </c>
    </row>
    <row r="3459" spans="4:10" ht="15" customHeight="1" x14ac:dyDescent="0.15">
      <c r="D3459" s="16">
        <f>IF(T3459="",0,IF(科目汇总表!P$5=1,INT(LEFT(T3459,4)),IF(AND(科目汇总表!P$5=2,LEN(T3459)&gt;4),INT(LEFT(T3459,6)),IF(AND(科目汇总表!P$5=3,LEN(T3459)&gt;6),INT(LEFT(T3459,8)),IF(AND(科目汇总表!P$5=4,LEN(T3459)&gt;8),T3459,0)))))</f>
        <v>0</v>
      </c>
      <c r="H3459" s="16">
        <f t="shared" si="161"/>
        <v>0</v>
      </c>
      <c r="I3459" s="16">
        <f t="shared" si="162"/>
        <v>0</v>
      </c>
      <c r="J3459" s="16">
        <f t="shared" si="163"/>
        <v>0</v>
      </c>
    </row>
    <row r="3460" spans="4:10" ht="15" customHeight="1" x14ac:dyDescent="0.15">
      <c r="D3460" s="16">
        <f>IF(T3460="",0,IF(科目汇总表!P$5=1,INT(LEFT(T3460,4)),IF(AND(科目汇总表!P$5=2,LEN(T3460)&gt;4),INT(LEFT(T3460,6)),IF(AND(科目汇总表!P$5=3,LEN(T3460)&gt;6),INT(LEFT(T3460,8)),IF(AND(科目汇总表!P$5=4,LEN(T3460)&gt;8),T3460,0)))))</f>
        <v>0</v>
      </c>
      <c r="H3460" s="16">
        <f t="shared" si="161"/>
        <v>0</v>
      </c>
      <c r="I3460" s="16">
        <f t="shared" si="162"/>
        <v>0</v>
      </c>
      <c r="J3460" s="16">
        <f t="shared" si="163"/>
        <v>0</v>
      </c>
    </row>
    <row r="3461" spans="4:10" ht="15" customHeight="1" x14ac:dyDescent="0.15">
      <c r="D3461" s="16">
        <f>IF(T3461="",0,IF(科目汇总表!P$5=1,INT(LEFT(T3461,4)),IF(AND(科目汇总表!P$5=2,LEN(T3461)&gt;4),INT(LEFT(T3461,6)),IF(AND(科目汇总表!P$5=3,LEN(T3461)&gt;6),INT(LEFT(T3461,8)),IF(AND(科目汇总表!P$5=4,LEN(T3461)&gt;8),T3461,0)))))</f>
        <v>0</v>
      </c>
      <c r="H3461" s="16">
        <f t="shared" ref="H3461:H3524" si="164">IF(T3461=0,0,INT(LEFT(T3461,4)))</f>
        <v>0</v>
      </c>
      <c r="I3461" s="16">
        <f t="shared" si="162"/>
        <v>0</v>
      </c>
      <c r="J3461" s="16">
        <f t="shared" si="163"/>
        <v>0</v>
      </c>
    </row>
    <row r="3462" spans="4:10" ht="15" customHeight="1" x14ac:dyDescent="0.15">
      <c r="D3462" s="16">
        <f>IF(T3462="",0,IF(科目汇总表!P$5=1,INT(LEFT(T3462,4)),IF(AND(科目汇总表!P$5=2,LEN(T3462)&gt;4),INT(LEFT(T3462,6)),IF(AND(科目汇总表!P$5=3,LEN(T3462)&gt;6),INT(LEFT(T3462,8)),IF(AND(科目汇总表!P$5=4,LEN(T3462)&gt;8),T3462,0)))))</f>
        <v>0</v>
      </c>
      <c r="H3462" s="16">
        <f t="shared" si="164"/>
        <v>0</v>
      </c>
      <c r="I3462" s="16">
        <f t="shared" si="162"/>
        <v>0</v>
      </c>
      <c r="J3462" s="16">
        <f t="shared" si="163"/>
        <v>0</v>
      </c>
    </row>
    <row r="3463" spans="4:10" ht="15" customHeight="1" x14ac:dyDescent="0.15">
      <c r="D3463" s="16">
        <f>IF(T3463="",0,IF(科目汇总表!P$5=1,INT(LEFT(T3463,4)),IF(AND(科目汇总表!P$5=2,LEN(T3463)&gt;4),INT(LEFT(T3463,6)),IF(AND(科目汇总表!P$5=3,LEN(T3463)&gt;6),INT(LEFT(T3463,8)),IF(AND(科目汇总表!P$5=4,LEN(T3463)&gt;8),T3463,0)))))</f>
        <v>0</v>
      </c>
      <c r="H3463" s="16">
        <f t="shared" si="164"/>
        <v>0</v>
      </c>
      <c r="I3463" s="16">
        <f t="shared" si="162"/>
        <v>0</v>
      </c>
      <c r="J3463" s="16">
        <f t="shared" si="163"/>
        <v>0</v>
      </c>
    </row>
    <row r="3464" spans="4:10" ht="15" customHeight="1" x14ac:dyDescent="0.15">
      <c r="D3464" s="16">
        <f>IF(T3464="",0,IF(科目汇总表!P$5=1,INT(LEFT(T3464,4)),IF(AND(科目汇总表!P$5=2,LEN(T3464)&gt;4),INT(LEFT(T3464,6)),IF(AND(科目汇总表!P$5=3,LEN(T3464)&gt;6),INT(LEFT(T3464,8)),IF(AND(科目汇总表!P$5=4,LEN(T3464)&gt;8),T3464,0)))))</f>
        <v>0</v>
      </c>
      <c r="H3464" s="16">
        <f t="shared" si="164"/>
        <v>0</v>
      </c>
      <c r="I3464" s="16">
        <f t="shared" si="162"/>
        <v>0</v>
      </c>
      <c r="J3464" s="16">
        <f t="shared" si="163"/>
        <v>0</v>
      </c>
    </row>
    <row r="3465" spans="4:10" ht="15" customHeight="1" x14ac:dyDescent="0.15">
      <c r="D3465" s="16">
        <f>IF(T3465="",0,IF(科目汇总表!P$5=1,INT(LEFT(T3465,4)),IF(AND(科目汇总表!P$5=2,LEN(T3465)&gt;4),INT(LEFT(T3465,6)),IF(AND(科目汇总表!P$5=3,LEN(T3465)&gt;6),INT(LEFT(T3465,8)),IF(AND(科目汇总表!P$5=4,LEN(T3465)&gt;8),T3465,0)))))</f>
        <v>0</v>
      </c>
      <c r="H3465" s="16">
        <f t="shared" si="164"/>
        <v>0</v>
      </c>
      <c r="I3465" s="16">
        <f t="shared" si="162"/>
        <v>0</v>
      </c>
      <c r="J3465" s="16">
        <f t="shared" si="163"/>
        <v>0</v>
      </c>
    </row>
    <row r="3466" spans="4:10" ht="15" customHeight="1" x14ac:dyDescent="0.15">
      <c r="D3466" s="16">
        <f>IF(T3466="",0,IF(科目汇总表!P$5=1,INT(LEFT(T3466,4)),IF(AND(科目汇总表!P$5=2,LEN(T3466)&gt;4),INT(LEFT(T3466,6)),IF(AND(科目汇总表!P$5=3,LEN(T3466)&gt;6),INT(LEFT(T3466,8)),IF(AND(科目汇总表!P$5=4,LEN(T3466)&gt;8),T3466,0)))))</f>
        <v>0</v>
      </c>
      <c r="H3466" s="16">
        <f t="shared" si="164"/>
        <v>0</v>
      </c>
      <c r="I3466" s="16">
        <f t="shared" si="162"/>
        <v>0</v>
      </c>
      <c r="J3466" s="16">
        <f t="shared" si="163"/>
        <v>0</v>
      </c>
    </row>
    <row r="3467" spans="4:10" ht="15" customHeight="1" x14ac:dyDescent="0.15">
      <c r="D3467" s="16">
        <f>IF(T3467="",0,IF(科目汇总表!P$5=1,INT(LEFT(T3467,4)),IF(AND(科目汇总表!P$5=2,LEN(T3467)&gt;4),INT(LEFT(T3467,6)),IF(AND(科目汇总表!P$5=3,LEN(T3467)&gt;6),INT(LEFT(T3467,8)),IF(AND(科目汇总表!P$5=4,LEN(T3467)&gt;8),T3467,0)))))</f>
        <v>0</v>
      </c>
      <c r="H3467" s="16">
        <f t="shared" si="164"/>
        <v>0</v>
      </c>
      <c r="I3467" s="16">
        <f t="shared" si="162"/>
        <v>0</v>
      </c>
      <c r="J3467" s="16">
        <f t="shared" si="163"/>
        <v>0</v>
      </c>
    </row>
    <row r="3468" spans="4:10" ht="15" customHeight="1" x14ac:dyDescent="0.15">
      <c r="D3468" s="16">
        <f>IF(T3468="",0,IF(科目汇总表!P$5=1,INT(LEFT(T3468,4)),IF(AND(科目汇总表!P$5=2,LEN(T3468)&gt;4),INT(LEFT(T3468,6)),IF(AND(科目汇总表!P$5=3,LEN(T3468)&gt;6),INT(LEFT(T3468,8)),IF(AND(科目汇总表!P$5=4,LEN(T3468)&gt;8),T3468,0)))))</f>
        <v>0</v>
      </c>
      <c r="H3468" s="16">
        <f t="shared" si="164"/>
        <v>0</v>
      </c>
      <c r="I3468" s="16">
        <f t="shared" si="162"/>
        <v>0</v>
      </c>
      <c r="J3468" s="16">
        <f t="shared" si="163"/>
        <v>0</v>
      </c>
    </row>
    <row r="3469" spans="4:10" ht="15" customHeight="1" x14ac:dyDescent="0.15">
      <c r="D3469" s="16">
        <f>IF(T3469="",0,IF(科目汇总表!P$5=1,INT(LEFT(T3469,4)),IF(AND(科目汇总表!P$5=2,LEN(T3469)&gt;4),INT(LEFT(T3469,6)),IF(AND(科目汇总表!P$5=3,LEN(T3469)&gt;6),INT(LEFT(T3469,8)),IF(AND(科目汇总表!P$5=4,LEN(T3469)&gt;8),T3469,0)))))</f>
        <v>0</v>
      </c>
      <c r="H3469" s="16">
        <f t="shared" si="164"/>
        <v>0</v>
      </c>
      <c r="I3469" s="16">
        <f t="shared" si="162"/>
        <v>0</v>
      </c>
      <c r="J3469" s="16">
        <f t="shared" si="163"/>
        <v>0</v>
      </c>
    </row>
    <row r="3470" spans="4:10" ht="15" customHeight="1" x14ac:dyDescent="0.15">
      <c r="D3470" s="16">
        <f>IF(T3470="",0,IF(科目汇总表!P$5=1,INT(LEFT(T3470,4)),IF(AND(科目汇总表!P$5=2,LEN(T3470)&gt;4),INT(LEFT(T3470,6)),IF(AND(科目汇总表!P$5=3,LEN(T3470)&gt;6),INT(LEFT(T3470,8)),IF(AND(科目汇总表!P$5=4,LEN(T3470)&gt;8),T3470,0)))))</f>
        <v>0</v>
      </c>
      <c r="H3470" s="16">
        <f t="shared" si="164"/>
        <v>0</v>
      </c>
      <c r="I3470" s="16">
        <f t="shared" si="162"/>
        <v>0</v>
      </c>
      <c r="J3470" s="16">
        <f t="shared" si="163"/>
        <v>0</v>
      </c>
    </row>
    <row r="3471" spans="4:10" ht="15" customHeight="1" x14ac:dyDescent="0.15">
      <c r="D3471" s="16">
        <f>IF(T3471="",0,IF(科目汇总表!P$5=1,INT(LEFT(T3471,4)),IF(AND(科目汇总表!P$5=2,LEN(T3471)&gt;4),INT(LEFT(T3471,6)),IF(AND(科目汇总表!P$5=3,LEN(T3471)&gt;6),INT(LEFT(T3471,8)),IF(AND(科目汇总表!P$5=4,LEN(T3471)&gt;8),T3471,0)))))</f>
        <v>0</v>
      </c>
      <c r="H3471" s="16">
        <f t="shared" si="164"/>
        <v>0</v>
      </c>
      <c r="I3471" s="16">
        <f t="shared" si="162"/>
        <v>0</v>
      </c>
      <c r="J3471" s="16">
        <f t="shared" si="163"/>
        <v>0</v>
      </c>
    </row>
    <row r="3472" spans="4:10" ht="15" customHeight="1" x14ac:dyDescent="0.15">
      <c r="D3472" s="16">
        <f>IF(T3472="",0,IF(科目汇总表!P$5=1,INT(LEFT(T3472,4)),IF(AND(科目汇总表!P$5=2,LEN(T3472)&gt;4),INT(LEFT(T3472,6)),IF(AND(科目汇总表!P$5=3,LEN(T3472)&gt;6),INT(LEFT(T3472,8)),IF(AND(科目汇总表!P$5=4,LEN(T3472)&gt;8),T3472,0)))))</f>
        <v>0</v>
      </c>
      <c r="H3472" s="16">
        <f t="shared" si="164"/>
        <v>0</v>
      </c>
      <c r="I3472" s="16">
        <f t="shared" si="162"/>
        <v>0</v>
      </c>
      <c r="J3472" s="16">
        <f t="shared" si="163"/>
        <v>0</v>
      </c>
    </row>
    <row r="3473" spans="4:10" ht="15" customHeight="1" x14ac:dyDescent="0.15">
      <c r="D3473" s="16">
        <f>IF(T3473="",0,IF(科目汇总表!P$5=1,INT(LEFT(T3473,4)),IF(AND(科目汇总表!P$5=2,LEN(T3473)&gt;4),INT(LEFT(T3473,6)),IF(AND(科目汇总表!P$5=3,LEN(T3473)&gt;6),INT(LEFT(T3473,8)),IF(AND(科目汇总表!P$5=4,LEN(T3473)&gt;8),T3473,0)))))</f>
        <v>0</v>
      </c>
      <c r="H3473" s="16">
        <f t="shared" si="164"/>
        <v>0</v>
      </c>
      <c r="I3473" s="16">
        <f t="shared" si="162"/>
        <v>0</v>
      </c>
      <c r="J3473" s="16">
        <f t="shared" si="163"/>
        <v>0</v>
      </c>
    </row>
    <row r="3474" spans="4:10" ht="15" customHeight="1" x14ac:dyDescent="0.15">
      <c r="D3474" s="16">
        <f>IF(T3474="",0,IF(科目汇总表!P$5=1,INT(LEFT(T3474,4)),IF(AND(科目汇总表!P$5=2,LEN(T3474)&gt;4),INT(LEFT(T3474,6)),IF(AND(科目汇总表!P$5=3,LEN(T3474)&gt;6),INT(LEFT(T3474,8)),IF(AND(科目汇总表!P$5=4,LEN(T3474)&gt;8),T3474,0)))))</f>
        <v>0</v>
      </c>
      <c r="H3474" s="16">
        <f t="shared" si="164"/>
        <v>0</v>
      </c>
      <c r="I3474" s="16">
        <f t="shared" si="162"/>
        <v>0</v>
      </c>
      <c r="J3474" s="16">
        <f t="shared" si="163"/>
        <v>0</v>
      </c>
    </row>
    <row r="3475" spans="4:10" ht="15" customHeight="1" x14ac:dyDescent="0.15">
      <c r="D3475" s="16">
        <f>IF(T3475="",0,IF(科目汇总表!P$5=1,INT(LEFT(T3475,4)),IF(AND(科目汇总表!P$5=2,LEN(T3475)&gt;4),INT(LEFT(T3475,6)),IF(AND(科目汇总表!P$5=3,LEN(T3475)&gt;6),INT(LEFT(T3475,8)),IF(AND(科目汇总表!P$5=4,LEN(T3475)&gt;8),T3475,0)))))</f>
        <v>0</v>
      </c>
      <c r="H3475" s="16">
        <f t="shared" si="164"/>
        <v>0</v>
      </c>
      <c r="I3475" s="16">
        <f t="shared" si="162"/>
        <v>0</v>
      </c>
      <c r="J3475" s="16">
        <f t="shared" si="163"/>
        <v>0</v>
      </c>
    </row>
    <row r="3476" spans="4:10" ht="15" customHeight="1" x14ac:dyDescent="0.15">
      <c r="D3476" s="16">
        <f>IF(T3476="",0,IF(科目汇总表!P$5=1,INT(LEFT(T3476,4)),IF(AND(科目汇总表!P$5=2,LEN(T3476)&gt;4),INT(LEFT(T3476,6)),IF(AND(科目汇总表!P$5=3,LEN(T3476)&gt;6),INT(LEFT(T3476,8)),IF(AND(科目汇总表!P$5=4,LEN(T3476)&gt;8),T3476,0)))))</f>
        <v>0</v>
      </c>
      <c r="H3476" s="16">
        <f t="shared" si="164"/>
        <v>0</v>
      </c>
      <c r="I3476" s="16">
        <f t="shared" si="162"/>
        <v>0</v>
      </c>
      <c r="J3476" s="16">
        <f t="shared" si="163"/>
        <v>0</v>
      </c>
    </row>
    <row r="3477" spans="4:10" ht="15" customHeight="1" x14ac:dyDescent="0.15">
      <c r="D3477" s="16">
        <f>IF(T3477="",0,IF(科目汇总表!P$5=1,INT(LEFT(T3477,4)),IF(AND(科目汇总表!P$5=2,LEN(T3477)&gt;4),INT(LEFT(T3477,6)),IF(AND(科目汇总表!P$5=3,LEN(T3477)&gt;6),INT(LEFT(T3477,8)),IF(AND(科目汇总表!P$5=4,LEN(T3477)&gt;8),T3477,0)))))</f>
        <v>0</v>
      </c>
      <c r="H3477" s="16">
        <f t="shared" si="164"/>
        <v>0</v>
      </c>
      <c r="I3477" s="16">
        <f t="shared" si="162"/>
        <v>0</v>
      </c>
      <c r="J3477" s="16">
        <f t="shared" si="163"/>
        <v>0</v>
      </c>
    </row>
    <row r="3478" spans="4:10" ht="15" customHeight="1" x14ac:dyDescent="0.15">
      <c r="D3478" s="16">
        <f>IF(T3478="",0,IF(科目汇总表!P$5=1,INT(LEFT(T3478,4)),IF(AND(科目汇总表!P$5=2,LEN(T3478)&gt;4),INT(LEFT(T3478,6)),IF(AND(科目汇总表!P$5=3,LEN(T3478)&gt;6),INT(LEFT(T3478,8)),IF(AND(科目汇总表!P$5=4,LEN(T3478)&gt;8),T3478,0)))))</f>
        <v>0</v>
      </c>
      <c r="H3478" s="16">
        <f t="shared" si="164"/>
        <v>0</v>
      </c>
      <c r="I3478" s="16">
        <f t="shared" si="162"/>
        <v>0</v>
      </c>
      <c r="J3478" s="16">
        <f t="shared" si="163"/>
        <v>0</v>
      </c>
    </row>
    <row r="3479" spans="4:10" ht="15" customHeight="1" x14ac:dyDescent="0.15">
      <c r="D3479" s="16">
        <f>IF(T3479="",0,IF(科目汇总表!P$5=1,INT(LEFT(T3479,4)),IF(AND(科目汇总表!P$5=2,LEN(T3479)&gt;4),INT(LEFT(T3479,6)),IF(AND(科目汇总表!P$5=3,LEN(T3479)&gt;6),INT(LEFT(T3479,8)),IF(AND(科目汇总表!P$5=4,LEN(T3479)&gt;8),T3479,0)))))</f>
        <v>0</v>
      </c>
      <c r="H3479" s="16">
        <f t="shared" si="164"/>
        <v>0</v>
      </c>
      <c r="I3479" s="16">
        <f t="shared" si="162"/>
        <v>0</v>
      </c>
      <c r="J3479" s="16">
        <f t="shared" si="163"/>
        <v>0</v>
      </c>
    </row>
    <row r="3480" spans="4:10" ht="15" customHeight="1" x14ac:dyDescent="0.15">
      <c r="D3480" s="16">
        <f>IF(T3480="",0,IF(科目汇总表!P$5=1,INT(LEFT(T3480,4)),IF(AND(科目汇总表!P$5=2,LEN(T3480)&gt;4),INT(LEFT(T3480,6)),IF(AND(科目汇总表!P$5=3,LEN(T3480)&gt;6),INT(LEFT(T3480,8)),IF(AND(科目汇总表!P$5=4,LEN(T3480)&gt;8),T3480,0)))))</f>
        <v>0</v>
      </c>
      <c r="H3480" s="16">
        <f t="shared" si="164"/>
        <v>0</v>
      </c>
      <c r="I3480" s="16">
        <f t="shared" si="162"/>
        <v>0</v>
      </c>
      <c r="J3480" s="16">
        <f t="shared" si="163"/>
        <v>0</v>
      </c>
    </row>
    <row r="3481" spans="4:10" ht="15" customHeight="1" x14ac:dyDescent="0.15">
      <c r="D3481" s="16">
        <f>IF(T3481="",0,IF(科目汇总表!P$5=1,INT(LEFT(T3481,4)),IF(AND(科目汇总表!P$5=2,LEN(T3481)&gt;4),INT(LEFT(T3481,6)),IF(AND(科目汇总表!P$5=3,LEN(T3481)&gt;6),INT(LEFT(T3481,8)),IF(AND(科目汇总表!P$5=4,LEN(T3481)&gt;8),T3481,0)))))</f>
        <v>0</v>
      </c>
      <c r="H3481" s="16">
        <f t="shared" si="164"/>
        <v>0</v>
      </c>
      <c r="I3481" s="16">
        <f t="shared" si="162"/>
        <v>0</v>
      </c>
      <c r="J3481" s="16">
        <f t="shared" si="163"/>
        <v>0</v>
      </c>
    </row>
    <row r="3482" spans="4:10" ht="15" customHeight="1" x14ac:dyDescent="0.15">
      <c r="D3482" s="16">
        <f>IF(T3482="",0,IF(科目汇总表!P$5=1,INT(LEFT(T3482,4)),IF(AND(科目汇总表!P$5=2,LEN(T3482)&gt;4),INT(LEFT(T3482,6)),IF(AND(科目汇总表!P$5=3,LEN(T3482)&gt;6),INT(LEFT(T3482,8)),IF(AND(科目汇总表!P$5=4,LEN(T3482)&gt;8),T3482,0)))))</f>
        <v>0</v>
      </c>
      <c r="H3482" s="16">
        <f t="shared" si="164"/>
        <v>0</v>
      </c>
      <c r="I3482" s="16">
        <f t="shared" si="162"/>
        <v>0</v>
      </c>
      <c r="J3482" s="16">
        <f t="shared" si="163"/>
        <v>0</v>
      </c>
    </row>
    <row r="3483" spans="4:10" ht="15" customHeight="1" x14ac:dyDescent="0.15">
      <c r="D3483" s="16">
        <f>IF(T3483="",0,IF(科目汇总表!P$5=1,INT(LEFT(T3483,4)),IF(AND(科目汇总表!P$5=2,LEN(T3483)&gt;4),INT(LEFT(T3483,6)),IF(AND(科目汇总表!P$5=3,LEN(T3483)&gt;6),INT(LEFT(T3483,8)),IF(AND(科目汇总表!P$5=4,LEN(T3483)&gt;8),T3483,0)))))</f>
        <v>0</v>
      </c>
      <c r="H3483" s="16">
        <f t="shared" si="164"/>
        <v>0</v>
      </c>
      <c r="I3483" s="16">
        <f t="shared" si="162"/>
        <v>0</v>
      </c>
      <c r="J3483" s="16">
        <f t="shared" si="163"/>
        <v>0</v>
      </c>
    </row>
    <row r="3484" spans="4:10" ht="15" customHeight="1" x14ac:dyDescent="0.15">
      <c r="D3484" s="16">
        <f>IF(T3484="",0,IF(科目汇总表!P$5=1,INT(LEFT(T3484,4)),IF(AND(科目汇总表!P$5=2,LEN(T3484)&gt;4),INT(LEFT(T3484,6)),IF(AND(科目汇总表!P$5=3,LEN(T3484)&gt;6),INT(LEFT(T3484,8)),IF(AND(科目汇总表!P$5=4,LEN(T3484)&gt;8),T3484,0)))))</f>
        <v>0</v>
      </c>
      <c r="H3484" s="16">
        <f t="shared" si="164"/>
        <v>0</v>
      </c>
      <c r="I3484" s="16">
        <f t="shared" si="162"/>
        <v>0</v>
      </c>
      <c r="J3484" s="16">
        <f t="shared" si="163"/>
        <v>0</v>
      </c>
    </row>
    <row r="3485" spans="4:10" ht="15" customHeight="1" x14ac:dyDescent="0.15">
      <c r="D3485" s="16">
        <f>IF(T3485="",0,IF(科目汇总表!P$5=1,INT(LEFT(T3485,4)),IF(AND(科目汇总表!P$5=2,LEN(T3485)&gt;4),INT(LEFT(T3485,6)),IF(AND(科目汇总表!P$5=3,LEN(T3485)&gt;6),INT(LEFT(T3485,8)),IF(AND(科目汇总表!P$5=4,LEN(T3485)&gt;8),T3485,0)))))</f>
        <v>0</v>
      </c>
      <c r="H3485" s="16">
        <f t="shared" si="164"/>
        <v>0</v>
      </c>
      <c r="I3485" s="16">
        <f t="shared" si="162"/>
        <v>0</v>
      </c>
      <c r="J3485" s="16">
        <f t="shared" si="163"/>
        <v>0</v>
      </c>
    </row>
    <row r="3486" spans="4:10" ht="15" customHeight="1" x14ac:dyDescent="0.15">
      <c r="D3486" s="16">
        <f>IF(T3486="",0,IF(科目汇总表!P$5=1,INT(LEFT(T3486,4)),IF(AND(科目汇总表!P$5=2,LEN(T3486)&gt;4),INT(LEFT(T3486,6)),IF(AND(科目汇总表!P$5=3,LEN(T3486)&gt;6),INT(LEFT(T3486,8)),IF(AND(科目汇总表!P$5=4,LEN(T3486)&gt;8),T3486,0)))))</f>
        <v>0</v>
      </c>
      <c r="H3486" s="16">
        <f t="shared" si="164"/>
        <v>0</v>
      </c>
      <c r="I3486" s="16">
        <f t="shared" si="162"/>
        <v>0</v>
      </c>
      <c r="J3486" s="16">
        <f t="shared" si="163"/>
        <v>0</v>
      </c>
    </row>
    <row r="3487" spans="4:10" ht="15" customHeight="1" x14ac:dyDescent="0.15">
      <c r="D3487" s="16">
        <f>IF(T3487="",0,IF(科目汇总表!P$5=1,INT(LEFT(T3487,4)),IF(AND(科目汇总表!P$5=2,LEN(T3487)&gt;4),INT(LEFT(T3487,6)),IF(AND(科目汇总表!P$5=3,LEN(T3487)&gt;6),INT(LEFT(T3487,8)),IF(AND(科目汇总表!P$5=4,LEN(T3487)&gt;8),T3487,0)))))</f>
        <v>0</v>
      </c>
      <c r="H3487" s="16">
        <f t="shared" si="164"/>
        <v>0</v>
      </c>
      <c r="I3487" s="16">
        <f t="shared" si="162"/>
        <v>0</v>
      </c>
      <c r="J3487" s="16">
        <f t="shared" si="163"/>
        <v>0</v>
      </c>
    </row>
    <row r="3488" spans="4:10" ht="15" customHeight="1" x14ac:dyDescent="0.15">
      <c r="D3488" s="16">
        <f>IF(T3488="",0,IF(科目汇总表!P$5=1,INT(LEFT(T3488,4)),IF(AND(科目汇总表!P$5=2,LEN(T3488)&gt;4),INT(LEFT(T3488,6)),IF(AND(科目汇总表!P$5=3,LEN(T3488)&gt;6),INT(LEFT(T3488,8)),IF(AND(科目汇总表!P$5=4,LEN(T3488)&gt;8),T3488,0)))))</f>
        <v>0</v>
      </c>
      <c r="H3488" s="16">
        <f t="shared" si="164"/>
        <v>0</v>
      </c>
      <c r="I3488" s="16">
        <f t="shared" si="162"/>
        <v>0</v>
      </c>
      <c r="J3488" s="16">
        <f t="shared" si="163"/>
        <v>0</v>
      </c>
    </row>
    <row r="3489" spans="4:10" ht="15" customHeight="1" x14ac:dyDescent="0.15">
      <c r="D3489" s="16">
        <f>IF(T3489="",0,IF(科目汇总表!P$5=1,INT(LEFT(T3489,4)),IF(AND(科目汇总表!P$5=2,LEN(T3489)&gt;4),INT(LEFT(T3489,6)),IF(AND(科目汇总表!P$5=3,LEN(T3489)&gt;6),INT(LEFT(T3489,8)),IF(AND(科目汇总表!P$5=4,LEN(T3489)&gt;8),T3489,0)))))</f>
        <v>0</v>
      </c>
      <c r="H3489" s="16">
        <f t="shared" si="164"/>
        <v>0</v>
      </c>
      <c r="I3489" s="16">
        <f t="shared" si="162"/>
        <v>0</v>
      </c>
      <c r="J3489" s="16">
        <f t="shared" si="163"/>
        <v>0</v>
      </c>
    </row>
    <row r="3490" spans="4:10" ht="15" customHeight="1" x14ac:dyDescent="0.15">
      <c r="D3490" s="16">
        <f>IF(T3490="",0,IF(科目汇总表!P$5=1,INT(LEFT(T3490,4)),IF(AND(科目汇总表!P$5=2,LEN(T3490)&gt;4),INT(LEFT(T3490,6)),IF(AND(科目汇总表!P$5=3,LEN(T3490)&gt;6),INT(LEFT(T3490,8)),IF(AND(科目汇总表!P$5=4,LEN(T3490)&gt;8),T3490,0)))))</f>
        <v>0</v>
      </c>
      <c r="H3490" s="16">
        <f t="shared" si="164"/>
        <v>0</v>
      </c>
      <c r="I3490" s="16">
        <f t="shared" si="162"/>
        <v>0</v>
      </c>
      <c r="J3490" s="16">
        <f t="shared" si="163"/>
        <v>0</v>
      </c>
    </row>
    <row r="3491" spans="4:10" ht="15" customHeight="1" x14ac:dyDescent="0.15">
      <c r="D3491" s="16">
        <f>IF(T3491="",0,IF(科目汇总表!P$5=1,INT(LEFT(T3491,4)),IF(AND(科目汇总表!P$5=2,LEN(T3491)&gt;4),INT(LEFT(T3491,6)),IF(AND(科目汇总表!P$5=3,LEN(T3491)&gt;6),INT(LEFT(T3491,8)),IF(AND(科目汇总表!P$5=4,LEN(T3491)&gt;8),T3491,0)))))</f>
        <v>0</v>
      </c>
      <c r="H3491" s="16">
        <f t="shared" si="164"/>
        <v>0</v>
      </c>
      <c r="I3491" s="16">
        <f t="shared" si="162"/>
        <v>0</v>
      </c>
      <c r="J3491" s="16">
        <f t="shared" si="163"/>
        <v>0</v>
      </c>
    </row>
    <row r="3492" spans="4:10" ht="15" customHeight="1" x14ac:dyDescent="0.15">
      <c r="D3492" s="16">
        <f>IF(T3492="",0,IF(科目汇总表!P$5=1,INT(LEFT(T3492,4)),IF(AND(科目汇总表!P$5=2,LEN(T3492)&gt;4),INT(LEFT(T3492,6)),IF(AND(科目汇总表!P$5=3,LEN(T3492)&gt;6),INT(LEFT(T3492,8)),IF(AND(科目汇总表!P$5=4,LEN(T3492)&gt;8),T3492,0)))))</f>
        <v>0</v>
      </c>
      <c r="H3492" s="16">
        <f t="shared" si="164"/>
        <v>0</v>
      </c>
      <c r="I3492" s="16">
        <f t="shared" ref="I3492:I3555" si="165">IF(LEN(T3492)&lt;6,0,INT(LEFT(T3492,6)))</f>
        <v>0</v>
      </c>
      <c r="J3492" s="16">
        <f t="shared" ref="J3492:J3555" si="166">IF(LEN(T3492)&lt;8,0,INT(LEFT(T3492,8)))</f>
        <v>0</v>
      </c>
    </row>
    <row r="3493" spans="4:10" ht="15" customHeight="1" x14ac:dyDescent="0.15">
      <c r="D3493" s="16">
        <f>IF(T3493="",0,IF(科目汇总表!P$5=1,INT(LEFT(T3493,4)),IF(AND(科目汇总表!P$5=2,LEN(T3493)&gt;4),INT(LEFT(T3493,6)),IF(AND(科目汇总表!P$5=3,LEN(T3493)&gt;6),INT(LEFT(T3493,8)),IF(AND(科目汇总表!P$5=4,LEN(T3493)&gt;8),T3493,0)))))</f>
        <v>0</v>
      </c>
      <c r="H3493" s="16">
        <f t="shared" si="164"/>
        <v>0</v>
      </c>
      <c r="I3493" s="16">
        <f t="shared" si="165"/>
        <v>0</v>
      </c>
      <c r="J3493" s="16">
        <f t="shared" si="166"/>
        <v>0</v>
      </c>
    </row>
    <row r="3494" spans="4:10" ht="15" customHeight="1" x14ac:dyDescent="0.15">
      <c r="D3494" s="16">
        <f>IF(T3494="",0,IF(科目汇总表!P$5=1,INT(LEFT(T3494,4)),IF(AND(科目汇总表!P$5=2,LEN(T3494)&gt;4),INT(LEFT(T3494,6)),IF(AND(科目汇总表!P$5=3,LEN(T3494)&gt;6),INT(LEFT(T3494,8)),IF(AND(科目汇总表!P$5=4,LEN(T3494)&gt;8),T3494,0)))))</f>
        <v>0</v>
      </c>
      <c r="H3494" s="16">
        <f t="shared" si="164"/>
        <v>0</v>
      </c>
      <c r="I3494" s="16">
        <f t="shared" si="165"/>
        <v>0</v>
      </c>
      <c r="J3494" s="16">
        <f t="shared" si="166"/>
        <v>0</v>
      </c>
    </row>
    <row r="3495" spans="4:10" ht="15" customHeight="1" x14ac:dyDescent="0.15">
      <c r="D3495" s="16">
        <f>IF(T3495="",0,IF(科目汇总表!P$5=1,INT(LEFT(T3495,4)),IF(AND(科目汇总表!P$5=2,LEN(T3495)&gt;4),INT(LEFT(T3495,6)),IF(AND(科目汇总表!P$5=3,LEN(T3495)&gt;6),INT(LEFT(T3495,8)),IF(AND(科目汇总表!P$5=4,LEN(T3495)&gt;8),T3495,0)))))</f>
        <v>0</v>
      </c>
      <c r="H3495" s="16">
        <f t="shared" si="164"/>
        <v>0</v>
      </c>
      <c r="I3495" s="16">
        <f t="shared" si="165"/>
        <v>0</v>
      </c>
      <c r="J3495" s="16">
        <f t="shared" si="166"/>
        <v>0</v>
      </c>
    </row>
    <row r="3496" spans="4:10" ht="15" customHeight="1" x14ac:dyDescent="0.15">
      <c r="D3496" s="16">
        <f>IF(T3496="",0,IF(科目汇总表!P$5=1,INT(LEFT(T3496,4)),IF(AND(科目汇总表!P$5=2,LEN(T3496)&gt;4),INT(LEFT(T3496,6)),IF(AND(科目汇总表!P$5=3,LEN(T3496)&gt;6),INT(LEFT(T3496,8)),IF(AND(科目汇总表!P$5=4,LEN(T3496)&gt;8),T3496,0)))))</f>
        <v>0</v>
      </c>
      <c r="H3496" s="16">
        <f t="shared" si="164"/>
        <v>0</v>
      </c>
      <c r="I3496" s="16">
        <f t="shared" si="165"/>
        <v>0</v>
      </c>
      <c r="J3496" s="16">
        <f t="shared" si="166"/>
        <v>0</v>
      </c>
    </row>
    <row r="3497" spans="4:10" ht="15" customHeight="1" x14ac:dyDescent="0.15">
      <c r="D3497" s="16">
        <f>IF(T3497="",0,IF(科目汇总表!P$5=1,INT(LEFT(T3497,4)),IF(AND(科目汇总表!P$5=2,LEN(T3497)&gt;4),INT(LEFT(T3497,6)),IF(AND(科目汇总表!P$5=3,LEN(T3497)&gt;6),INT(LEFT(T3497,8)),IF(AND(科目汇总表!P$5=4,LEN(T3497)&gt;8),T3497,0)))))</f>
        <v>0</v>
      </c>
      <c r="H3497" s="16">
        <f t="shared" si="164"/>
        <v>0</v>
      </c>
      <c r="I3497" s="16">
        <f t="shared" si="165"/>
        <v>0</v>
      </c>
      <c r="J3497" s="16">
        <f t="shared" si="166"/>
        <v>0</v>
      </c>
    </row>
    <row r="3498" spans="4:10" ht="15" customHeight="1" x14ac:dyDescent="0.15">
      <c r="D3498" s="16">
        <f>IF(T3498="",0,IF(科目汇总表!P$5=1,INT(LEFT(T3498,4)),IF(AND(科目汇总表!P$5=2,LEN(T3498)&gt;4),INT(LEFT(T3498,6)),IF(AND(科目汇总表!P$5=3,LEN(T3498)&gt;6),INT(LEFT(T3498,8)),IF(AND(科目汇总表!P$5=4,LEN(T3498)&gt;8),T3498,0)))))</f>
        <v>0</v>
      </c>
      <c r="H3498" s="16">
        <f t="shared" si="164"/>
        <v>0</v>
      </c>
      <c r="I3498" s="16">
        <f t="shared" si="165"/>
        <v>0</v>
      </c>
      <c r="J3498" s="16">
        <f t="shared" si="166"/>
        <v>0</v>
      </c>
    </row>
    <row r="3499" spans="4:10" ht="15" customHeight="1" x14ac:dyDescent="0.15">
      <c r="D3499" s="16">
        <f>IF(T3499="",0,IF(科目汇总表!P$5=1,INT(LEFT(T3499,4)),IF(AND(科目汇总表!P$5=2,LEN(T3499)&gt;4),INT(LEFT(T3499,6)),IF(AND(科目汇总表!P$5=3,LEN(T3499)&gt;6),INT(LEFT(T3499,8)),IF(AND(科目汇总表!P$5=4,LEN(T3499)&gt;8),T3499,0)))))</f>
        <v>0</v>
      </c>
      <c r="H3499" s="16">
        <f t="shared" si="164"/>
        <v>0</v>
      </c>
      <c r="I3499" s="16">
        <f t="shared" si="165"/>
        <v>0</v>
      </c>
      <c r="J3499" s="16">
        <f t="shared" si="166"/>
        <v>0</v>
      </c>
    </row>
    <row r="3500" spans="4:10" ht="15" customHeight="1" x14ac:dyDescent="0.15">
      <c r="D3500" s="16">
        <f>IF(T3500="",0,IF(科目汇总表!P$5=1,INT(LEFT(T3500,4)),IF(AND(科目汇总表!P$5=2,LEN(T3500)&gt;4),INT(LEFT(T3500,6)),IF(AND(科目汇总表!P$5=3,LEN(T3500)&gt;6),INT(LEFT(T3500,8)),IF(AND(科目汇总表!P$5=4,LEN(T3500)&gt;8),T3500,0)))))</f>
        <v>0</v>
      </c>
      <c r="H3500" s="16">
        <f t="shared" si="164"/>
        <v>0</v>
      </c>
      <c r="I3500" s="16">
        <f t="shared" si="165"/>
        <v>0</v>
      </c>
      <c r="J3500" s="16">
        <f t="shared" si="166"/>
        <v>0</v>
      </c>
    </row>
    <row r="3501" spans="4:10" ht="15" customHeight="1" x14ac:dyDescent="0.15">
      <c r="D3501" s="16">
        <f>IF(T3501="",0,IF(科目汇总表!P$5=1,INT(LEFT(T3501,4)),IF(AND(科目汇总表!P$5=2,LEN(T3501)&gt;4),INT(LEFT(T3501,6)),IF(AND(科目汇总表!P$5=3,LEN(T3501)&gt;6),INT(LEFT(T3501,8)),IF(AND(科目汇总表!P$5=4,LEN(T3501)&gt;8),T3501,0)))))</f>
        <v>0</v>
      </c>
      <c r="H3501" s="16">
        <f t="shared" si="164"/>
        <v>0</v>
      </c>
      <c r="I3501" s="16">
        <f t="shared" si="165"/>
        <v>0</v>
      </c>
      <c r="J3501" s="16">
        <f t="shared" si="166"/>
        <v>0</v>
      </c>
    </row>
    <row r="3502" spans="4:10" ht="15" customHeight="1" x14ac:dyDescent="0.15">
      <c r="D3502" s="16">
        <f>IF(T3502="",0,IF(科目汇总表!P$5=1,INT(LEFT(T3502,4)),IF(AND(科目汇总表!P$5=2,LEN(T3502)&gt;4),INT(LEFT(T3502,6)),IF(AND(科目汇总表!P$5=3,LEN(T3502)&gt;6),INT(LEFT(T3502,8)),IF(AND(科目汇总表!P$5=4,LEN(T3502)&gt;8),T3502,0)))))</f>
        <v>0</v>
      </c>
      <c r="H3502" s="16">
        <f t="shared" si="164"/>
        <v>0</v>
      </c>
      <c r="I3502" s="16">
        <f t="shared" si="165"/>
        <v>0</v>
      </c>
      <c r="J3502" s="16">
        <f t="shared" si="166"/>
        <v>0</v>
      </c>
    </row>
    <row r="3503" spans="4:10" ht="15" customHeight="1" x14ac:dyDescent="0.15">
      <c r="D3503" s="16">
        <f>IF(T3503="",0,IF(科目汇总表!P$5=1,INT(LEFT(T3503,4)),IF(AND(科目汇总表!P$5=2,LEN(T3503)&gt;4),INT(LEFT(T3503,6)),IF(AND(科目汇总表!P$5=3,LEN(T3503)&gt;6),INT(LEFT(T3503,8)),IF(AND(科目汇总表!P$5=4,LEN(T3503)&gt;8),T3503,0)))))</f>
        <v>0</v>
      </c>
      <c r="H3503" s="16">
        <f t="shared" si="164"/>
        <v>0</v>
      </c>
      <c r="I3503" s="16">
        <f t="shared" si="165"/>
        <v>0</v>
      </c>
      <c r="J3503" s="16">
        <f t="shared" si="166"/>
        <v>0</v>
      </c>
    </row>
    <row r="3504" spans="4:10" ht="15" customHeight="1" x14ac:dyDescent="0.15">
      <c r="D3504" s="16">
        <f>IF(T3504="",0,IF(科目汇总表!P$5=1,INT(LEFT(T3504,4)),IF(AND(科目汇总表!P$5=2,LEN(T3504)&gt;4),INT(LEFT(T3504,6)),IF(AND(科目汇总表!P$5=3,LEN(T3504)&gt;6),INT(LEFT(T3504,8)),IF(AND(科目汇总表!P$5=4,LEN(T3504)&gt;8),T3504,0)))))</f>
        <v>0</v>
      </c>
      <c r="H3504" s="16">
        <f t="shared" si="164"/>
        <v>0</v>
      </c>
      <c r="I3504" s="16">
        <f t="shared" si="165"/>
        <v>0</v>
      </c>
      <c r="J3504" s="16">
        <f t="shared" si="166"/>
        <v>0</v>
      </c>
    </row>
    <row r="3505" spans="4:10" ht="15" customHeight="1" x14ac:dyDescent="0.15">
      <c r="D3505" s="16">
        <f>IF(T3505="",0,IF(科目汇总表!P$5=1,INT(LEFT(T3505,4)),IF(AND(科目汇总表!P$5=2,LEN(T3505)&gt;4),INT(LEFT(T3505,6)),IF(AND(科目汇总表!P$5=3,LEN(T3505)&gt;6),INT(LEFT(T3505,8)),IF(AND(科目汇总表!P$5=4,LEN(T3505)&gt;8),T3505,0)))))</f>
        <v>0</v>
      </c>
      <c r="H3505" s="16">
        <f t="shared" si="164"/>
        <v>0</v>
      </c>
      <c r="I3505" s="16">
        <f t="shared" si="165"/>
        <v>0</v>
      </c>
      <c r="J3505" s="16">
        <f t="shared" si="166"/>
        <v>0</v>
      </c>
    </row>
    <row r="3506" spans="4:10" ht="15" customHeight="1" x14ac:dyDescent="0.15">
      <c r="D3506" s="16">
        <f>IF(T3506="",0,IF(科目汇总表!P$5=1,INT(LEFT(T3506,4)),IF(AND(科目汇总表!P$5=2,LEN(T3506)&gt;4),INT(LEFT(T3506,6)),IF(AND(科目汇总表!P$5=3,LEN(T3506)&gt;6),INT(LEFT(T3506,8)),IF(AND(科目汇总表!P$5=4,LEN(T3506)&gt;8),T3506,0)))))</f>
        <v>0</v>
      </c>
      <c r="H3506" s="16">
        <f t="shared" si="164"/>
        <v>0</v>
      </c>
      <c r="I3506" s="16">
        <f t="shared" si="165"/>
        <v>0</v>
      </c>
      <c r="J3506" s="16">
        <f t="shared" si="166"/>
        <v>0</v>
      </c>
    </row>
    <row r="3507" spans="4:10" ht="15" customHeight="1" x14ac:dyDescent="0.15">
      <c r="D3507" s="16">
        <f>IF(T3507="",0,IF(科目汇总表!P$5=1,INT(LEFT(T3507,4)),IF(AND(科目汇总表!P$5=2,LEN(T3507)&gt;4),INT(LEFT(T3507,6)),IF(AND(科目汇总表!P$5=3,LEN(T3507)&gt;6),INT(LEFT(T3507,8)),IF(AND(科目汇总表!P$5=4,LEN(T3507)&gt;8),T3507,0)))))</f>
        <v>0</v>
      </c>
      <c r="H3507" s="16">
        <f t="shared" si="164"/>
        <v>0</v>
      </c>
      <c r="I3507" s="16">
        <f t="shared" si="165"/>
        <v>0</v>
      </c>
      <c r="J3507" s="16">
        <f t="shared" si="166"/>
        <v>0</v>
      </c>
    </row>
    <row r="3508" spans="4:10" ht="15" customHeight="1" x14ac:dyDescent="0.15">
      <c r="D3508" s="16">
        <f>IF(T3508="",0,IF(科目汇总表!P$5=1,INT(LEFT(T3508,4)),IF(AND(科目汇总表!P$5=2,LEN(T3508)&gt;4),INT(LEFT(T3508,6)),IF(AND(科目汇总表!P$5=3,LEN(T3508)&gt;6),INT(LEFT(T3508,8)),IF(AND(科目汇总表!P$5=4,LEN(T3508)&gt;8),T3508,0)))))</f>
        <v>0</v>
      </c>
      <c r="H3508" s="16">
        <f t="shared" si="164"/>
        <v>0</v>
      </c>
      <c r="I3508" s="16">
        <f t="shared" si="165"/>
        <v>0</v>
      </c>
      <c r="J3508" s="16">
        <f t="shared" si="166"/>
        <v>0</v>
      </c>
    </row>
    <row r="3509" spans="4:10" ht="15" customHeight="1" x14ac:dyDescent="0.15">
      <c r="D3509" s="16">
        <f>IF(T3509="",0,IF(科目汇总表!P$5=1,INT(LEFT(T3509,4)),IF(AND(科目汇总表!P$5=2,LEN(T3509)&gt;4),INT(LEFT(T3509,6)),IF(AND(科目汇总表!P$5=3,LEN(T3509)&gt;6),INT(LEFT(T3509,8)),IF(AND(科目汇总表!P$5=4,LEN(T3509)&gt;8),T3509,0)))))</f>
        <v>0</v>
      </c>
      <c r="H3509" s="16">
        <f t="shared" si="164"/>
        <v>0</v>
      </c>
      <c r="I3509" s="16">
        <f t="shared" si="165"/>
        <v>0</v>
      </c>
      <c r="J3509" s="16">
        <f t="shared" si="166"/>
        <v>0</v>
      </c>
    </row>
    <row r="3510" spans="4:10" ht="15" customHeight="1" x14ac:dyDescent="0.15">
      <c r="D3510" s="16">
        <f>IF(T3510="",0,IF(科目汇总表!P$5=1,INT(LEFT(T3510,4)),IF(AND(科目汇总表!P$5=2,LEN(T3510)&gt;4),INT(LEFT(T3510,6)),IF(AND(科目汇总表!P$5=3,LEN(T3510)&gt;6),INT(LEFT(T3510,8)),IF(AND(科目汇总表!P$5=4,LEN(T3510)&gt;8),T3510,0)))))</f>
        <v>0</v>
      </c>
      <c r="H3510" s="16">
        <f t="shared" si="164"/>
        <v>0</v>
      </c>
      <c r="I3510" s="16">
        <f t="shared" si="165"/>
        <v>0</v>
      </c>
      <c r="J3510" s="16">
        <f t="shared" si="166"/>
        <v>0</v>
      </c>
    </row>
    <row r="3511" spans="4:10" ht="15" customHeight="1" x14ac:dyDescent="0.15">
      <c r="D3511" s="16">
        <f>IF(T3511="",0,IF(科目汇总表!P$5=1,INT(LEFT(T3511,4)),IF(AND(科目汇总表!P$5=2,LEN(T3511)&gt;4),INT(LEFT(T3511,6)),IF(AND(科目汇总表!P$5=3,LEN(T3511)&gt;6),INT(LEFT(T3511,8)),IF(AND(科目汇总表!P$5=4,LEN(T3511)&gt;8),T3511,0)))))</f>
        <v>0</v>
      </c>
      <c r="H3511" s="16">
        <f t="shared" si="164"/>
        <v>0</v>
      </c>
      <c r="I3511" s="16">
        <f t="shared" si="165"/>
        <v>0</v>
      </c>
      <c r="J3511" s="16">
        <f t="shared" si="166"/>
        <v>0</v>
      </c>
    </row>
    <row r="3512" spans="4:10" ht="15" customHeight="1" x14ac:dyDescent="0.15">
      <c r="D3512" s="16">
        <f>IF(T3512="",0,IF(科目汇总表!P$5=1,INT(LEFT(T3512,4)),IF(AND(科目汇总表!P$5=2,LEN(T3512)&gt;4),INT(LEFT(T3512,6)),IF(AND(科目汇总表!P$5=3,LEN(T3512)&gt;6),INT(LEFT(T3512,8)),IF(AND(科目汇总表!P$5=4,LEN(T3512)&gt;8),T3512,0)))))</f>
        <v>0</v>
      </c>
      <c r="H3512" s="16">
        <f t="shared" si="164"/>
        <v>0</v>
      </c>
      <c r="I3512" s="16">
        <f t="shared" si="165"/>
        <v>0</v>
      </c>
      <c r="J3512" s="16">
        <f t="shared" si="166"/>
        <v>0</v>
      </c>
    </row>
    <row r="3513" spans="4:10" ht="15" customHeight="1" x14ac:dyDescent="0.15">
      <c r="D3513" s="16">
        <f>IF(T3513="",0,IF(科目汇总表!P$5=1,INT(LEFT(T3513,4)),IF(AND(科目汇总表!P$5=2,LEN(T3513)&gt;4),INT(LEFT(T3513,6)),IF(AND(科目汇总表!P$5=3,LEN(T3513)&gt;6),INT(LEFT(T3513,8)),IF(AND(科目汇总表!P$5=4,LEN(T3513)&gt;8),T3513,0)))))</f>
        <v>0</v>
      </c>
      <c r="H3513" s="16">
        <f t="shared" si="164"/>
        <v>0</v>
      </c>
      <c r="I3513" s="16">
        <f t="shared" si="165"/>
        <v>0</v>
      </c>
      <c r="J3513" s="16">
        <f t="shared" si="166"/>
        <v>0</v>
      </c>
    </row>
    <row r="3514" spans="4:10" ht="15" customHeight="1" x14ac:dyDescent="0.15">
      <c r="D3514" s="16">
        <f>IF(T3514="",0,IF(科目汇总表!P$5=1,INT(LEFT(T3514,4)),IF(AND(科目汇总表!P$5=2,LEN(T3514)&gt;4),INT(LEFT(T3514,6)),IF(AND(科目汇总表!P$5=3,LEN(T3514)&gt;6),INT(LEFT(T3514,8)),IF(AND(科目汇总表!P$5=4,LEN(T3514)&gt;8),T3514,0)))))</f>
        <v>0</v>
      </c>
      <c r="H3514" s="16">
        <f t="shared" si="164"/>
        <v>0</v>
      </c>
      <c r="I3514" s="16">
        <f t="shared" si="165"/>
        <v>0</v>
      </c>
      <c r="J3514" s="16">
        <f t="shared" si="166"/>
        <v>0</v>
      </c>
    </row>
    <row r="3515" spans="4:10" ht="15" customHeight="1" x14ac:dyDescent="0.15">
      <c r="D3515" s="16">
        <f>IF(T3515="",0,IF(科目汇总表!P$5=1,INT(LEFT(T3515,4)),IF(AND(科目汇总表!P$5=2,LEN(T3515)&gt;4),INT(LEFT(T3515,6)),IF(AND(科目汇总表!P$5=3,LEN(T3515)&gt;6),INT(LEFT(T3515,8)),IF(AND(科目汇总表!P$5=4,LEN(T3515)&gt;8),T3515,0)))))</f>
        <v>0</v>
      </c>
      <c r="H3515" s="16">
        <f t="shared" si="164"/>
        <v>0</v>
      </c>
      <c r="I3515" s="16">
        <f t="shared" si="165"/>
        <v>0</v>
      </c>
      <c r="J3515" s="16">
        <f t="shared" si="166"/>
        <v>0</v>
      </c>
    </row>
    <row r="3516" spans="4:10" ht="15" customHeight="1" x14ac:dyDescent="0.15">
      <c r="D3516" s="16">
        <f>IF(T3516="",0,IF(科目汇总表!P$5=1,INT(LEFT(T3516,4)),IF(AND(科目汇总表!P$5=2,LEN(T3516)&gt;4),INT(LEFT(T3516,6)),IF(AND(科目汇总表!P$5=3,LEN(T3516)&gt;6),INT(LEFT(T3516,8)),IF(AND(科目汇总表!P$5=4,LEN(T3516)&gt;8),T3516,0)))))</f>
        <v>0</v>
      </c>
      <c r="H3516" s="16">
        <f t="shared" si="164"/>
        <v>0</v>
      </c>
      <c r="I3516" s="16">
        <f t="shared" si="165"/>
        <v>0</v>
      </c>
      <c r="J3516" s="16">
        <f t="shared" si="166"/>
        <v>0</v>
      </c>
    </row>
    <row r="3517" spans="4:10" ht="15" customHeight="1" x14ac:dyDescent="0.15">
      <c r="D3517" s="16">
        <f>IF(T3517="",0,IF(科目汇总表!P$5=1,INT(LEFT(T3517,4)),IF(AND(科目汇总表!P$5=2,LEN(T3517)&gt;4),INT(LEFT(T3517,6)),IF(AND(科目汇总表!P$5=3,LEN(T3517)&gt;6),INT(LEFT(T3517,8)),IF(AND(科目汇总表!P$5=4,LEN(T3517)&gt;8),T3517,0)))))</f>
        <v>0</v>
      </c>
      <c r="H3517" s="16">
        <f t="shared" si="164"/>
        <v>0</v>
      </c>
      <c r="I3517" s="16">
        <f t="shared" si="165"/>
        <v>0</v>
      </c>
      <c r="J3517" s="16">
        <f t="shared" si="166"/>
        <v>0</v>
      </c>
    </row>
    <row r="3518" spans="4:10" ht="15" customHeight="1" x14ac:dyDescent="0.15">
      <c r="D3518" s="16">
        <f>IF(T3518="",0,IF(科目汇总表!P$5=1,INT(LEFT(T3518,4)),IF(AND(科目汇总表!P$5=2,LEN(T3518)&gt;4),INT(LEFT(T3518,6)),IF(AND(科目汇总表!P$5=3,LEN(T3518)&gt;6),INT(LEFT(T3518,8)),IF(AND(科目汇总表!P$5=4,LEN(T3518)&gt;8),T3518,0)))))</f>
        <v>0</v>
      </c>
      <c r="H3518" s="16">
        <f t="shared" si="164"/>
        <v>0</v>
      </c>
      <c r="I3518" s="16">
        <f t="shared" si="165"/>
        <v>0</v>
      </c>
      <c r="J3518" s="16">
        <f t="shared" si="166"/>
        <v>0</v>
      </c>
    </row>
    <row r="3519" spans="4:10" ht="15" customHeight="1" x14ac:dyDescent="0.15">
      <c r="D3519" s="16">
        <f>IF(T3519="",0,IF(科目汇总表!P$5=1,INT(LEFT(T3519,4)),IF(AND(科目汇总表!P$5=2,LEN(T3519)&gt;4),INT(LEFT(T3519,6)),IF(AND(科目汇总表!P$5=3,LEN(T3519)&gt;6),INT(LEFT(T3519,8)),IF(AND(科目汇总表!P$5=4,LEN(T3519)&gt;8),T3519,0)))))</f>
        <v>0</v>
      </c>
      <c r="H3519" s="16">
        <f t="shared" si="164"/>
        <v>0</v>
      </c>
      <c r="I3519" s="16">
        <f t="shared" si="165"/>
        <v>0</v>
      </c>
      <c r="J3519" s="16">
        <f t="shared" si="166"/>
        <v>0</v>
      </c>
    </row>
    <row r="3520" spans="4:10" ht="15" customHeight="1" x14ac:dyDescent="0.15">
      <c r="D3520" s="16">
        <f>IF(T3520="",0,IF(科目汇总表!P$5=1,INT(LEFT(T3520,4)),IF(AND(科目汇总表!P$5=2,LEN(T3520)&gt;4),INT(LEFT(T3520,6)),IF(AND(科目汇总表!P$5=3,LEN(T3520)&gt;6),INT(LEFT(T3520,8)),IF(AND(科目汇总表!P$5=4,LEN(T3520)&gt;8),T3520,0)))))</f>
        <v>0</v>
      </c>
      <c r="H3520" s="16">
        <f t="shared" si="164"/>
        <v>0</v>
      </c>
      <c r="I3520" s="16">
        <f t="shared" si="165"/>
        <v>0</v>
      </c>
      <c r="J3520" s="16">
        <f t="shared" si="166"/>
        <v>0</v>
      </c>
    </row>
    <row r="3521" spans="4:10" ht="15" customHeight="1" x14ac:dyDescent="0.15">
      <c r="D3521" s="16">
        <f>IF(T3521="",0,IF(科目汇总表!P$5=1,INT(LEFT(T3521,4)),IF(AND(科目汇总表!P$5=2,LEN(T3521)&gt;4),INT(LEFT(T3521,6)),IF(AND(科目汇总表!P$5=3,LEN(T3521)&gt;6),INT(LEFT(T3521,8)),IF(AND(科目汇总表!P$5=4,LEN(T3521)&gt;8),T3521,0)))))</f>
        <v>0</v>
      </c>
      <c r="H3521" s="16">
        <f t="shared" si="164"/>
        <v>0</v>
      </c>
      <c r="I3521" s="16">
        <f t="shared" si="165"/>
        <v>0</v>
      </c>
      <c r="J3521" s="16">
        <f t="shared" si="166"/>
        <v>0</v>
      </c>
    </row>
    <row r="3522" spans="4:10" ht="15" customHeight="1" x14ac:dyDescent="0.15">
      <c r="D3522" s="16">
        <f>IF(T3522="",0,IF(科目汇总表!P$5=1,INT(LEFT(T3522,4)),IF(AND(科目汇总表!P$5=2,LEN(T3522)&gt;4),INT(LEFT(T3522,6)),IF(AND(科目汇总表!P$5=3,LEN(T3522)&gt;6),INT(LEFT(T3522,8)),IF(AND(科目汇总表!P$5=4,LEN(T3522)&gt;8),T3522,0)))))</f>
        <v>0</v>
      </c>
      <c r="H3522" s="16">
        <f t="shared" si="164"/>
        <v>0</v>
      </c>
      <c r="I3522" s="16">
        <f t="shared" si="165"/>
        <v>0</v>
      </c>
      <c r="J3522" s="16">
        <f t="shared" si="166"/>
        <v>0</v>
      </c>
    </row>
    <row r="3523" spans="4:10" ht="15" customHeight="1" x14ac:dyDescent="0.15">
      <c r="D3523" s="16">
        <f>IF(T3523="",0,IF(科目汇总表!P$5=1,INT(LEFT(T3523,4)),IF(AND(科目汇总表!P$5=2,LEN(T3523)&gt;4),INT(LEFT(T3523,6)),IF(AND(科目汇总表!P$5=3,LEN(T3523)&gt;6),INT(LEFT(T3523,8)),IF(AND(科目汇总表!P$5=4,LEN(T3523)&gt;8),T3523,0)))))</f>
        <v>0</v>
      </c>
      <c r="H3523" s="16">
        <f t="shared" si="164"/>
        <v>0</v>
      </c>
      <c r="I3523" s="16">
        <f t="shared" si="165"/>
        <v>0</v>
      </c>
      <c r="J3523" s="16">
        <f t="shared" si="166"/>
        <v>0</v>
      </c>
    </row>
    <row r="3524" spans="4:10" ht="15" customHeight="1" x14ac:dyDescent="0.15">
      <c r="D3524" s="16">
        <f>IF(T3524="",0,IF(科目汇总表!P$5=1,INT(LEFT(T3524,4)),IF(AND(科目汇总表!P$5=2,LEN(T3524)&gt;4),INT(LEFT(T3524,6)),IF(AND(科目汇总表!P$5=3,LEN(T3524)&gt;6),INT(LEFT(T3524,8)),IF(AND(科目汇总表!P$5=4,LEN(T3524)&gt;8),T3524,0)))))</f>
        <v>0</v>
      </c>
      <c r="H3524" s="16">
        <f t="shared" si="164"/>
        <v>0</v>
      </c>
      <c r="I3524" s="16">
        <f t="shared" si="165"/>
        <v>0</v>
      </c>
      <c r="J3524" s="16">
        <f t="shared" si="166"/>
        <v>0</v>
      </c>
    </row>
    <row r="3525" spans="4:10" ht="15" customHeight="1" x14ac:dyDescent="0.15">
      <c r="D3525" s="16">
        <f>IF(T3525="",0,IF(科目汇总表!P$5=1,INT(LEFT(T3525,4)),IF(AND(科目汇总表!P$5=2,LEN(T3525)&gt;4),INT(LEFT(T3525,6)),IF(AND(科目汇总表!P$5=3,LEN(T3525)&gt;6),INT(LEFT(T3525,8)),IF(AND(科目汇总表!P$5=4,LEN(T3525)&gt;8),T3525,0)))))</f>
        <v>0</v>
      </c>
      <c r="H3525" s="16">
        <f t="shared" ref="H3525:H3588" si="167">IF(T3525=0,0,INT(LEFT(T3525,4)))</f>
        <v>0</v>
      </c>
      <c r="I3525" s="16">
        <f t="shared" si="165"/>
        <v>0</v>
      </c>
      <c r="J3525" s="16">
        <f t="shared" si="166"/>
        <v>0</v>
      </c>
    </row>
    <row r="3526" spans="4:10" ht="15" customHeight="1" x14ac:dyDescent="0.15">
      <c r="D3526" s="16">
        <f>IF(T3526="",0,IF(科目汇总表!P$5=1,INT(LEFT(T3526,4)),IF(AND(科目汇总表!P$5=2,LEN(T3526)&gt;4),INT(LEFT(T3526,6)),IF(AND(科目汇总表!P$5=3,LEN(T3526)&gt;6),INT(LEFT(T3526,8)),IF(AND(科目汇总表!P$5=4,LEN(T3526)&gt;8),T3526,0)))))</f>
        <v>0</v>
      </c>
      <c r="H3526" s="16">
        <f t="shared" si="167"/>
        <v>0</v>
      </c>
      <c r="I3526" s="16">
        <f t="shared" si="165"/>
        <v>0</v>
      </c>
      <c r="J3526" s="16">
        <f t="shared" si="166"/>
        <v>0</v>
      </c>
    </row>
    <row r="3527" spans="4:10" ht="15" customHeight="1" x14ac:dyDescent="0.15">
      <c r="D3527" s="16">
        <f>IF(T3527="",0,IF(科目汇总表!P$5=1,INT(LEFT(T3527,4)),IF(AND(科目汇总表!P$5=2,LEN(T3527)&gt;4),INT(LEFT(T3527,6)),IF(AND(科目汇总表!P$5=3,LEN(T3527)&gt;6),INT(LEFT(T3527,8)),IF(AND(科目汇总表!P$5=4,LEN(T3527)&gt;8),T3527,0)))))</f>
        <v>0</v>
      </c>
      <c r="H3527" s="16">
        <f t="shared" si="167"/>
        <v>0</v>
      </c>
      <c r="I3527" s="16">
        <f t="shared" si="165"/>
        <v>0</v>
      </c>
      <c r="J3527" s="16">
        <f t="shared" si="166"/>
        <v>0</v>
      </c>
    </row>
    <row r="3528" spans="4:10" ht="15" customHeight="1" x14ac:dyDescent="0.15">
      <c r="D3528" s="16">
        <f>IF(T3528="",0,IF(科目汇总表!P$5=1,INT(LEFT(T3528,4)),IF(AND(科目汇总表!P$5=2,LEN(T3528)&gt;4),INT(LEFT(T3528,6)),IF(AND(科目汇总表!P$5=3,LEN(T3528)&gt;6),INT(LEFT(T3528,8)),IF(AND(科目汇总表!P$5=4,LEN(T3528)&gt;8),T3528,0)))))</f>
        <v>0</v>
      </c>
      <c r="H3528" s="16">
        <f t="shared" si="167"/>
        <v>0</v>
      </c>
      <c r="I3528" s="16">
        <f t="shared" si="165"/>
        <v>0</v>
      </c>
      <c r="J3528" s="16">
        <f t="shared" si="166"/>
        <v>0</v>
      </c>
    </row>
    <row r="3529" spans="4:10" ht="15" customHeight="1" x14ac:dyDescent="0.15">
      <c r="D3529" s="16">
        <f>IF(T3529="",0,IF(科目汇总表!P$5=1,INT(LEFT(T3529,4)),IF(AND(科目汇总表!P$5=2,LEN(T3529)&gt;4),INT(LEFT(T3529,6)),IF(AND(科目汇总表!P$5=3,LEN(T3529)&gt;6),INT(LEFT(T3529,8)),IF(AND(科目汇总表!P$5=4,LEN(T3529)&gt;8),T3529,0)))))</f>
        <v>0</v>
      </c>
      <c r="H3529" s="16">
        <f t="shared" si="167"/>
        <v>0</v>
      </c>
      <c r="I3529" s="16">
        <f t="shared" si="165"/>
        <v>0</v>
      </c>
      <c r="J3529" s="16">
        <f t="shared" si="166"/>
        <v>0</v>
      </c>
    </row>
    <row r="3530" spans="4:10" ht="15" customHeight="1" x14ac:dyDescent="0.15">
      <c r="D3530" s="16">
        <f>IF(T3530="",0,IF(科目汇总表!P$5=1,INT(LEFT(T3530,4)),IF(AND(科目汇总表!P$5=2,LEN(T3530)&gt;4),INT(LEFT(T3530,6)),IF(AND(科目汇总表!P$5=3,LEN(T3530)&gt;6),INT(LEFT(T3530,8)),IF(AND(科目汇总表!P$5=4,LEN(T3530)&gt;8),T3530,0)))))</f>
        <v>0</v>
      </c>
      <c r="H3530" s="16">
        <f t="shared" si="167"/>
        <v>0</v>
      </c>
      <c r="I3530" s="16">
        <f t="shared" si="165"/>
        <v>0</v>
      </c>
      <c r="J3530" s="16">
        <f t="shared" si="166"/>
        <v>0</v>
      </c>
    </row>
    <row r="3531" spans="4:10" ht="15" customHeight="1" x14ac:dyDescent="0.15">
      <c r="D3531" s="16">
        <f>IF(T3531="",0,IF(科目汇总表!P$5=1,INT(LEFT(T3531,4)),IF(AND(科目汇总表!P$5=2,LEN(T3531)&gt;4),INT(LEFT(T3531,6)),IF(AND(科目汇总表!P$5=3,LEN(T3531)&gt;6),INT(LEFT(T3531,8)),IF(AND(科目汇总表!P$5=4,LEN(T3531)&gt;8),T3531,0)))))</f>
        <v>0</v>
      </c>
      <c r="H3531" s="16">
        <f t="shared" si="167"/>
        <v>0</v>
      </c>
      <c r="I3531" s="16">
        <f t="shared" si="165"/>
        <v>0</v>
      </c>
      <c r="J3531" s="16">
        <f t="shared" si="166"/>
        <v>0</v>
      </c>
    </row>
    <row r="3532" spans="4:10" ht="15" customHeight="1" x14ac:dyDescent="0.15">
      <c r="D3532" s="16">
        <f>IF(T3532="",0,IF(科目汇总表!P$5=1,INT(LEFT(T3532,4)),IF(AND(科目汇总表!P$5=2,LEN(T3532)&gt;4),INT(LEFT(T3532,6)),IF(AND(科目汇总表!P$5=3,LEN(T3532)&gt;6),INT(LEFT(T3532,8)),IF(AND(科目汇总表!P$5=4,LEN(T3532)&gt;8),T3532,0)))))</f>
        <v>0</v>
      </c>
      <c r="H3532" s="16">
        <f t="shared" si="167"/>
        <v>0</v>
      </c>
      <c r="I3532" s="16">
        <f t="shared" si="165"/>
        <v>0</v>
      </c>
      <c r="J3532" s="16">
        <f t="shared" si="166"/>
        <v>0</v>
      </c>
    </row>
    <row r="3533" spans="4:10" ht="15" customHeight="1" x14ac:dyDescent="0.15">
      <c r="D3533" s="16">
        <f>IF(T3533="",0,IF(科目汇总表!P$5=1,INT(LEFT(T3533,4)),IF(AND(科目汇总表!P$5=2,LEN(T3533)&gt;4),INT(LEFT(T3533,6)),IF(AND(科目汇总表!P$5=3,LEN(T3533)&gt;6),INT(LEFT(T3533,8)),IF(AND(科目汇总表!P$5=4,LEN(T3533)&gt;8),T3533,0)))))</f>
        <v>0</v>
      </c>
      <c r="H3533" s="16">
        <f t="shared" si="167"/>
        <v>0</v>
      </c>
      <c r="I3533" s="16">
        <f t="shared" si="165"/>
        <v>0</v>
      </c>
      <c r="J3533" s="16">
        <f t="shared" si="166"/>
        <v>0</v>
      </c>
    </row>
    <row r="3534" spans="4:10" ht="15" customHeight="1" x14ac:dyDescent="0.15">
      <c r="D3534" s="16">
        <f>IF(T3534="",0,IF(科目汇总表!P$5=1,INT(LEFT(T3534,4)),IF(AND(科目汇总表!P$5=2,LEN(T3534)&gt;4),INT(LEFT(T3534,6)),IF(AND(科目汇总表!P$5=3,LEN(T3534)&gt;6),INT(LEFT(T3534,8)),IF(AND(科目汇总表!P$5=4,LEN(T3534)&gt;8),T3534,0)))))</f>
        <v>0</v>
      </c>
      <c r="H3534" s="16">
        <f t="shared" si="167"/>
        <v>0</v>
      </c>
      <c r="I3534" s="16">
        <f t="shared" si="165"/>
        <v>0</v>
      </c>
      <c r="J3534" s="16">
        <f t="shared" si="166"/>
        <v>0</v>
      </c>
    </row>
    <row r="3535" spans="4:10" ht="15" customHeight="1" x14ac:dyDescent="0.15">
      <c r="D3535" s="16">
        <f>IF(T3535="",0,IF(科目汇总表!P$5=1,INT(LEFT(T3535,4)),IF(AND(科目汇总表!P$5=2,LEN(T3535)&gt;4),INT(LEFT(T3535,6)),IF(AND(科目汇总表!P$5=3,LEN(T3535)&gt;6),INT(LEFT(T3535,8)),IF(AND(科目汇总表!P$5=4,LEN(T3535)&gt;8),T3535,0)))))</f>
        <v>0</v>
      </c>
      <c r="H3535" s="16">
        <f t="shared" si="167"/>
        <v>0</v>
      </c>
      <c r="I3535" s="16">
        <f t="shared" si="165"/>
        <v>0</v>
      </c>
      <c r="J3535" s="16">
        <f t="shared" si="166"/>
        <v>0</v>
      </c>
    </row>
    <row r="3536" spans="4:10" ht="15" customHeight="1" x14ac:dyDescent="0.15">
      <c r="D3536" s="16">
        <f>IF(T3536="",0,IF(科目汇总表!P$5=1,INT(LEFT(T3536,4)),IF(AND(科目汇总表!P$5=2,LEN(T3536)&gt;4),INT(LEFT(T3536,6)),IF(AND(科目汇总表!P$5=3,LEN(T3536)&gt;6),INT(LEFT(T3536,8)),IF(AND(科目汇总表!P$5=4,LEN(T3536)&gt;8),T3536,0)))))</f>
        <v>0</v>
      </c>
      <c r="H3536" s="16">
        <f t="shared" si="167"/>
        <v>0</v>
      </c>
      <c r="I3536" s="16">
        <f t="shared" si="165"/>
        <v>0</v>
      </c>
      <c r="J3536" s="16">
        <f t="shared" si="166"/>
        <v>0</v>
      </c>
    </row>
    <row r="3537" spans="4:10" ht="15" customHeight="1" x14ac:dyDescent="0.15">
      <c r="D3537" s="16">
        <f>IF(T3537="",0,IF(科目汇总表!P$5=1,INT(LEFT(T3537,4)),IF(AND(科目汇总表!P$5=2,LEN(T3537)&gt;4),INT(LEFT(T3537,6)),IF(AND(科目汇总表!P$5=3,LEN(T3537)&gt;6),INT(LEFT(T3537,8)),IF(AND(科目汇总表!P$5=4,LEN(T3537)&gt;8),T3537,0)))))</f>
        <v>0</v>
      </c>
      <c r="H3537" s="16">
        <f t="shared" si="167"/>
        <v>0</v>
      </c>
      <c r="I3537" s="16">
        <f t="shared" si="165"/>
        <v>0</v>
      </c>
      <c r="J3537" s="16">
        <f t="shared" si="166"/>
        <v>0</v>
      </c>
    </row>
    <row r="3538" spans="4:10" ht="15" customHeight="1" x14ac:dyDescent="0.15">
      <c r="D3538" s="16">
        <f>IF(T3538="",0,IF(科目汇总表!P$5=1,INT(LEFT(T3538,4)),IF(AND(科目汇总表!P$5=2,LEN(T3538)&gt;4),INT(LEFT(T3538,6)),IF(AND(科目汇总表!P$5=3,LEN(T3538)&gt;6),INT(LEFT(T3538,8)),IF(AND(科目汇总表!P$5=4,LEN(T3538)&gt;8),T3538,0)))))</f>
        <v>0</v>
      </c>
      <c r="H3538" s="16">
        <f t="shared" si="167"/>
        <v>0</v>
      </c>
      <c r="I3538" s="16">
        <f t="shared" si="165"/>
        <v>0</v>
      </c>
      <c r="J3538" s="16">
        <f t="shared" si="166"/>
        <v>0</v>
      </c>
    </row>
    <row r="3539" spans="4:10" ht="15" customHeight="1" x14ac:dyDescent="0.15">
      <c r="D3539" s="16">
        <f>IF(T3539="",0,IF(科目汇总表!P$5=1,INT(LEFT(T3539,4)),IF(AND(科目汇总表!P$5=2,LEN(T3539)&gt;4),INT(LEFT(T3539,6)),IF(AND(科目汇总表!P$5=3,LEN(T3539)&gt;6),INT(LEFT(T3539,8)),IF(AND(科目汇总表!P$5=4,LEN(T3539)&gt;8),T3539,0)))))</f>
        <v>0</v>
      </c>
      <c r="H3539" s="16">
        <f t="shared" si="167"/>
        <v>0</v>
      </c>
      <c r="I3539" s="16">
        <f t="shared" si="165"/>
        <v>0</v>
      </c>
      <c r="J3539" s="16">
        <f t="shared" si="166"/>
        <v>0</v>
      </c>
    </row>
    <row r="3540" spans="4:10" ht="15" customHeight="1" x14ac:dyDescent="0.15">
      <c r="D3540" s="16">
        <f>IF(T3540="",0,IF(科目汇总表!P$5=1,INT(LEFT(T3540,4)),IF(AND(科目汇总表!P$5=2,LEN(T3540)&gt;4),INT(LEFT(T3540,6)),IF(AND(科目汇总表!P$5=3,LEN(T3540)&gt;6),INT(LEFT(T3540,8)),IF(AND(科目汇总表!P$5=4,LEN(T3540)&gt;8),T3540,0)))))</f>
        <v>0</v>
      </c>
      <c r="H3540" s="16">
        <f t="shared" si="167"/>
        <v>0</v>
      </c>
      <c r="I3540" s="16">
        <f t="shared" si="165"/>
        <v>0</v>
      </c>
      <c r="J3540" s="16">
        <f t="shared" si="166"/>
        <v>0</v>
      </c>
    </row>
    <row r="3541" spans="4:10" ht="15" customHeight="1" x14ac:dyDescent="0.15">
      <c r="D3541" s="16">
        <f>IF(T3541="",0,IF(科目汇总表!P$5=1,INT(LEFT(T3541,4)),IF(AND(科目汇总表!P$5=2,LEN(T3541)&gt;4),INT(LEFT(T3541,6)),IF(AND(科目汇总表!P$5=3,LEN(T3541)&gt;6),INT(LEFT(T3541,8)),IF(AND(科目汇总表!P$5=4,LEN(T3541)&gt;8),T3541,0)))))</f>
        <v>0</v>
      </c>
      <c r="H3541" s="16">
        <f t="shared" si="167"/>
        <v>0</v>
      </c>
      <c r="I3541" s="16">
        <f t="shared" si="165"/>
        <v>0</v>
      </c>
      <c r="J3541" s="16">
        <f t="shared" si="166"/>
        <v>0</v>
      </c>
    </row>
    <row r="3542" spans="4:10" ht="15" customHeight="1" x14ac:dyDescent="0.15">
      <c r="D3542" s="16">
        <f>IF(T3542="",0,IF(科目汇总表!P$5=1,INT(LEFT(T3542,4)),IF(AND(科目汇总表!P$5=2,LEN(T3542)&gt;4),INT(LEFT(T3542,6)),IF(AND(科目汇总表!P$5=3,LEN(T3542)&gt;6),INT(LEFT(T3542,8)),IF(AND(科目汇总表!P$5=4,LEN(T3542)&gt;8),T3542,0)))))</f>
        <v>0</v>
      </c>
      <c r="H3542" s="16">
        <f t="shared" si="167"/>
        <v>0</v>
      </c>
      <c r="I3542" s="16">
        <f t="shared" si="165"/>
        <v>0</v>
      </c>
      <c r="J3542" s="16">
        <f t="shared" si="166"/>
        <v>0</v>
      </c>
    </row>
    <row r="3543" spans="4:10" ht="15" customHeight="1" x14ac:dyDescent="0.15">
      <c r="D3543" s="16">
        <f>IF(T3543="",0,IF(科目汇总表!P$5=1,INT(LEFT(T3543,4)),IF(AND(科目汇总表!P$5=2,LEN(T3543)&gt;4),INT(LEFT(T3543,6)),IF(AND(科目汇总表!P$5=3,LEN(T3543)&gt;6),INT(LEFT(T3543,8)),IF(AND(科目汇总表!P$5=4,LEN(T3543)&gt;8),T3543,0)))))</f>
        <v>0</v>
      </c>
      <c r="H3543" s="16">
        <f t="shared" si="167"/>
        <v>0</v>
      </c>
      <c r="I3543" s="16">
        <f t="shared" si="165"/>
        <v>0</v>
      </c>
      <c r="J3543" s="16">
        <f t="shared" si="166"/>
        <v>0</v>
      </c>
    </row>
    <row r="3544" spans="4:10" ht="15" customHeight="1" x14ac:dyDescent="0.15">
      <c r="D3544" s="16">
        <f>IF(T3544="",0,IF(科目汇总表!P$5=1,INT(LEFT(T3544,4)),IF(AND(科目汇总表!P$5=2,LEN(T3544)&gt;4),INT(LEFT(T3544,6)),IF(AND(科目汇总表!P$5=3,LEN(T3544)&gt;6),INT(LEFT(T3544,8)),IF(AND(科目汇总表!P$5=4,LEN(T3544)&gt;8),T3544,0)))))</f>
        <v>0</v>
      </c>
      <c r="H3544" s="16">
        <f t="shared" si="167"/>
        <v>0</v>
      </c>
      <c r="I3544" s="16">
        <f t="shared" si="165"/>
        <v>0</v>
      </c>
      <c r="J3544" s="16">
        <f t="shared" si="166"/>
        <v>0</v>
      </c>
    </row>
    <row r="3545" spans="4:10" ht="15" customHeight="1" x14ac:dyDescent="0.15">
      <c r="D3545" s="16">
        <f>IF(T3545="",0,IF(科目汇总表!P$5=1,INT(LEFT(T3545,4)),IF(AND(科目汇总表!P$5=2,LEN(T3545)&gt;4),INT(LEFT(T3545,6)),IF(AND(科目汇总表!P$5=3,LEN(T3545)&gt;6),INT(LEFT(T3545,8)),IF(AND(科目汇总表!P$5=4,LEN(T3545)&gt;8),T3545,0)))))</f>
        <v>0</v>
      </c>
      <c r="H3545" s="16">
        <f t="shared" si="167"/>
        <v>0</v>
      </c>
      <c r="I3545" s="16">
        <f t="shared" si="165"/>
        <v>0</v>
      </c>
      <c r="J3545" s="16">
        <f t="shared" si="166"/>
        <v>0</v>
      </c>
    </row>
    <row r="3546" spans="4:10" ht="15" customHeight="1" x14ac:dyDescent="0.15">
      <c r="D3546" s="16">
        <f>IF(T3546="",0,IF(科目汇总表!P$5=1,INT(LEFT(T3546,4)),IF(AND(科目汇总表!P$5=2,LEN(T3546)&gt;4),INT(LEFT(T3546,6)),IF(AND(科目汇总表!P$5=3,LEN(T3546)&gt;6),INT(LEFT(T3546,8)),IF(AND(科目汇总表!P$5=4,LEN(T3546)&gt;8),T3546,0)))))</f>
        <v>0</v>
      </c>
      <c r="H3546" s="16">
        <f t="shared" si="167"/>
        <v>0</v>
      </c>
      <c r="I3546" s="16">
        <f t="shared" si="165"/>
        <v>0</v>
      </c>
      <c r="J3546" s="16">
        <f t="shared" si="166"/>
        <v>0</v>
      </c>
    </row>
    <row r="3547" spans="4:10" ht="15" customHeight="1" x14ac:dyDescent="0.15">
      <c r="D3547" s="16">
        <f>IF(T3547="",0,IF(科目汇总表!P$5=1,INT(LEFT(T3547,4)),IF(AND(科目汇总表!P$5=2,LEN(T3547)&gt;4),INT(LEFT(T3547,6)),IF(AND(科目汇总表!P$5=3,LEN(T3547)&gt;6),INT(LEFT(T3547,8)),IF(AND(科目汇总表!P$5=4,LEN(T3547)&gt;8),T3547,0)))))</f>
        <v>0</v>
      </c>
      <c r="H3547" s="16">
        <f t="shared" si="167"/>
        <v>0</v>
      </c>
      <c r="I3547" s="16">
        <f t="shared" si="165"/>
        <v>0</v>
      </c>
      <c r="J3547" s="16">
        <f t="shared" si="166"/>
        <v>0</v>
      </c>
    </row>
    <row r="3548" spans="4:10" ht="15" customHeight="1" x14ac:dyDescent="0.15">
      <c r="D3548" s="16">
        <f>IF(T3548="",0,IF(科目汇总表!P$5=1,INT(LEFT(T3548,4)),IF(AND(科目汇总表!P$5=2,LEN(T3548)&gt;4),INT(LEFT(T3548,6)),IF(AND(科目汇总表!P$5=3,LEN(T3548)&gt;6),INT(LEFT(T3548,8)),IF(AND(科目汇总表!P$5=4,LEN(T3548)&gt;8),T3548,0)))))</f>
        <v>0</v>
      </c>
      <c r="H3548" s="16">
        <f t="shared" si="167"/>
        <v>0</v>
      </c>
      <c r="I3548" s="16">
        <f t="shared" si="165"/>
        <v>0</v>
      </c>
      <c r="J3548" s="16">
        <f t="shared" si="166"/>
        <v>0</v>
      </c>
    </row>
    <row r="3549" spans="4:10" ht="15" customHeight="1" x14ac:dyDescent="0.15">
      <c r="D3549" s="16">
        <f>IF(T3549="",0,IF(科目汇总表!P$5=1,INT(LEFT(T3549,4)),IF(AND(科目汇总表!P$5=2,LEN(T3549)&gt;4),INT(LEFT(T3549,6)),IF(AND(科目汇总表!P$5=3,LEN(T3549)&gt;6),INT(LEFT(T3549,8)),IF(AND(科目汇总表!P$5=4,LEN(T3549)&gt;8),T3549,0)))))</f>
        <v>0</v>
      </c>
      <c r="H3549" s="16">
        <f t="shared" si="167"/>
        <v>0</v>
      </c>
      <c r="I3549" s="16">
        <f t="shared" si="165"/>
        <v>0</v>
      </c>
      <c r="J3549" s="16">
        <f t="shared" si="166"/>
        <v>0</v>
      </c>
    </row>
    <row r="3550" spans="4:10" ht="15" customHeight="1" x14ac:dyDescent="0.15">
      <c r="D3550" s="16">
        <f>IF(T3550="",0,IF(科目汇总表!P$5=1,INT(LEFT(T3550,4)),IF(AND(科目汇总表!P$5=2,LEN(T3550)&gt;4),INT(LEFT(T3550,6)),IF(AND(科目汇总表!P$5=3,LEN(T3550)&gt;6),INT(LEFT(T3550,8)),IF(AND(科目汇总表!P$5=4,LEN(T3550)&gt;8),T3550,0)))))</f>
        <v>0</v>
      </c>
      <c r="H3550" s="16">
        <f t="shared" si="167"/>
        <v>0</v>
      </c>
      <c r="I3550" s="16">
        <f t="shared" si="165"/>
        <v>0</v>
      </c>
      <c r="J3550" s="16">
        <f t="shared" si="166"/>
        <v>0</v>
      </c>
    </row>
    <row r="3551" spans="4:10" ht="15" customHeight="1" x14ac:dyDescent="0.15">
      <c r="D3551" s="16">
        <f>IF(T3551="",0,IF(科目汇总表!P$5=1,INT(LEFT(T3551,4)),IF(AND(科目汇总表!P$5=2,LEN(T3551)&gt;4),INT(LEFT(T3551,6)),IF(AND(科目汇总表!P$5=3,LEN(T3551)&gt;6),INT(LEFT(T3551,8)),IF(AND(科目汇总表!P$5=4,LEN(T3551)&gt;8),T3551,0)))))</f>
        <v>0</v>
      </c>
      <c r="H3551" s="16">
        <f t="shared" si="167"/>
        <v>0</v>
      </c>
      <c r="I3551" s="16">
        <f t="shared" si="165"/>
        <v>0</v>
      </c>
      <c r="J3551" s="16">
        <f t="shared" si="166"/>
        <v>0</v>
      </c>
    </row>
    <row r="3552" spans="4:10" ht="15" customHeight="1" x14ac:dyDescent="0.15">
      <c r="D3552" s="16">
        <f>IF(T3552="",0,IF(科目汇总表!P$5=1,INT(LEFT(T3552,4)),IF(AND(科目汇总表!P$5=2,LEN(T3552)&gt;4),INT(LEFT(T3552,6)),IF(AND(科目汇总表!P$5=3,LEN(T3552)&gt;6),INT(LEFT(T3552,8)),IF(AND(科目汇总表!P$5=4,LEN(T3552)&gt;8),T3552,0)))))</f>
        <v>0</v>
      </c>
      <c r="H3552" s="16">
        <f t="shared" si="167"/>
        <v>0</v>
      </c>
      <c r="I3552" s="16">
        <f t="shared" si="165"/>
        <v>0</v>
      </c>
      <c r="J3552" s="16">
        <f t="shared" si="166"/>
        <v>0</v>
      </c>
    </row>
    <row r="3553" spans="4:10" ht="15" customHeight="1" x14ac:dyDescent="0.15">
      <c r="D3553" s="16">
        <f>IF(T3553="",0,IF(科目汇总表!P$5=1,INT(LEFT(T3553,4)),IF(AND(科目汇总表!P$5=2,LEN(T3553)&gt;4),INT(LEFT(T3553,6)),IF(AND(科目汇总表!P$5=3,LEN(T3553)&gt;6),INT(LEFT(T3553,8)),IF(AND(科目汇总表!P$5=4,LEN(T3553)&gt;8),T3553,0)))))</f>
        <v>0</v>
      </c>
      <c r="H3553" s="16">
        <f t="shared" si="167"/>
        <v>0</v>
      </c>
      <c r="I3553" s="16">
        <f t="shared" si="165"/>
        <v>0</v>
      </c>
      <c r="J3553" s="16">
        <f t="shared" si="166"/>
        <v>0</v>
      </c>
    </row>
    <row r="3554" spans="4:10" ht="15" customHeight="1" x14ac:dyDescent="0.15">
      <c r="D3554" s="16">
        <f>IF(T3554="",0,IF(科目汇总表!P$5=1,INT(LEFT(T3554,4)),IF(AND(科目汇总表!P$5=2,LEN(T3554)&gt;4),INT(LEFT(T3554,6)),IF(AND(科目汇总表!P$5=3,LEN(T3554)&gt;6),INT(LEFT(T3554,8)),IF(AND(科目汇总表!P$5=4,LEN(T3554)&gt;8),T3554,0)))))</f>
        <v>0</v>
      </c>
      <c r="H3554" s="16">
        <f t="shared" si="167"/>
        <v>0</v>
      </c>
      <c r="I3554" s="16">
        <f t="shared" si="165"/>
        <v>0</v>
      </c>
      <c r="J3554" s="16">
        <f t="shared" si="166"/>
        <v>0</v>
      </c>
    </row>
    <row r="3555" spans="4:10" ht="15" customHeight="1" x14ac:dyDescent="0.15">
      <c r="D3555" s="16">
        <f>IF(T3555="",0,IF(科目汇总表!P$5=1,INT(LEFT(T3555,4)),IF(AND(科目汇总表!P$5=2,LEN(T3555)&gt;4),INT(LEFT(T3555,6)),IF(AND(科目汇总表!P$5=3,LEN(T3555)&gt;6),INT(LEFT(T3555,8)),IF(AND(科目汇总表!P$5=4,LEN(T3555)&gt;8),T3555,0)))))</f>
        <v>0</v>
      </c>
      <c r="H3555" s="16">
        <f t="shared" si="167"/>
        <v>0</v>
      </c>
      <c r="I3555" s="16">
        <f t="shared" si="165"/>
        <v>0</v>
      </c>
      <c r="J3555" s="16">
        <f t="shared" si="166"/>
        <v>0</v>
      </c>
    </row>
    <row r="3556" spans="4:10" ht="15" customHeight="1" x14ac:dyDescent="0.15">
      <c r="D3556" s="16">
        <f>IF(T3556="",0,IF(科目汇总表!P$5=1,INT(LEFT(T3556,4)),IF(AND(科目汇总表!P$5=2,LEN(T3556)&gt;4),INT(LEFT(T3556,6)),IF(AND(科目汇总表!P$5=3,LEN(T3556)&gt;6),INT(LEFT(T3556,8)),IF(AND(科目汇总表!P$5=4,LEN(T3556)&gt;8),T3556,0)))))</f>
        <v>0</v>
      </c>
      <c r="H3556" s="16">
        <f t="shared" si="167"/>
        <v>0</v>
      </c>
      <c r="I3556" s="16">
        <f t="shared" ref="I3556:I3619" si="168">IF(LEN(T3556)&lt;6,0,INT(LEFT(T3556,6)))</f>
        <v>0</v>
      </c>
      <c r="J3556" s="16">
        <f t="shared" ref="J3556:J3619" si="169">IF(LEN(T3556)&lt;8,0,INT(LEFT(T3556,8)))</f>
        <v>0</v>
      </c>
    </row>
    <row r="3557" spans="4:10" ht="15" customHeight="1" x14ac:dyDescent="0.15">
      <c r="D3557" s="16">
        <f>IF(T3557="",0,IF(科目汇总表!P$5=1,INT(LEFT(T3557,4)),IF(AND(科目汇总表!P$5=2,LEN(T3557)&gt;4),INT(LEFT(T3557,6)),IF(AND(科目汇总表!P$5=3,LEN(T3557)&gt;6),INT(LEFT(T3557,8)),IF(AND(科目汇总表!P$5=4,LEN(T3557)&gt;8),T3557,0)))))</f>
        <v>0</v>
      </c>
      <c r="H3557" s="16">
        <f t="shared" si="167"/>
        <v>0</v>
      </c>
      <c r="I3557" s="16">
        <f t="shared" si="168"/>
        <v>0</v>
      </c>
      <c r="J3557" s="16">
        <f t="shared" si="169"/>
        <v>0</v>
      </c>
    </row>
    <row r="3558" spans="4:10" ht="15" customHeight="1" x14ac:dyDescent="0.15">
      <c r="D3558" s="16">
        <f>IF(T3558="",0,IF(科目汇总表!P$5=1,INT(LEFT(T3558,4)),IF(AND(科目汇总表!P$5=2,LEN(T3558)&gt;4),INT(LEFT(T3558,6)),IF(AND(科目汇总表!P$5=3,LEN(T3558)&gt;6),INT(LEFT(T3558,8)),IF(AND(科目汇总表!P$5=4,LEN(T3558)&gt;8),T3558,0)))))</f>
        <v>0</v>
      </c>
      <c r="H3558" s="16">
        <f t="shared" si="167"/>
        <v>0</v>
      </c>
      <c r="I3558" s="16">
        <f t="shared" si="168"/>
        <v>0</v>
      </c>
      <c r="J3558" s="16">
        <f t="shared" si="169"/>
        <v>0</v>
      </c>
    </row>
    <row r="3559" spans="4:10" ht="15" customHeight="1" x14ac:dyDescent="0.15">
      <c r="D3559" s="16">
        <f>IF(T3559="",0,IF(科目汇总表!P$5=1,INT(LEFT(T3559,4)),IF(AND(科目汇总表!P$5=2,LEN(T3559)&gt;4),INT(LEFT(T3559,6)),IF(AND(科目汇总表!P$5=3,LEN(T3559)&gt;6),INT(LEFT(T3559,8)),IF(AND(科目汇总表!P$5=4,LEN(T3559)&gt;8),T3559,0)))))</f>
        <v>0</v>
      </c>
      <c r="H3559" s="16">
        <f t="shared" si="167"/>
        <v>0</v>
      </c>
      <c r="I3559" s="16">
        <f t="shared" si="168"/>
        <v>0</v>
      </c>
      <c r="J3559" s="16">
        <f t="shared" si="169"/>
        <v>0</v>
      </c>
    </row>
    <row r="3560" spans="4:10" ht="15" customHeight="1" x14ac:dyDescent="0.15">
      <c r="D3560" s="16">
        <f>IF(T3560="",0,IF(科目汇总表!P$5=1,INT(LEFT(T3560,4)),IF(AND(科目汇总表!P$5=2,LEN(T3560)&gt;4),INT(LEFT(T3560,6)),IF(AND(科目汇总表!P$5=3,LEN(T3560)&gt;6),INT(LEFT(T3560,8)),IF(AND(科目汇总表!P$5=4,LEN(T3560)&gt;8),T3560,0)))))</f>
        <v>0</v>
      </c>
      <c r="H3560" s="16">
        <f t="shared" si="167"/>
        <v>0</v>
      </c>
      <c r="I3560" s="16">
        <f t="shared" si="168"/>
        <v>0</v>
      </c>
      <c r="J3560" s="16">
        <f t="shared" si="169"/>
        <v>0</v>
      </c>
    </row>
    <row r="3561" spans="4:10" ht="15" customHeight="1" x14ac:dyDescent="0.15">
      <c r="D3561" s="16">
        <f>IF(T3561="",0,IF(科目汇总表!P$5=1,INT(LEFT(T3561,4)),IF(AND(科目汇总表!P$5=2,LEN(T3561)&gt;4),INT(LEFT(T3561,6)),IF(AND(科目汇总表!P$5=3,LEN(T3561)&gt;6),INT(LEFT(T3561,8)),IF(AND(科目汇总表!P$5=4,LEN(T3561)&gt;8),T3561,0)))))</f>
        <v>0</v>
      </c>
      <c r="H3561" s="16">
        <f t="shared" si="167"/>
        <v>0</v>
      </c>
      <c r="I3561" s="16">
        <f t="shared" si="168"/>
        <v>0</v>
      </c>
      <c r="J3561" s="16">
        <f t="shared" si="169"/>
        <v>0</v>
      </c>
    </row>
    <row r="3562" spans="4:10" ht="15" customHeight="1" x14ac:dyDescent="0.15">
      <c r="D3562" s="16">
        <f>IF(T3562="",0,IF(科目汇总表!P$5=1,INT(LEFT(T3562,4)),IF(AND(科目汇总表!P$5=2,LEN(T3562)&gt;4),INT(LEFT(T3562,6)),IF(AND(科目汇总表!P$5=3,LEN(T3562)&gt;6),INT(LEFT(T3562,8)),IF(AND(科目汇总表!P$5=4,LEN(T3562)&gt;8),T3562,0)))))</f>
        <v>0</v>
      </c>
      <c r="H3562" s="16">
        <f t="shared" si="167"/>
        <v>0</v>
      </c>
      <c r="I3562" s="16">
        <f t="shared" si="168"/>
        <v>0</v>
      </c>
      <c r="J3562" s="16">
        <f t="shared" si="169"/>
        <v>0</v>
      </c>
    </row>
    <row r="3563" spans="4:10" ht="15" customHeight="1" x14ac:dyDescent="0.15">
      <c r="D3563" s="16">
        <f>IF(T3563="",0,IF(科目汇总表!P$5=1,INT(LEFT(T3563,4)),IF(AND(科目汇总表!P$5=2,LEN(T3563)&gt;4),INT(LEFT(T3563,6)),IF(AND(科目汇总表!P$5=3,LEN(T3563)&gt;6),INT(LEFT(T3563,8)),IF(AND(科目汇总表!P$5=4,LEN(T3563)&gt;8),T3563,0)))))</f>
        <v>0</v>
      </c>
      <c r="H3563" s="16">
        <f t="shared" si="167"/>
        <v>0</v>
      </c>
      <c r="I3563" s="16">
        <f t="shared" si="168"/>
        <v>0</v>
      </c>
      <c r="J3563" s="16">
        <f t="shared" si="169"/>
        <v>0</v>
      </c>
    </row>
    <row r="3564" spans="4:10" ht="15" customHeight="1" x14ac:dyDescent="0.15">
      <c r="D3564" s="16">
        <f>IF(T3564="",0,IF(科目汇总表!P$5=1,INT(LEFT(T3564,4)),IF(AND(科目汇总表!P$5=2,LEN(T3564)&gt;4),INT(LEFT(T3564,6)),IF(AND(科目汇总表!P$5=3,LEN(T3564)&gt;6),INT(LEFT(T3564,8)),IF(AND(科目汇总表!P$5=4,LEN(T3564)&gt;8),T3564,0)))))</f>
        <v>0</v>
      </c>
      <c r="H3564" s="16">
        <f t="shared" si="167"/>
        <v>0</v>
      </c>
      <c r="I3564" s="16">
        <f t="shared" si="168"/>
        <v>0</v>
      </c>
      <c r="J3564" s="16">
        <f t="shared" si="169"/>
        <v>0</v>
      </c>
    </row>
    <row r="3565" spans="4:10" ht="15" customHeight="1" x14ac:dyDescent="0.15">
      <c r="D3565" s="16">
        <f>IF(T3565="",0,IF(科目汇总表!P$5=1,INT(LEFT(T3565,4)),IF(AND(科目汇总表!P$5=2,LEN(T3565)&gt;4),INT(LEFT(T3565,6)),IF(AND(科目汇总表!P$5=3,LEN(T3565)&gt;6),INT(LEFT(T3565,8)),IF(AND(科目汇总表!P$5=4,LEN(T3565)&gt;8),T3565,0)))))</f>
        <v>0</v>
      </c>
      <c r="H3565" s="16">
        <f t="shared" si="167"/>
        <v>0</v>
      </c>
      <c r="I3565" s="16">
        <f t="shared" si="168"/>
        <v>0</v>
      </c>
      <c r="J3565" s="16">
        <f t="shared" si="169"/>
        <v>0</v>
      </c>
    </row>
    <row r="3566" spans="4:10" ht="15" customHeight="1" x14ac:dyDescent="0.15">
      <c r="D3566" s="16">
        <f>IF(T3566="",0,IF(科目汇总表!P$5=1,INT(LEFT(T3566,4)),IF(AND(科目汇总表!P$5=2,LEN(T3566)&gt;4),INT(LEFT(T3566,6)),IF(AND(科目汇总表!P$5=3,LEN(T3566)&gt;6),INT(LEFT(T3566,8)),IF(AND(科目汇总表!P$5=4,LEN(T3566)&gt;8),T3566,0)))))</f>
        <v>0</v>
      </c>
      <c r="H3566" s="16">
        <f t="shared" si="167"/>
        <v>0</v>
      </c>
      <c r="I3566" s="16">
        <f t="shared" si="168"/>
        <v>0</v>
      </c>
      <c r="J3566" s="16">
        <f t="shared" si="169"/>
        <v>0</v>
      </c>
    </row>
    <row r="3567" spans="4:10" ht="15" customHeight="1" x14ac:dyDescent="0.15">
      <c r="D3567" s="16">
        <f>IF(T3567="",0,IF(科目汇总表!P$5=1,INT(LEFT(T3567,4)),IF(AND(科目汇总表!P$5=2,LEN(T3567)&gt;4),INT(LEFT(T3567,6)),IF(AND(科目汇总表!P$5=3,LEN(T3567)&gt;6),INT(LEFT(T3567,8)),IF(AND(科目汇总表!P$5=4,LEN(T3567)&gt;8),T3567,0)))))</f>
        <v>0</v>
      </c>
      <c r="H3567" s="16">
        <f t="shared" si="167"/>
        <v>0</v>
      </c>
      <c r="I3567" s="16">
        <f t="shared" si="168"/>
        <v>0</v>
      </c>
      <c r="J3567" s="16">
        <f t="shared" si="169"/>
        <v>0</v>
      </c>
    </row>
    <row r="3568" spans="4:10" ht="15" customHeight="1" x14ac:dyDescent="0.15">
      <c r="D3568" s="16">
        <f>IF(T3568="",0,IF(科目汇总表!P$5=1,INT(LEFT(T3568,4)),IF(AND(科目汇总表!P$5=2,LEN(T3568)&gt;4),INT(LEFT(T3568,6)),IF(AND(科目汇总表!P$5=3,LEN(T3568)&gt;6),INT(LEFT(T3568,8)),IF(AND(科目汇总表!P$5=4,LEN(T3568)&gt;8),T3568,0)))))</f>
        <v>0</v>
      </c>
      <c r="H3568" s="16">
        <f t="shared" si="167"/>
        <v>0</v>
      </c>
      <c r="I3568" s="16">
        <f t="shared" si="168"/>
        <v>0</v>
      </c>
      <c r="J3568" s="16">
        <f t="shared" si="169"/>
        <v>0</v>
      </c>
    </row>
    <row r="3569" spans="4:10" ht="15" customHeight="1" x14ac:dyDescent="0.15">
      <c r="D3569" s="16">
        <f>IF(T3569="",0,IF(科目汇总表!P$5=1,INT(LEFT(T3569,4)),IF(AND(科目汇总表!P$5=2,LEN(T3569)&gt;4),INT(LEFT(T3569,6)),IF(AND(科目汇总表!P$5=3,LEN(T3569)&gt;6),INT(LEFT(T3569,8)),IF(AND(科目汇总表!P$5=4,LEN(T3569)&gt;8),T3569,0)))))</f>
        <v>0</v>
      </c>
      <c r="H3569" s="16">
        <f t="shared" si="167"/>
        <v>0</v>
      </c>
      <c r="I3569" s="16">
        <f t="shared" si="168"/>
        <v>0</v>
      </c>
      <c r="J3569" s="16">
        <f t="shared" si="169"/>
        <v>0</v>
      </c>
    </row>
    <row r="3570" spans="4:10" ht="15" customHeight="1" x14ac:dyDescent="0.15">
      <c r="D3570" s="16">
        <f>IF(T3570="",0,IF(科目汇总表!P$5=1,INT(LEFT(T3570,4)),IF(AND(科目汇总表!P$5=2,LEN(T3570)&gt;4),INT(LEFT(T3570,6)),IF(AND(科目汇总表!P$5=3,LEN(T3570)&gt;6),INT(LEFT(T3570,8)),IF(AND(科目汇总表!P$5=4,LEN(T3570)&gt;8),T3570,0)))))</f>
        <v>0</v>
      </c>
      <c r="H3570" s="16">
        <f t="shared" si="167"/>
        <v>0</v>
      </c>
      <c r="I3570" s="16">
        <f t="shared" si="168"/>
        <v>0</v>
      </c>
      <c r="J3570" s="16">
        <f t="shared" si="169"/>
        <v>0</v>
      </c>
    </row>
    <row r="3571" spans="4:10" ht="15" customHeight="1" x14ac:dyDescent="0.15">
      <c r="D3571" s="16">
        <f>IF(T3571="",0,IF(科目汇总表!P$5=1,INT(LEFT(T3571,4)),IF(AND(科目汇总表!P$5=2,LEN(T3571)&gt;4),INT(LEFT(T3571,6)),IF(AND(科目汇总表!P$5=3,LEN(T3571)&gt;6),INT(LEFT(T3571,8)),IF(AND(科目汇总表!P$5=4,LEN(T3571)&gt;8),T3571,0)))))</f>
        <v>0</v>
      </c>
      <c r="H3571" s="16">
        <f t="shared" si="167"/>
        <v>0</v>
      </c>
      <c r="I3571" s="16">
        <f t="shared" si="168"/>
        <v>0</v>
      </c>
      <c r="J3571" s="16">
        <f t="shared" si="169"/>
        <v>0</v>
      </c>
    </row>
    <row r="3572" spans="4:10" ht="15" customHeight="1" x14ac:dyDescent="0.15">
      <c r="D3572" s="16">
        <f>IF(T3572="",0,IF(科目汇总表!P$5=1,INT(LEFT(T3572,4)),IF(AND(科目汇总表!P$5=2,LEN(T3572)&gt;4),INT(LEFT(T3572,6)),IF(AND(科目汇总表!P$5=3,LEN(T3572)&gt;6),INT(LEFT(T3572,8)),IF(AND(科目汇总表!P$5=4,LEN(T3572)&gt;8),T3572,0)))))</f>
        <v>0</v>
      </c>
      <c r="H3572" s="16">
        <f t="shared" si="167"/>
        <v>0</v>
      </c>
      <c r="I3572" s="16">
        <f t="shared" si="168"/>
        <v>0</v>
      </c>
      <c r="J3572" s="16">
        <f t="shared" si="169"/>
        <v>0</v>
      </c>
    </row>
    <row r="3573" spans="4:10" ht="15" customHeight="1" x14ac:dyDescent="0.15">
      <c r="D3573" s="16">
        <f>IF(T3573="",0,IF(科目汇总表!P$5=1,INT(LEFT(T3573,4)),IF(AND(科目汇总表!P$5=2,LEN(T3573)&gt;4),INT(LEFT(T3573,6)),IF(AND(科目汇总表!P$5=3,LEN(T3573)&gt;6),INT(LEFT(T3573,8)),IF(AND(科目汇总表!P$5=4,LEN(T3573)&gt;8),T3573,0)))))</f>
        <v>0</v>
      </c>
      <c r="H3573" s="16">
        <f t="shared" si="167"/>
        <v>0</v>
      </c>
      <c r="I3573" s="16">
        <f t="shared" si="168"/>
        <v>0</v>
      </c>
      <c r="J3573" s="16">
        <f t="shared" si="169"/>
        <v>0</v>
      </c>
    </row>
    <row r="3574" spans="4:10" ht="15" customHeight="1" x14ac:dyDescent="0.15">
      <c r="D3574" s="16">
        <f>IF(T3574="",0,IF(科目汇总表!P$5=1,INT(LEFT(T3574,4)),IF(AND(科目汇总表!P$5=2,LEN(T3574)&gt;4),INT(LEFT(T3574,6)),IF(AND(科目汇总表!P$5=3,LEN(T3574)&gt;6),INT(LEFT(T3574,8)),IF(AND(科目汇总表!P$5=4,LEN(T3574)&gt;8),T3574,0)))))</f>
        <v>0</v>
      </c>
      <c r="H3574" s="16">
        <f t="shared" si="167"/>
        <v>0</v>
      </c>
      <c r="I3574" s="16">
        <f t="shared" si="168"/>
        <v>0</v>
      </c>
      <c r="J3574" s="16">
        <f t="shared" si="169"/>
        <v>0</v>
      </c>
    </row>
    <row r="3575" spans="4:10" ht="15" customHeight="1" x14ac:dyDescent="0.15">
      <c r="D3575" s="16">
        <f>IF(T3575="",0,IF(科目汇总表!P$5=1,INT(LEFT(T3575,4)),IF(AND(科目汇总表!P$5=2,LEN(T3575)&gt;4),INT(LEFT(T3575,6)),IF(AND(科目汇总表!P$5=3,LEN(T3575)&gt;6),INT(LEFT(T3575,8)),IF(AND(科目汇总表!P$5=4,LEN(T3575)&gt;8),T3575,0)))))</f>
        <v>0</v>
      </c>
      <c r="H3575" s="16">
        <f t="shared" si="167"/>
        <v>0</v>
      </c>
      <c r="I3575" s="16">
        <f t="shared" si="168"/>
        <v>0</v>
      </c>
      <c r="J3575" s="16">
        <f t="shared" si="169"/>
        <v>0</v>
      </c>
    </row>
    <row r="3576" spans="4:10" ht="15" customHeight="1" x14ac:dyDescent="0.15">
      <c r="D3576" s="16">
        <f>IF(T3576="",0,IF(科目汇总表!P$5=1,INT(LEFT(T3576,4)),IF(AND(科目汇总表!P$5=2,LEN(T3576)&gt;4),INT(LEFT(T3576,6)),IF(AND(科目汇总表!P$5=3,LEN(T3576)&gt;6),INT(LEFT(T3576,8)),IF(AND(科目汇总表!P$5=4,LEN(T3576)&gt;8),T3576,0)))))</f>
        <v>0</v>
      </c>
      <c r="H3576" s="16">
        <f t="shared" si="167"/>
        <v>0</v>
      </c>
      <c r="I3576" s="16">
        <f t="shared" si="168"/>
        <v>0</v>
      </c>
      <c r="J3576" s="16">
        <f t="shared" si="169"/>
        <v>0</v>
      </c>
    </row>
    <row r="3577" spans="4:10" ht="15" customHeight="1" x14ac:dyDescent="0.15">
      <c r="D3577" s="16">
        <f>IF(T3577="",0,IF(科目汇总表!P$5=1,INT(LEFT(T3577,4)),IF(AND(科目汇总表!P$5=2,LEN(T3577)&gt;4),INT(LEFT(T3577,6)),IF(AND(科目汇总表!P$5=3,LEN(T3577)&gt;6),INT(LEFT(T3577,8)),IF(AND(科目汇总表!P$5=4,LEN(T3577)&gt;8),T3577,0)))))</f>
        <v>0</v>
      </c>
      <c r="H3577" s="16">
        <f t="shared" si="167"/>
        <v>0</v>
      </c>
      <c r="I3577" s="16">
        <f t="shared" si="168"/>
        <v>0</v>
      </c>
      <c r="J3577" s="16">
        <f t="shared" si="169"/>
        <v>0</v>
      </c>
    </row>
    <row r="3578" spans="4:10" ht="15" customHeight="1" x14ac:dyDescent="0.15">
      <c r="D3578" s="16">
        <f>IF(T3578="",0,IF(科目汇总表!P$5=1,INT(LEFT(T3578,4)),IF(AND(科目汇总表!P$5=2,LEN(T3578)&gt;4),INT(LEFT(T3578,6)),IF(AND(科目汇总表!P$5=3,LEN(T3578)&gt;6),INT(LEFT(T3578,8)),IF(AND(科目汇总表!P$5=4,LEN(T3578)&gt;8),T3578,0)))))</f>
        <v>0</v>
      </c>
      <c r="H3578" s="16">
        <f t="shared" si="167"/>
        <v>0</v>
      </c>
      <c r="I3578" s="16">
        <f t="shared" si="168"/>
        <v>0</v>
      </c>
      <c r="J3578" s="16">
        <f t="shared" si="169"/>
        <v>0</v>
      </c>
    </row>
    <row r="3579" spans="4:10" ht="15" customHeight="1" x14ac:dyDescent="0.15">
      <c r="D3579" s="16">
        <f>IF(T3579="",0,IF(科目汇总表!P$5=1,INT(LEFT(T3579,4)),IF(AND(科目汇总表!P$5=2,LEN(T3579)&gt;4),INT(LEFT(T3579,6)),IF(AND(科目汇总表!P$5=3,LEN(T3579)&gt;6),INT(LEFT(T3579,8)),IF(AND(科目汇总表!P$5=4,LEN(T3579)&gt;8),T3579,0)))))</f>
        <v>0</v>
      </c>
      <c r="H3579" s="16">
        <f t="shared" si="167"/>
        <v>0</v>
      </c>
      <c r="I3579" s="16">
        <f t="shared" si="168"/>
        <v>0</v>
      </c>
      <c r="J3579" s="16">
        <f t="shared" si="169"/>
        <v>0</v>
      </c>
    </row>
    <row r="3580" spans="4:10" ht="15" customHeight="1" x14ac:dyDescent="0.15">
      <c r="D3580" s="16">
        <f>IF(T3580="",0,IF(科目汇总表!P$5=1,INT(LEFT(T3580,4)),IF(AND(科目汇总表!P$5=2,LEN(T3580)&gt;4),INT(LEFT(T3580,6)),IF(AND(科目汇总表!P$5=3,LEN(T3580)&gt;6),INT(LEFT(T3580,8)),IF(AND(科目汇总表!P$5=4,LEN(T3580)&gt;8),T3580,0)))))</f>
        <v>0</v>
      </c>
      <c r="H3580" s="16">
        <f t="shared" si="167"/>
        <v>0</v>
      </c>
      <c r="I3580" s="16">
        <f t="shared" si="168"/>
        <v>0</v>
      </c>
      <c r="J3580" s="16">
        <f t="shared" si="169"/>
        <v>0</v>
      </c>
    </row>
    <row r="3581" spans="4:10" ht="15" customHeight="1" x14ac:dyDescent="0.15">
      <c r="D3581" s="16">
        <f>IF(T3581="",0,IF(科目汇总表!P$5=1,INT(LEFT(T3581,4)),IF(AND(科目汇总表!P$5=2,LEN(T3581)&gt;4),INT(LEFT(T3581,6)),IF(AND(科目汇总表!P$5=3,LEN(T3581)&gt;6),INT(LEFT(T3581,8)),IF(AND(科目汇总表!P$5=4,LEN(T3581)&gt;8),T3581,0)))))</f>
        <v>0</v>
      </c>
      <c r="H3581" s="16">
        <f t="shared" si="167"/>
        <v>0</v>
      </c>
      <c r="I3581" s="16">
        <f t="shared" si="168"/>
        <v>0</v>
      </c>
      <c r="J3581" s="16">
        <f t="shared" si="169"/>
        <v>0</v>
      </c>
    </row>
    <row r="3582" spans="4:10" ht="15" customHeight="1" x14ac:dyDescent="0.15">
      <c r="D3582" s="16">
        <f>IF(T3582="",0,IF(科目汇总表!P$5=1,INT(LEFT(T3582,4)),IF(AND(科目汇总表!P$5=2,LEN(T3582)&gt;4),INT(LEFT(T3582,6)),IF(AND(科目汇总表!P$5=3,LEN(T3582)&gt;6),INT(LEFT(T3582,8)),IF(AND(科目汇总表!P$5=4,LEN(T3582)&gt;8),T3582,0)))))</f>
        <v>0</v>
      </c>
      <c r="H3582" s="16">
        <f t="shared" si="167"/>
        <v>0</v>
      </c>
      <c r="I3582" s="16">
        <f t="shared" si="168"/>
        <v>0</v>
      </c>
      <c r="J3582" s="16">
        <f t="shared" si="169"/>
        <v>0</v>
      </c>
    </row>
    <row r="3583" spans="4:10" ht="15" customHeight="1" x14ac:dyDescent="0.15">
      <c r="D3583" s="16">
        <f>IF(T3583="",0,IF(科目汇总表!P$5=1,INT(LEFT(T3583,4)),IF(AND(科目汇总表!P$5=2,LEN(T3583)&gt;4),INT(LEFT(T3583,6)),IF(AND(科目汇总表!P$5=3,LEN(T3583)&gt;6),INT(LEFT(T3583,8)),IF(AND(科目汇总表!P$5=4,LEN(T3583)&gt;8),T3583,0)))))</f>
        <v>0</v>
      </c>
      <c r="H3583" s="16">
        <f t="shared" si="167"/>
        <v>0</v>
      </c>
      <c r="I3583" s="16">
        <f t="shared" si="168"/>
        <v>0</v>
      </c>
      <c r="J3583" s="16">
        <f t="shared" si="169"/>
        <v>0</v>
      </c>
    </row>
    <row r="3584" spans="4:10" ht="15" customHeight="1" x14ac:dyDescent="0.15">
      <c r="D3584" s="16">
        <f>IF(T3584="",0,IF(科目汇总表!P$5=1,INT(LEFT(T3584,4)),IF(AND(科目汇总表!P$5=2,LEN(T3584)&gt;4),INT(LEFT(T3584,6)),IF(AND(科目汇总表!P$5=3,LEN(T3584)&gt;6),INT(LEFT(T3584,8)),IF(AND(科目汇总表!P$5=4,LEN(T3584)&gt;8),T3584,0)))))</f>
        <v>0</v>
      </c>
      <c r="H3584" s="16">
        <f t="shared" si="167"/>
        <v>0</v>
      </c>
      <c r="I3584" s="16">
        <f t="shared" si="168"/>
        <v>0</v>
      </c>
      <c r="J3584" s="16">
        <f t="shared" si="169"/>
        <v>0</v>
      </c>
    </row>
    <row r="3585" spans="4:10" ht="15" customHeight="1" x14ac:dyDescent="0.15">
      <c r="D3585" s="16">
        <f>IF(T3585="",0,IF(科目汇总表!P$5=1,INT(LEFT(T3585,4)),IF(AND(科目汇总表!P$5=2,LEN(T3585)&gt;4),INT(LEFT(T3585,6)),IF(AND(科目汇总表!P$5=3,LEN(T3585)&gt;6),INT(LEFT(T3585,8)),IF(AND(科目汇总表!P$5=4,LEN(T3585)&gt;8),T3585,0)))))</f>
        <v>0</v>
      </c>
      <c r="H3585" s="16">
        <f t="shared" si="167"/>
        <v>0</v>
      </c>
      <c r="I3585" s="16">
        <f t="shared" si="168"/>
        <v>0</v>
      </c>
      <c r="J3585" s="16">
        <f t="shared" si="169"/>
        <v>0</v>
      </c>
    </row>
    <row r="3586" spans="4:10" ht="15" customHeight="1" x14ac:dyDescent="0.15">
      <c r="D3586" s="16">
        <f>IF(T3586="",0,IF(科目汇总表!P$5=1,INT(LEFT(T3586,4)),IF(AND(科目汇总表!P$5=2,LEN(T3586)&gt;4),INT(LEFT(T3586,6)),IF(AND(科目汇总表!P$5=3,LEN(T3586)&gt;6),INT(LEFT(T3586,8)),IF(AND(科目汇总表!P$5=4,LEN(T3586)&gt;8),T3586,0)))))</f>
        <v>0</v>
      </c>
      <c r="H3586" s="16">
        <f t="shared" si="167"/>
        <v>0</v>
      </c>
      <c r="I3586" s="16">
        <f t="shared" si="168"/>
        <v>0</v>
      </c>
      <c r="J3586" s="16">
        <f t="shared" si="169"/>
        <v>0</v>
      </c>
    </row>
    <row r="3587" spans="4:10" ht="15" customHeight="1" x14ac:dyDescent="0.15">
      <c r="D3587" s="16">
        <f>IF(T3587="",0,IF(科目汇总表!P$5=1,INT(LEFT(T3587,4)),IF(AND(科目汇总表!P$5=2,LEN(T3587)&gt;4),INT(LEFT(T3587,6)),IF(AND(科目汇总表!P$5=3,LEN(T3587)&gt;6),INT(LEFT(T3587,8)),IF(AND(科目汇总表!P$5=4,LEN(T3587)&gt;8),T3587,0)))))</f>
        <v>0</v>
      </c>
      <c r="H3587" s="16">
        <f t="shared" si="167"/>
        <v>0</v>
      </c>
      <c r="I3587" s="16">
        <f t="shared" si="168"/>
        <v>0</v>
      </c>
      <c r="J3587" s="16">
        <f t="shared" si="169"/>
        <v>0</v>
      </c>
    </row>
    <row r="3588" spans="4:10" ht="15" customHeight="1" x14ac:dyDescent="0.15">
      <c r="D3588" s="16">
        <f>IF(T3588="",0,IF(科目汇总表!P$5=1,INT(LEFT(T3588,4)),IF(AND(科目汇总表!P$5=2,LEN(T3588)&gt;4),INT(LEFT(T3588,6)),IF(AND(科目汇总表!P$5=3,LEN(T3588)&gt;6),INT(LEFT(T3588,8)),IF(AND(科目汇总表!P$5=4,LEN(T3588)&gt;8),T3588,0)))))</f>
        <v>0</v>
      </c>
      <c r="H3588" s="16">
        <f t="shared" si="167"/>
        <v>0</v>
      </c>
      <c r="I3588" s="16">
        <f t="shared" si="168"/>
        <v>0</v>
      </c>
      <c r="J3588" s="16">
        <f t="shared" si="169"/>
        <v>0</v>
      </c>
    </row>
    <row r="3589" spans="4:10" ht="15" customHeight="1" x14ac:dyDescent="0.15">
      <c r="D3589" s="16">
        <f>IF(T3589="",0,IF(科目汇总表!P$5=1,INT(LEFT(T3589,4)),IF(AND(科目汇总表!P$5=2,LEN(T3589)&gt;4),INT(LEFT(T3589,6)),IF(AND(科目汇总表!P$5=3,LEN(T3589)&gt;6),INT(LEFT(T3589,8)),IF(AND(科目汇总表!P$5=4,LEN(T3589)&gt;8),T3589,0)))))</f>
        <v>0</v>
      </c>
      <c r="H3589" s="16">
        <f t="shared" ref="H3589:H3652" si="170">IF(T3589=0,0,INT(LEFT(T3589,4)))</f>
        <v>0</v>
      </c>
      <c r="I3589" s="16">
        <f t="shared" si="168"/>
        <v>0</v>
      </c>
      <c r="J3589" s="16">
        <f t="shared" si="169"/>
        <v>0</v>
      </c>
    </row>
    <row r="3590" spans="4:10" ht="15" customHeight="1" x14ac:dyDescent="0.15">
      <c r="D3590" s="16">
        <f>IF(T3590="",0,IF(科目汇总表!P$5=1,INT(LEFT(T3590,4)),IF(AND(科目汇总表!P$5=2,LEN(T3590)&gt;4),INT(LEFT(T3590,6)),IF(AND(科目汇总表!P$5=3,LEN(T3590)&gt;6),INT(LEFT(T3590,8)),IF(AND(科目汇总表!P$5=4,LEN(T3590)&gt;8),T3590,0)))))</f>
        <v>0</v>
      </c>
      <c r="H3590" s="16">
        <f t="shared" si="170"/>
        <v>0</v>
      </c>
      <c r="I3590" s="16">
        <f t="shared" si="168"/>
        <v>0</v>
      </c>
      <c r="J3590" s="16">
        <f t="shared" si="169"/>
        <v>0</v>
      </c>
    </row>
    <row r="3591" spans="4:10" ht="15" customHeight="1" x14ac:dyDescent="0.15">
      <c r="D3591" s="16">
        <f>IF(T3591="",0,IF(科目汇总表!P$5=1,INT(LEFT(T3591,4)),IF(AND(科目汇总表!P$5=2,LEN(T3591)&gt;4),INT(LEFT(T3591,6)),IF(AND(科目汇总表!P$5=3,LEN(T3591)&gt;6),INT(LEFT(T3591,8)),IF(AND(科目汇总表!P$5=4,LEN(T3591)&gt;8),T3591,0)))))</f>
        <v>0</v>
      </c>
      <c r="H3591" s="16">
        <f t="shared" si="170"/>
        <v>0</v>
      </c>
      <c r="I3591" s="16">
        <f t="shared" si="168"/>
        <v>0</v>
      </c>
      <c r="J3591" s="16">
        <f t="shared" si="169"/>
        <v>0</v>
      </c>
    </row>
    <row r="3592" spans="4:10" ht="15" customHeight="1" x14ac:dyDescent="0.15">
      <c r="D3592" s="16">
        <f>IF(T3592="",0,IF(科目汇总表!P$5=1,INT(LEFT(T3592,4)),IF(AND(科目汇总表!P$5=2,LEN(T3592)&gt;4),INT(LEFT(T3592,6)),IF(AND(科目汇总表!P$5=3,LEN(T3592)&gt;6),INT(LEFT(T3592,8)),IF(AND(科目汇总表!P$5=4,LEN(T3592)&gt;8),T3592,0)))))</f>
        <v>0</v>
      </c>
      <c r="H3592" s="16">
        <f t="shared" si="170"/>
        <v>0</v>
      </c>
      <c r="I3592" s="16">
        <f t="shared" si="168"/>
        <v>0</v>
      </c>
      <c r="J3592" s="16">
        <f t="shared" si="169"/>
        <v>0</v>
      </c>
    </row>
    <row r="3593" spans="4:10" ht="15" customHeight="1" x14ac:dyDescent="0.15">
      <c r="D3593" s="16">
        <f>IF(T3593="",0,IF(科目汇总表!P$5=1,INT(LEFT(T3593,4)),IF(AND(科目汇总表!P$5=2,LEN(T3593)&gt;4),INT(LEFT(T3593,6)),IF(AND(科目汇总表!P$5=3,LEN(T3593)&gt;6),INT(LEFT(T3593,8)),IF(AND(科目汇总表!P$5=4,LEN(T3593)&gt;8),T3593,0)))))</f>
        <v>0</v>
      </c>
      <c r="H3593" s="16">
        <f t="shared" si="170"/>
        <v>0</v>
      </c>
      <c r="I3593" s="16">
        <f t="shared" si="168"/>
        <v>0</v>
      </c>
      <c r="J3593" s="16">
        <f t="shared" si="169"/>
        <v>0</v>
      </c>
    </row>
    <row r="3594" spans="4:10" ht="15" customHeight="1" x14ac:dyDescent="0.15">
      <c r="D3594" s="16">
        <f>IF(T3594="",0,IF(科目汇总表!P$5=1,INT(LEFT(T3594,4)),IF(AND(科目汇总表!P$5=2,LEN(T3594)&gt;4),INT(LEFT(T3594,6)),IF(AND(科目汇总表!P$5=3,LEN(T3594)&gt;6),INT(LEFT(T3594,8)),IF(AND(科目汇总表!P$5=4,LEN(T3594)&gt;8),T3594,0)))))</f>
        <v>0</v>
      </c>
      <c r="H3594" s="16">
        <f t="shared" si="170"/>
        <v>0</v>
      </c>
      <c r="I3594" s="16">
        <f t="shared" si="168"/>
        <v>0</v>
      </c>
      <c r="J3594" s="16">
        <f t="shared" si="169"/>
        <v>0</v>
      </c>
    </row>
    <row r="3595" spans="4:10" ht="15" customHeight="1" x14ac:dyDescent="0.15">
      <c r="D3595" s="16">
        <f>IF(T3595="",0,IF(科目汇总表!P$5=1,INT(LEFT(T3595,4)),IF(AND(科目汇总表!P$5=2,LEN(T3595)&gt;4),INT(LEFT(T3595,6)),IF(AND(科目汇总表!P$5=3,LEN(T3595)&gt;6),INT(LEFT(T3595,8)),IF(AND(科目汇总表!P$5=4,LEN(T3595)&gt;8),T3595,0)))))</f>
        <v>0</v>
      </c>
      <c r="H3595" s="16">
        <f t="shared" si="170"/>
        <v>0</v>
      </c>
      <c r="I3595" s="16">
        <f t="shared" si="168"/>
        <v>0</v>
      </c>
      <c r="J3595" s="16">
        <f t="shared" si="169"/>
        <v>0</v>
      </c>
    </row>
    <row r="3596" spans="4:10" ht="15" customHeight="1" x14ac:dyDescent="0.15">
      <c r="D3596" s="16">
        <f>IF(T3596="",0,IF(科目汇总表!P$5=1,INT(LEFT(T3596,4)),IF(AND(科目汇总表!P$5=2,LEN(T3596)&gt;4),INT(LEFT(T3596,6)),IF(AND(科目汇总表!P$5=3,LEN(T3596)&gt;6),INT(LEFT(T3596,8)),IF(AND(科目汇总表!P$5=4,LEN(T3596)&gt;8),T3596,0)))))</f>
        <v>0</v>
      </c>
      <c r="H3596" s="16">
        <f t="shared" si="170"/>
        <v>0</v>
      </c>
      <c r="I3596" s="16">
        <f t="shared" si="168"/>
        <v>0</v>
      </c>
      <c r="J3596" s="16">
        <f t="shared" si="169"/>
        <v>0</v>
      </c>
    </row>
    <row r="3597" spans="4:10" ht="15" customHeight="1" x14ac:dyDescent="0.15">
      <c r="D3597" s="16">
        <f>IF(T3597="",0,IF(科目汇总表!P$5=1,INT(LEFT(T3597,4)),IF(AND(科目汇总表!P$5=2,LEN(T3597)&gt;4),INT(LEFT(T3597,6)),IF(AND(科目汇总表!P$5=3,LEN(T3597)&gt;6),INT(LEFT(T3597,8)),IF(AND(科目汇总表!P$5=4,LEN(T3597)&gt;8),T3597,0)))))</f>
        <v>0</v>
      </c>
      <c r="H3597" s="16">
        <f t="shared" si="170"/>
        <v>0</v>
      </c>
      <c r="I3597" s="16">
        <f t="shared" si="168"/>
        <v>0</v>
      </c>
      <c r="J3597" s="16">
        <f t="shared" si="169"/>
        <v>0</v>
      </c>
    </row>
    <row r="3598" spans="4:10" ht="15" customHeight="1" x14ac:dyDescent="0.15">
      <c r="D3598" s="16">
        <f>IF(T3598="",0,IF(科目汇总表!P$5=1,INT(LEFT(T3598,4)),IF(AND(科目汇总表!P$5=2,LEN(T3598)&gt;4),INT(LEFT(T3598,6)),IF(AND(科目汇总表!P$5=3,LEN(T3598)&gt;6),INT(LEFT(T3598,8)),IF(AND(科目汇总表!P$5=4,LEN(T3598)&gt;8),T3598,0)))))</f>
        <v>0</v>
      </c>
      <c r="H3598" s="16">
        <f t="shared" si="170"/>
        <v>0</v>
      </c>
      <c r="I3598" s="16">
        <f t="shared" si="168"/>
        <v>0</v>
      </c>
      <c r="J3598" s="16">
        <f t="shared" si="169"/>
        <v>0</v>
      </c>
    </row>
    <row r="3599" spans="4:10" ht="15" customHeight="1" x14ac:dyDescent="0.15">
      <c r="D3599" s="16">
        <f>IF(T3599="",0,IF(科目汇总表!P$5=1,INT(LEFT(T3599,4)),IF(AND(科目汇总表!P$5=2,LEN(T3599)&gt;4),INT(LEFT(T3599,6)),IF(AND(科目汇总表!P$5=3,LEN(T3599)&gt;6),INT(LEFT(T3599,8)),IF(AND(科目汇总表!P$5=4,LEN(T3599)&gt;8),T3599,0)))))</f>
        <v>0</v>
      </c>
      <c r="H3599" s="16">
        <f t="shared" si="170"/>
        <v>0</v>
      </c>
      <c r="I3599" s="16">
        <f t="shared" si="168"/>
        <v>0</v>
      </c>
      <c r="J3599" s="16">
        <f t="shared" si="169"/>
        <v>0</v>
      </c>
    </row>
    <row r="3600" spans="4:10" ht="15" customHeight="1" x14ac:dyDescent="0.15">
      <c r="D3600" s="16">
        <f>IF(T3600="",0,IF(科目汇总表!P$5=1,INT(LEFT(T3600,4)),IF(AND(科目汇总表!P$5=2,LEN(T3600)&gt;4),INT(LEFT(T3600,6)),IF(AND(科目汇总表!P$5=3,LEN(T3600)&gt;6),INT(LEFT(T3600,8)),IF(AND(科目汇总表!P$5=4,LEN(T3600)&gt;8),T3600,0)))))</f>
        <v>0</v>
      </c>
      <c r="H3600" s="16">
        <f t="shared" si="170"/>
        <v>0</v>
      </c>
      <c r="I3600" s="16">
        <f t="shared" si="168"/>
        <v>0</v>
      </c>
      <c r="J3600" s="16">
        <f t="shared" si="169"/>
        <v>0</v>
      </c>
    </row>
    <row r="3601" spans="4:10" ht="15" customHeight="1" x14ac:dyDescent="0.15">
      <c r="D3601" s="16">
        <f>IF(T3601="",0,IF(科目汇总表!P$5=1,INT(LEFT(T3601,4)),IF(AND(科目汇总表!P$5=2,LEN(T3601)&gt;4),INT(LEFT(T3601,6)),IF(AND(科目汇总表!P$5=3,LEN(T3601)&gt;6),INT(LEFT(T3601,8)),IF(AND(科目汇总表!P$5=4,LEN(T3601)&gt;8),T3601,0)))))</f>
        <v>0</v>
      </c>
      <c r="H3601" s="16">
        <f t="shared" si="170"/>
        <v>0</v>
      </c>
      <c r="I3601" s="16">
        <f t="shared" si="168"/>
        <v>0</v>
      </c>
      <c r="J3601" s="16">
        <f t="shared" si="169"/>
        <v>0</v>
      </c>
    </row>
    <row r="3602" spans="4:10" ht="15" customHeight="1" x14ac:dyDescent="0.15">
      <c r="D3602" s="16">
        <f>IF(T3602="",0,IF(科目汇总表!P$5=1,INT(LEFT(T3602,4)),IF(AND(科目汇总表!P$5=2,LEN(T3602)&gt;4),INT(LEFT(T3602,6)),IF(AND(科目汇总表!P$5=3,LEN(T3602)&gt;6),INT(LEFT(T3602,8)),IF(AND(科目汇总表!P$5=4,LEN(T3602)&gt;8),T3602,0)))))</f>
        <v>0</v>
      </c>
      <c r="H3602" s="16">
        <f t="shared" si="170"/>
        <v>0</v>
      </c>
      <c r="I3602" s="16">
        <f t="shared" si="168"/>
        <v>0</v>
      </c>
      <c r="J3602" s="16">
        <f t="shared" si="169"/>
        <v>0</v>
      </c>
    </row>
    <row r="3603" spans="4:10" ht="15" customHeight="1" x14ac:dyDescent="0.15">
      <c r="D3603" s="16">
        <f>IF(T3603="",0,IF(科目汇总表!P$5=1,INT(LEFT(T3603,4)),IF(AND(科目汇总表!P$5=2,LEN(T3603)&gt;4),INT(LEFT(T3603,6)),IF(AND(科目汇总表!P$5=3,LEN(T3603)&gt;6),INT(LEFT(T3603,8)),IF(AND(科目汇总表!P$5=4,LEN(T3603)&gt;8),T3603,0)))))</f>
        <v>0</v>
      </c>
      <c r="H3603" s="16">
        <f t="shared" si="170"/>
        <v>0</v>
      </c>
      <c r="I3603" s="16">
        <f t="shared" si="168"/>
        <v>0</v>
      </c>
      <c r="J3603" s="16">
        <f t="shared" si="169"/>
        <v>0</v>
      </c>
    </row>
    <row r="3604" spans="4:10" ht="15" customHeight="1" x14ac:dyDescent="0.15">
      <c r="D3604" s="16">
        <f>IF(T3604="",0,IF(科目汇总表!P$5=1,INT(LEFT(T3604,4)),IF(AND(科目汇总表!P$5=2,LEN(T3604)&gt;4),INT(LEFT(T3604,6)),IF(AND(科目汇总表!P$5=3,LEN(T3604)&gt;6),INT(LEFT(T3604,8)),IF(AND(科目汇总表!P$5=4,LEN(T3604)&gt;8),T3604,0)))))</f>
        <v>0</v>
      </c>
      <c r="H3604" s="16">
        <f t="shared" si="170"/>
        <v>0</v>
      </c>
      <c r="I3604" s="16">
        <f t="shared" si="168"/>
        <v>0</v>
      </c>
      <c r="J3604" s="16">
        <f t="shared" si="169"/>
        <v>0</v>
      </c>
    </row>
    <row r="3605" spans="4:10" ht="15" customHeight="1" x14ac:dyDescent="0.15">
      <c r="D3605" s="16">
        <f>IF(T3605="",0,IF(科目汇总表!P$5=1,INT(LEFT(T3605,4)),IF(AND(科目汇总表!P$5=2,LEN(T3605)&gt;4),INT(LEFT(T3605,6)),IF(AND(科目汇总表!P$5=3,LEN(T3605)&gt;6),INT(LEFT(T3605,8)),IF(AND(科目汇总表!P$5=4,LEN(T3605)&gt;8),T3605,0)))))</f>
        <v>0</v>
      </c>
      <c r="H3605" s="16">
        <f t="shared" si="170"/>
        <v>0</v>
      </c>
      <c r="I3605" s="16">
        <f t="shared" si="168"/>
        <v>0</v>
      </c>
      <c r="J3605" s="16">
        <f t="shared" si="169"/>
        <v>0</v>
      </c>
    </row>
    <row r="3606" spans="4:10" ht="15" customHeight="1" x14ac:dyDescent="0.15">
      <c r="D3606" s="16">
        <f>IF(T3606="",0,IF(科目汇总表!P$5=1,INT(LEFT(T3606,4)),IF(AND(科目汇总表!P$5=2,LEN(T3606)&gt;4),INT(LEFT(T3606,6)),IF(AND(科目汇总表!P$5=3,LEN(T3606)&gt;6),INT(LEFT(T3606,8)),IF(AND(科目汇总表!P$5=4,LEN(T3606)&gt;8),T3606,0)))))</f>
        <v>0</v>
      </c>
      <c r="H3606" s="16">
        <f t="shared" si="170"/>
        <v>0</v>
      </c>
      <c r="I3606" s="16">
        <f t="shared" si="168"/>
        <v>0</v>
      </c>
      <c r="J3606" s="16">
        <f t="shared" si="169"/>
        <v>0</v>
      </c>
    </row>
    <row r="3607" spans="4:10" ht="15" customHeight="1" x14ac:dyDescent="0.15">
      <c r="D3607" s="16">
        <f>IF(T3607="",0,IF(科目汇总表!P$5=1,INT(LEFT(T3607,4)),IF(AND(科目汇总表!P$5=2,LEN(T3607)&gt;4),INT(LEFT(T3607,6)),IF(AND(科目汇总表!P$5=3,LEN(T3607)&gt;6),INT(LEFT(T3607,8)),IF(AND(科目汇总表!P$5=4,LEN(T3607)&gt;8),T3607,0)))))</f>
        <v>0</v>
      </c>
      <c r="H3607" s="16">
        <f t="shared" si="170"/>
        <v>0</v>
      </c>
      <c r="I3607" s="16">
        <f t="shared" si="168"/>
        <v>0</v>
      </c>
      <c r="J3607" s="16">
        <f t="shared" si="169"/>
        <v>0</v>
      </c>
    </row>
    <row r="3608" spans="4:10" ht="15" customHeight="1" x14ac:dyDescent="0.15">
      <c r="D3608" s="16">
        <f>IF(T3608="",0,IF(科目汇总表!P$5=1,INT(LEFT(T3608,4)),IF(AND(科目汇总表!P$5=2,LEN(T3608)&gt;4),INT(LEFT(T3608,6)),IF(AND(科目汇总表!P$5=3,LEN(T3608)&gt;6),INT(LEFT(T3608,8)),IF(AND(科目汇总表!P$5=4,LEN(T3608)&gt;8),T3608,0)))))</f>
        <v>0</v>
      </c>
      <c r="H3608" s="16">
        <f t="shared" si="170"/>
        <v>0</v>
      </c>
      <c r="I3608" s="16">
        <f t="shared" si="168"/>
        <v>0</v>
      </c>
      <c r="J3608" s="16">
        <f t="shared" si="169"/>
        <v>0</v>
      </c>
    </row>
    <row r="3609" spans="4:10" ht="15" customHeight="1" x14ac:dyDescent="0.15">
      <c r="D3609" s="16">
        <f>IF(T3609="",0,IF(科目汇总表!P$5=1,INT(LEFT(T3609,4)),IF(AND(科目汇总表!P$5=2,LEN(T3609)&gt;4),INT(LEFT(T3609,6)),IF(AND(科目汇总表!P$5=3,LEN(T3609)&gt;6),INT(LEFT(T3609,8)),IF(AND(科目汇总表!P$5=4,LEN(T3609)&gt;8),T3609,0)))))</f>
        <v>0</v>
      </c>
      <c r="H3609" s="16">
        <f t="shared" si="170"/>
        <v>0</v>
      </c>
      <c r="I3609" s="16">
        <f t="shared" si="168"/>
        <v>0</v>
      </c>
      <c r="J3609" s="16">
        <f t="shared" si="169"/>
        <v>0</v>
      </c>
    </row>
    <row r="3610" spans="4:10" ht="15" customHeight="1" x14ac:dyDescent="0.15">
      <c r="D3610" s="16">
        <f>IF(T3610="",0,IF(科目汇总表!P$5=1,INT(LEFT(T3610,4)),IF(AND(科目汇总表!P$5=2,LEN(T3610)&gt;4),INT(LEFT(T3610,6)),IF(AND(科目汇总表!P$5=3,LEN(T3610)&gt;6),INT(LEFT(T3610,8)),IF(AND(科目汇总表!P$5=4,LEN(T3610)&gt;8),T3610,0)))))</f>
        <v>0</v>
      </c>
      <c r="H3610" s="16">
        <f t="shared" si="170"/>
        <v>0</v>
      </c>
      <c r="I3610" s="16">
        <f t="shared" si="168"/>
        <v>0</v>
      </c>
      <c r="J3610" s="16">
        <f t="shared" si="169"/>
        <v>0</v>
      </c>
    </row>
    <row r="3611" spans="4:10" ht="15" customHeight="1" x14ac:dyDescent="0.15">
      <c r="D3611" s="16">
        <f>IF(T3611="",0,IF(科目汇总表!P$5=1,INT(LEFT(T3611,4)),IF(AND(科目汇总表!P$5=2,LEN(T3611)&gt;4),INT(LEFT(T3611,6)),IF(AND(科目汇总表!P$5=3,LEN(T3611)&gt;6),INT(LEFT(T3611,8)),IF(AND(科目汇总表!P$5=4,LEN(T3611)&gt;8),T3611,0)))))</f>
        <v>0</v>
      </c>
      <c r="H3611" s="16">
        <f t="shared" si="170"/>
        <v>0</v>
      </c>
      <c r="I3611" s="16">
        <f t="shared" si="168"/>
        <v>0</v>
      </c>
      <c r="J3611" s="16">
        <f t="shared" si="169"/>
        <v>0</v>
      </c>
    </row>
    <row r="3612" spans="4:10" ht="15" customHeight="1" x14ac:dyDescent="0.15">
      <c r="D3612" s="16">
        <f>IF(T3612="",0,IF(科目汇总表!P$5=1,INT(LEFT(T3612,4)),IF(AND(科目汇总表!P$5=2,LEN(T3612)&gt;4),INT(LEFT(T3612,6)),IF(AND(科目汇总表!P$5=3,LEN(T3612)&gt;6),INT(LEFT(T3612,8)),IF(AND(科目汇总表!P$5=4,LEN(T3612)&gt;8),T3612,0)))))</f>
        <v>0</v>
      </c>
      <c r="H3612" s="16">
        <f t="shared" si="170"/>
        <v>0</v>
      </c>
      <c r="I3612" s="16">
        <f t="shared" si="168"/>
        <v>0</v>
      </c>
      <c r="J3612" s="16">
        <f t="shared" si="169"/>
        <v>0</v>
      </c>
    </row>
    <row r="3613" spans="4:10" ht="15" customHeight="1" x14ac:dyDescent="0.15">
      <c r="D3613" s="16">
        <f>IF(T3613="",0,IF(科目汇总表!P$5=1,INT(LEFT(T3613,4)),IF(AND(科目汇总表!P$5=2,LEN(T3613)&gt;4),INT(LEFT(T3613,6)),IF(AND(科目汇总表!P$5=3,LEN(T3613)&gt;6),INT(LEFT(T3613,8)),IF(AND(科目汇总表!P$5=4,LEN(T3613)&gt;8),T3613,0)))))</f>
        <v>0</v>
      </c>
      <c r="H3613" s="16">
        <f t="shared" si="170"/>
        <v>0</v>
      </c>
      <c r="I3613" s="16">
        <f t="shared" si="168"/>
        <v>0</v>
      </c>
      <c r="J3613" s="16">
        <f t="shared" si="169"/>
        <v>0</v>
      </c>
    </row>
    <row r="3614" spans="4:10" ht="15" customHeight="1" x14ac:dyDescent="0.15">
      <c r="D3614" s="16">
        <f>IF(T3614="",0,IF(科目汇总表!P$5=1,INT(LEFT(T3614,4)),IF(AND(科目汇总表!P$5=2,LEN(T3614)&gt;4),INT(LEFT(T3614,6)),IF(AND(科目汇总表!P$5=3,LEN(T3614)&gt;6),INT(LEFT(T3614,8)),IF(AND(科目汇总表!P$5=4,LEN(T3614)&gt;8),T3614,0)))))</f>
        <v>0</v>
      </c>
      <c r="H3614" s="16">
        <f t="shared" si="170"/>
        <v>0</v>
      </c>
      <c r="I3614" s="16">
        <f t="shared" si="168"/>
        <v>0</v>
      </c>
      <c r="J3614" s="16">
        <f t="shared" si="169"/>
        <v>0</v>
      </c>
    </row>
    <row r="3615" spans="4:10" ht="15" customHeight="1" x14ac:dyDescent="0.15">
      <c r="D3615" s="16">
        <f>IF(T3615="",0,IF(科目汇总表!P$5=1,INT(LEFT(T3615,4)),IF(AND(科目汇总表!P$5=2,LEN(T3615)&gt;4),INT(LEFT(T3615,6)),IF(AND(科目汇总表!P$5=3,LEN(T3615)&gt;6),INT(LEFT(T3615,8)),IF(AND(科目汇总表!P$5=4,LEN(T3615)&gt;8),T3615,0)))))</f>
        <v>0</v>
      </c>
      <c r="H3615" s="16">
        <f t="shared" si="170"/>
        <v>0</v>
      </c>
      <c r="I3615" s="16">
        <f t="shared" si="168"/>
        <v>0</v>
      </c>
      <c r="J3615" s="16">
        <f t="shared" si="169"/>
        <v>0</v>
      </c>
    </row>
    <row r="3616" spans="4:10" ht="15" customHeight="1" x14ac:dyDescent="0.15">
      <c r="D3616" s="16">
        <f>IF(T3616="",0,IF(科目汇总表!P$5=1,INT(LEFT(T3616,4)),IF(AND(科目汇总表!P$5=2,LEN(T3616)&gt;4),INT(LEFT(T3616,6)),IF(AND(科目汇总表!P$5=3,LEN(T3616)&gt;6),INT(LEFT(T3616,8)),IF(AND(科目汇总表!P$5=4,LEN(T3616)&gt;8),T3616,0)))))</f>
        <v>0</v>
      </c>
      <c r="H3616" s="16">
        <f t="shared" si="170"/>
        <v>0</v>
      </c>
      <c r="I3616" s="16">
        <f t="shared" si="168"/>
        <v>0</v>
      </c>
      <c r="J3616" s="16">
        <f t="shared" si="169"/>
        <v>0</v>
      </c>
    </row>
    <row r="3617" spans="4:10" ht="15" customHeight="1" x14ac:dyDescent="0.15">
      <c r="D3617" s="16">
        <f>IF(T3617="",0,IF(科目汇总表!P$5=1,INT(LEFT(T3617,4)),IF(AND(科目汇总表!P$5=2,LEN(T3617)&gt;4),INT(LEFT(T3617,6)),IF(AND(科目汇总表!P$5=3,LEN(T3617)&gt;6),INT(LEFT(T3617,8)),IF(AND(科目汇总表!P$5=4,LEN(T3617)&gt;8),T3617,0)))))</f>
        <v>0</v>
      </c>
      <c r="H3617" s="16">
        <f t="shared" si="170"/>
        <v>0</v>
      </c>
      <c r="I3617" s="16">
        <f t="shared" si="168"/>
        <v>0</v>
      </c>
      <c r="J3617" s="16">
        <f t="shared" si="169"/>
        <v>0</v>
      </c>
    </row>
    <row r="3618" spans="4:10" ht="15" customHeight="1" x14ac:dyDescent="0.15">
      <c r="D3618" s="16">
        <f>IF(T3618="",0,IF(科目汇总表!P$5=1,INT(LEFT(T3618,4)),IF(AND(科目汇总表!P$5=2,LEN(T3618)&gt;4),INT(LEFT(T3618,6)),IF(AND(科目汇总表!P$5=3,LEN(T3618)&gt;6),INT(LEFT(T3618,8)),IF(AND(科目汇总表!P$5=4,LEN(T3618)&gt;8),T3618,0)))))</f>
        <v>0</v>
      </c>
      <c r="H3618" s="16">
        <f t="shared" si="170"/>
        <v>0</v>
      </c>
      <c r="I3618" s="16">
        <f t="shared" si="168"/>
        <v>0</v>
      </c>
      <c r="J3618" s="16">
        <f t="shared" si="169"/>
        <v>0</v>
      </c>
    </row>
    <row r="3619" spans="4:10" ht="15" customHeight="1" x14ac:dyDescent="0.15">
      <c r="D3619" s="16">
        <f>IF(T3619="",0,IF(科目汇总表!P$5=1,INT(LEFT(T3619,4)),IF(AND(科目汇总表!P$5=2,LEN(T3619)&gt;4),INT(LEFT(T3619,6)),IF(AND(科目汇总表!P$5=3,LEN(T3619)&gt;6),INT(LEFT(T3619,8)),IF(AND(科目汇总表!P$5=4,LEN(T3619)&gt;8),T3619,0)))))</f>
        <v>0</v>
      </c>
      <c r="H3619" s="16">
        <f t="shared" si="170"/>
        <v>0</v>
      </c>
      <c r="I3619" s="16">
        <f t="shared" si="168"/>
        <v>0</v>
      </c>
      <c r="J3619" s="16">
        <f t="shared" si="169"/>
        <v>0</v>
      </c>
    </row>
    <row r="3620" spans="4:10" ht="15" customHeight="1" x14ac:dyDescent="0.15">
      <c r="D3620" s="16">
        <f>IF(T3620="",0,IF(科目汇总表!P$5=1,INT(LEFT(T3620,4)),IF(AND(科目汇总表!P$5=2,LEN(T3620)&gt;4),INT(LEFT(T3620,6)),IF(AND(科目汇总表!P$5=3,LEN(T3620)&gt;6),INT(LEFT(T3620,8)),IF(AND(科目汇总表!P$5=4,LEN(T3620)&gt;8),T3620,0)))))</f>
        <v>0</v>
      </c>
      <c r="H3620" s="16">
        <f t="shared" si="170"/>
        <v>0</v>
      </c>
      <c r="I3620" s="16">
        <f t="shared" ref="I3620:I3683" si="171">IF(LEN(T3620)&lt;6,0,INT(LEFT(T3620,6)))</f>
        <v>0</v>
      </c>
      <c r="J3620" s="16">
        <f t="shared" ref="J3620:J3683" si="172">IF(LEN(T3620)&lt;8,0,INT(LEFT(T3620,8)))</f>
        <v>0</v>
      </c>
    </row>
    <row r="3621" spans="4:10" ht="15" customHeight="1" x14ac:dyDescent="0.15">
      <c r="D3621" s="16">
        <f>IF(T3621="",0,IF(科目汇总表!P$5=1,INT(LEFT(T3621,4)),IF(AND(科目汇总表!P$5=2,LEN(T3621)&gt;4),INT(LEFT(T3621,6)),IF(AND(科目汇总表!P$5=3,LEN(T3621)&gt;6),INT(LEFT(T3621,8)),IF(AND(科目汇总表!P$5=4,LEN(T3621)&gt;8),T3621,0)))))</f>
        <v>0</v>
      </c>
      <c r="H3621" s="16">
        <f t="shared" si="170"/>
        <v>0</v>
      </c>
      <c r="I3621" s="16">
        <f t="shared" si="171"/>
        <v>0</v>
      </c>
      <c r="J3621" s="16">
        <f t="shared" si="172"/>
        <v>0</v>
      </c>
    </row>
    <row r="3622" spans="4:10" ht="15" customHeight="1" x14ac:dyDescent="0.15">
      <c r="D3622" s="16">
        <f>IF(T3622="",0,IF(科目汇总表!P$5=1,INT(LEFT(T3622,4)),IF(AND(科目汇总表!P$5=2,LEN(T3622)&gt;4),INT(LEFT(T3622,6)),IF(AND(科目汇总表!P$5=3,LEN(T3622)&gt;6),INT(LEFT(T3622,8)),IF(AND(科目汇总表!P$5=4,LEN(T3622)&gt;8),T3622,0)))))</f>
        <v>0</v>
      </c>
      <c r="H3622" s="16">
        <f t="shared" si="170"/>
        <v>0</v>
      </c>
      <c r="I3622" s="16">
        <f t="shared" si="171"/>
        <v>0</v>
      </c>
      <c r="J3622" s="16">
        <f t="shared" si="172"/>
        <v>0</v>
      </c>
    </row>
    <row r="3623" spans="4:10" ht="15" customHeight="1" x14ac:dyDescent="0.15">
      <c r="D3623" s="16">
        <f>IF(T3623="",0,IF(科目汇总表!P$5=1,INT(LEFT(T3623,4)),IF(AND(科目汇总表!P$5=2,LEN(T3623)&gt;4),INT(LEFT(T3623,6)),IF(AND(科目汇总表!P$5=3,LEN(T3623)&gt;6),INT(LEFT(T3623,8)),IF(AND(科目汇总表!P$5=4,LEN(T3623)&gt;8),T3623,0)))))</f>
        <v>0</v>
      </c>
      <c r="H3623" s="16">
        <f t="shared" si="170"/>
        <v>0</v>
      </c>
      <c r="I3623" s="16">
        <f t="shared" si="171"/>
        <v>0</v>
      </c>
      <c r="J3623" s="16">
        <f t="shared" si="172"/>
        <v>0</v>
      </c>
    </row>
    <row r="3624" spans="4:10" ht="15" customHeight="1" x14ac:dyDescent="0.15">
      <c r="D3624" s="16">
        <f>IF(T3624="",0,IF(科目汇总表!P$5=1,INT(LEFT(T3624,4)),IF(AND(科目汇总表!P$5=2,LEN(T3624)&gt;4),INT(LEFT(T3624,6)),IF(AND(科目汇总表!P$5=3,LEN(T3624)&gt;6),INT(LEFT(T3624,8)),IF(AND(科目汇总表!P$5=4,LEN(T3624)&gt;8),T3624,0)))))</f>
        <v>0</v>
      </c>
      <c r="H3624" s="16">
        <f t="shared" si="170"/>
        <v>0</v>
      </c>
      <c r="I3624" s="16">
        <f t="shared" si="171"/>
        <v>0</v>
      </c>
      <c r="J3624" s="16">
        <f t="shared" si="172"/>
        <v>0</v>
      </c>
    </row>
    <row r="3625" spans="4:10" ht="15" customHeight="1" x14ac:dyDescent="0.15">
      <c r="D3625" s="16">
        <f>IF(T3625="",0,IF(科目汇总表!P$5=1,INT(LEFT(T3625,4)),IF(AND(科目汇总表!P$5=2,LEN(T3625)&gt;4),INT(LEFT(T3625,6)),IF(AND(科目汇总表!P$5=3,LEN(T3625)&gt;6),INT(LEFT(T3625,8)),IF(AND(科目汇总表!P$5=4,LEN(T3625)&gt;8),T3625,0)))))</f>
        <v>0</v>
      </c>
      <c r="H3625" s="16">
        <f t="shared" si="170"/>
        <v>0</v>
      </c>
      <c r="I3625" s="16">
        <f t="shared" si="171"/>
        <v>0</v>
      </c>
      <c r="J3625" s="16">
        <f t="shared" si="172"/>
        <v>0</v>
      </c>
    </row>
    <row r="3626" spans="4:10" ht="15" customHeight="1" x14ac:dyDescent="0.15">
      <c r="D3626" s="16">
        <f>IF(T3626="",0,IF(科目汇总表!P$5=1,INT(LEFT(T3626,4)),IF(AND(科目汇总表!P$5=2,LEN(T3626)&gt;4),INT(LEFT(T3626,6)),IF(AND(科目汇总表!P$5=3,LEN(T3626)&gt;6),INT(LEFT(T3626,8)),IF(AND(科目汇总表!P$5=4,LEN(T3626)&gt;8),T3626,0)))))</f>
        <v>0</v>
      </c>
      <c r="H3626" s="16">
        <f t="shared" si="170"/>
        <v>0</v>
      </c>
      <c r="I3626" s="16">
        <f t="shared" si="171"/>
        <v>0</v>
      </c>
      <c r="J3626" s="16">
        <f t="shared" si="172"/>
        <v>0</v>
      </c>
    </row>
    <row r="3627" spans="4:10" ht="15" customHeight="1" x14ac:dyDescent="0.15">
      <c r="D3627" s="16">
        <f>IF(T3627="",0,IF(科目汇总表!P$5=1,INT(LEFT(T3627,4)),IF(AND(科目汇总表!P$5=2,LEN(T3627)&gt;4),INT(LEFT(T3627,6)),IF(AND(科目汇总表!P$5=3,LEN(T3627)&gt;6),INT(LEFT(T3627,8)),IF(AND(科目汇总表!P$5=4,LEN(T3627)&gt;8),T3627,0)))))</f>
        <v>0</v>
      </c>
      <c r="H3627" s="16">
        <f t="shared" si="170"/>
        <v>0</v>
      </c>
      <c r="I3627" s="16">
        <f t="shared" si="171"/>
        <v>0</v>
      </c>
      <c r="J3627" s="16">
        <f t="shared" si="172"/>
        <v>0</v>
      </c>
    </row>
    <row r="3628" spans="4:10" ht="15" customHeight="1" x14ac:dyDescent="0.15">
      <c r="D3628" s="16">
        <f>IF(T3628="",0,IF(科目汇总表!P$5=1,INT(LEFT(T3628,4)),IF(AND(科目汇总表!P$5=2,LEN(T3628)&gt;4),INT(LEFT(T3628,6)),IF(AND(科目汇总表!P$5=3,LEN(T3628)&gt;6),INT(LEFT(T3628,8)),IF(AND(科目汇总表!P$5=4,LEN(T3628)&gt;8),T3628,0)))))</f>
        <v>0</v>
      </c>
      <c r="H3628" s="16">
        <f t="shared" si="170"/>
        <v>0</v>
      </c>
      <c r="I3628" s="16">
        <f t="shared" si="171"/>
        <v>0</v>
      </c>
      <c r="J3628" s="16">
        <f t="shared" si="172"/>
        <v>0</v>
      </c>
    </row>
    <row r="3629" spans="4:10" ht="15" customHeight="1" x14ac:dyDescent="0.15">
      <c r="D3629" s="16">
        <f>IF(T3629="",0,IF(科目汇总表!P$5=1,INT(LEFT(T3629,4)),IF(AND(科目汇总表!P$5=2,LEN(T3629)&gt;4),INT(LEFT(T3629,6)),IF(AND(科目汇总表!P$5=3,LEN(T3629)&gt;6),INT(LEFT(T3629,8)),IF(AND(科目汇总表!P$5=4,LEN(T3629)&gt;8),T3629,0)))))</f>
        <v>0</v>
      </c>
      <c r="H3629" s="16">
        <f t="shared" si="170"/>
        <v>0</v>
      </c>
      <c r="I3629" s="16">
        <f t="shared" si="171"/>
        <v>0</v>
      </c>
      <c r="J3629" s="16">
        <f t="shared" si="172"/>
        <v>0</v>
      </c>
    </row>
    <row r="3630" spans="4:10" ht="15" customHeight="1" x14ac:dyDescent="0.15">
      <c r="D3630" s="16">
        <f>IF(T3630="",0,IF(科目汇总表!P$5=1,INT(LEFT(T3630,4)),IF(AND(科目汇总表!P$5=2,LEN(T3630)&gt;4),INT(LEFT(T3630,6)),IF(AND(科目汇总表!P$5=3,LEN(T3630)&gt;6),INT(LEFT(T3630,8)),IF(AND(科目汇总表!P$5=4,LEN(T3630)&gt;8),T3630,0)))))</f>
        <v>0</v>
      </c>
      <c r="H3630" s="16">
        <f t="shared" si="170"/>
        <v>0</v>
      </c>
      <c r="I3630" s="16">
        <f t="shared" si="171"/>
        <v>0</v>
      </c>
      <c r="J3630" s="16">
        <f t="shared" si="172"/>
        <v>0</v>
      </c>
    </row>
    <row r="3631" spans="4:10" ht="15" customHeight="1" x14ac:dyDescent="0.15">
      <c r="D3631" s="16">
        <f>IF(T3631="",0,IF(科目汇总表!P$5=1,INT(LEFT(T3631,4)),IF(AND(科目汇总表!P$5=2,LEN(T3631)&gt;4),INT(LEFT(T3631,6)),IF(AND(科目汇总表!P$5=3,LEN(T3631)&gt;6),INT(LEFT(T3631,8)),IF(AND(科目汇总表!P$5=4,LEN(T3631)&gt;8),T3631,0)))))</f>
        <v>0</v>
      </c>
      <c r="H3631" s="16">
        <f t="shared" si="170"/>
        <v>0</v>
      </c>
      <c r="I3631" s="16">
        <f t="shared" si="171"/>
        <v>0</v>
      </c>
      <c r="J3631" s="16">
        <f t="shared" si="172"/>
        <v>0</v>
      </c>
    </row>
    <row r="3632" spans="4:10" ht="15" customHeight="1" x14ac:dyDescent="0.15">
      <c r="D3632" s="16">
        <f>IF(T3632="",0,IF(科目汇总表!P$5=1,INT(LEFT(T3632,4)),IF(AND(科目汇总表!P$5=2,LEN(T3632)&gt;4),INT(LEFT(T3632,6)),IF(AND(科目汇总表!P$5=3,LEN(T3632)&gt;6),INT(LEFT(T3632,8)),IF(AND(科目汇总表!P$5=4,LEN(T3632)&gt;8),T3632,0)))))</f>
        <v>0</v>
      </c>
      <c r="H3632" s="16">
        <f t="shared" si="170"/>
        <v>0</v>
      </c>
      <c r="I3632" s="16">
        <f t="shared" si="171"/>
        <v>0</v>
      </c>
      <c r="J3632" s="16">
        <f t="shared" si="172"/>
        <v>0</v>
      </c>
    </row>
    <row r="3633" spans="4:10" ht="15" customHeight="1" x14ac:dyDescent="0.15">
      <c r="D3633" s="16">
        <f>IF(T3633="",0,IF(科目汇总表!P$5=1,INT(LEFT(T3633,4)),IF(AND(科目汇总表!P$5=2,LEN(T3633)&gt;4),INT(LEFT(T3633,6)),IF(AND(科目汇总表!P$5=3,LEN(T3633)&gt;6),INT(LEFT(T3633,8)),IF(AND(科目汇总表!P$5=4,LEN(T3633)&gt;8),T3633,0)))))</f>
        <v>0</v>
      </c>
      <c r="H3633" s="16">
        <f t="shared" si="170"/>
        <v>0</v>
      </c>
      <c r="I3633" s="16">
        <f t="shared" si="171"/>
        <v>0</v>
      </c>
      <c r="J3633" s="16">
        <f t="shared" si="172"/>
        <v>0</v>
      </c>
    </row>
    <row r="3634" spans="4:10" ht="15" customHeight="1" x14ac:dyDescent="0.15">
      <c r="D3634" s="16">
        <f>IF(T3634="",0,IF(科目汇总表!P$5=1,INT(LEFT(T3634,4)),IF(AND(科目汇总表!P$5=2,LEN(T3634)&gt;4),INT(LEFT(T3634,6)),IF(AND(科目汇总表!P$5=3,LEN(T3634)&gt;6),INT(LEFT(T3634,8)),IF(AND(科目汇总表!P$5=4,LEN(T3634)&gt;8),T3634,0)))))</f>
        <v>0</v>
      </c>
      <c r="H3634" s="16">
        <f t="shared" si="170"/>
        <v>0</v>
      </c>
      <c r="I3634" s="16">
        <f t="shared" si="171"/>
        <v>0</v>
      </c>
      <c r="J3634" s="16">
        <f t="shared" si="172"/>
        <v>0</v>
      </c>
    </row>
    <row r="3635" spans="4:10" ht="15" customHeight="1" x14ac:dyDescent="0.15">
      <c r="D3635" s="16">
        <f>IF(T3635="",0,IF(科目汇总表!P$5=1,INT(LEFT(T3635,4)),IF(AND(科目汇总表!P$5=2,LEN(T3635)&gt;4),INT(LEFT(T3635,6)),IF(AND(科目汇总表!P$5=3,LEN(T3635)&gt;6),INT(LEFT(T3635,8)),IF(AND(科目汇总表!P$5=4,LEN(T3635)&gt;8),T3635,0)))))</f>
        <v>0</v>
      </c>
      <c r="H3635" s="16">
        <f t="shared" si="170"/>
        <v>0</v>
      </c>
      <c r="I3635" s="16">
        <f t="shared" si="171"/>
        <v>0</v>
      </c>
      <c r="J3635" s="16">
        <f t="shared" si="172"/>
        <v>0</v>
      </c>
    </row>
    <row r="3636" spans="4:10" ht="15" customHeight="1" x14ac:dyDescent="0.15">
      <c r="D3636" s="16">
        <f>IF(T3636="",0,IF(科目汇总表!P$5=1,INT(LEFT(T3636,4)),IF(AND(科目汇总表!P$5=2,LEN(T3636)&gt;4),INT(LEFT(T3636,6)),IF(AND(科目汇总表!P$5=3,LEN(T3636)&gt;6),INT(LEFT(T3636,8)),IF(AND(科目汇总表!P$5=4,LEN(T3636)&gt;8),T3636,0)))))</f>
        <v>0</v>
      </c>
      <c r="H3636" s="16">
        <f t="shared" si="170"/>
        <v>0</v>
      </c>
      <c r="I3636" s="16">
        <f t="shared" si="171"/>
        <v>0</v>
      </c>
      <c r="J3636" s="16">
        <f t="shared" si="172"/>
        <v>0</v>
      </c>
    </row>
    <row r="3637" spans="4:10" ht="15" customHeight="1" x14ac:dyDescent="0.15">
      <c r="D3637" s="16">
        <f>IF(T3637="",0,IF(科目汇总表!P$5=1,INT(LEFT(T3637,4)),IF(AND(科目汇总表!P$5=2,LEN(T3637)&gt;4),INT(LEFT(T3637,6)),IF(AND(科目汇总表!P$5=3,LEN(T3637)&gt;6),INT(LEFT(T3637,8)),IF(AND(科目汇总表!P$5=4,LEN(T3637)&gt;8),T3637,0)))))</f>
        <v>0</v>
      </c>
      <c r="H3637" s="16">
        <f t="shared" si="170"/>
        <v>0</v>
      </c>
      <c r="I3637" s="16">
        <f t="shared" si="171"/>
        <v>0</v>
      </c>
      <c r="J3637" s="16">
        <f t="shared" si="172"/>
        <v>0</v>
      </c>
    </row>
    <row r="3638" spans="4:10" ht="15" customHeight="1" x14ac:dyDescent="0.15">
      <c r="D3638" s="16">
        <f>IF(T3638="",0,IF(科目汇总表!P$5=1,INT(LEFT(T3638,4)),IF(AND(科目汇总表!P$5=2,LEN(T3638)&gt;4),INT(LEFT(T3638,6)),IF(AND(科目汇总表!P$5=3,LEN(T3638)&gt;6),INT(LEFT(T3638,8)),IF(AND(科目汇总表!P$5=4,LEN(T3638)&gt;8),T3638,0)))))</f>
        <v>0</v>
      </c>
      <c r="H3638" s="16">
        <f t="shared" si="170"/>
        <v>0</v>
      </c>
      <c r="I3638" s="16">
        <f t="shared" si="171"/>
        <v>0</v>
      </c>
      <c r="J3638" s="16">
        <f t="shared" si="172"/>
        <v>0</v>
      </c>
    </row>
    <row r="3639" spans="4:10" ht="15" customHeight="1" x14ac:dyDescent="0.15">
      <c r="D3639" s="16">
        <f>IF(T3639="",0,IF(科目汇总表!P$5=1,INT(LEFT(T3639,4)),IF(AND(科目汇总表!P$5=2,LEN(T3639)&gt;4),INT(LEFT(T3639,6)),IF(AND(科目汇总表!P$5=3,LEN(T3639)&gt;6),INT(LEFT(T3639,8)),IF(AND(科目汇总表!P$5=4,LEN(T3639)&gt;8),T3639,0)))))</f>
        <v>0</v>
      </c>
      <c r="H3639" s="16">
        <f t="shared" si="170"/>
        <v>0</v>
      </c>
      <c r="I3639" s="16">
        <f t="shared" si="171"/>
        <v>0</v>
      </c>
      <c r="J3639" s="16">
        <f t="shared" si="172"/>
        <v>0</v>
      </c>
    </row>
    <row r="3640" spans="4:10" ht="15" customHeight="1" x14ac:dyDescent="0.15">
      <c r="D3640" s="16">
        <f>IF(T3640="",0,IF(科目汇总表!P$5=1,INT(LEFT(T3640,4)),IF(AND(科目汇总表!P$5=2,LEN(T3640)&gt;4),INT(LEFT(T3640,6)),IF(AND(科目汇总表!P$5=3,LEN(T3640)&gt;6),INT(LEFT(T3640,8)),IF(AND(科目汇总表!P$5=4,LEN(T3640)&gt;8),T3640,0)))))</f>
        <v>0</v>
      </c>
      <c r="H3640" s="16">
        <f t="shared" si="170"/>
        <v>0</v>
      </c>
      <c r="I3640" s="16">
        <f t="shared" si="171"/>
        <v>0</v>
      </c>
      <c r="J3640" s="16">
        <f t="shared" si="172"/>
        <v>0</v>
      </c>
    </row>
    <row r="3641" spans="4:10" ht="15" customHeight="1" x14ac:dyDescent="0.15">
      <c r="D3641" s="16">
        <f>IF(T3641="",0,IF(科目汇总表!P$5=1,INT(LEFT(T3641,4)),IF(AND(科目汇总表!P$5=2,LEN(T3641)&gt;4),INT(LEFT(T3641,6)),IF(AND(科目汇总表!P$5=3,LEN(T3641)&gt;6),INT(LEFT(T3641,8)),IF(AND(科目汇总表!P$5=4,LEN(T3641)&gt;8),T3641,0)))))</f>
        <v>0</v>
      </c>
      <c r="H3641" s="16">
        <f t="shared" si="170"/>
        <v>0</v>
      </c>
      <c r="I3641" s="16">
        <f t="shared" si="171"/>
        <v>0</v>
      </c>
      <c r="J3641" s="16">
        <f t="shared" si="172"/>
        <v>0</v>
      </c>
    </row>
    <row r="3642" spans="4:10" ht="15" customHeight="1" x14ac:dyDescent="0.15">
      <c r="D3642" s="16">
        <f>IF(T3642="",0,IF(科目汇总表!P$5=1,INT(LEFT(T3642,4)),IF(AND(科目汇总表!P$5=2,LEN(T3642)&gt;4),INT(LEFT(T3642,6)),IF(AND(科目汇总表!P$5=3,LEN(T3642)&gt;6),INT(LEFT(T3642,8)),IF(AND(科目汇总表!P$5=4,LEN(T3642)&gt;8),T3642,0)))))</f>
        <v>0</v>
      </c>
      <c r="H3642" s="16">
        <f t="shared" si="170"/>
        <v>0</v>
      </c>
      <c r="I3642" s="16">
        <f t="shared" si="171"/>
        <v>0</v>
      </c>
      <c r="J3642" s="16">
        <f t="shared" si="172"/>
        <v>0</v>
      </c>
    </row>
    <row r="3643" spans="4:10" ht="15" customHeight="1" x14ac:dyDescent="0.15">
      <c r="D3643" s="16">
        <f>IF(T3643="",0,IF(科目汇总表!P$5=1,INT(LEFT(T3643,4)),IF(AND(科目汇总表!P$5=2,LEN(T3643)&gt;4),INT(LEFT(T3643,6)),IF(AND(科目汇总表!P$5=3,LEN(T3643)&gt;6),INT(LEFT(T3643,8)),IF(AND(科目汇总表!P$5=4,LEN(T3643)&gt;8),T3643,0)))))</f>
        <v>0</v>
      </c>
      <c r="H3643" s="16">
        <f t="shared" si="170"/>
        <v>0</v>
      </c>
      <c r="I3643" s="16">
        <f t="shared" si="171"/>
        <v>0</v>
      </c>
      <c r="J3643" s="16">
        <f t="shared" si="172"/>
        <v>0</v>
      </c>
    </row>
    <row r="3644" spans="4:10" ht="15" customHeight="1" x14ac:dyDescent="0.15">
      <c r="D3644" s="16">
        <f>IF(T3644="",0,IF(科目汇总表!P$5=1,INT(LEFT(T3644,4)),IF(AND(科目汇总表!P$5=2,LEN(T3644)&gt;4),INT(LEFT(T3644,6)),IF(AND(科目汇总表!P$5=3,LEN(T3644)&gt;6),INT(LEFT(T3644,8)),IF(AND(科目汇总表!P$5=4,LEN(T3644)&gt;8),T3644,0)))))</f>
        <v>0</v>
      </c>
      <c r="H3644" s="16">
        <f t="shared" si="170"/>
        <v>0</v>
      </c>
      <c r="I3644" s="16">
        <f t="shared" si="171"/>
        <v>0</v>
      </c>
      <c r="J3644" s="16">
        <f t="shared" si="172"/>
        <v>0</v>
      </c>
    </row>
    <row r="3645" spans="4:10" ht="15" customHeight="1" x14ac:dyDescent="0.15">
      <c r="D3645" s="16">
        <f>IF(T3645="",0,IF(科目汇总表!P$5=1,INT(LEFT(T3645,4)),IF(AND(科目汇总表!P$5=2,LEN(T3645)&gt;4),INT(LEFT(T3645,6)),IF(AND(科目汇总表!P$5=3,LEN(T3645)&gt;6),INT(LEFT(T3645,8)),IF(AND(科目汇总表!P$5=4,LEN(T3645)&gt;8),T3645,0)))))</f>
        <v>0</v>
      </c>
      <c r="H3645" s="16">
        <f t="shared" si="170"/>
        <v>0</v>
      </c>
      <c r="I3645" s="16">
        <f t="shared" si="171"/>
        <v>0</v>
      </c>
      <c r="J3645" s="16">
        <f t="shared" si="172"/>
        <v>0</v>
      </c>
    </row>
    <row r="3646" spans="4:10" ht="15" customHeight="1" x14ac:dyDescent="0.15">
      <c r="D3646" s="16">
        <f>IF(T3646="",0,IF(科目汇总表!P$5=1,INT(LEFT(T3646,4)),IF(AND(科目汇总表!P$5=2,LEN(T3646)&gt;4),INT(LEFT(T3646,6)),IF(AND(科目汇总表!P$5=3,LEN(T3646)&gt;6),INT(LEFT(T3646,8)),IF(AND(科目汇总表!P$5=4,LEN(T3646)&gt;8),T3646,0)))))</f>
        <v>0</v>
      </c>
      <c r="H3646" s="16">
        <f t="shared" si="170"/>
        <v>0</v>
      </c>
      <c r="I3646" s="16">
        <f t="shared" si="171"/>
        <v>0</v>
      </c>
      <c r="J3646" s="16">
        <f t="shared" si="172"/>
        <v>0</v>
      </c>
    </row>
    <row r="3647" spans="4:10" ht="15" customHeight="1" x14ac:dyDescent="0.15">
      <c r="D3647" s="16">
        <f>IF(T3647="",0,IF(科目汇总表!P$5=1,INT(LEFT(T3647,4)),IF(AND(科目汇总表!P$5=2,LEN(T3647)&gt;4),INT(LEFT(T3647,6)),IF(AND(科目汇总表!P$5=3,LEN(T3647)&gt;6),INT(LEFT(T3647,8)),IF(AND(科目汇总表!P$5=4,LEN(T3647)&gt;8),T3647,0)))))</f>
        <v>0</v>
      </c>
      <c r="H3647" s="16">
        <f t="shared" si="170"/>
        <v>0</v>
      </c>
      <c r="I3647" s="16">
        <f t="shared" si="171"/>
        <v>0</v>
      </c>
      <c r="J3647" s="16">
        <f t="shared" si="172"/>
        <v>0</v>
      </c>
    </row>
    <row r="3648" spans="4:10" ht="15" customHeight="1" x14ac:dyDescent="0.15">
      <c r="D3648" s="16">
        <f>IF(T3648="",0,IF(科目汇总表!P$5=1,INT(LEFT(T3648,4)),IF(AND(科目汇总表!P$5=2,LEN(T3648)&gt;4),INT(LEFT(T3648,6)),IF(AND(科目汇总表!P$5=3,LEN(T3648)&gt;6),INT(LEFT(T3648,8)),IF(AND(科目汇总表!P$5=4,LEN(T3648)&gt;8),T3648,0)))))</f>
        <v>0</v>
      </c>
      <c r="H3648" s="16">
        <f t="shared" si="170"/>
        <v>0</v>
      </c>
      <c r="I3648" s="16">
        <f t="shared" si="171"/>
        <v>0</v>
      </c>
      <c r="J3648" s="16">
        <f t="shared" si="172"/>
        <v>0</v>
      </c>
    </row>
    <row r="3649" spans="4:10" ht="15" customHeight="1" x14ac:dyDescent="0.15">
      <c r="D3649" s="16">
        <f>IF(T3649="",0,IF(科目汇总表!P$5=1,INT(LEFT(T3649,4)),IF(AND(科目汇总表!P$5=2,LEN(T3649)&gt;4),INT(LEFT(T3649,6)),IF(AND(科目汇总表!P$5=3,LEN(T3649)&gt;6),INT(LEFT(T3649,8)),IF(AND(科目汇总表!P$5=4,LEN(T3649)&gt;8),T3649,0)))))</f>
        <v>0</v>
      </c>
      <c r="H3649" s="16">
        <f t="shared" si="170"/>
        <v>0</v>
      </c>
      <c r="I3649" s="16">
        <f t="shared" si="171"/>
        <v>0</v>
      </c>
      <c r="J3649" s="16">
        <f t="shared" si="172"/>
        <v>0</v>
      </c>
    </row>
    <row r="3650" spans="4:10" ht="15" customHeight="1" x14ac:dyDescent="0.15">
      <c r="D3650" s="16">
        <f>IF(T3650="",0,IF(科目汇总表!P$5=1,INT(LEFT(T3650,4)),IF(AND(科目汇总表!P$5=2,LEN(T3650)&gt;4),INT(LEFT(T3650,6)),IF(AND(科目汇总表!P$5=3,LEN(T3650)&gt;6),INT(LEFT(T3650,8)),IF(AND(科目汇总表!P$5=4,LEN(T3650)&gt;8),T3650,0)))))</f>
        <v>0</v>
      </c>
      <c r="H3650" s="16">
        <f t="shared" si="170"/>
        <v>0</v>
      </c>
      <c r="I3650" s="16">
        <f t="shared" si="171"/>
        <v>0</v>
      </c>
      <c r="J3650" s="16">
        <f t="shared" si="172"/>
        <v>0</v>
      </c>
    </row>
    <row r="3651" spans="4:10" ht="15" customHeight="1" x14ac:dyDescent="0.15">
      <c r="D3651" s="16">
        <f>IF(T3651="",0,IF(科目汇总表!P$5=1,INT(LEFT(T3651,4)),IF(AND(科目汇总表!P$5=2,LEN(T3651)&gt;4),INT(LEFT(T3651,6)),IF(AND(科目汇总表!P$5=3,LEN(T3651)&gt;6),INT(LEFT(T3651,8)),IF(AND(科目汇总表!P$5=4,LEN(T3651)&gt;8),T3651,0)))))</f>
        <v>0</v>
      </c>
      <c r="H3651" s="16">
        <f t="shared" si="170"/>
        <v>0</v>
      </c>
      <c r="I3651" s="16">
        <f t="shared" si="171"/>
        <v>0</v>
      </c>
      <c r="J3651" s="16">
        <f t="shared" si="172"/>
        <v>0</v>
      </c>
    </row>
    <row r="3652" spans="4:10" ht="15" customHeight="1" x14ac:dyDescent="0.15">
      <c r="D3652" s="16">
        <f>IF(T3652="",0,IF(科目汇总表!P$5=1,INT(LEFT(T3652,4)),IF(AND(科目汇总表!P$5=2,LEN(T3652)&gt;4),INT(LEFT(T3652,6)),IF(AND(科目汇总表!P$5=3,LEN(T3652)&gt;6),INT(LEFT(T3652,8)),IF(AND(科目汇总表!P$5=4,LEN(T3652)&gt;8),T3652,0)))))</f>
        <v>0</v>
      </c>
      <c r="H3652" s="16">
        <f t="shared" si="170"/>
        <v>0</v>
      </c>
      <c r="I3652" s="16">
        <f t="shared" si="171"/>
        <v>0</v>
      </c>
      <c r="J3652" s="16">
        <f t="shared" si="172"/>
        <v>0</v>
      </c>
    </row>
    <row r="3653" spans="4:10" ht="15" customHeight="1" x14ac:dyDescent="0.15">
      <c r="D3653" s="16">
        <f>IF(T3653="",0,IF(科目汇总表!P$5=1,INT(LEFT(T3653,4)),IF(AND(科目汇总表!P$5=2,LEN(T3653)&gt;4),INT(LEFT(T3653,6)),IF(AND(科目汇总表!P$5=3,LEN(T3653)&gt;6),INT(LEFT(T3653,8)),IF(AND(科目汇总表!P$5=4,LEN(T3653)&gt;8),T3653,0)))))</f>
        <v>0</v>
      </c>
      <c r="H3653" s="16">
        <f t="shared" ref="H3653:H3716" si="173">IF(T3653=0,0,INT(LEFT(T3653,4)))</f>
        <v>0</v>
      </c>
      <c r="I3653" s="16">
        <f t="shared" si="171"/>
        <v>0</v>
      </c>
      <c r="J3653" s="16">
        <f t="shared" si="172"/>
        <v>0</v>
      </c>
    </row>
    <row r="3654" spans="4:10" ht="15" customHeight="1" x14ac:dyDescent="0.15">
      <c r="D3654" s="16">
        <f>IF(T3654="",0,IF(科目汇总表!P$5=1,INT(LEFT(T3654,4)),IF(AND(科目汇总表!P$5=2,LEN(T3654)&gt;4),INT(LEFT(T3654,6)),IF(AND(科目汇总表!P$5=3,LEN(T3654)&gt;6),INT(LEFT(T3654,8)),IF(AND(科目汇总表!P$5=4,LEN(T3654)&gt;8),T3654,0)))))</f>
        <v>0</v>
      </c>
      <c r="H3654" s="16">
        <f t="shared" si="173"/>
        <v>0</v>
      </c>
      <c r="I3654" s="16">
        <f t="shared" si="171"/>
        <v>0</v>
      </c>
      <c r="J3654" s="16">
        <f t="shared" si="172"/>
        <v>0</v>
      </c>
    </row>
    <row r="3655" spans="4:10" ht="15" customHeight="1" x14ac:dyDescent="0.15">
      <c r="D3655" s="16">
        <f>IF(T3655="",0,IF(科目汇总表!P$5=1,INT(LEFT(T3655,4)),IF(AND(科目汇总表!P$5=2,LEN(T3655)&gt;4),INT(LEFT(T3655,6)),IF(AND(科目汇总表!P$5=3,LEN(T3655)&gt;6),INT(LEFT(T3655,8)),IF(AND(科目汇总表!P$5=4,LEN(T3655)&gt;8),T3655,0)))))</f>
        <v>0</v>
      </c>
      <c r="H3655" s="16">
        <f t="shared" si="173"/>
        <v>0</v>
      </c>
      <c r="I3655" s="16">
        <f t="shared" si="171"/>
        <v>0</v>
      </c>
      <c r="J3655" s="16">
        <f t="shared" si="172"/>
        <v>0</v>
      </c>
    </row>
    <row r="3656" spans="4:10" ht="15" customHeight="1" x14ac:dyDescent="0.15">
      <c r="D3656" s="16">
        <f>IF(T3656="",0,IF(科目汇总表!P$5=1,INT(LEFT(T3656,4)),IF(AND(科目汇总表!P$5=2,LEN(T3656)&gt;4),INT(LEFT(T3656,6)),IF(AND(科目汇总表!P$5=3,LEN(T3656)&gt;6),INT(LEFT(T3656,8)),IF(AND(科目汇总表!P$5=4,LEN(T3656)&gt;8),T3656,0)))))</f>
        <v>0</v>
      </c>
      <c r="H3656" s="16">
        <f t="shared" si="173"/>
        <v>0</v>
      </c>
      <c r="I3656" s="16">
        <f t="shared" si="171"/>
        <v>0</v>
      </c>
      <c r="J3656" s="16">
        <f t="shared" si="172"/>
        <v>0</v>
      </c>
    </row>
    <row r="3657" spans="4:10" ht="15" customHeight="1" x14ac:dyDescent="0.15">
      <c r="D3657" s="16">
        <f>IF(T3657="",0,IF(科目汇总表!P$5=1,INT(LEFT(T3657,4)),IF(AND(科目汇总表!P$5=2,LEN(T3657)&gt;4),INT(LEFT(T3657,6)),IF(AND(科目汇总表!P$5=3,LEN(T3657)&gt;6),INT(LEFT(T3657,8)),IF(AND(科目汇总表!P$5=4,LEN(T3657)&gt;8),T3657,0)))))</f>
        <v>0</v>
      </c>
      <c r="H3657" s="16">
        <f t="shared" si="173"/>
        <v>0</v>
      </c>
      <c r="I3657" s="16">
        <f t="shared" si="171"/>
        <v>0</v>
      </c>
      <c r="J3657" s="16">
        <f t="shared" si="172"/>
        <v>0</v>
      </c>
    </row>
    <row r="3658" spans="4:10" ht="15" customHeight="1" x14ac:dyDescent="0.15">
      <c r="D3658" s="16">
        <f>IF(T3658="",0,IF(科目汇总表!P$5=1,INT(LEFT(T3658,4)),IF(AND(科目汇总表!P$5=2,LEN(T3658)&gt;4),INT(LEFT(T3658,6)),IF(AND(科目汇总表!P$5=3,LEN(T3658)&gt;6),INT(LEFT(T3658,8)),IF(AND(科目汇总表!P$5=4,LEN(T3658)&gt;8),T3658,0)))))</f>
        <v>0</v>
      </c>
      <c r="H3658" s="16">
        <f t="shared" si="173"/>
        <v>0</v>
      </c>
      <c r="I3658" s="16">
        <f t="shared" si="171"/>
        <v>0</v>
      </c>
      <c r="J3658" s="16">
        <f t="shared" si="172"/>
        <v>0</v>
      </c>
    </row>
    <row r="3659" spans="4:10" ht="15" customHeight="1" x14ac:dyDescent="0.15">
      <c r="D3659" s="16">
        <f>IF(T3659="",0,IF(科目汇总表!P$5=1,INT(LEFT(T3659,4)),IF(AND(科目汇总表!P$5=2,LEN(T3659)&gt;4),INT(LEFT(T3659,6)),IF(AND(科目汇总表!P$5=3,LEN(T3659)&gt;6),INT(LEFT(T3659,8)),IF(AND(科目汇总表!P$5=4,LEN(T3659)&gt;8),T3659,0)))))</f>
        <v>0</v>
      </c>
      <c r="H3659" s="16">
        <f t="shared" si="173"/>
        <v>0</v>
      </c>
      <c r="I3659" s="16">
        <f t="shared" si="171"/>
        <v>0</v>
      </c>
      <c r="J3659" s="16">
        <f t="shared" si="172"/>
        <v>0</v>
      </c>
    </row>
    <row r="3660" spans="4:10" ht="15" customHeight="1" x14ac:dyDescent="0.15">
      <c r="D3660" s="16">
        <f>IF(T3660="",0,IF(科目汇总表!P$5=1,INT(LEFT(T3660,4)),IF(AND(科目汇总表!P$5=2,LEN(T3660)&gt;4),INT(LEFT(T3660,6)),IF(AND(科目汇总表!P$5=3,LEN(T3660)&gt;6),INT(LEFT(T3660,8)),IF(AND(科目汇总表!P$5=4,LEN(T3660)&gt;8),T3660,0)))))</f>
        <v>0</v>
      </c>
      <c r="H3660" s="16">
        <f t="shared" si="173"/>
        <v>0</v>
      </c>
      <c r="I3660" s="16">
        <f t="shared" si="171"/>
        <v>0</v>
      </c>
      <c r="J3660" s="16">
        <f t="shared" si="172"/>
        <v>0</v>
      </c>
    </row>
    <row r="3661" spans="4:10" ht="15" customHeight="1" x14ac:dyDescent="0.15">
      <c r="D3661" s="16">
        <f>IF(T3661="",0,IF(科目汇总表!P$5=1,INT(LEFT(T3661,4)),IF(AND(科目汇总表!P$5=2,LEN(T3661)&gt;4),INT(LEFT(T3661,6)),IF(AND(科目汇总表!P$5=3,LEN(T3661)&gt;6),INT(LEFT(T3661,8)),IF(AND(科目汇总表!P$5=4,LEN(T3661)&gt;8),T3661,0)))))</f>
        <v>0</v>
      </c>
      <c r="H3661" s="16">
        <f t="shared" si="173"/>
        <v>0</v>
      </c>
      <c r="I3661" s="16">
        <f t="shared" si="171"/>
        <v>0</v>
      </c>
      <c r="J3661" s="16">
        <f t="shared" si="172"/>
        <v>0</v>
      </c>
    </row>
    <row r="3662" spans="4:10" ht="15" customHeight="1" x14ac:dyDescent="0.15">
      <c r="D3662" s="16">
        <f>IF(T3662="",0,IF(科目汇总表!P$5=1,INT(LEFT(T3662,4)),IF(AND(科目汇总表!P$5=2,LEN(T3662)&gt;4),INT(LEFT(T3662,6)),IF(AND(科目汇总表!P$5=3,LEN(T3662)&gt;6),INT(LEFT(T3662,8)),IF(AND(科目汇总表!P$5=4,LEN(T3662)&gt;8),T3662,0)))))</f>
        <v>0</v>
      </c>
      <c r="H3662" s="16">
        <f t="shared" si="173"/>
        <v>0</v>
      </c>
      <c r="I3662" s="16">
        <f t="shared" si="171"/>
        <v>0</v>
      </c>
      <c r="J3662" s="16">
        <f t="shared" si="172"/>
        <v>0</v>
      </c>
    </row>
    <row r="3663" spans="4:10" ht="15" customHeight="1" x14ac:dyDescent="0.15">
      <c r="D3663" s="16">
        <f>IF(T3663="",0,IF(科目汇总表!P$5=1,INT(LEFT(T3663,4)),IF(AND(科目汇总表!P$5=2,LEN(T3663)&gt;4),INT(LEFT(T3663,6)),IF(AND(科目汇总表!P$5=3,LEN(T3663)&gt;6),INT(LEFT(T3663,8)),IF(AND(科目汇总表!P$5=4,LEN(T3663)&gt;8),T3663,0)))))</f>
        <v>0</v>
      </c>
      <c r="H3663" s="16">
        <f t="shared" si="173"/>
        <v>0</v>
      </c>
      <c r="I3663" s="16">
        <f t="shared" si="171"/>
        <v>0</v>
      </c>
      <c r="J3663" s="16">
        <f t="shared" si="172"/>
        <v>0</v>
      </c>
    </row>
    <row r="3664" spans="4:10" ht="15" customHeight="1" x14ac:dyDescent="0.15">
      <c r="D3664" s="16">
        <f>IF(T3664="",0,IF(科目汇总表!P$5=1,INT(LEFT(T3664,4)),IF(AND(科目汇总表!P$5=2,LEN(T3664)&gt;4),INT(LEFT(T3664,6)),IF(AND(科目汇总表!P$5=3,LEN(T3664)&gt;6),INT(LEFT(T3664,8)),IF(AND(科目汇总表!P$5=4,LEN(T3664)&gt;8),T3664,0)))))</f>
        <v>0</v>
      </c>
      <c r="H3664" s="16">
        <f t="shared" si="173"/>
        <v>0</v>
      </c>
      <c r="I3664" s="16">
        <f t="shared" si="171"/>
        <v>0</v>
      </c>
      <c r="J3664" s="16">
        <f t="shared" si="172"/>
        <v>0</v>
      </c>
    </row>
    <row r="3665" spans="4:10" ht="15" customHeight="1" x14ac:dyDescent="0.15">
      <c r="D3665" s="16">
        <f>IF(T3665="",0,IF(科目汇总表!P$5=1,INT(LEFT(T3665,4)),IF(AND(科目汇总表!P$5=2,LEN(T3665)&gt;4),INT(LEFT(T3665,6)),IF(AND(科目汇总表!P$5=3,LEN(T3665)&gt;6),INT(LEFT(T3665,8)),IF(AND(科目汇总表!P$5=4,LEN(T3665)&gt;8),T3665,0)))))</f>
        <v>0</v>
      </c>
      <c r="H3665" s="16">
        <f t="shared" si="173"/>
        <v>0</v>
      </c>
      <c r="I3665" s="16">
        <f t="shared" si="171"/>
        <v>0</v>
      </c>
      <c r="J3665" s="16">
        <f t="shared" si="172"/>
        <v>0</v>
      </c>
    </row>
    <row r="3666" spans="4:10" ht="15" customHeight="1" x14ac:dyDescent="0.15">
      <c r="D3666" s="16">
        <f>IF(T3666="",0,IF(科目汇总表!P$5=1,INT(LEFT(T3666,4)),IF(AND(科目汇总表!P$5=2,LEN(T3666)&gt;4),INT(LEFT(T3666,6)),IF(AND(科目汇总表!P$5=3,LEN(T3666)&gt;6),INT(LEFT(T3666,8)),IF(AND(科目汇总表!P$5=4,LEN(T3666)&gt;8),T3666,0)))))</f>
        <v>0</v>
      </c>
      <c r="H3666" s="16">
        <f t="shared" si="173"/>
        <v>0</v>
      </c>
      <c r="I3666" s="16">
        <f t="shared" si="171"/>
        <v>0</v>
      </c>
      <c r="J3666" s="16">
        <f t="shared" si="172"/>
        <v>0</v>
      </c>
    </row>
    <row r="3667" spans="4:10" ht="15" customHeight="1" x14ac:dyDescent="0.15">
      <c r="D3667" s="16">
        <f>IF(T3667="",0,IF(科目汇总表!P$5=1,INT(LEFT(T3667,4)),IF(AND(科目汇总表!P$5=2,LEN(T3667)&gt;4),INT(LEFT(T3667,6)),IF(AND(科目汇总表!P$5=3,LEN(T3667)&gt;6),INT(LEFT(T3667,8)),IF(AND(科目汇总表!P$5=4,LEN(T3667)&gt;8),T3667,0)))))</f>
        <v>0</v>
      </c>
      <c r="H3667" s="16">
        <f t="shared" si="173"/>
        <v>0</v>
      </c>
      <c r="I3667" s="16">
        <f t="shared" si="171"/>
        <v>0</v>
      </c>
      <c r="J3667" s="16">
        <f t="shared" si="172"/>
        <v>0</v>
      </c>
    </row>
    <row r="3668" spans="4:10" ht="15" customHeight="1" x14ac:dyDescent="0.15">
      <c r="D3668" s="16">
        <f>IF(T3668="",0,IF(科目汇总表!P$5=1,INT(LEFT(T3668,4)),IF(AND(科目汇总表!P$5=2,LEN(T3668)&gt;4),INT(LEFT(T3668,6)),IF(AND(科目汇总表!P$5=3,LEN(T3668)&gt;6),INT(LEFT(T3668,8)),IF(AND(科目汇总表!P$5=4,LEN(T3668)&gt;8),T3668,0)))))</f>
        <v>0</v>
      </c>
      <c r="H3668" s="16">
        <f t="shared" si="173"/>
        <v>0</v>
      </c>
      <c r="I3668" s="16">
        <f t="shared" si="171"/>
        <v>0</v>
      </c>
      <c r="J3668" s="16">
        <f t="shared" si="172"/>
        <v>0</v>
      </c>
    </row>
    <row r="3669" spans="4:10" ht="15" customHeight="1" x14ac:dyDescent="0.15">
      <c r="D3669" s="16">
        <f>IF(T3669="",0,IF(科目汇总表!P$5=1,INT(LEFT(T3669,4)),IF(AND(科目汇总表!P$5=2,LEN(T3669)&gt;4),INT(LEFT(T3669,6)),IF(AND(科目汇总表!P$5=3,LEN(T3669)&gt;6),INT(LEFT(T3669,8)),IF(AND(科目汇总表!P$5=4,LEN(T3669)&gt;8),T3669,0)))))</f>
        <v>0</v>
      </c>
      <c r="H3669" s="16">
        <f t="shared" si="173"/>
        <v>0</v>
      </c>
      <c r="I3669" s="16">
        <f t="shared" si="171"/>
        <v>0</v>
      </c>
      <c r="J3669" s="16">
        <f t="shared" si="172"/>
        <v>0</v>
      </c>
    </row>
    <row r="3670" spans="4:10" ht="15" customHeight="1" x14ac:dyDescent="0.15">
      <c r="D3670" s="16">
        <f>IF(T3670="",0,IF(科目汇总表!P$5=1,INT(LEFT(T3670,4)),IF(AND(科目汇总表!P$5=2,LEN(T3670)&gt;4),INT(LEFT(T3670,6)),IF(AND(科目汇总表!P$5=3,LEN(T3670)&gt;6),INT(LEFT(T3670,8)),IF(AND(科目汇总表!P$5=4,LEN(T3670)&gt;8),T3670,0)))))</f>
        <v>0</v>
      </c>
      <c r="H3670" s="16">
        <f t="shared" si="173"/>
        <v>0</v>
      </c>
      <c r="I3670" s="16">
        <f t="shared" si="171"/>
        <v>0</v>
      </c>
      <c r="J3670" s="16">
        <f t="shared" si="172"/>
        <v>0</v>
      </c>
    </row>
    <row r="3671" spans="4:10" ht="15" customHeight="1" x14ac:dyDescent="0.15">
      <c r="D3671" s="16">
        <f>IF(T3671="",0,IF(科目汇总表!P$5=1,INT(LEFT(T3671,4)),IF(AND(科目汇总表!P$5=2,LEN(T3671)&gt;4),INT(LEFT(T3671,6)),IF(AND(科目汇总表!P$5=3,LEN(T3671)&gt;6),INT(LEFT(T3671,8)),IF(AND(科目汇总表!P$5=4,LEN(T3671)&gt;8),T3671,0)))))</f>
        <v>0</v>
      </c>
      <c r="H3671" s="16">
        <f t="shared" si="173"/>
        <v>0</v>
      </c>
      <c r="I3671" s="16">
        <f t="shared" si="171"/>
        <v>0</v>
      </c>
      <c r="J3671" s="16">
        <f t="shared" si="172"/>
        <v>0</v>
      </c>
    </row>
    <row r="3672" spans="4:10" ht="15" customHeight="1" x14ac:dyDescent="0.15">
      <c r="D3672" s="16">
        <f>IF(T3672="",0,IF(科目汇总表!P$5=1,INT(LEFT(T3672,4)),IF(AND(科目汇总表!P$5=2,LEN(T3672)&gt;4),INT(LEFT(T3672,6)),IF(AND(科目汇总表!P$5=3,LEN(T3672)&gt;6),INT(LEFT(T3672,8)),IF(AND(科目汇总表!P$5=4,LEN(T3672)&gt;8),T3672,0)))))</f>
        <v>0</v>
      </c>
      <c r="H3672" s="16">
        <f t="shared" si="173"/>
        <v>0</v>
      </c>
      <c r="I3672" s="16">
        <f t="shared" si="171"/>
        <v>0</v>
      </c>
      <c r="J3672" s="16">
        <f t="shared" si="172"/>
        <v>0</v>
      </c>
    </row>
    <row r="3673" spans="4:10" ht="15" customHeight="1" x14ac:dyDescent="0.15">
      <c r="D3673" s="16">
        <f>IF(T3673="",0,IF(科目汇总表!P$5=1,INT(LEFT(T3673,4)),IF(AND(科目汇总表!P$5=2,LEN(T3673)&gt;4),INT(LEFT(T3673,6)),IF(AND(科目汇总表!P$5=3,LEN(T3673)&gt;6),INT(LEFT(T3673,8)),IF(AND(科目汇总表!P$5=4,LEN(T3673)&gt;8),T3673,0)))))</f>
        <v>0</v>
      </c>
      <c r="H3673" s="16">
        <f t="shared" si="173"/>
        <v>0</v>
      </c>
      <c r="I3673" s="16">
        <f t="shared" si="171"/>
        <v>0</v>
      </c>
      <c r="J3673" s="16">
        <f t="shared" si="172"/>
        <v>0</v>
      </c>
    </row>
    <row r="3674" spans="4:10" ht="15" customHeight="1" x14ac:dyDescent="0.15">
      <c r="D3674" s="16">
        <f>IF(T3674="",0,IF(科目汇总表!P$5=1,INT(LEFT(T3674,4)),IF(AND(科目汇总表!P$5=2,LEN(T3674)&gt;4),INT(LEFT(T3674,6)),IF(AND(科目汇总表!P$5=3,LEN(T3674)&gt;6),INT(LEFT(T3674,8)),IF(AND(科目汇总表!P$5=4,LEN(T3674)&gt;8),T3674,0)))))</f>
        <v>0</v>
      </c>
      <c r="H3674" s="16">
        <f t="shared" si="173"/>
        <v>0</v>
      </c>
      <c r="I3674" s="16">
        <f t="shared" si="171"/>
        <v>0</v>
      </c>
      <c r="J3674" s="16">
        <f t="shared" si="172"/>
        <v>0</v>
      </c>
    </row>
    <row r="3675" spans="4:10" ht="15" customHeight="1" x14ac:dyDescent="0.15">
      <c r="D3675" s="16">
        <f>IF(T3675="",0,IF(科目汇总表!P$5=1,INT(LEFT(T3675,4)),IF(AND(科目汇总表!P$5=2,LEN(T3675)&gt;4),INT(LEFT(T3675,6)),IF(AND(科目汇总表!P$5=3,LEN(T3675)&gt;6),INT(LEFT(T3675,8)),IF(AND(科目汇总表!P$5=4,LEN(T3675)&gt;8),T3675,0)))))</f>
        <v>0</v>
      </c>
      <c r="H3675" s="16">
        <f t="shared" si="173"/>
        <v>0</v>
      </c>
      <c r="I3675" s="16">
        <f t="shared" si="171"/>
        <v>0</v>
      </c>
      <c r="J3675" s="16">
        <f t="shared" si="172"/>
        <v>0</v>
      </c>
    </row>
    <row r="3676" spans="4:10" ht="15" customHeight="1" x14ac:dyDescent="0.15">
      <c r="D3676" s="16">
        <f>IF(T3676="",0,IF(科目汇总表!P$5=1,INT(LEFT(T3676,4)),IF(AND(科目汇总表!P$5=2,LEN(T3676)&gt;4),INT(LEFT(T3676,6)),IF(AND(科目汇总表!P$5=3,LEN(T3676)&gt;6),INT(LEFT(T3676,8)),IF(AND(科目汇总表!P$5=4,LEN(T3676)&gt;8),T3676,0)))))</f>
        <v>0</v>
      </c>
      <c r="H3676" s="16">
        <f t="shared" si="173"/>
        <v>0</v>
      </c>
      <c r="I3676" s="16">
        <f t="shared" si="171"/>
        <v>0</v>
      </c>
      <c r="J3676" s="16">
        <f t="shared" si="172"/>
        <v>0</v>
      </c>
    </row>
    <row r="3677" spans="4:10" ht="15" customHeight="1" x14ac:dyDescent="0.15">
      <c r="D3677" s="16">
        <f>IF(T3677="",0,IF(科目汇总表!P$5=1,INT(LEFT(T3677,4)),IF(AND(科目汇总表!P$5=2,LEN(T3677)&gt;4),INT(LEFT(T3677,6)),IF(AND(科目汇总表!P$5=3,LEN(T3677)&gt;6),INT(LEFT(T3677,8)),IF(AND(科目汇总表!P$5=4,LEN(T3677)&gt;8),T3677,0)))))</f>
        <v>0</v>
      </c>
      <c r="H3677" s="16">
        <f t="shared" si="173"/>
        <v>0</v>
      </c>
      <c r="I3677" s="16">
        <f t="shared" si="171"/>
        <v>0</v>
      </c>
      <c r="J3677" s="16">
        <f t="shared" si="172"/>
        <v>0</v>
      </c>
    </row>
    <row r="3678" spans="4:10" ht="15" customHeight="1" x14ac:dyDescent="0.15">
      <c r="D3678" s="16">
        <f>IF(T3678="",0,IF(科目汇总表!P$5=1,INT(LEFT(T3678,4)),IF(AND(科目汇总表!P$5=2,LEN(T3678)&gt;4),INT(LEFT(T3678,6)),IF(AND(科目汇总表!P$5=3,LEN(T3678)&gt;6),INT(LEFT(T3678,8)),IF(AND(科目汇总表!P$5=4,LEN(T3678)&gt;8),T3678,0)))))</f>
        <v>0</v>
      </c>
      <c r="H3678" s="16">
        <f t="shared" si="173"/>
        <v>0</v>
      </c>
      <c r="I3678" s="16">
        <f t="shared" si="171"/>
        <v>0</v>
      </c>
      <c r="J3678" s="16">
        <f t="shared" si="172"/>
        <v>0</v>
      </c>
    </row>
    <row r="3679" spans="4:10" ht="15" customHeight="1" x14ac:dyDescent="0.15">
      <c r="D3679" s="16">
        <f>IF(T3679="",0,IF(科目汇总表!P$5=1,INT(LEFT(T3679,4)),IF(AND(科目汇总表!P$5=2,LEN(T3679)&gt;4),INT(LEFT(T3679,6)),IF(AND(科目汇总表!P$5=3,LEN(T3679)&gt;6),INT(LEFT(T3679,8)),IF(AND(科目汇总表!P$5=4,LEN(T3679)&gt;8),T3679,0)))))</f>
        <v>0</v>
      </c>
      <c r="H3679" s="16">
        <f t="shared" si="173"/>
        <v>0</v>
      </c>
      <c r="I3679" s="16">
        <f t="shared" si="171"/>
        <v>0</v>
      </c>
      <c r="J3679" s="16">
        <f t="shared" si="172"/>
        <v>0</v>
      </c>
    </row>
    <row r="3680" spans="4:10" ht="15" customHeight="1" x14ac:dyDescent="0.15">
      <c r="D3680" s="16">
        <f>IF(T3680="",0,IF(科目汇总表!P$5=1,INT(LEFT(T3680,4)),IF(AND(科目汇总表!P$5=2,LEN(T3680)&gt;4),INT(LEFT(T3680,6)),IF(AND(科目汇总表!P$5=3,LEN(T3680)&gt;6),INT(LEFT(T3680,8)),IF(AND(科目汇总表!P$5=4,LEN(T3680)&gt;8),T3680,0)))))</f>
        <v>0</v>
      </c>
      <c r="H3680" s="16">
        <f t="shared" si="173"/>
        <v>0</v>
      </c>
      <c r="I3680" s="16">
        <f t="shared" si="171"/>
        <v>0</v>
      </c>
      <c r="J3680" s="16">
        <f t="shared" si="172"/>
        <v>0</v>
      </c>
    </row>
    <row r="3681" spans="4:10" ht="15" customHeight="1" x14ac:dyDescent="0.15">
      <c r="D3681" s="16">
        <f>IF(T3681="",0,IF(科目汇总表!P$5=1,INT(LEFT(T3681,4)),IF(AND(科目汇总表!P$5=2,LEN(T3681)&gt;4),INT(LEFT(T3681,6)),IF(AND(科目汇总表!P$5=3,LEN(T3681)&gt;6),INT(LEFT(T3681,8)),IF(AND(科目汇总表!P$5=4,LEN(T3681)&gt;8),T3681,0)))))</f>
        <v>0</v>
      </c>
      <c r="H3681" s="16">
        <f t="shared" si="173"/>
        <v>0</v>
      </c>
      <c r="I3681" s="16">
        <f t="shared" si="171"/>
        <v>0</v>
      </c>
      <c r="J3681" s="16">
        <f t="shared" si="172"/>
        <v>0</v>
      </c>
    </row>
    <row r="3682" spans="4:10" ht="15" customHeight="1" x14ac:dyDescent="0.15">
      <c r="D3682" s="16">
        <f>IF(T3682="",0,IF(科目汇总表!P$5=1,INT(LEFT(T3682,4)),IF(AND(科目汇总表!P$5=2,LEN(T3682)&gt;4),INT(LEFT(T3682,6)),IF(AND(科目汇总表!P$5=3,LEN(T3682)&gt;6),INT(LEFT(T3682,8)),IF(AND(科目汇总表!P$5=4,LEN(T3682)&gt;8),T3682,0)))))</f>
        <v>0</v>
      </c>
      <c r="H3682" s="16">
        <f t="shared" si="173"/>
        <v>0</v>
      </c>
      <c r="I3682" s="16">
        <f t="shared" si="171"/>
        <v>0</v>
      </c>
      <c r="J3682" s="16">
        <f t="shared" si="172"/>
        <v>0</v>
      </c>
    </row>
    <row r="3683" spans="4:10" ht="15" customHeight="1" x14ac:dyDescent="0.15">
      <c r="D3683" s="16">
        <f>IF(T3683="",0,IF(科目汇总表!P$5=1,INT(LEFT(T3683,4)),IF(AND(科目汇总表!P$5=2,LEN(T3683)&gt;4),INT(LEFT(T3683,6)),IF(AND(科目汇总表!P$5=3,LEN(T3683)&gt;6),INT(LEFT(T3683,8)),IF(AND(科目汇总表!P$5=4,LEN(T3683)&gt;8),T3683,0)))))</f>
        <v>0</v>
      </c>
      <c r="H3683" s="16">
        <f t="shared" si="173"/>
        <v>0</v>
      </c>
      <c r="I3683" s="16">
        <f t="shared" si="171"/>
        <v>0</v>
      </c>
      <c r="J3683" s="16">
        <f t="shared" si="172"/>
        <v>0</v>
      </c>
    </row>
    <row r="3684" spans="4:10" ht="15" customHeight="1" x14ac:dyDescent="0.15">
      <c r="D3684" s="16">
        <f>IF(T3684="",0,IF(科目汇总表!P$5=1,INT(LEFT(T3684,4)),IF(AND(科目汇总表!P$5=2,LEN(T3684)&gt;4),INT(LEFT(T3684,6)),IF(AND(科目汇总表!P$5=3,LEN(T3684)&gt;6),INT(LEFT(T3684,8)),IF(AND(科目汇总表!P$5=4,LEN(T3684)&gt;8),T3684,0)))))</f>
        <v>0</v>
      </c>
      <c r="H3684" s="16">
        <f t="shared" si="173"/>
        <v>0</v>
      </c>
      <c r="I3684" s="16">
        <f t="shared" ref="I3684:I3747" si="174">IF(LEN(T3684)&lt;6,0,INT(LEFT(T3684,6)))</f>
        <v>0</v>
      </c>
      <c r="J3684" s="16">
        <f t="shared" ref="J3684:J3747" si="175">IF(LEN(T3684)&lt;8,0,INT(LEFT(T3684,8)))</f>
        <v>0</v>
      </c>
    </row>
    <row r="3685" spans="4:10" ht="15" customHeight="1" x14ac:dyDescent="0.15">
      <c r="D3685" s="16">
        <f>IF(T3685="",0,IF(科目汇总表!P$5=1,INT(LEFT(T3685,4)),IF(AND(科目汇总表!P$5=2,LEN(T3685)&gt;4),INT(LEFT(T3685,6)),IF(AND(科目汇总表!P$5=3,LEN(T3685)&gt;6),INT(LEFT(T3685,8)),IF(AND(科目汇总表!P$5=4,LEN(T3685)&gt;8),T3685,0)))))</f>
        <v>0</v>
      </c>
      <c r="H3685" s="16">
        <f t="shared" si="173"/>
        <v>0</v>
      </c>
      <c r="I3685" s="16">
        <f t="shared" si="174"/>
        <v>0</v>
      </c>
      <c r="J3685" s="16">
        <f t="shared" si="175"/>
        <v>0</v>
      </c>
    </row>
    <row r="3686" spans="4:10" ht="15" customHeight="1" x14ac:dyDescent="0.15">
      <c r="D3686" s="16">
        <f>IF(T3686="",0,IF(科目汇总表!P$5=1,INT(LEFT(T3686,4)),IF(AND(科目汇总表!P$5=2,LEN(T3686)&gt;4),INT(LEFT(T3686,6)),IF(AND(科目汇总表!P$5=3,LEN(T3686)&gt;6),INT(LEFT(T3686,8)),IF(AND(科目汇总表!P$5=4,LEN(T3686)&gt;8),T3686,0)))))</f>
        <v>0</v>
      </c>
      <c r="H3686" s="16">
        <f t="shared" si="173"/>
        <v>0</v>
      </c>
      <c r="I3686" s="16">
        <f t="shared" si="174"/>
        <v>0</v>
      </c>
      <c r="J3686" s="16">
        <f t="shared" si="175"/>
        <v>0</v>
      </c>
    </row>
    <row r="3687" spans="4:10" ht="15" customHeight="1" x14ac:dyDescent="0.15">
      <c r="D3687" s="16">
        <f>IF(T3687="",0,IF(科目汇总表!P$5=1,INT(LEFT(T3687,4)),IF(AND(科目汇总表!P$5=2,LEN(T3687)&gt;4),INT(LEFT(T3687,6)),IF(AND(科目汇总表!P$5=3,LEN(T3687)&gt;6),INT(LEFT(T3687,8)),IF(AND(科目汇总表!P$5=4,LEN(T3687)&gt;8),T3687,0)))))</f>
        <v>0</v>
      </c>
      <c r="H3687" s="16">
        <f t="shared" si="173"/>
        <v>0</v>
      </c>
      <c r="I3687" s="16">
        <f t="shared" si="174"/>
        <v>0</v>
      </c>
      <c r="J3687" s="16">
        <f t="shared" si="175"/>
        <v>0</v>
      </c>
    </row>
    <row r="3688" spans="4:10" ht="15" customHeight="1" x14ac:dyDescent="0.15">
      <c r="D3688" s="16">
        <f>IF(T3688="",0,IF(科目汇总表!P$5=1,INT(LEFT(T3688,4)),IF(AND(科目汇总表!P$5=2,LEN(T3688)&gt;4),INT(LEFT(T3688,6)),IF(AND(科目汇总表!P$5=3,LEN(T3688)&gt;6),INT(LEFT(T3688,8)),IF(AND(科目汇总表!P$5=4,LEN(T3688)&gt;8),T3688,0)))))</f>
        <v>0</v>
      </c>
      <c r="H3688" s="16">
        <f t="shared" si="173"/>
        <v>0</v>
      </c>
      <c r="I3688" s="16">
        <f t="shared" si="174"/>
        <v>0</v>
      </c>
      <c r="J3688" s="16">
        <f t="shared" si="175"/>
        <v>0</v>
      </c>
    </row>
    <row r="3689" spans="4:10" ht="15" customHeight="1" x14ac:dyDescent="0.15">
      <c r="D3689" s="16">
        <f>IF(T3689="",0,IF(科目汇总表!P$5=1,INT(LEFT(T3689,4)),IF(AND(科目汇总表!P$5=2,LEN(T3689)&gt;4),INT(LEFT(T3689,6)),IF(AND(科目汇总表!P$5=3,LEN(T3689)&gt;6),INT(LEFT(T3689,8)),IF(AND(科目汇总表!P$5=4,LEN(T3689)&gt;8),T3689,0)))))</f>
        <v>0</v>
      </c>
      <c r="H3689" s="16">
        <f t="shared" si="173"/>
        <v>0</v>
      </c>
      <c r="I3689" s="16">
        <f t="shared" si="174"/>
        <v>0</v>
      </c>
      <c r="J3689" s="16">
        <f t="shared" si="175"/>
        <v>0</v>
      </c>
    </row>
    <row r="3690" spans="4:10" ht="15" customHeight="1" x14ac:dyDescent="0.15">
      <c r="D3690" s="16">
        <f>IF(T3690="",0,IF(科目汇总表!P$5=1,INT(LEFT(T3690,4)),IF(AND(科目汇总表!P$5=2,LEN(T3690)&gt;4),INT(LEFT(T3690,6)),IF(AND(科目汇总表!P$5=3,LEN(T3690)&gt;6),INT(LEFT(T3690,8)),IF(AND(科目汇总表!P$5=4,LEN(T3690)&gt;8),T3690,0)))))</f>
        <v>0</v>
      </c>
      <c r="H3690" s="16">
        <f t="shared" si="173"/>
        <v>0</v>
      </c>
      <c r="I3690" s="16">
        <f t="shared" si="174"/>
        <v>0</v>
      </c>
      <c r="J3690" s="16">
        <f t="shared" si="175"/>
        <v>0</v>
      </c>
    </row>
    <row r="3691" spans="4:10" ht="15" customHeight="1" x14ac:dyDescent="0.15">
      <c r="D3691" s="16">
        <f>IF(T3691="",0,IF(科目汇总表!P$5=1,INT(LEFT(T3691,4)),IF(AND(科目汇总表!P$5=2,LEN(T3691)&gt;4),INT(LEFT(T3691,6)),IF(AND(科目汇总表!P$5=3,LEN(T3691)&gt;6),INT(LEFT(T3691,8)),IF(AND(科目汇总表!P$5=4,LEN(T3691)&gt;8),T3691,0)))))</f>
        <v>0</v>
      </c>
      <c r="H3691" s="16">
        <f t="shared" si="173"/>
        <v>0</v>
      </c>
      <c r="I3691" s="16">
        <f t="shared" si="174"/>
        <v>0</v>
      </c>
      <c r="J3691" s="16">
        <f t="shared" si="175"/>
        <v>0</v>
      </c>
    </row>
    <row r="3692" spans="4:10" ht="15" customHeight="1" x14ac:dyDescent="0.15">
      <c r="D3692" s="16">
        <f>IF(T3692="",0,IF(科目汇总表!P$5=1,INT(LEFT(T3692,4)),IF(AND(科目汇总表!P$5=2,LEN(T3692)&gt;4),INT(LEFT(T3692,6)),IF(AND(科目汇总表!P$5=3,LEN(T3692)&gt;6),INT(LEFT(T3692,8)),IF(AND(科目汇总表!P$5=4,LEN(T3692)&gt;8),T3692,0)))))</f>
        <v>0</v>
      </c>
      <c r="H3692" s="16">
        <f t="shared" si="173"/>
        <v>0</v>
      </c>
      <c r="I3692" s="16">
        <f t="shared" si="174"/>
        <v>0</v>
      </c>
      <c r="J3692" s="16">
        <f t="shared" si="175"/>
        <v>0</v>
      </c>
    </row>
    <row r="3693" spans="4:10" ht="15" customHeight="1" x14ac:dyDescent="0.15">
      <c r="D3693" s="16">
        <f>IF(T3693="",0,IF(科目汇总表!P$5=1,INT(LEFT(T3693,4)),IF(AND(科目汇总表!P$5=2,LEN(T3693)&gt;4),INT(LEFT(T3693,6)),IF(AND(科目汇总表!P$5=3,LEN(T3693)&gt;6),INT(LEFT(T3693,8)),IF(AND(科目汇总表!P$5=4,LEN(T3693)&gt;8),T3693,0)))))</f>
        <v>0</v>
      </c>
      <c r="H3693" s="16">
        <f t="shared" si="173"/>
        <v>0</v>
      </c>
      <c r="I3693" s="16">
        <f t="shared" si="174"/>
        <v>0</v>
      </c>
      <c r="J3693" s="16">
        <f t="shared" si="175"/>
        <v>0</v>
      </c>
    </row>
    <row r="3694" spans="4:10" ht="15" customHeight="1" x14ac:dyDescent="0.15">
      <c r="D3694" s="16">
        <f>IF(T3694="",0,IF(科目汇总表!P$5=1,INT(LEFT(T3694,4)),IF(AND(科目汇总表!P$5=2,LEN(T3694)&gt;4),INT(LEFT(T3694,6)),IF(AND(科目汇总表!P$5=3,LEN(T3694)&gt;6),INT(LEFT(T3694,8)),IF(AND(科目汇总表!P$5=4,LEN(T3694)&gt;8),T3694,0)))))</f>
        <v>0</v>
      </c>
      <c r="H3694" s="16">
        <f t="shared" si="173"/>
        <v>0</v>
      </c>
      <c r="I3694" s="16">
        <f t="shared" si="174"/>
        <v>0</v>
      </c>
      <c r="J3694" s="16">
        <f t="shared" si="175"/>
        <v>0</v>
      </c>
    </row>
    <row r="3695" spans="4:10" ht="15" customHeight="1" x14ac:dyDescent="0.15">
      <c r="D3695" s="16">
        <f>IF(T3695="",0,IF(科目汇总表!P$5=1,INT(LEFT(T3695,4)),IF(AND(科目汇总表!P$5=2,LEN(T3695)&gt;4),INT(LEFT(T3695,6)),IF(AND(科目汇总表!P$5=3,LEN(T3695)&gt;6),INT(LEFT(T3695,8)),IF(AND(科目汇总表!P$5=4,LEN(T3695)&gt;8),T3695,0)))))</f>
        <v>0</v>
      </c>
      <c r="H3695" s="16">
        <f t="shared" si="173"/>
        <v>0</v>
      </c>
      <c r="I3695" s="16">
        <f t="shared" si="174"/>
        <v>0</v>
      </c>
      <c r="J3695" s="16">
        <f t="shared" si="175"/>
        <v>0</v>
      </c>
    </row>
    <row r="3696" spans="4:10" ht="15" customHeight="1" x14ac:dyDescent="0.15">
      <c r="D3696" s="16">
        <f>IF(T3696="",0,IF(科目汇总表!P$5=1,INT(LEFT(T3696,4)),IF(AND(科目汇总表!P$5=2,LEN(T3696)&gt;4),INT(LEFT(T3696,6)),IF(AND(科目汇总表!P$5=3,LEN(T3696)&gt;6),INT(LEFT(T3696,8)),IF(AND(科目汇总表!P$5=4,LEN(T3696)&gt;8),T3696,0)))))</f>
        <v>0</v>
      </c>
      <c r="H3696" s="16">
        <f t="shared" si="173"/>
        <v>0</v>
      </c>
      <c r="I3696" s="16">
        <f t="shared" si="174"/>
        <v>0</v>
      </c>
      <c r="J3696" s="16">
        <f t="shared" si="175"/>
        <v>0</v>
      </c>
    </row>
    <row r="3697" spans="4:10" ht="15" customHeight="1" x14ac:dyDescent="0.15">
      <c r="D3697" s="16">
        <f>IF(T3697="",0,IF(科目汇总表!P$5=1,INT(LEFT(T3697,4)),IF(AND(科目汇总表!P$5=2,LEN(T3697)&gt;4),INT(LEFT(T3697,6)),IF(AND(科目汇总表!P$5=3,LEN(T3697)&gt;6),INT(LEFT(T3697,8)),IF(AND(科目汇总表!P$5=4,LEN(T3697)&gt;8),T3697,0)))))</f>
        <v>0</v>
      </c>
      <c r="H3697" s="16">
        <f t="shared" si="173"/>
        <v>0</v>
      </c>
      <c r="I3697" s="16">
        <f t="shared" si="174"/>
        <v>0</v>
      </c>
      <c r="J3697" s="16">
        <f t="shared" si="175"/>
        <v>0</v>
      </c>
    </row>
    <row r="3698" spans="4:10" ht="15" customHeight="1" x14ac:dyDescent="0.15">
      <c r="D3698" s="16">
        <f>IF(T3698="",0,IF(科目汇总表!P$5=1,INT(LEFT(T3698,4)),IF(AND(科目汇总表!P$5=2,LEN(T3698)&gt;4),INT(LEFT(T3698,6)),IF(AND(科目汇总表!P$5=3,LEN(T3698)&gt;6),INT(LEFT(T3698,8)),IF(AND(科目汇总表!P$5=4,LEN(T3698)&gt;8),T3698,0)))))</f>
        <v>0</v>
      </c>
      <c r="H3698" s="16">
        <f t="shared" si="173"/>
        <v>0</v>
      </c>
      <c r="I3698" s="16">
        <f t="shared" si="174"/>
        <v>0</v>
      </c>
      <c r="J3698" s="16">
        <f t="shared" si="175"/>
        <v>0</v>
      </c>
    </row>
    <row r="3699" spans="4:10" ht="15" customHeight="1" x14ac:dyDescent="0.15">
      <c r="D3699" s="16">
        <f>IF(T3699="",0,IF(科目汇总表!P$5=1,INT(LEFT(T3699,4)),IF(AND(科目汇总表!P$5=2,LEN(T3699)&gt;4),INT(LEFT(T3699,6)),IF(AND(科目汇总表!P$5=3,LEN(T3699)&gt;6),INT(LEFT(T3699,8)),IF(AND(科目汇总表!P$5=4,LEN(T3699)&gt;8),T3699,0)))))</f>
        <v>0</v>
      </c>
      <c r="H3699" s="16">
        <f t="shared" si="173"/>
        <v>0</v>
      </c>
      <c r="I3699" s="16">
        <f t="shared" si="174"/>
        <v>0</v>
      </c>
      <c r="J3699" s="16">
        <f t="shared" si="175"/>
        <v>0</v>
      </c>
    </row>
    <row r="3700" spans="4:10" ht="15" customHeight="1" x14ac:dyDescent="0.15">
      <c r="D3700" s="16">
        <f>IF(T3700="",0,IF(科目汇总表!P$5=1,INT(LEFT(T3700,4)),IF(AND(科目汇总表!P$5=2,LEN(T3700)&gt;4),INT(LEFT(T3700,6)),IF(AND(科目汇总表!P$5=3,LEN(T3700)&gt;6),INT(LEFT(T3700,8)),IF(AND(科目汇总表!P$5=4,LEN(T3700)&gt;8),T3700,0)))))</f>
        <v>0</v>
      </c>
      <c r="H3700" s="16">
        <f t="shared" si="173"/>
        <v>0</v>
      </c>
      <c r="I3700" s="16">
        <f t="shared" si="174"/>
        <v>0</v>
      </c>
      <c r="J3700" s="16">
        <f t="shared" si="175"/>
        <v>0</v>
      </c>
    </row>
    <row r="3701" spans="4:10" ht="15" customHeight="1" x14ac:dyDescent="0.15">
      <c r="D3701" s="16">
        <f>IF(T3701="",0,IF(科目汇总表!P$5=1,INT(LEFT(T3701,4)),IF(AND(科目汇总表!P$5=2,LEN(T3701)&gt;4),INT(LEFT(T3701,6)),IF(AND(科目汇总表!P$5=3,LEN(T3701)&gt;6),INT(LEFT(T3701,8)),IF(AND(科目汇总表!P$5=4,LEN(T3701)&gt;8),T3701,0)))))</f>
        <v>0</v>
      </c>
      <c r="H3701" s="16">
        <f t="shared" si="173"/>
        <v>0</v>
      </c>
      <c r="I3701" s="16">
        <f t="shared" si="174"/>
        <v>0</v>
      </c>
      <c r="J3701" s="16">
        <f t="shared" si="175"/>
        <v>0</v>
      </c>
    </row>
    <row r="3702" spans="4:10" ht="15" customHeight="1" x14ac:dyDescent="0.15">
      <c r="D3702" s="16">
        <f>IF(T3702="",0,IF(科目汇总表!P$5=1,INT(LEFT(T3702,4)),IF(AND(科目汇总表!P$5=2,LEN(T3702)&gt;4),INT(LEFT(T3702,6)),IF(AND(科目汇总表!P$5=3,LEN(T3702)&gt;6),INT(LEFT(T3702,8)),IF(AND(科目汇总表!P$5=4,LEN(T3702)&gt;8),T3702,0)))))</f>
        <v>0</v>
      </c>
      <c r="H3702" s="16">
        <f t="shared" si="173"/>
        <v>0</v>
      </c>
      <c r="I3702" s="16">
        <f t="shared" si="174"/>
        <v>0</v>
      </c>
      <c r="J3702" s="16">
        <f t="shared" si="175"/>
        <v>0</v>
      </c>
    </row>
    <row r="3703" spans="4:10" ht="15" customHeight="1" x14ac:dyDescent="0.15">
      <c r="D3703" s="16">
        <f>IF(T3703="",0,IF(科目汇总表!P$5=1,INT(LEFT(T3703,4)),IF(AND(科目汇总表!P$5=2,LEN(T3703)&gt;4),INT(LEFT(T3703,6)),IF(AND(科目汇总表!P$5=3,LEN(T3703)&gt;6),INT(LEFT(T3703,8)),IF(AND(科目汇总表!P$5=4,LEN(T3703)&gt;8),T3703,0)))))</f>
        <v>0</v>
      </c>
      <c r="H3703" s="16">
        <f t="shared" si="173"/>
        <v>0</v>
      </c>
      <c r="I3703" s="16">
        <f t="shared" si="174"/>
        <v>0</v>
      </c>
      <c r="J3703" s="16">
        <f t="shared" si="175"/>
        <v>0</v>
      </c>
    </row>
    <row r="3704" spans="4:10" ht="15" customHeight="1" x14ac:dyDescent="0.15">
      <c r="D3704" s="16">
        <f>IF(T3704="",0,IF(科目汇总表!P$5=1,INT(LEFT(T3704,4)),IF(AND(科目汇总表!P$5=2,LEN(T3704)&gt;4),INT(LEFT(T3704,6)),IF(AND(科目汇总表!P$5=3,LEN(T3704)&gt;6),INT(LEFT(T3704,8)),IF(AND(科目汇总表!P$5=4,LEN(T3704)&gt;8),T3704,0)))))</f>
        <v>0</v>
      </c>
      <c r="H3704" s="16">
        <f t="shared" si="173"/>
        <v>0</v>
      </c>
      <c r="I3704" s="16">
        <f t="shared" si="174"/>
        <v>0</v>
      </c>
      <c r="J3704" s="16">
        <f t="shared" si="175"/>
        <v>0</v>
      </c>
    </row>
    <row r="3705" spans="4:10" ht="15" customHeight="1" x14ac:dyDescent="0.15">
      <c r="D3705" s="16">
        <f>IF(T3705="",0,IF(科目汇总表!P$5=1,INT(LEFT(T3705,4)),IF(AND(科目汇总表!P$5=2,LEN(T3705)&gt;4),INT(LEFT(T3705,6)),IF(AND(科目汇总表!P$5=3,LEN(T3705)&gt;6),INT(LEFT(T3705,8)),IF(AND(科目汇总表!P$5=4,LEN(T3705)&gt;8),T3705,0)))))</f>
        <v>0</v>
      </c>
      <c r="H3705" s="16">
        <f t="shared" si="173"/>
        <v>0</v>
      </c>
      <c r="I3705" s="16">
        <f t="shared" si="174"/>
        <v>0</v>
      </c>
      <c r="J3705" s="16">
        <f t="shared" si="175"/>
        <v>0</v>
      </c>
    </row>
    <row r="3706" spans="4:10" ht="15" customHeight="1" x14ac:dyDescent="0.15">
      <c r="D3706" s="16">
        <f>IF(T3706="",0,IF(科目汇总表!P$5=1,INT(LEFT(T3706,4)),IF(AND(科目汇总表!P$5=2,LEN(T3706)&gt;4),INT(LEFT(T3706,6)),IF(AND(科目汇总表!P$5=3,LEN(T3706)&gt;6),INT(LEFT(T3706,8)),IF(AND(科目汇总表!P$5=4,LEN(T3706)&gt;8),T3706,0)))))</f>
        <v>0</v>
      </c>
      <c r="H3706" s="16">
        <f t="shared" si="173"/>
        <v>0</v>
      </c>
      <c r="I3706" s="16">
        <f t="shared" si="174"/>
        <v>0</v>
      </c>
      <c r="J3706" s="16">
        <f t="shared" si="175"/>
        <v>0</v>
      </c>
    </row>
    <row r="3707" spans="4:10" ht="15" customHeight="1" x14ac:dyDescent="0.15">
      <c r="D3707" s="16">
        <f>IF(T3707="",0,IF(科目汇总表!P$5=1,INT(LEFT(T3707,4)),IF(AND(科目汇总表!P$5=2,LEN(T3707)&gt;4),INT(LEFT(T3707,6)),IF(AND(科目汇总表!P$5=3,LEN(T3707)&gt;6),INT(LEFT(T3707,8)),IF(AND(科目汇总表!P$5=4,LEN(T3707)&gt;8),T3707,0)))))</f>
        <v>0</v>
      </c>
      <c r="H3707" s="16">
        <f t="shared" si="173"/>
        <v>0</v>
      </c>
      <c r="I3707" s="16">
        <f t="shared" si="174"/>
        <v>0</v>
      </c>
      <c r="J3707" s="16">
        <f t="shared" si="175"/>
        <v>0</v>
      </c>
    </row>
    <row r="3708" spans="4:10" ht="15" customHeight="1" x14ac:dyDescent="0.15">
      <c r="D3708" s="16">
        <f>IF(T3708="",0,IF(科目汇总表!P$5=1,INT(LEFT(T3708,4)),IF(AND(科目汇总表!P$5=2,LEN(T3708)&gt;4),INT(LEFT(T3708,6)),IF(AND(科目汇总表!P$5=3,LEN(T3708)&gt;6),INT(LEFT(T3708,8)),IF(AND(科目汇总表!P$5=4,LEN(T3708)&gt;8),T3708,0)))))</f>
        <v>0</v>
      </c>
      <c r="H3708" s="16">
        <f t="shared" si="173"/>
        <v>0</v>
      </c>
      <c r="I3708" s="16">
        <f t="shared" si="174"/>
        <v>0</v>
      </c>
      <c r="J3708" s="16">
        <f t="shared" si="175"/>
        <v>0</v>
      </c>
    </row>
    <row r="3709" spans="4:10" ht="15" customHeight="1" x14ac:dyDescent="0.15">
      <c r="D3709" s="16">
        <f>IF(T3709="",0,IF(科目汇总表!P$5=1,INT(LEFT(T3709,4)),IF(AND(科目汇总表!P$5=2,LEN(T3709)&gt;4),INT(LEFT(T3709,6)),IF(AND(科目汇总表!P$5=3,LEN(T3709)&gt;6),INT(LEFT(T3709,8)),IF(AND(科目汇总表!P$5=4,LEN(T3709)&gt;8),T3709,0)))))</f>
        <v>0</v>
      </c>
      <c r="H3709" s="16">
        <f t="shared" si="173"/>
        <v>0</v>
      </c>
      <c r="I3709" s="16">
        <f t="shared" si="174"/>
        <v>0</v>
      </c>
      <c r="J3709" s="16">
        <f t="shared" si="175"/>
        <v>0</v>
      </c>
    </row>
    <row r="3710" spans="4:10" ht="15" customHeight="1" x14ac:dyDescent="0.15">
      <c r="D3710" s="16">
        <f>IF(T3710="",0,IF(科目汇总表!P$5=1,INT(LEFT(T3710,4)),IF(AND(科目汇总表!P$5=2,LEN(T3710)&gt;4),INT(LEFT(T3710,6)),IF(AND(科目汇总表!P$5=3,LEN(T3710)&gt;6),INT(LEFT(T3710,8)),IF(AND(科目汇总表!P$5=4,LEN(T3710)&gt;8),T3710,0)))))</f>
        <v>0</v>
      </c>
      <c r="H3710" s="16">
        <f t="shared" si="173"/>
        <v>0</v>
      </c>
      <c r="I3710" s="16">
        <f t="shared" si="174"/>
        <v>0</v>
      </c>
      <c r="J3710" s="16">
        <f t="shared" si="175"/>
        <v>0</v>
      </c>
    </row>
    <row r="3711" spans="4:10" ht="15" customHeight="1" x14ac:dyDescent="0.15">
      <c r="D3711" s="16">
        <f>IF(T3711="",0,IF(科目汇总表!P$5=1,INT(LEFT(T3711,4)),IF(AND(科目汇总表!P$5=2,LEN(T3711)&gt;4),INT(LEFT(T3711,6)),IF(AND(科目汇总表!P$5=3,LEN(T3711)&gt;6),INT(LEFT(T3711,8)),IF(AND(科目汇总表!P$5=4,LEN(T3711)&gt;8),T3711,0)))))</f>
        <v>0</v>
      </c>
      <c r="H3711" s="16">
        <f t="shared" si="173"/>
        <v>0</v>
      </c>
      <c r="I3711" s="16">
        <f t="shared" si="174"/>
        <v>0</v>
      </c>
      <c r="J3711" s="16">
        <f t="shared" si="175"/>
        <v>0</v>
      </c>
    </row>
    <row r="3712" spans="4:10" ht="15" customHeight="1" x14ac:dyDescent="0.15">
      <c r="D3712" s="16">
        <f>IF(T3712="",0,IF(科目汇总表!P$5=1,INT(LEFT(T3712,4)),IF(AND(科目汇总表!P$5=2,LEN(T3712)&gt;4),INT(LEFT(T3712,6)),IF(AND(科目汇总表!P$5=3,LEN(T3712)&gt;6),INT(LEFT(T3712,8)),IF(AND(科目汇总表!P$5=4,LEN(T3712)&gt;8),T3712,0)))))</f>
        <v>0</v>
      </c>
      <c r="H3712" s="16">
        <f t="shared" si="173"/>
        <v>0</v>
      </c>
      <c r="I3712" s="16">
        <f t="shared" si="174"/>
        <v>0</v>
      </c>
      <c r="J3712" s="16">
        <f t="shared" si="175"/>
        <v>0</v>
      </c>
    </row>
    <row r="3713" spans="4:10" ht="15" customHeight="1" x14ac:dyDescent="0.15">
      <c r="D3713" s="16">
        <f>IF(T3713="",0,IF(科目汇总表!P$5=1,INT(LEFT(T3713,4)),IF(AND(科目汇总表!P$5=2,LEN(T3713)&gt;4),INT(LEFT(T3713,6)),IF(AND(科目汇总表!P$5=3,LEN(T3713)&gt;6),INT(LEFT(T3713,8)),IF(AND(科目汇总表!P$5=4,LEN(T3713)&gt;8),T3713,0)))))</f>
        <v>0</v>
      </c>
      <c r="H3713" s="16">
        <f t="shared" si="173"/>
        <v>0</v>
      </c>
      <c r="I3713" s="16">
        <f t="shared" si="174"/>
        <v>0</v>
      </c>
      <c r="J3713" s="16">
        <f t="shared" si="175"/>
        <v>0</v>
      </c>
    </row>
    <row r="3714" spans="4:10" ht="15" customHeight="1" x14ac:dyDescent="0.15">
      <c r="D3714" s="16">
        <f>IF(T3714="",0,IF(科目汇总表!P$5=1,INT(LEFT(T3714,4)),IF(AND(科目汇总表!P$5=2,LEN(T3714)&gt;4),INT(LEFT(T3714,6)),IF(AND(科目汇总表!P$5=3,LEN(T3714)&gt;6),INT(LEFT(T3714,8)),IF(AND(科目汇总表!P$5=4,LEN(T3714)&gt;8),T3714,0)))))</f>
        <v>0</v>
      </c>
      <c r="H3714" s="16">
        <f t="shared" si="173"/>
        <v>0</v>
      </c>
      <c r="I3714" s="16">
        <f t="shared" si="174"/>
        <v>0</v>
      </c>
      <c r="J3714" s="16">
        <f t="shared" si="175"/>
        <v>0</v>
      </c>
    </row>
    <row r="3715" spans="4:10" ht="15" customHeight="1" x14ac:dyDescent="0.15">
      <c r="D3715" s="16">
        <f>IF(T3715="",0,IF(科目汇总表!P$5=1,INT(LEFT(T3715,4)),IF(AND(科目汇总表!P$5=2,LEN(T3715)&gt;4),INT(LEFT(T3715,6)),IF(AND(科目汇总表!P$5=3,LEN(T3715)&gt;6),INT(LEFT(T3715,8)),IF(AND(科目汇总表!P$5=4,LEN(T3715)&gt;8),T3715,0)))))</f>
        <v>0</v>
      </c>
      <c r="H3715" s="16">
        <f t="shared" si="173"/>
        <v>0</v>
      </c>
      <c r="I3715" s="16">
        <f t="shared" si="174"/>
        <v>0</v>
      </c>
      <c r="J3715" s="16">
        <f t="shared" si="175"/>
        <v>0</v>
      </c>
    </row>
    <row r="3716" spans="4:10" ht="15" customHeight="1" x14ac:dyDescent="0.15">
      <c r="D3716" s="16">
        <f>IF(T3716="",0,IF(科目汇总表!P$5=1,INT(LEFT(T3716,4)),IF(AND(科目汇总表!P$5=2,LEN(T3716)&gt;4),INT(LEFT(T3716,6)),IF(AND(科目汇总表!P$5=3,LEN(T3716)&gt;6),INT(LEFT(T3716,8)),IF(AND(科目汇总表!P$5=4,LEN(T3716)&gt;8),T3716,0)))))</f>
        <v>0</v>
      </c>
      <c r="H3716" s="16">
        <f t="shared" si="173"/>
        <v>0</v>
      </c>
      <c r="I3716" s="16">
        <f t="shared" si="174"/>
        <v>0</v>
      </c>
      <c r="J3716" s="16">
        <f t="shared" si="175"/>
        <v>0</v>
      </c>
    </row>
    <row r="3717" spans="4:10" ht="15" customHeight="1" x14ac:dyDescent="0.15">
      <c r="D3717" s="16">
        <f>IF(T3717="",0,IF(科目汇总表!P$5=1,INT(LEFT(T3717,4)),IF(AND(科目汇总表!P$5=2,LEN(T3717)&gt;4),INT(LEFT(T3717,6)),IF(AND(科目汇总表!P$5=3,LEN(T3717)&gt;6),INT(LEFT(T3717,8)),IF(AND(科目汇总表!P$5=4,LEN(T3717)&gt;8),T3717,0)))))</f>
        <v>0</v>
      </c>
      <c r="H3717" s="16">
        <f t="shared" ref="H3717:H3780" si="176">IF(T3717=0,0,INT(LEFT(T3717,4)))</f>
        <v>0</v>
      </c>
      <c r="I3717" s="16">
        <f t="shared" si="174"/>
        <v>0</v>
      </c>
      <c r="J3717" s="16">
        <f t="shared" si="175"/>
        <v>0</v>
      </c>
    </row>
    <row r="3718" spans="4:10" ht="15" customHeight="1" x14ac:dyDescent="0.15">
      <c r="D3718" s="16">
        <f>IF(T3718="",0,IF(科目汇总表!P$5=1,INT(LEFT(T3718,4)),IF(AND(科目汇总表!P$5=2,LEN(T3718)&gt;4),INT(LEFT(T3718,6)),IF(AND(科目汇总表!P$5=3,LEN(T3718)&gt;6),INT(LEFT(T3718,8)),IF(AND(科目汇总表!P$5=4,LEN(T3718)&gt;8),T3718,0)))))</f>
        <v>0</v>
      </c>
      <c r="H3718" s="16">
        <f t="shared" si="176"/>
        <v>0</v>
      </c>
      <c r="I3718" s="16">
        <f t="shared" si="174"/>
        <v>0</v>
      </c>
      <c r="J3718" s="16">
        <f t="shared" si="175"/>
        <v>0</v>
      </c>
    </row>
    <row r="3719" spans="4:10" ht="15" customHeight="1" x14ac:dyDescent="0.15">
      <c r="D3719" s="16">
        <f>IF(T3719="",0,IF(科目汇总表!P$5=1,INT(LEFT(T3719,4)),IF(AND(科目汇总表!P$5=2,LEN(T3719)&gt;4),INT(LEFT(T3719,6)),IF(AND(科目汇总表!P$5=3,LEN(T3719)&gt;6),INT(LEFT(T3719,8)),IF(AND(科目汇总表!P$5=4,LEN(T3719)&gt;8),T3719,0)))))</f>
        <v>0</v>
      </c>
      <c r="H3719" s="16">
        <f t="shared" si="176"/>
        <v>0</v>
      </c>
      <c r="I3719" s="16">
        <f t="shared" si="174"/>
        <v>0</v>
      </c>
      <c r="J3719" s="16">
        <f t="shared" si="175"/>
        <v>0</v>
      </c>
    </row>
    <row r="3720" spans="4:10" ht="15" customHeight="1" x14ac:dyDescent="0.15">
      <c r="D3720" s="16">
        <f>IF(T3720="",0,IF(科目汇总表!P$5=1,INT(LEFT(T3720,4)),IF(AND(科目汇总表!P$5=2,LEN(T3720)&gt;4),INT(LEFT(T3720,6)),IF(AND(科目汇总表!P$5=3,LEN(T3720)&gt;6),INT(LEFT(T3720,8)),IF(AND(科目汇总表!P$5=4,LEN(T3720)&gt;8),T3720,0)))))</f>
        <v>0</v>
      </c>
      <c r="H3720" s="16">
        <f t="shared" si="176"/>
        <v>0</v>
      </c>
      <c r="I3720" s="16">
        <f t="shared" si="174"/>
        <v>0</v>
      </c>
      <c r="J3720" s="16">
        <f t="shared" si="175"/>
        <v>0</v>
      </c>
    </row>
    <row r="3721" spans="4:10" ht="15" customHeight="1" x14ac:dyDescent="0.15">
      <c r="D3721" s="16">
        <f>IF(T3721="",0,IF(科目汇总表!P$5=1,INT(LEFT(T3721,4)),IF(AND(科目汇总表!P$5=2,LEN(T3721)&gt;4),INT(LEFT(T3721,6)),IF(AND(科目汇总表!P$5=3,LEN(T3721)&gt;6),INT(LEFT(T3721,8)),IF(AND(科目汇总表!P$5=4,LEN(T3721)&gt;8),T3721,0)))))</f>
        <v>0</v>
      </c>
      <c r="H3721" s="16">
        <f t="shared" si="176"/>
        <v>0</v>
      </c>
      <c r="I3721" s="16">
        <f t="shared" si="174"/>
        <v>0</v>
      </c>
      <c r="J3721" s="16">
        <f t="shared" si="175"/>
        <v>0</v>
      </c>
    </row>
    <row r="3722" spans="4:10" ht="15" customHeight="1" x14ac:dyDescent="0.15">
      <c r="D3722" s="16">
        <f>IF(T3722="",0,IF(科目汇总表!P$5=1,INT(LEFT(T3722,4)),IF(AND(科目汇总表!P$5=2,LEN(T3722)&gt;4),INT(LEFT(T3722,6)),IF(AND(科目汇总表!P$5=3,LEN(T3722)&gt;6),INT(LEFT(T3722,8)),IF(AND(科目汇总表!P$5=4,LEN(T3722)&gt;8),T3722,0)))))</f>
        <v>0</v>
      </c>
      <c r="H3722" s="16">
        <f t="shared" si="176"/>
        <v>0</v>
      </c>
      <c r="I3722" s="16">
        <f t="shared" si="174"/>
        <v>0</v>
      </c>
      <c r="J3722" s="16">
        <f t="shared" si="175"/>
        <v>0</v>
      </c>
    </row>
    <row r="3723" spans="4:10" ht="15" customHeight="1" x14ac:dyDescent="0.15">
      <c r="D3723" s="16">
        <f>IF(T3723="",0,IF(科目汇总表!P$5=1,INT(LEFT(T3723,4)),IF(AND(科目汇总表!P$5=2,LEN(T3723)&gt;4),INT(LEFT(T3723,6)),IF(AND(科目汇总表!P$5=3,LEN(T3723)&gt;6),INT(LEFT(T3723,8)),IF(AND(科目汇总表!P$5=4,LEN(T3723)&gt;8),T3723,0)))))</f>
        <v>0</v>
      </c>
      <c r="H3723" s="16">
        <f t="shared" si="176"/>
        <v>0</v>
      </c>
      <c r="I3723" s="16">
        <f t="shared" si="174"/>
        <v>0</v>
      </c>
      <c r="J3723" s="16">
        <f t="shared" si="175"/>
        <v>0</v>
      </c>
    </row>
    <row r="3724" spans="4:10" ht="15" customHeight="1" x14ac:dyDescent="0.15">
      <c r="D3724" s="16">
        <f>IF(T3724="",0,IF(科目汇总表!P$5=1,INT(LEFT(T3724,4)),IF(AND(科目汇总表!P$5=2,LEN(T3724)&gt;4),INT(LEFT(T3724,6)),IF(AND(科目汇总表!P$5=3,LEN(T3724)&gt;6),INT(LEFT(T3724,8)),IF(AND(科目汇总表!P$5=4,LEN(T3724)&gt;8),T3724,0)))))</f>
        <v>0</v>
      </c>
      <c r="H3724" s="16">
        <f t="shared" si="176"/>
        <v>0</v>
      </c>
      <c r="I3724" s="16">
        <f t="shared" si="174"/>
        <v>0</v>
      </c>
      <c r="J3724" s="16">
        <f t="shared" si="175"/>
        <v>0</v>
      </c>
    </row>
    <row r="3725" spans="4:10" ht="15" customHeight="1" x14ac:dyDescent="0.15">
      <c r="D3725" s="16">
        <f>IF(T3725="",0,IF(科目汇总表!P$5=1,INT(LEFT(T3725,4)),IF(AND(科目汇总表!P$5=2,LEN(T3725)&gt;4),INT(LEFT(T3725,6)),IF(AND(科目汇总表!P$5=3,LEN(T3725)&gt;6),INT(LEFT(T3725,8)),IF(AND(科目汇总表!P$5=4,LEN(T3725)&gt;8),T3725,0)))))</f>
        <v>0</v>
      </c>
      <c r="H3725" s="16">
        <f t="shared" si="176"/>
        <v>0</v>
      </c>
      <c r="I3725" s="16">
        <f t="shared" si="174"/>
        <v>0</v>
      </c>
      <c r="J3725" s="16">
        <f t="shared" si="175"/>
        <v>0</v>
      </c>
    </row>
    <row r="3726" spans="4:10" ht="15" customHeight="1" x14ac:dyDescent="0.15">
      <c r="D3726" s="16">
        <f>IF(T3726="",0,IF(科目汇总表!P$5=1,INT(LEFT(T3726,4)),IF(AND(科目汇总表!P$5=2,LEN(T3726)&gt;4),INT(LEFT(T3726,6)),IF(AND(科目汇总表!P$5=3,LEN(T3726)&gt;6),INT(LEFT(T3726,8)),IF(AND(科目汇总表!P$5=4,LEN(T3726)&gt;8),T3726,0)))))</f>
        <v>0</v>
      </c>
      <c r="H3726" s="16">
        <f t="shared" si="176"/>
        <v>0</v>
      </c>
      <c r="I3726" s="16">
        <f t="shared" si="174"/>
        <v>0</v>
      </c>
      <c r="J3726" s="16">
        <f t="shared" si="175"/>
        <v>0</v>
      </c>
    </row>
    <row r="3727" spans="4:10" ht="15" customHeight="1" x14ac:dyDescent="0.15">
      <c r="D3727" s="16">
        <f>IF(T3727="",0,IF(科目汇总表!P$5=1,INT(LEFT(T3727,4)),IF(AND(科目汇总表!P$5=2,LEN(T3727)&gt;4),INT(LEFT(T3727,6)),IF(AND(科目汇总表!P$5=3,LEN(T3727)&gt;6),INT(LEFT(T3727,8)),IF(AND(科目汇总表!P$5=4,LEN(T3727)&gt;8),T3727,0)))))</f>
        <v>0</v>
      </c>
      <c r="H3727" s="16">
        <f t="shared" si="176"/>
        <v>0</v>
      </c>
      <c r="I3727" s="16">
        <f t="shared" si="174"/>
        <v>0</v>
      </c>
      <c r="J3727" s="16">
        <f t="shared" si="175"/>
        <v>0</v>
      </c>
    </row>
    <row r="3728" spans="4:10" ht="15" customHeight="1" x14ac:dyDescent="0.15">
      <c r="D3728" s="16">
        <f>IF(T3728="",0,IF(科目汇总表!P$5=1,INT(LEFT(T3728,4)),IF(AND(科目汇总表!P$5=2,LEN(T3728)&gt;4),INT(LEFT(T3728,6)),IF(AND(科目汇总表!P$5=3,LEN(T3728)&gt;6),INT(LEFT(T3728,8)),IF(AND(科目汇总表!P$5=4,LEN(T3728)&gt;8),T3728,0)))))</f>
        <v>0</v>
      </c>
      <c r="H3728" s="16">
        <f t="shared" si="176"/>
        <v>0</v>
      </c>
      <c r="I3728" s="16">
        <f t="shared" si="174"/>
        <v>0</v>
      </c>
      <c r="J3728" s="16">
        <f t="shared" si="175"/>
        <v>0</v>
      </c>
    </row>
    <row r="3729" spans="4:10" ht="15" customHeight="1" x14ac:dyDescent="0.15">
      <c r="D3729" s="16">
        <f>IF(T3729="",0,IF(科目汇总表!P$5=1,INT(LEFT(T3729,4)),IF(AND(科目汇总表!P$5=2,LEN(T3729)&gt;4),INT(LEFT(T3729,6)),IF(AND(科目汇总表!P$5=3,LEN(T3729)&gt;6),INT(LEFT(T3729,8)),IF(AND(科目汇总表!P$5=4,LEN(T3729)&gt;8),T3729,0)))))</f>
        <v>0</v>
      </c>
      <c r="H3729" s="16">
        <f t="shared" si="176"/>
        <v>0</v>
      </c>
      <c r="I3729" s="16">
        <f t="shared" si="174"/>
        <v>0</v>
      </c>
      <c r="J3729" s="16">
        <f t="shared" si="175"/>
        <v>0</v>
      </c>
    </row>
    <row r="3730" spans="4:10" ht="15" customHeight="1" x14ac:dyDescent="0.15">
      <c r="D3730" s="16">
        <f>IF(T3730="",0,IF(科目汇总表!P$5=1,INT(LEFT(T3730,4)),IF(AND(科目汇总表!P$5=2,LEN(T3730)&gt;4),INT(LEFT(T3730,6)),IF(AND(科目汇总表!P$5=3,LEN(T3730)&gt;6),INT(LEFT(T3730,8)),IF(AND(科目汇总表!P$5=4,LEN(T3730)&gt;8),T3730,0)))))</f>
        <v>0</v>
      </c>
      <c r="H3730" s="16">
        <f t="shared" si="176"/>
        <v>0</v>
      </c>
      <c r="I3730" s="16">
        <f t="shared" si="174"/>
        <v>0</v>
      </c>
      <c r="J3730" s="16">
        <f t="shared" si="175"/>
        <v>0</v>
      </c>
    </row>
    <row r="3731" spans="4:10" ht="15" customHeight="1" x14ac:dyDescent="0.15">
      <c r="D3731" s="16">
        <f>IF(T3731="",0,IF(科目汇总表!P$5=1,INT(LEFT(T3731,4)),IF(AND(科目汇总表!P$5=2,LEN(T3731)&gt;4),INT(LEFT(T3731,6)),IF(AND(科目汇总表!P$5=3,LEN(T3731)&gt;6),INT(LEFT(T3731,8)),IF(AND(科目汇总表!P$5=4,LEN(T3731)&gt;8),T3731,0)))))</f>
        <v>0</v>
      </c>
      <c r="H3731" s="16">
        <f t="shared" si="176"/>
        <v>0</v>
      </c>
      <c r="I3731" s="16">
        <f t="shared" si="174"/>
        <v>0</v>
      </c>
      <c r="J3731" s="16">
        <f t="shared" si="175"/>
        <v>0</v>
      </c>
    </row>
    <row r="3732" spans="4:10" ht="15" customHeight="1" x14ac:dyDescent="0.15">
      <c r="D3732" s="16">
        <f>IF(T3732="",0,IF(科目汇总表!P$5=1,INT(LEFT(T3732,4)),IF(AND(科目汇总表!P$5=2,LEN(T3732)&gt;4),INT(LEFT(T3732,6)),IF(AND(科目汇总表!P$5=3,LEN(T3732)&gt;6),INT(LEFT(T3732,8)),IF(AND(科目汇总表!P$5=4,LEN(T3732)&gt;8),T3732,0)))))</f>
        <v>0</v>
      </c>
      <c r="H3732" s="16">
        <f t="shared" si="176"/>
        <v>0</v>
      </c>
      <c r="I3732" s="16">
        <f t="shared" si="174"/>
        <v>0</v>
      </c>
      <c r="J3732" s="16">
        <f t="shared" si="175"/>
        <v>0</v>
      </c>
    </row>
    <row r="3733" spans="4:10" ht="15" customHeight="1" x14ac:dyDescent="0.15">
      <c r="D3733" s="16">
        <f>IF(T3733="",0,IF(科目汇总表!P$5=1,INT(LEFT(T3733,4)),IF(AND(科目汇总表!P$5=2,LEN(T3733)&gt;4),INT(LEFT(T3733,6)),IF(AND(科目汇总表!P$5=3,LEN(T3733)&gt;6),INT(LEFT(T3733,8)),IF(AND(科目汇总表!P$5=4,LEN(T3733)&gt;8),T3733,0)))))</f>
        <v>0</v>
      </c>
      <c r="H3733" s="16">
        <f t="shared" si="176"/>
        <v>0</v>
      </c>
      <c r="I3733" s="16">
        <f t="shared" si="174"/>
        <v>0</v>
      </c>
      <c r="J3733" s="16">
        <f t="shared" si="175"/>
        <v>0</v>
      </c>
    </row>
    <row r="3734" spans="4:10" ht="15" customHeight="1" x14ac:dyDescent="0.15">
      <c r="D3734" s="16">
        <f>IF(T3734="",0,IF(科目汇总表!P$5=1,INT(LEFT(T3734,4)),IF(AND(科目汇总表!P$5=2,LEN(T3734)&gt;4),INT(LEFT(T3734,6)),IF(AND(科目汇总表!P$5=3,LEN(T3734)&gt;6),INT(LEFT(T3734,8)),IF(AND(科目汇总表!P$5=4,LEN(T3734)&gt;8),T3734,0)))))</f>
        <v>0</v>
      </c>
      <c r="H3734" s="16">
        <f t="shared" si="176"/>
        <v>0</v>
      </c>
      <c r="I3734" s="16">
        <f t="shared" si="174"/>
        <v>0</v>
      </c>
      <c r="J3734" s="16">
        <f t="shared" si="175"/>
        <v>0</v>
      </c>
    </row>
    <row r="3735" spans="4:10" ht="15" customHeight="1" x14ac:dyDescent="0.15">
      <c r="D3735" s="16">
        <f>IF(T3735="",0,IF(科目汇总表!P$5=1,INT(LEFT(T3735,4)),IF(AND(科目汇总表!P$5=2,LEN(T3735)&gt;4),INT(LEFT(T3735,6)),IF(AND(科目汇总表!P$5=3,LEN(T3735)&gt;6),INT(LEFT(T3735,8)),IF(AND(科目汇总表!P$5=4,LEN(T3735)&gt;8),T3735,0)))))</f>
        <v>0</v>
      </c>
      <c r="H3735" s="16">
        <f t="shared" si="176"/>
        <v>0</v>
      </c>
      <c r="I3735" s="16">
        <f t="shared" si="174"/>
        <v>0</v>
      </c>
      <c r="J3735" s="16">
        <f t="shared" si="175"/>
        <v>0</v>
      </c>
    </row>
    <row r="3736" spans="4:10" ht="15" customHeight="1" x14ac:dyDescent="0.15">
      <c r="D3736" s="16">
        <f>IF(T3736="",0,IF(科目汇总表!P$5=1,INT(LEFT(T3736,4)),IF(AND(科目汇总表!P$5=2,LEN(T3736)&gt;4),INT(LEFT(T3736,6)),IF(AND(科目汇总表!P$5=3,LEN(T3736)&gt;6),INT(LEFT(T3736,8)),IF(AND(科目汇总表!P$5=4,LEN(T3736)&gt;8),T3736,0)))))</f>
        <v>0</v>
      </c>
      <c r="H3736" s="16">
        <f t="shared" si="176"/>
        <v>0</v>
      </c>
      <c r="I3736" s="16">
        <f t="shared" si="174"/>
        <v>0</v>
      </c>
      <c r="J3736" s="16">
        <f t="shared" si="175"/>
        <v>0</v>
      </c>
    </row>
    <row r="3737" spans="4:10" ht="15" customHeight="1" x14ac:dyDescent="0.15">
      <c r="D3737" s="16">
        <f>IF(T3737="",0,IF(科目汇总表!P$5=1,INT(LEFT(T3737,4)),IF(AND(科目汇总表!P$5=2,LEN(T3737)&gt;4),INT(LEFT(T3737,6)),IF(AND(科目汇总表!P$5=3,LEN(T3737)&gt;6),INT(LEFT(T3737,8)),IF(AND(科目汇总表!P$5=4,LEN(T3737)&gt;8),T3737,0)))))</f>
        <v>0</v>
      </c>
      <c r="H3737" s="16">
        <f t="shared" si="176"/>
        <v>0</v>
      </c>
      <c r="I3737" s="16">
        <f t="shared" si="174"/>
        <v>0</v>
      </c>
      <c r="J3737" s="16">
        <f t="shared" si="175"/>
        <v>0</v>
      </c>
    </row>
    <row r="3738" spans="4:10" ht="15" customHeight="1" x14ac:dyDescent="0.15">
      <c r="D3738" s="16">
        <f>IF(T3738="",0,IF(科目汇总表!P$5=1,INT(LEFT(T3738,4)),IF(AND(科目汇总表!P$5=2,LEN(T3738)&gt;4),INT(LEFT(T3738,6)),IF(AND(科目汇总表!P$5=3,LEN(T3738)&gt;6),INT(LEFT(T3738,8)),IF(AND(科目汇总表!P$5=4,LEN(T3738)&gt;8),T3738,0)))))</f>
        <v>0</v>
      </c>
      <c r="H3738" s="16">
        <f t="shared" si="176"/>
        <v>0</v>
      </c>
      <c r="I3738" s="16">
        <f t="shared" si="174"/>
        <v>0</v>
      </c>
      <c r="J3738" s="16">
        <f t="shared" si="175"/>
        <v>0</v>
      </c>
    </row>
    <row r="3739" spans="4:10" ht="15" customHeight="1" x14ac:dyDescent="0.15">
      <c r="D3739" s="16">
        <f>IF(T3739="",0,IF(科目汇总表!P$5=1,INT(LEFT(T3739,4)),IF(AND(科目汇总表!P$5=2,LEN(T3739)&gt;4),INT(LEFT(T3739,6)),IF(AND(科目汇总表!P$5=3,LEN(T3739)&gt;6),INT(LEFT(T3739,8)),IF(AND(科目汇总表!P$5=4,LEN(T3739)&gt;8),T3739,0)))))</f>
        <v>0</v>
      </c>
      <c r="H3739" s="16">
        <f t="shared" si="176"/>
        <v>0</v>
      </c>
      <c r="I3739" s="16">
        <f t="shared" si="174"/>
        <v>0</v>
      </c>
      <c r="J3739" s="16">
        <f t="shared" si="175"/>
        <v>0</v>
      </c>
    </row>
    <row r="3740" spans="4:10" ht="15" customHeight="1" x14ac:dyDescent="0.15">
      <c r="D3740" s="16">
        <f>IF(T3740="",0,IF(科目汇总表!P$5=1,INT(LEFT(T3740,4)),IF(AND(科目汇总表!P$5=2,LEN(T3740)&gt;4),INT(LEFT(T3740,6)),IF(AND(科目汇总表!P$5=3,LEN(T3740)&gt;6),INT(LEFT(T3740,8)),IF(AND(科目汇总表!P$5=4,LEN(T3740)&gt;8),T3740,0)))))</f>
        <v>0</v>
      </c>
      <c r="H3740" s="16">
        <f t="shared" si="176"/>
        <v>0</v>
      </c>
      <c r="I3740" s="16">
        <f t="shared" si="174"/>
        <v>0</v>
      </c>
      <c r="J3740" s="16">
        <f t="shared" si="175"/>
        <v>0</v>
      </c>
    </row>
    <row r="3741" spans="4:10" ht="15" customHeight="1" x14ac:dyDescent="0.15">
      <c r="D3741" s="16">
        <f>IF(T3741="",0,IF(科目汇总表!P$5=1,INT(LEFT(T3741,4)),IF(AND(科目汇总表!P$5=2,LEN(T3741)&gt;4),INT(LEFT(T3741,6)),IF(AND(科目汇总表!P$5=3,LEN(T3741)&gt;6),INT(LEFT(T3741,8)),IF(AND(科目汇总表!P$5=4,LEN(T3741)&gt;8),T3741,0)))))</f>
        <v>0</v>
      </c>
      <c r="H3741" s="16">
        <f t="shared" si="176"/>
        <v>0</v>
      </c>
      <c r="I3741" s="16">
        <f t="shared" si="174"/>
        <v>0</v>
      </c>
      <c r="J3741" s="16">
        <f t="shared" si="175"/>
        <v>0</v>
      </c>
    </row>
    <row r="3742" spans="4:10" ht="15" customHeight="1" x14ac:dyDescent="0.15">
      <c r="D3742" s="16">
        <f>IF(T3742="",0,IF(科目汇总表!P$5=1,INT(LEFT(T3742,4)),IF(AND(科目汇总表!P$5=2,LEN(T3742)&gt;4),INT(LEFT(T3742,6)),IF(AND(科目汇总表!P$5=3,LEN(T3742)&gt;6),INT(LEFT(T3742,8)),IF(AND(科目汇总表!P$5=4,LEN(T3742)&gt;8),T3742,0)))))</f>
        <v>0</v>
      </c>
      <c r="H3742" s="16">
        <f t="shared" si="176"/>
        <v>0</v>
      </c>
      <c r="I3742" s="16">
        <f t="shared" si="174"/>
        <v>0</v>
      </c>
      <c r="J3742" s="16">
        <f t="shared" si="175"/>
        <v>0</v>
      </c>
    </row>
    <row r="3743" spans="4:10" ht="15" customHeight="1" x14ac:dyDescent="0.15">
      <c r="D3743" s="16">
        <f>IF(T3743="",0,IF(科目汇总表!P$5=1,INT(LEFT(T3743,4)),IF(AND(科目汇总表!P$5=2,LEN(T3743)&gt;4),INT(LEFT(T3743,6)),IF(AND(科目汇总表!P$5=3,LEN(T3743)&gt;6),INT(LEFT(T3743,8)),IF(AND(科目汇总表!P$5=4,LEN(T3743)&gt;8),T3743,0)))))</f>
        <v>0</v>
      </c>
      <c r="H3743" s="16">
        <f t="shared" si="176"/>
        <v>0</v>
      </c>
      <c r="I3743" s="16">
        <f t="shared" si="174"/>
        <v>0</v>
      </c>
      <c r="J3743" s="16">
        <f t="shared" si="175"/>
        <v>0</v>
      </c>
    </row>
    <row r="3744" spans="4:10" ht="15" customHeight="1" x14ac:dyDescent="0.15">
      <c r="D3744" s="16">
        <f>IF(T3744="",0,IF(科目汇总表!P$5=1,INT(LEFT(T3744,4)),IF(AND(科目汇总表!P$5=2,LEN(T3744)&gt;4),INT(LEFT(T3744,6)),IF(AND(科目汇总表!P$5=3,LEN(T3744)&gt;6),INT(LEFT(T3744,8)),IF(AND(科目汇总表!P$5=4,LEN(T3744)&gt;8),T3744,0)))))</f>
        <v>0</v>
      </c>
      <c r="H3744" s="16">
        <f t="shared" si="176"/>
        <v>0</v>
      </c>
      <c r="I3744" s="16">
        <f t="shared" si="174"/>
        <v>0</v>
      </c>
      <c r="J3744" s="16">
        <f t="shared" si="175"/>
        <v>0</v>
      </c>
    </row>
    <row r="3745" spans="4:10" ht="15" customHeight="1" x14ac:dyDescent="0.15">
      <c r="D3745" s="16">
        <f>IF(T3745="",0,IF(科目汇总表!P$5=1,INT(LEFT(T3745,4)),IF(AND(科目汇总表!P$5=2,LEN(T3745)&gt;4),INT(LEFT(T3745,6)),IF(AND(科目汇总表!P$5=3,LEN(T3745)&gt;6),INT(LEFT(T3745,8)),IF(AND(科目汇总表!P$5=4,LEN(T3745)&gt;8),T3745,0)))))</f>
        <v>0</v>
      </c>
      <c r="H3745" s="16">
        <f t="shared" si="176"/>
        <v>0</v>
      </c>
      <c r="I3745" s="16">
        <f t="shared" si="174"/>
        <v>0</v>
      </c>
      <c r="J3745" s="16">
        <f t="shared" si="175"/>
        <v>0</v>
      </c>
    </row>
    <row r="3746" spans="4:10" ht="15" customHeight="1" x14ac:dyDescent="0.15">
      <c r="D3746" s="16">
        <f>IF(T3746="",0,IF(科目汇总表!P$5=1,INT(LEFT(T3746,4)),IF(AND(科目汇总表!P$5=2,LEN(T3746)&gt;4),INT(LEFT(T3746,6)),IF(AND(科目汇总表!P$5=3,LEN(T3746)&gt;6),INT(LEFT(T3746,8)),IF(AND(科目汇总表!P$5=4,LEN(T3746)&gt;8),T3746,0)))))</f>
        <v>0</v>
      </c>
      <c r="H3746" s="16">
        <f t="shared" si="176"/>
        <v>0</v>
      </c>
      <c r="I3746" s="16">
        <f t="shared" si="174"/>
        <v>0</v>
      </c>
      <c r="J3746" s="16">
        <f t="shared" si="175"/>
        <v>0</v>
      </c>
    </row>
    <row r="3747" spans="4:10" ht="15" customHeight="1" x14ac:dyDescent="0.15">
      <c r="D3747" s="16">
        <f>IF(T3747="",0,IF(科目汇总表!P$5=1,INT(LEFT(T3747,4)),IF(AND(科目汇总表!P$5=2,LEN(T3747)&gt;4),INT(LEFT(T3747,6)),IF(AND(科目汇总表!P$5=3,LEN(T3747)&gt;6),INT(LEFT(T3747,8)),IF(AND(科目汇总表!P$5=4,LEN(T3747)&gt;8),T3747,0)))))</f>
        <v>0</v>
      </c>
      <c r="H3747" s="16">
        <f t="shared" si="176"/>
        <v>0</v>
      </c>
      <c r="I3747" s="16">
        <f t="shared" si="174"/>
        <v>0</v>
      </c>
      <c r="J3747" s="16">
        <f t="shared" si="175"/>
        <v>0</v>
      </c>
    </row>
    <row r="3748" spans="4:10" ht="15" customHeight="1" x14ac:dyDescent="0.15">
      <c r="D3748" s="16">
        <f>IF(T3748="",0,IF(科目汇总表!P$5=1,INT(LEFT(T3748,4)),IF(AND(科目汇总表!P$5=2,LEN(T3748)&gt;4),INT(LEFT(T3748,6)),IF(AND(科目汇总表!P$5=3,LEN(T3748)&gt;6),INT(LEFT(T3748,8)),IF(AND(科目汇总表!P$5=4,LEN(T3748)&gt;8),T3748,0)))))</f>
        <v>0</v>
      </c>
      <c r="H3748" s="16">
        <f t="shared" si="176"/>
        <v>0</v>
      </c>
      <c r="I3748" s="16">
        <f t="shared" ref="I3748:I3811" si="177">IF(LEN(T3748)&lt;6,0,INT(LEFT(T3748,6)))</f>
        <v>0</v>
      </c>
      <c r="J3748" s="16">
        <f t="shared" ref="J3748:J3811" si="178">IF(LEN(T3748)&lt;8,0,INT(LEFT(T3748,8)))</f>
        <v>0</v>
      </c>
    </row>
    <row r="3749" spans="4:10" ht="15" customHeight="1" x14ac:dyDescent="0.15">
      <c r="D3749" s="16">
        <f>IF(T3749="",0,IF(科目汇总表!P$5=1,INT(LEFT(T3749,4)),IF(AND(科目汇总表!P$5=2,LEN(T3749)&gt;4),INT(LEFT(T3749,6)),IF(AND(科目汇总表!P$5=3,LEN(T3749)&gt;6),INT(LEFT(T3749,8)),IF(AND(科目汇总表!P$5=4,LEN(T3749)&gt;8),T3749,0)))))</f>
        <v>0</v>
      </c>
      <c r="H3749" s="16">
        <f t="shared" si="176"/>
        <v>0</v>
      </c>
      <c r="I3749" s="16">
        <f t="shared" si="177"/>
        <v>0</v>
      </c>
      <c r="J3749" s="16">
        <f t="shared" si="178"/>
        <v>0</v>
      </c>
    </row>
    <row r="3750" spans="4:10" ht="15" customHeight="1" x14ac:dyDescent="0.15">
      <c r="D3750" s="16">
        <f>IF(T3750="",0,IF(科目汇总表!P$5=1,INT(LEFT(T3750,4)),IF(AND(科目汇总表!P$5=2,LEN(T3750)&gt;4),INT(LEFT(T3750,6)),IF(AND(科目汇总表!P$5=3,LEN(T3750)&gt;6),INT(LEFT(T3750,8)),IF(AND(科目汇总表!P$5=4,LEN(T3750)&gt;8),T3750,0)))))</f>
        <v>0</v>
      </c>
      <c r="H3750" s="16">
        <f t="shared" si="176"/>
        <v>0</v>
      </c>
      <c r="I3750" s="16">
        <f t="shared" si="177"/>
        <v>0</v>
      </c>
      <c r="J3750" s="16">
        <f t="shared" si="178"/>
        <v>0</v>
      </c>
    </row>
    <row r="3751" spans="4:10" ht="15" customHeight="1" x14ac:dyDescent="0.15">
      <c r="D3751" s="16">
        <f>IF(T3751="",0,IF(科目汇总表!P$5=1,INT(LEFT(T3751,4)),IF(AND(科目汇总表!P$5=2,LEN(T3751)&gt;4),INT(LEFT(T3751,6)),IF(AND(科目汇总表!P$5=3,LEN(T3751)&gt;6),INT(LEFT(T3751,8)),IF(AND(科目汇总表!P$5=4,LEN(T3751)&gt;8),T3751,0)))))</f>
        <v>0</v>
      </c>
      <c r="H3751" s="16">
        <f t="shared" si="176"/>
        <v>0</v>
      </c>
      <c r="I3751" s="16">
        <f t="shared" si="177"/>
        <v>0</v>
      </c>
      <c r="J3751" s="16">
        <f t="shared" si="178"/>
        <v>0</v>
      </c>
    </row>
    <row r="3752" spans="4:10" ht="15" customHeight="1" x14ac:dyDescent="0.15">
      <c r="D3752" s="16">
        <f>IF(T3752="",0,IF(科目汇总表!P$5=1,INT(LEFT(T3752,4)),IF(AND(科目汇总表!P$5=2,LEN(T3752)&gt;4),INT(LEFT(T3752,6)),IF(AND(科目汇总表!P$5=3,LEN(T3752)&gt;6),INT(LEFT(T3752,8)),IF(AND(科目汇总表!P$5=4,LEN(T3752)&gt;8),T3752,0)))))</f>
        <v>0</v>
      </c>
      <c r="H3752" s="16">
        <f t="shared" si="176"/>
        <v>0</v>
      </c>
      <c r="I3752" s="16">
        <f t="shared" si="177"/>
        <v>0</v>
      </c>
      <c r="J3752" s="16">
        <f t="shared" si="178"/>
        <v>0</v>
      </c>
    </row>
    <row r="3753" spans="4:10" ht="15" customHeight="1" x14ac:dyDescent="0.15">
      <c r="D3753" s="16">
        <f>IF(T3753="",0,IF(科目汇总表!P$5=1,INT(LEFT(T3753,4)),IF(AND(科目汇总表!P$5=2,LEN(T3753)&gt;4),INT(LEFT(T3753,6)),IF(AND(科目汇总表!P$5=3,LEN(T3753)&gt;6),INT(LEFT(T3753,8)),IF(AND(科目汇总表!P$5=4,LEN(T3753)&gt;8),T3753,0)))))</f>
        <v>0</v>
      </c>
      <c r="H3753" s="16">
        <f t="shared" si="176"/>
        <v>0</v>
      </c>
      <c r="I3753" s="16">
        <f t="shared" si="177"/>
        <v>0</v>
      </c>
      <c r="J3753" s="16">
        <f t="shared" si="178"/>
        <v>0</v>
      </c>
    </row>
    <row r="3754" spans="4:10" ht="15" customHeight="1" x14ac:dyDescent="0.15">
      <c r="D3754" s="16">
        <f>IF(T3754="",0,IF(科目汇总表!P$5=1,INT(LEFT(T3754,4)),IF(AND(科目汇总表!P$5=2,LEN(T3754)&gt;4),INT(LEFT(T3754,6)),IF(AND(科目汇总表!P$5=3,LEN(T3754)&gt;6),INT(LEFT(T3754,8)),IF(AND(科目汇总表!P$5=4,LEN(T3754)&gt;8),T3754,0)))))</f>
        <v>0</v>
      </c>
      <c r="H3754" s="16">
        <f t="shared" si="176"/>
        <v>0</v>
      </c>
      <c r="I3754" s="16">
        <f t="shared" si="177"/>
        <v>0</v>
      </c>
      <c r="J3754" s="16">
        <f t="shared" si="178"/>
        <v>0</v>
      </c>
    </row>
    <row r="3755" spans="4:10" ht="15" customHeight="1" x14ac:dyDescent="0.15">
      <c r="D3755" s="16">
        <f>IF(T3755="",0,IF(科目汇总表!P$5=1,INT(LEFT(T3755,4)),IF(AND(科目汇总表!P$5=2,LEN(T3755)&gt;4),INT(LEFT(T3755,6)),IF(AND(科目汇总表!P$5=3,LEN(T3755)&gt;6),INT(LEFT(T3755,8)),IF(AND(科目汇总表!P$5=4,LEN(T3755)&gt;8),T3755,0)))))</f>
        <v>0</v>
      </c>
      <c r="H3755" s="16">
        <f t="shared" si="176"/>
        <v>0</v>
      </c>
      <c r="I3755" s="16">
        <f t="shared" si="177"/>
        <v>0</v>
      </c>
      <c r="J3755" s="16">
        <f t="shared" si="178"/>
        <v>0</v>
      </c>
    </row>
    <row r="3756" spans="4:10" ht="15" customHeight="1" x14ac:dyDescent="0.15">
      <c r="D3756" s="16">
        <f>IF(T3756="",0,IF(科目汇总表!P$5=1,INT(LEFT(T3756,4)),IF(AND(科目汇总表!P$5=2,LEN(T3756)&gt;4),INT(LEFT(T3756,6)),IF(AND(科目汇总表!P$5=3,LEN(T3756)&gt;6),INT(LEFT(T3756,8)),IF(AND(科目汇总表!P$5=4,LEN(T3756)&gt;8),T3756,0)))))</f>
        <v>0</v>
      </c>
      <c r="H3756" s="16">
        <f t="shared" si="176"/>
        <v>0</v>
      </c>
      <c r="I3756" s="16">
        <f t="shared" si="177"/>
        <v>0</v>
      </c>
      <c r="J3756" s="16">
        <f t="shared" si="178"/>
        <v>0</v>
      </c>
    </row>
    <row r="3757" spans="4:10" ht="15" customHeight="1" x14ac:dyDescent="0.15">
      <c r="D3757" s="16">
        <f>IF(T3757="",0,IF(科目汇总表!P$5=1,INT(LEFT(T3757,4)),IF(AND(科目汇总表!P$5=2,LEN(T3757)&gt;4),INT(LEFT(T3757,6)),IF(AND(科目汇总表!P$5=3,LEN(T3757)&gt;6),INT(LEFT(T3757,8)),IF(AND(科目汇总表!P$5=4,LEN(T3757)&gt;8),T3757,0)))))</f>
        <v>0</v>
      </c>
      <c r="H3757" s="16">
        <f t="shared" si="176"/>
        <v>0</v>
      </c>
      <c r="I3757" s="16">
        <f t="shared" si="177"/>
        <v>0</v>
      </c>
      <c r="J3757" s="16">
        <f t="shared" si="178"/>
        <v>0</v>
      </c>
    </row>
    <row r="3758" spans="4:10" ht="15" customHeight="1" x14ac:dyDescent="0.15">
      <c r="D3758" s="16">
        <f>IF(T3758="",0,IF(科目汇总表!P$5=1,INT(LEFT(T3758,4)),IF(AND(科目汇总表!P$5=2,LEN(T3758)&gt;4),INT(LEFT(T3758,6)),IF(AND(科目汇总表!P$5=3,LEN(T3758)&gt;6),INT(LEFT(T3758,8)),IF(AND(科目汇总表!P$5=4,LEN(T3758)&gt;8),T3758,0)))))</f>
        <v>0</v>
      </c>
      <c r="H3758" s="16">
        <f t="shared" si="176"/>
        <v>0</v>
      </c>
      <c r="I3758" s="16">
        <f t="shared" si="177"/>
        <v>0</v>
      </c>
      <c r="J3758" s="16">
        <f t="shared" si="178"/>
        <v>0</v>
      </c>
    </row>
    <row r="3759" spans="4:10" ht="15" customHeight="1" x14ac:dyDescent="0.15">
      <c r="D3759" s="16">
        <f>IF(T3759="",0,IF(科目汇总表!P$5=1,INT(LEFT(T3759,4)),IF(AND(科目汇总表!P$5=2,LEN(T3759)&gt;4),INT(LEFT(T3759,6)),IF(AND(科目汇总表!P$5=3,LEN(T3759)&gt;6),INT(LEFT(T3759,8)),IF(AND(科目汇总表!P$5=4,LEN(T3759)&gt;8),T3759,0)))))</f>
        <v>0</v>
      </c>
      <c r="H3759" s="16">
        <f t="shared" si="176"/>
        <v>0</v>
      </c>
      <c r="I3759" s="16">
        <f t="shared" si="177"/>
        <v>0</v>
      </c>
      <c r="J3759" s="16">
        <f t="shared" si="178"/>
        <v>0</v>
      </c>
    </row>
    <row r="3760" spans="4:10" ht="15" customHeight="1" x14ac:dyDescent="0.15">
      <c r="D3760" s="16">
        <f>IF(T3760="",0,IF(科目汇总表!P$5=1,INT(LEFT(T3760,4)),IF(AND(科目汇总表!P$5=2,LEN(T3760)&gt;4),INT(LEFT(T3760,6)),IF(AND(科目汇总表!P$5=3,LEN(T3760)&gt;6),INT(LEFT(T3760,8)),IF(AND(科目汇总表!P$5=4,LEN(T3760)&gt;8),T3760,0)))))</f>
        <v>0</v>
      </c>
      <c r="H3760" s="16">
        <f t="shared" si="176"/>
        <v>0</v>
      </c>
      <c r="I3760" s="16">
        <f t="shared" si="177"/>
        <v>0</v>
      </c>
      <c r="J3760" s="16">
        <f t="shared" si="178"/>
        <v>0</v>
      </c>
    </row>
    <row r="3761" spans="4:10" ht="15" customHeight="1" x14ac:dyDescent="0.15">
      <c r="D3761" s="16">
        <f>IF(T3761="",0,IF(科目汇总表!P$5=1,INT(LEFT(T3761,4)),IF(AND(科目汇总表!P$5=2,LEN(T3761)&gt;4),INT(LEFT(T3761,6)),IF(AND(科目汇总表!P$5=3,LEN(T3761)&gt;6),INT(LEFT(T3761,8)),IF(AND(科目汇总表!P$5=4,LEN(T3761)&gt;8),T3761,0)))))</f>
        <v>0</v>
      </c>
      <c r="H3761" s="16">
        <f t="shared" si="176"/>
        <v>0</v>
      </c>
      <c r="I3761" s="16">
        <f t="shared" si="177"/>
        <v>0</v>
      </c>
      <c r="J3761" s="16">
        <f t="shared" si="178"/>
        <v>0</v>
      </c>
    </row>
    <row r="3762" spans="4:10" ht="15" customHeight="1" x14ac:dyDescent="0.15">
      <c r="D3762" s="16">
        <f>IF(T3762="",0,IF(科目汇总表!P$5=1,INT(LEFT(T3762,4)),IF(AND(科目汇总表!P$5=2,LEN(T3762)&gt;4),INT(LEFT(T3762,6)),IF(AND(科目汇总表!P$5=3,LEN(T3762)&gt;6),INT(LEFT(T3762,8)),IF(AND(科目汇总表!P$5=4,LEN(T3762)&gt;8),T3762,0)))))</f>
        <v>0</v>
      </c>
      <c r="H3762" s="16">
        <f t="shared" si="176"/>
        <v>0</v>
      </c>
      <c r="I3762" s="16">
        <f t="shared" si="177"/>
        <v>0</v>
      </c>
      <c r="J3762" s="16">
        <f t="shared" si="178"/>
        <v>0</v>
      </c>
    </row>
    <row r="3763" spans="4:10" ht="15" customHeight="1" x14ac:dyDescent="0.15">
      <c r="D3763" s="16">
        <f>IF(T3763="",0,IF(科目汇总表!P$5=1,INT(LEFT(T3763,4)),IF(AND(科目汇总表!P$5=2,LEN(T3763)&gt;4),INT(LEFT(T3763,6)),IF(AND(科目汇总表!P$5=3,LEN(T3763)&gt;6),INT(LEFT(T3763,8)),IF(AND(科目汇总表!P$5=4,LEN(T3763)&gt;8),T3763,0)))))</f>
        <v>0</v>
      </c>
      <c r="H3763" s="16">
        <f t="shared" si="176"/>
        <v>0</v>
      </c>
      <c r="I3763" s="16">
        <f t="shared" si="177"/>
        <v>0</v>
      </c>
      <c r="J3763" s="16">
        <f t="shared" si="178"/>
        <v>0</v>
      </c>
    </row>
    <row r="3764" spans="4:10" ht="15" customHeight="1" x14ac:dyDescent="0.15">
      <c r="D3764" s="16">
        <f>IF(T3764="",0,IF(科目汇总表!P$5=1,INT(LEFT(T3764,4)),IF(AND(科目汇总表!P$5=2,LEN(T3764)&gt;4),INT(LEFT(T3764,6)),IF(AND(科目汇总表!P$5=3,LEN(T3764)&gt;6),INT(LEFT(T3764,8)),IF(AND(科目汇总表!P$5=4,LEN(T3764)&gt;8),T3764,0)))))</f>
        <v>0</v>
      </c>
      <c r="H3764" s="16">
        <f t="shared" si="176"/>
        <v>0</v>
      </c>
      <c r="I3764" s="16">
        <f t="shared" si="177"/>
        <v>0</v>
      </c>
      <c r="J3764" s="16">
        <f t="shared" si="178"/>
        <v>0</v>
      </c>
    </row>
    <row r="3765" spans="4:10" ht="15" customHeight="1" x14ac:dyDescent="0.15">
      <c r="D3765" s="16">
        <f>IF(T3765="",0,IF(科目汇总表!P$5=1,INT(LEFT(T3765,4)),IF(AND(科目汇总表!P$5=2,LEN(T3765)&gt;4),INT(LEFT(T3765,6)),IF(AND(科目汇总表!P$5=3,LEN(T3765)&gt;6),INT(LEFT(T3765,8)),IF(AND(科目汇总表!P$5=4,LEN(T3765)&gt;8),T3765,0)))))</f>
        <v>0</v>
      </c>
      <c r="H3765" s="16">
        <f t="shared" si="176"/>
        <v>0</v>
      </c>
      <c r="I3765" s="16">
        <f t="shared" si="177"/>
        <v>0</v>
      </c>
      <c r="J3765" s="16">
        <f t="shared" si="178"/>
        <v>0</v>
      </c>
    </row>
    <row r="3766" spans="4:10" ht="15" customHeight="1" x14ac:dyDescent="0.15">
      <c r="D3766" s="16">
        <f>IF(T3766="",0,IF(科目汇总表!P$5=1,INT(LEFT(T3766,4)),IF(AND(科目汇总表!P$5=2,LEN(T3766)&gt;4),INT(LEFT(T3766,6)),IF(AND(科目汇总表!P$5=3,LEN(T3766)&gt;6),INT(LEFT(T3766,8)),IF(AND(科目汇总表!P$5=4,LEN(T3766)&gt;8),T3766,0)))))</f>
        <v>0</v>
      </c>
      <c r="H3766" s="16">
        <f t="shared" si="176"/>
        <v>0</v>
      </c>
      <c r="I3766" s="16">
        <f t="shared" si="177"/>
        <v>0</v>
      </c>
      <c r="J3766" s="16">
        <f t="shared" si="178"/>
        <v>0</v>
      </c>
    </row>
    <row r="3767" spans="4:10" ht="15" customHeight="1" x14ac:dyDescent="0.15">
      <c r="D3767" s="16">
        <f>IF(T3767="",0,IF(科目汇总表!P$5=1,INT(LEFT(T3767,4)),IF(AND(科目汇总表!P$5=2,LEN(T3767)&gt;4),INT(LEFT(T3767,6)),IF(AND(科目汇总表!P$5=3,LEN(T3767)&gt;6),INT(LEFT(T3767,8)),IF(AND(科目汇总表!P$5=4,LEN(T3767)&gt;8),T3767,0)))))</f>
        <v>0</v>
      </c>
      <c r="H3767" s="16">
        <f t="shared" si="176"/>
        <v>0</v>
      </c>
      <c r="I3767" s="16">
        <f t="shared" si="177"/>
        <v>0</v>
      </c>
      <c r="J3767" s="16">
        <f t="shared" si="178"/>
        <v>0</v>
      </c>
    </row>
    <row r="3768" spans="4:10" ht="15" customHeight="1" x14ac:dyDescent="0.15">
      <c r="D3768" s="16">
        <f>IF(T3768="",0,IF(科目汇总表!P$5=1,INT(LEFT(T3768,4)),IF(AND(科目汇总表!P$5=2,LEN(T3768)&gt;4),INT(LEFT(T3768,6)),IF(AND(科目汇总表!P$5=3,LEN(T3768)&gt;6),INT(LEFT(T3768,8)),IF(AND(科目汇总表!P$5=4,LEN(T3768)&gt;8),T3768,0)))))</f>
        <v>0</v>
      </c>
      <c r="H3768" s="16">
        <f t="shared" si="176"/>
        <v>0</v>
      </c>
      <c r="I3768" s="16">
        <f t="shared" si="177"/>
        <v>0</v>
      </c>
      <c r="J3768" s="16">
        <f t="shared" si="178"/>
        <v>0</v>
      </c>
    </row>
    <row r="3769" spans="4:10" ht="15" customHeight="1" x14ac:dyDescent="0.15">
      <c r="D3769" s="16">
        <f>IF(T3769="",0,IF(科目汇总表!P$5=1,INT(LEFT(T3769,4)),IF(AND(科目汇总表!P$5=2,LEN(T3769)&gt;4),INT(LEFT(T3769,6)),IF(AND(科目汇总表!P$5=3,LEN(T3769)&gt;6),INT(LEFT(T3769,8)),IF(AND(科目汇总表!P$5=4,LEN(T3769)&gt;8),T3769,0)))))</f>
        <v>0</v>
      </c>
      <c r="H3769" s="16">
        <f t="shared" si="176"/>
        <v>0</v>
      </c>
      <c r="I3769" s="16">
        <f t="shared" si="177"/>
        <v>0</v>
      </c>
      <c r="J3769" s="16">
        <f t="shared" si="178"/>
        <v>0</v>
      </c>
    </row>
    <row r="3770" spans="4:10" ht="15" customHeight="1" x14ac:dyDescent="0.15">
      <c r="D3770" s="16">
        <f>IF(T3770="",0,IF(科目汇总表!P$5=1,INT(LEFT(T3770,4)),IF(AND(科目汇总表!P$5=2,LEN(T3770)&gt;4),INT(LEFT(T3770,6)),IF(AND(科目汇总表!P$5=3,LEN(T3770)&gt;6),INT(LEFT(T3770,8)),IF(AND(科目汇总表!P$5=4,LEN(T3770)&gt;8),T3770,0)))))</f>
        <v>0</v>
      </c>
      <c r="H3770" s="16">
        <f t="shared" si="176"/>
        <v>0</v>
      </c>
      <c r="I3770" s="16">
        <f t="shared" si="177"/>
        <v>0</v>
      </c>
      <c r="J3770" s="16">
        <f t="shared" si="178"/>
        <v>0</v>
      </c>
    </row>
    <row r="3771" spans="4:10" ht="15" customHeight="1" x14ac:dyDescent="0.15">
      <c r="D3771" s="16">
        <f>IF(T3771="",0,IF(科目汇总表!P$5=1,INT(LEFT(T3771,4)),IF(AND(科目汇总表!P$5=2,LEN(T3771)&gt;4),INT(LEFT(T3771,6)),IF(AND(科目汇总表!P$5=3,LEN(T3771)&gt;6),INT(LEFT(T3771,8)),IF(AND(科目汇总表!P$5=4,LEN(T3771)&gt;8),T3771,0)))))</f>
        <v>0</v>
      </c>
      <c r="H3771" s="16">
        <f t="shared" si="176"/>
        <v>0</v>
      </c>
      <c r="I3771" s="16">
        <f t="shared" si="177"/>
        <v>0</v>
      </c>
      <c r="J3771" s="16">
        <f t="shared" si="178"/>
        <v>0</v>
      </c>
    </row>
    <row r="3772" spans="4:10" ht="15" customHeight="1" x14ac:dyDescent="0.15">
      <c r="D3772" s="16">
        <f>IF(T3772="",0,IF(科目汇总表!P$5=1,INT(LEFT(T3772,4)),IF(AND(科目汇总表!P$5=2,LEN(T3772)&gt;4),INT(LEFT(T3772,6)),IF(AND(科目汇总表!P$5=3,LEN(T3772)&gt;6),INT(LEFT(T3772,8)),IF(AND(科目汇总表!P$5=4,LEN(T3772)&gt;8),T3772,0)))))</f>
        <v>0</v>
      </c>
      <c r="H3772" s="16">
        <f t="shared" si="176"/>
        <v>0</v>
      </c>
      <c r="I3772" s="16">
        <f t="shared" si="177"/>
        <v>0</v>
      </c>
      <c r="J3772" s="16">
        <f t="shared" si="178"/>
        <v>0</v>
      </c>
    </row>
    <row r="3773" spans="4:10" ht="15" customHeight="1" x14ac:dyDescent="0.15">
      <c r="D3773" s="16">
        <f>IF(T3773="",0,IF(科目汇总表!P$5=1,INT(LEFT(T3773,4)),IF(AND(科目汇总表!P$5=2,LEN(T3773)&gt;4),INT(LEFT(T3773,6)),IF(AND(科目汇总表!P$5=3,LEN(T3773)&gt;6),INT(LEFT(T3773,8)),IF(AND(科目汇总表!P$5=4,LEN(T3773)&gt;8),T3773,0)))))</f>
        <v>0</v>
      </c>
      <c r="H3773" s="16">
        <f t="shared" si="176"/>
        <v>0</v>
      </c>
      <c r="I3773" s="16">
        <f t="shared" si="177"/>
        <v>0</v>
      </c>
      <c r="J3773" s="16">
        <f t="shared" si="178"/>
        <v>0</v>
      </c>
    </row>
    <row r="3774" spans="4:10" ht="15" customHeight="1" x14ac:dyDescent="0.15">
      <c r="D3774" s="16">
        <f>IF(T3774="",0,IF(科目汇总表!P$5=1,INT(LEFT(T3774,4)),IF(AND(科目汇总表!P$5=2,LEN(T3774)&gt;4),INT(LEFT(T3774,6)),IF(AND(科目汇总表!P$5=3,LEN(T3774)&gt;6),INT(LEFT(T3774,8)),IF(AND(科目汇总表!P$5=4,LEN(T3774)&gt;8),T3774,0)))))</f>
        <v>0</v>
      </c>
      <c r="H3774" s="16">
        <f t="shared" si="176"/>
        <v>0</v>
      </c>
      <c r="I3774" s="16">
        <f t="shared" si="177"/>
        <v>0</v>
      </c>
      <c r="J3774" s="16">
        <f t="shared" si="178"/>
        <v>0</v>
      </c>
    </row>
    <row r="3775" spans="4:10" ht="15" customHeight="1" x14ac:dyDescent="0.15">
      <c r="D3775" s="16">
        <f>IF(T3775="",0,IF(科目汇总表!P$5=1,INT(LEFT(T3775,4)),IF(AND(科目汇总表!P$5=2,LEN(T3775)&gt;4),INT(LEFT(T3775,6)),IF(AND(科目汇总表!P$5=3,LEN(T3775)&gt;6),INT(LEFT(T3775,8)),IF(AND(科目汇总表!P$5=4,LEN(T3775)&gt;8),T3775,0)))))</f>
        <v>0</v>
      </c>
      <c r="H3775" s="16">
        <f t="shared" si="176"/>
        <v>0</v>
      </c>
      <c r="I3775" s="16">
        <f t="shared" si="177"/>
        <v>0</v>
      </c>
      <c r="J3775" s="16">
        <f t="shared" si="178"/>
        <v>0</v>
      </c>
    </row>
    <row r="3776" spans="4:10" ht="15" customHeight="1" x14ac:dyDescent="0.15">
      <c r="D3776" s="16">
        <f>IF(T3776="",0,IF(科目汇总表!P$5=1,INT(LEFT(T3776,4)),IF(AND(科目汇总表!P$5=2,LEN(T3776)&gt;4),INT(LEFT(T3776,6)),IF(AND(科目汇总表!P$5=3,LEN(T3776)&gt;6),INT(LEFT(T3776,8)),IF(AND(科目汇总表!P$5=4,LEN(T3776)&gt;8),T3776,0)))))</f>
        <v>0</v>
      </c>
      <c r="H3776" s="16">
        <f t="shared" si="176"/>
        <v>0</v>
      </c>
      <c r="I3776" s="16">
        <f t="shared" si="177"/>
        <v>0</v>
      </c>
      <c r="J3776" s="16">
        <f t="shared" si="178"/>
        <v>0</v>
      </c>
    </row>
    <row r="3777" spans="4:10" ht="15" customHeight="1" x14ac:dyDescent="0.15">
      <c r="D3777" s="16">
        <f>IF(T3777="",0,IF(科目汇总表!P$5=1,INT(LEFT(T3777,4)),IF(AND(科目汇总表!P$5=2,LEN(T3777)&gt;4),INT(LEFT(T3777,6)),IF(AND(科目汇总表!P$5=3,LEN(T3777)&gt;6),INT(LEFT(T3777,8)),IF(AND(科目汇总表!P$5=4,LEN(T3777)&gt;8),T3777,0)))))</f>
        <v>0</v>
      </c>
      <c r="H3777" s="16">
        <f t="shared" si="176"/>
        <v>0</v>
      </c>
      <c r="I3777" s="16">
        <f t="shared" si="177"/>
        <v>0</v>
      </c>
      <c r="J3777" s="16">
        <f t="shared" si="178"/>
        <v>0</v>
      </c>
    </row>
    <row r="3778" spans="4:10" ht="15" customHeight="1" x14ac:dyDescent="0.15">
      <c r="D3778" s="16">
        <f>IF(T3778="",0,IF(科目汇总表!P$5=1,INT(LEFT(T3778,4)),IF(AND(科目汇总表!P$5=2,LEN(T3778)&gt;4),INT(LEFT(T3778,6)),IF(AND(科目汇总表!P$5=3,LEN(T3778)&gt;6),INT(LEFT(T3778,8)),IF(AND(科目汇总表!P$5=4,LEN(T3778)&gt;8),T3778,0)))))</f>
        <v>0</v>
      </c>
      <c r="H3778" s="16">
        <f t="shared" si="176"/>
        <v>0</v>
      </c>
      <c r="I3778" s="16">
        <f t="shared" si="177"/>
        <v>0</v>
      </c>
      <c r="J3778" s="16">
        <f t="shared" si="178"/>
        <v>0</v>
      </c>
    </row>
    <row r="3779" spans="4:10" ht="15" customHeight="1" x14ac:dyDescent="0.15">
      <c r="D3779" s="16">
        <f>IF(T3779="",0,IF(科目汇总表!P$5=1,INT(LEFT(T3779,4)),IF(AND(科目汇总表!P$5=2,LEN(T3779)&gt;4),INT(LEFT(T3779,6)),IF(AND(科目汇总表!P$5=3,LEN(T3779)&gt;6),INT(LEFT(T3779,8)),IF(AND(科目汇总表!P$5=4,LEN(T3779)&gt;8),T3779,0)))))</f>
        <v>0</v>
      </c>
      <c r="H3779" s="16">
        <f t="shared" si="176"/>
        <v>0</v>
      </c>
      <c r="I3779" s="16">
        <f t="shared" si="177"/>
        <v>0</v>
      </c>
      <c r="J3779" s="16">
        <f t="shared" si="178"/>
        <v>0</v>
      </c>
    </row>
    <row r="3780" spans="4:10" ht="15" customHeight="1" x14ac:dyDescent="0.15">
      <c r="D3780" s="16">
        <f>IF(T3780="",0,IF(科目汇总表!P$5=1,INT(LEFT(T3780,4)),IF(AND(科目汇总表!P$5=2,LEN(T3780)&gt;4),INT(LEFT(T3780,6)),IF(AND(科目汇总表!P$5=3,LEN(T3780)&gt;6),INT(LEFT(T3780,8)),IF(AND(科目汇总表!P$5=4,LEN(T3780)&gt;8),T3780,0)))))</f>
        <v>0</v>
      </c>
      <c r="H3780" s="16">
        <f t="shared" si="176"/>
        <v>0</v>
      </c>
      <c r="I3780" s="16">
        <f t="shared" si="177"/>
        <v>0</v>
      </c>
      <c r="J3780" s="16">
        <f t="shared" si="178"/>
        <v>0</v>
      </c>
    </row>
    <row r="3781" spans="4:10" ht="15" customHeight="1" x14ac:dyDescent="0.15">
      <c r="D3781" s="16">
        <f>IF(T3781="",0,IF(科目汇总表!P$5=1,INT(LEFT(T3781,4)),IF(AND(科目汇总表!P$5=2,LEN(T3781)&gt;4),INT(LEFT(T3781,6)),IF(AND(科目汇总表!P$5=3,LEN(T3781)&gt;6),INT(LEFT(T3781,8)),IF(AND(科目汇总表!P$5=4,LEN(T3781)&gt;8),T3781,0)))))</f>
        <v>0</v>
      </c>
      <c r="H3781" s="16">
        <f t="shared" ref="H3781:H3844" si="179">IF(T3781=0,0,INT(LEFT(T3781,4)))</f>
        <v>0</v>
      </c>
      <c r="I3781" s="16">
        <f t="shared" si="177"/>
        <v>0</v>
      </c>
      <c r="J3781" s="16">
        <f t="shared" si="178"/>
        <v>0</v>
      </c>
    </row>
    <row r="3782" spans="4:10" ht="15" customHeight="1" x14ac:dyDescent="0.15">
      <c r="D3782" s="16">
        <f>IF(T3782="",0,IF(科目汇总表!P$5=1,INT(LEFT(T3782,4)),IF(AND(科目汇总表!P$5=2,LEN(T3782)&gt;4),INT(LEFT(T3782,6)),IF(AND(科目汇总表!P$5=3,LEN(T3782)&gt;6),INT(LEFT(T3782,8)),IF(AND(科目汇总表!P$5=4,LEN(T3782)&gt;8),T3782,0)))))</f>
        <v>0</v>
      </c>
      <c r="H3782" s="16">
        <f t="shared" si="179"/>
        <v>0</v>
      </c>
      <c r="I3782" s="16">
        <f t="shared" si="177"/>
        <v>0</v>
      </c>
      <c r="J3782" s="16">
        <f t="shared" si="178"/>
        <v>0</v>
      </c>
    </row>
    <row r="3783" spans="4:10" ht="15" customHeight="1" x14ac:dyDescent="0.15">
      <c r="D3783" s="16">
        <f>IF(T3783="",0,IF(科目汇总表!P$5=1,INT(LEFT(T3783,4)),IF(AND(科目汇总表!P$5=2,LEN(T3783)&gt;4),INT(LEFT(T3783,6)),IF(AND(科目汇总表!P$5=3,LEN(T3783)&gt;6),INT(LEFT(T3783,8)),IF(AND(科目汇总表!P$5=4,LEN(T3783)&gt;8),T3783,0)))))</f>
        <v>0</v>
      </c>
      <c r="H3783" s="16">
        <f t="shared" si="179"/>
        <v>0</v>
      </c>
      <c r="I3783" s="16">
        <f t="shared" si="177"/>
        <v>0</v>
      </c>
      <c r="J3783" s="16">
        <f t="shared" si="178"/>
        <v>0</v>
      </c>
    </row>
    <row r="3784" spans="4:10" ht="15" customHeight="1" x14ac:dyDescent="0.15">
      <c r="D3784" s="16">
        <f>IF(T3784="",0,IF(科目汇总表!P$5=1,INT(LEFT(T3784,4)),IF(AND(科目汇总表!P$5=2,LEN(T3784)&gt;4),INT(LEFT(T3784,6)),IF(AND(科目汇总表!P$5=3,LEN(T3784)&gt;6),INT(LEFT(T3784,8)),IF(AND(科目汇总表!P$5=4,LEN(T3784)&gt;8),T3784,0)))))</f>
        <v>0</v>
      </c>
      <c r="H3784" s="16">
        <f t="shared" si="179"/>
        <v>0</v>
      </c>
      <c r="I3784" s="16">
        <f t="shared" si="177"/>
        <v>0</v>
      </c>
      <c r="J3784" s="16">
        <f t="shared" si="178"/>
        <v>0</v>
      </c>
    </row>
    <row r="3785" spans="4:10" ht="15" customHeight="1" x14ac:dyDescent="0.15">
      <c r="D3785" s="16">
        <f>IF(T3785="",0,IF(科目汇总表!P$5=1,INT(LEFT(T3785,4)),IF(AND(科目汇总表!P$5=2,LEN(T3785)&gt;4),INT(LEFT(T3785,6)),IF(AND(科目汇总表!P$5=3,LEN(T3785)&gt;6),INT(LEFT(T3785,8)),IF(AND(科目汇总表!P$5=4,LEN(T3785)&gt;8),T3785,0)))))</f>
        <v>0</v>
      </c>
      <c r="H3785" s="16">
        <f t="shared" si="179"/>
        <v>0</v>
      </c>
      <c r="I3785" s="16">
        <f t="shared" si="177"/>
        <v>0</v>
      </c>
      <c r="J3785" s="16">
        <f t="shared" si="178"/>
        <v>0</v>
      </c>
    </row>
    <row r="3786" spans="4:10" ht="15" customHeight="1" x14ac:dyDescent="0.15">
      <c r="D3786" s="16">
        <f>IF(T3786="",0,IF(科目汇总表!P$5=1,INT(LEFT(T3786,4)),IF(AND(科目汇总表!P$5=2,LEN(T3786)&gt;4),INT(LEFT(T3786,6)),IF(AND(科目汇总表!P$5=3,LEN(T3786)&gt;6),INT(LEFT(T3786,8)),IF(AND(科目汇总表!P$5=4,LEN(T3786)&gt;8),T3786,0)))))</f>
        <v>0</v>
      </c>
      <c r="H3786" s="16">
        <f t="shared" si="179"/>
        <v>0</v>
      </c>
      <c r="I3786" s="16">
        <f t="shared" si="177"/>
        <v>0</v>
      </c>
      <c r="J3786" s="16">
        <f t="shared" si="178"/>
        <v>0</v>
      </c>
    </row>
    <row r="3787" spans="4:10" ht="15" customHeight="1" x14ac:dyDescent="0.15">
      <c r="D3787" s="16">
        <f>IF(T3787="",0,IF(科目汇总表!P$5=1,INT(LEFT(T3787,4)),IF(AND(科目汇总表!P$5=2,LEN(T3787)&gt;4),INT(LEFT(T3787,6)),IF(AND(科目汇总表!P$5=3,LEN(T3787)&gt;6),INT(LEFT(T3787,8)),IF(AND(科目汇总表!P$5=4,LEN(T3787)&gt;8),T3787,0)))))</f>
        <v>0</v>
      </c>
      <c r="H3787" s="16">
        <f t="shared" si="179"/>
        <v>0</v>
      </c>
      <c r="I3787" s="16">
        <f t="shared" si="177"/>
        <v>0</v>
      </c>
      <c r="J3787" s="16">
        <f t="shared" si="178"/>
        <v>0</v>
      </c>
    </row>
    <row r="3788" spans="4:10" ht="15" customHeight="1" x14ac:dyDescent="0.15">
      <c r="D3788" s="16">
        <f>IF(T3788="",0,IF(科目汇总表!P$5=1,INT(LEFT(T3788,4)),IF(AND(科目汇总表!P$5=2,LEN(T3788)&gt;4),INT(LEFT(T3788,6)),IF(AND(科目汇总表!P$5=3,LEN(T3788)&gt;6),INT(LEFT(T3788,8)),IF(AND(科目汇总表!P$5=4,LEN(T3788)&gt;8),T3788,0)))))</f>
        <v>0</v>
      </c>
      <c r="H3788" s="16">
        <f t="shared" si="179"/>
        <v>0</v>
      </c>
      <c r="I3788" s="16">
        <f t="shared" si="177"/>
        <v>0</v>
      </c>
      <c r="J3788" s="16">
        <f t="shared" si="178"/>
        <v>0</v>
      </c>
    </row>
    <row r="3789" spans="4:10" ht="15" customHeight="1" x14ac:dyDescent="0.15">
      <c r="D3789" s="16">
        <f>IF(T3789="",0,IF(科目汇总表!P$5=1,INT(LEFT(T3789,4)),IF(AND(科目汇总表!P$5=2,LEN(T3789)&gt;4),INT(LEFT(T3789,6)),IF(AND(科目汇总表!P$5=3,LEN(T3789)&gt;6),INT(LEFT(T3789,8)),IF(AND(科目汇总表!P$5=4,LEN(T3789)&gt;8),T3789,0)))))</f>
        <v>0</v>
      </c>
      <c r="H3789" s="16">
        <f t="shared" si="179"/>
        <v>0</v>
      </c>
      <c r="I3789" s="16">
        <f t="shared" si="177"/>
        <v>0</v>
      </c>
      <c r="J3789" s="16">
        <f t="shared" si="178"/>
        <v>0</v>
      </c>
    </row>
    <row r="3790" spans="4:10" ht="15" customHeight="1" x14ac:dyDescent="0.15">
      <c r="D3790" s="16">
        <f>IF(T3790="",0,IF(科目汇总表!P$5=1,INT(LEFT(T3790,4)),IF(AND(科目汇总表!P$5=2,LEN(T3790)&gt;4),INT(LEFT(T3790,6)),IF(AND(科目汇总表!P$5=3,LEN(T3790)&gt;6),INT(LEFT(T3790,8)),IF(AND(科目汇总表!P$5=4,LEN(T3790)&gt;8),T3790,0)))))</f>
        <v>0</v>
      </c>
      <c r="H3790" s="16">
        <f t="shared" si="179"/>
        <v>0</v>
      </c>
      <c r="I3790" s="16">
        <f t="shared" si="177"/>
        <v>0</v>
      </c>
      <c r="J3790" s="16">
        <f t="shared" si="178"/>
        <v>0</v>
      </c>
    </row>
    <row r="3791" spans="4:10" ht="15" customHeight="1" x14ac:dyDescent="0.15">
      <c r="D3791" s="16">
        <f>IF(T3791="",0,IF(科目汇总表!P$5=1,INT(LEFT(T3791,4)),IF(AND(科目汇总表!P$5=2,LEN(T3791)&gt;4),INT(LEFT(T3791,6)),IF(AND(科目汇总表!P$5=3,LEN(T3791)&gt;6),INT(LEFT(T3791,8)),IF(AND(科目汇总表!P$5=4,LEN(T3791)&gt;8),T3791,0)))))</f>
        <v>0</v>
      </c>
      <c r="H3791" s="16">
        <f t="shared" si="179"/>
        <v>0</v>
      </c>
      <c r="I3791" s="16">
        <f t="shared" si="177"/>
        <v>0</v>
      </c>
      <c r="J3791" s="16">
        <f t="shared" si="178"/>
        <v>0</v>
      </c>
    </row>
    <row r="3792" spans="4:10" ht="15" customHeight="1" x14ac:dyDescent="0.15">
      <c r="D3792" s="16">
        <f>IF(T3792="",0,IF(科目汇总表!P$5=1,INT(LEFT(T3792,4)),IF(AND(科目汇总表!P$5=2,LEN(T3792)&gt;4),INT(LEFT(T3792,6)),IF(AND(科目汇总表!P$5=3,LEN(T3792)&gt;6),INT(LEFT(T3792,8)),IF(AND(科目汇总表!P$5=4,LEN(T3792)&gt;8),T3792,0)))))</f>
        <v>0</v>
      </c>
      <c r="H3792" s="16">
        <f t="shared" si="179"/>
        <v>0</v>
      </c>
      <c r="I3792" s="16">
        <f t="shared" si="177"/>
        <v>0</v>
      </c>
      <c r="J3792" s="16">
        <f t="shared" si="178"/>
        <v>0</v>
      </c>
    </row>
    <row r="3793" spans="4:10" ht="15" customHeight="1" x14ac:dyDescent="0.15">
      <c r="D3793" s="16">
        <f>IF(T3793="",0,IF(科目汇总表!P$5=1,INT(LEFT(T3793,4)),IF(AND(科目汇总表!P$5=2,LEN(T3793)&gt;4),INT(LEFT(T3793,6)),IF(AND(科目汇总表!P$5=3,LEN(T3793)&gt;6),INT(LEFT(T3793,8)),IF(AND(科目汇总表!P$5=4,LEN(T3793)&gt;8),T3793,0)))))</f>
        <v>0</v>
      </c>
      <c r="H3793" s="16">
        <f t="shared" si="179"/>
        <v>0</v>
      </c>
      <c r="I3793" s="16">
        <f t="shared" si="177"/>
        <v>0</v>
      </c>
      <c r="J3793" s="16">
        <f t="shared" si="178"/>
        <v>0</v>
      </c>
    </row>
    <row r="3794" spans="4:10" ht="15" customHeight="1" x14ac:dyDescent="0.15">
      <c r="D3794" s="16">
        <f>IF(T3794="",0,IF(科目汇总表!P$5=1,INT(LEFT(T3794,4)),IF(AND(科目汇总表!P$5=2,LEN(T3794)&gt;4),INT(LEFT(T3794,6)),IF(AND(科目汇总表!P$5=3,LEN(T3794)&gt;6),INT(LEFT(T3794,8)),IF(AND(科目汇总表!P$5=4,LEN(T3794)&gt;8),T3794,0)))))</f>
        <v>0</v>
      </c>
      <c r="H3794" s="16">
        <f t="shared" si="179"/>
        <v>0</v>
      </c>
      <c r="I3794" s="16">
        <f t="shared" si="177"/>
        <v>0</v>
      </c>
      <c r="J3794" s="16">
        <f t="shared" si="178"/>
        <v>0</v>
      </c>
    </row>
    <row r="3795" spans="4:10" ht="15" customHeight="1" x14ac:dyDescent="0.15">
      <c r="D3795" s="16">
        <f>IF(T3795="",0,IF(科目汇总表!P$5=1,INT(LEFT(T3795,4)),IF(AND(科目汇总表!P$5=2,LEN(T3795)&gt;4),INT(LEFT(T3795,6)),IF(AND(科目汇总表!P$5=3,LEN(T3795)&gt;6),INT(LEFT(T3795,8)),IF(AND(科目汇总表!P$5=4,LEN(T3795)&gt;8),T3795,0)))))</f>
        <v>0</v>
      </c>
      <c r="H3795" s="16">
        <f t="shared" si="179"/>
        <v>0</v>
      </c>
      <c r="I3795" s="16">
        <f t="shared" si="177"/>
        <v>0</v>
      </c>
      <c r="J3795" s="16">
        <f t="shared" si="178"/>
        <v>0</v>
      </c>
    </row>
    <row r="3796" spans="4:10" ht="15" customHeight="1" x14ac:dyDescent="0.15">
      <c r="D3796" s="16">
        <f>IF(T3796="",0,IF(科目汇总表!P$5=1,INT(LEFT(T3796,4)),IF(AND(科目汇总表!P$5=2,LEN(T3796)&gt;4),INT(LEFT(T3796,6)),IF(AND(科目汇总表!P$5=3,LEN(T3796)&gt;6),INT(LEFT(T3796,8)),IF(AND(科目汇总表!P$5=4,LEN(T3796)&gt;8),T3796,0)))))</f>
        <v>0</v>
      </c>
      <c r="H3796" s="16">
        <f t="shared" si="179"/>
        <v>0</v>
      </c>
      <c r="I3796" s="16">
        <f t="shared" si="177"/>
        <v>0</v>
      </c>
      <c r="J3796" s="16">
        <f t="shared" si="178"/>
        <v>0</v>
      </c>
    </row>
    <row r="3797" spans="4:10" ht="15" customHeight="1" x14ac:dyDescent="0.15">
      <c r="D3797" s="16">
        <f>IF(T3797="",0,IF(科目汇总表!P$5=1,INT(LEFT(T3797,4)),IF(AND(科目汇总表!P$5=2,LEN(T3797)&gt;4),INT(LEFT(T3797,6)),IF(AND(科目汇总表!P$5=3,LEN(T3797)&gt;6),INT(LEFT(T3797,8)),IF(AND(科目汇总表!P$5=4,LEN(T3797)&gt;8),T3797,0)))))</f>
        <v>0</v>
      </c>
      <c r="H3797" s="16">
        <f t="shared" si="179"/>
        <v>0</v>
      </c>
      <c r="I3797" s="16">
        <f t="shared" si="177"/>
        <v>0</v>
      </c>
      <c r="J3797" s="16">
        <f t="shared" si="178"/>
        <v>0</v>
      </c>
    </row>
    <row r="3798" spans="4:10" ht="15" customHeight="1" x14ac:dyDescent="0.15">
      <c r="D3798" s="16">
        <f>IF(T3798="",0,IF(科目汇总表!P$5=1,INT(LEFT(T3798,4)),IF(AND(科目汇总表!P$5=2,LEN(T3798)&gt;4),INT(LEFT(T3798,6)),IF(AND(科目汇总表!P$5=3,LEN(T3798)&gt;6),INT(LEFT(T3798,8)),IF(AND(科目汇总表!P$5=4,LEN(T3798)&gt;8),T3798,0)))))</f>
        <v>0</v>
      </c>
      <c r="H3798" s="16">
        <f t="shared" si="179"/>
        <v>0</v>
      </c>
      <c r="I3798" s="16">
        <f t="shared" si="177"/>
        <v>0</v>
      </c>
      <c r="J3798" s="16">
        <f t="shared" si="178"/>
        <v>0</v>
      </c>
    </row>
    <row r="3799" spans="4:10" ht="15" customHeight="1" x14ac:dyDescent="0.15">
      <c r="D3799" s="16">
        <f>IF(T3799="",0,IF(科目汇总表!P$5=1,INT(LEFT(T3799,4)),IF(AND(科目汇总表!P$5=2,LEN(T3799)&gt;4),INT(LEFT(T3799,6)),IF(AND(科目汇总表!P$5=3,LEN(T3799)&gt;6),INT(LEFT(T3799,8)),IF(AND(科目汇总表!P$5=4,LEN(T3799)&gt;8),T3799,0)))))</f>
        <v>0</v>
      </c>
      <c r="H3799" s="16">
        <f t="shared" si="179"/>
        <v>0</v>
      </c>
      <c r="I3799" s="16">
        <f t="shared" si="177"/>
        <v>0</v>
      </c>
      <c r="J3799" s="16">
        <f t="shared" si="178"/>
        <v>0</v>
      </c>
    </row>
    <row r="3800" spans="4:10" ht="15" customHeight="1" x14ac:dyDescent="0.15">
      <c r="D3800" s="16">
        <f>IF(T3800="",0,IF(科目汇总表!P$5=1,INT(LEFT(T3800,4)),IF(AND(科目汇总表!P$5=2,LEN(T3800)&gt;4),INT(LEFT(T3800,6)),IF(AND(科目汇总表!P$5=3,LEN(T3800)&gt;6),INT(LEFT(T3800,8)),IF(AND(科目汇总表!P$5=4,LEN(T3800)&gt;8),T3800,0)))))</f>
        <v>0</v>
      </c>
      <c r="H3800" s="16">
        <f t="shared" si="179"/>
        <v>0</v>
      </c>
      <c r="I3800" s="16">
        <f t="shared" si="177"/>
        <v>0</v>
      </c>
      <c r="J3800" s="16">
        <f t="shared" si="178"/>
        <v>0</v>
      </c>
    </row>
    <row r="3801" spans="4:10" ht="15" customHeight="1" x14ac:dyDescent="0.15">
      <c r="D3801" s="16">
        <f>IF(T3801="",0,IF(科目汇总表!P$5=1,INT(LEFT(T3801,4)),IF(AND(科目汇总表!P$5=2,LEN(T3801)&gt;4),INT(LEFT(T3801,6)),IF(AND(科目汇总表!P$5=3,LEN(T3801)&gt;6),INT(LEFT(T3801,8)),IF(AND(科目汇总表!P$5=4,LEN(T3801)&gt;8),T3801,0)))))</f>
        <v>0</v>
      </c>
      <c r="H3801" s="16">
        <f t="shared" si="179"/>
        <v>0</v>
      </c>
      <c r="I3801" s="16">
        <f t="shared" si="177"/>
        <v>0</v>
      </c>
      <c r="J3801" s="16">
        <f t="shared" si="178"/>
        <v>0</v>
      </c>
    </row>
    <row r="3802" spans="4:10" ht="15" customHeight="1" x14ac:dyDescent="0.15">
      <c r="D3802" s="16">
        <f>IF(T3802="",0,IF(科目汇总表!P$5=1,INT(LEFT(T3802,4)),IF(AND(科目汇总表!P$5=2,LEN(T3802)&gt;4),INT(LEFT(T3802,6)),IF(AND(科目汇总表!P$5=3,LEN(T3802)&gt;6),INT(LEFT(T3802,8)),IF(AND(科目汇总表!P$5=4,LEN(T3802)&gt;8),T3802,0)))))</f>
        <v>0</v>
      </c>
      <c r="H3802" s="16">
        <f t="shared" si="179"/>
        <v>0</v>
      </c>
      <c r="I3802" s="16">
        <f t="shared" si="177"/>
        <v>0</v>
      </c>
      <c r="J3802" s="16">
        <f t="shared" si="178"/>
        <v>0</v>
      </c>
    </row>
    <row r="3803" spans="4:10" ht="15" customHeight="1" x14ac:dyDescent="0.15">
      <c r="D3803" s="16">
        <f>IF(T3803="",0,IF(科目汇总表!P$5=1,INT(LEFT(T3803,4)),IF(AND(科目汇总表!P$5=2,LEN(T3803)&gt;4),INT(LEFT(T3803,6)),IF(AND(科目汇总表!P$5=3,LEN(T3803)&gt;6),INT(LEFT(T3803,8)),IF(AND(科目汇总表!P$5=4,LEN(T3803)&gt;8),T3803,0)))))</f>
        <v>0</v>
      </c>
      <c r="H3803" s="16">
        <f t="shared" si="179"/>
        <v>0</v>
      </c>
      <c r="I3803" s="16">
        <f t="shared" si="177"/>
        <v>0</v>
      </c>
      <c r="J3803" s="16">
        <f t="shared" si="178"/>
        <v>0</v>
      </c>
    </row>
    <row r="3804" spans="4:10" ht="15" customHeight="1" x14ac:dyDescent="0.15">
      <c r="D3804" s="16">
        <f>IF(T3804="",0,IF(科目汇总表!P$5=1,INT(LEFT(T3804,4)),IF(AND(科目汇总表!P$5=2,LEN(T3804)&gt;4),INT(LEFT(T3804,6)),IF(AND(科目汇总表!P$5=3,LEN(T3804)&gt;6),INT(LEFT(T3804,8)),IF(AND(科目汇总表!P$5=4,LEN(T3804)&gt;8),T3804,0)))))</f>
        <v>0</v>
      </c>
      <c r="H3804" s="16">
        <f t="shared" si="179"/>
        <v>0</v>
      </c>
      <c r="I3804" s="16">
        <f t="shared" si="177"/>
        <v>0</v>
      </c>
      <c r="J3804" s="16">
        <f t="shared" si="178"/>
        <v>0</v>
      </c>
    </row>
    <row r="3805" spans="4:10" ht="15" customHeight="1" x14ac:dyDescent="0.15">
      <c r="D3805" s="16">
        <f>IF(T3805="",0,IF(科目汇总表!P$5=1,INT(LEFT(T3805,4)),IF(AND(科目汇总表!P$5=2,LEN(T3805)&gt;4),INT(LEFT(T3805,6)),IF(AND(科目汇总表!P$5=3,LEN(T3805)&gt;6),INT(LEFT(T3805,8)),IF(AND(科目汇总表!P$5=4,LEN(T3805)&gt;8),T3805,0)))))</f>
        <v>0</v>
      </c>
      <c r="H3805" s="16">
        <f t="shared" si="179"/>
        <v>0</v>
      </c>
      <c r="I3805" s="16">
        <f t="shared" si="177"/>
        <v>0</v>
      </c>
      <c r="J3805" s="16">
        <f t="shared" si="178"/>
        <v>0</v>
      </c>
    </row>
    <row r="3806" spans="4:10" ht="15" customHeight="1" x14ac:dyDescent="0.15">
      <c r="D3806" s="16">
        <f>IF(T3806="",0,IF(科目汇总表!P$5=1,INT(LEFT(T3806,4)),IF(AND(科目汇总表!P$5=2,LEN(T3806)&gt;4),INT(LEFT(T3806,6)),IF(AND(科目汇总表!P$5=3,LEN(T3806)&gt;6),INT(LEFT(T3806,8)),IF(AND(科目汇总表!P$5=4,LEN(T3806)&gt;8),T3806,0)))))</f>
        <v>0</v>
      </c>
      <c r="H3806" s="16">
        <f t="shared" si="179"/>
        <v>0</v>
      </c>
      <c r="I3806" s="16">
        <f t="shared" si="177"/>
        <v>0</v>
      </c>
      <c r="J3806" s="16">
        <f t="shared" si="178"/>
        <v>0</v>
      </c>
    </row>
    <row r="3807" spans="4:10" ht="15" customHeight="1" x14ac:dyDescent="0.15">
      <c r="D3807" s="16">
        <f>IF(T3807="",0,IF(科目汇总表!P$5=1,INT(LEFT(T3807,4)),IF(AND(科目汇总表!P$5=2,LEN(T3807)&gt;4),INT(LEFT(T3807,6)),IF(AND(科目汇总表!P$5=3,LEN(T3807)&gt;6),INT(LEFT(T3807,8)),IF(AND(科目汇总表!P$5=4,LEN(T3807)&gt;8),T3807,0)))))</f>
        <v>0</v>
      </c>
      <c r="H3807" s="16">
        <f t="shared" si="179"/>
        <v>0</v>
      </c>
      <c r="I3807" s="16">
        <f t="shared" si="177"/>
        <v>0</v>
      </c>
      <c r="J3807" s="16">
        <f t="shared" si="178"/>
        <v>0</v>
      </c>
    </row>
    <row r="3808" spans="4:10" ht="15" customHeight="1" x14ac:dyDescent="0.15">
      <c r="D3808" s="16">
        <f>IF(T3808="",0,IF(科目汇总表!P$5=1,INT(LEFT(T3808,4)),IF(AND(科目汇总表!P$5=2,LEN(T3808)&gt;4),INT(LEFT(T3808,6)),IF(AND(科目汇总表!P$5=3,LEN(T3808)&gt;6),INT(LEFT(T3808,8)),IF(AND(科目汇总表!P$5=4,LEN(T3808)&gt;8),T3808,0)))))</f>
        <v>0</v>
      </c>
      <c r="H3808" s="16">
        <f t="shared" si="179"/>
        <v>0</v>
      </c>
      <c r="I3808" s="16">
        <f t="shared" si="177"/>
        <v>0</v>
      </c>
      <c r="J3808" s="16">
        <f t="shared" si="178"/>
        <v>0</v>
      </c>
    </row>
    <row r="3809" spans="4:10" ht="15" customHeight="1" x14ac:dyDescent="0.15">
      <c r="D3809" s="16">
        <f>IF(T3809="",0,IF(科目汇总表!P$5=1,INT(LEFT(T3809,4)),IF(AND(科目汇总表!P$5=2,LEN(T3809)&gt;4),INT(LEFT(T3809,6)),IF(AND(科目汇总表!P$5=3,LEN(T3809)&gt;6),INT(LEFT(T3809,8)),IF(AND(科目汇总表!P$5=4,LEN(T3809)&gt;8),T3809,0)))))</f>
        <v>0</v>
      </c>
      <c r="H3809" s="16">
        <f t="shared" si="179"/>
        <v>0</v>
      </c>
      <c r="I3809" s="16">
        <f t="shared" si="177"/>
        <v>0</v>
      </c>
      <c r="J3809" s="16">
        <f t="shared" si="178"/>
        <v>0</v>
      </c>
    </row>
    <row r="3810" spans="4:10" ht="15" customHeight="1" x14ac:dyDescent="0.15">
      <c r="D3810" s="16">
        <f>IF(T3810="",0,IF(科目汇总表!P$5=1,INT(LEFT(T3810,4)),IF(AND(科目汇总表!P$5=2,LEN(T3810)&gt;4),INT(LEFT(T3810,6)),IF(AND(科目汇总表!P$5=3,LEN(T3810)&gt;6),INT(LEFT(T3810,8)),IF(AND(科目汇总表!P$5=4,LEN(T3810)&gt;8),T3810,0)))))</f>
        <v>0</v>
      </c>
      <c r="H3810" s="16">
        <f t="shared" si="179"/>
        <v>0</v>
      </c>
      <c r="I3810" s="16">
        <f t="shared" si="177"/>
        <v>0</v>
      </c>
      <c r="J3810" s="16">
        <f t="shared" si="178"/>
        <v>0</v>
      </c>
    </row>
    <row r="3811" spans="4:10" ht="15" customHeight="1" x14ac:dyDescent="0.15">
      <c r="D3811" s="16">
        <f>IF(T3811="",0,IF(科目汇总表!P$5=1,INT(LEFT(T3811,4)),IF(AND(科目汇总表!P$5=2,LEN(T3811)&gt;4),INT(LEFT(T3811,6)),IF(AND(科目汇总表!P$5=3,LEN(T3811)&gt;6),INT(LEFT(T3811,8)),IF(AND(科目汇总表!P$5=4,LEN(T3811)&gt;8),T3811,0)))))</f>
        <v>0</v>
      </c>
      <c r="H3811" s="16">
        <f t="shared" si="179"/>
        <v>0</v>
      </c>
      <c r="I3811" s="16">
        <f t="shared" si="177"/>
        <v>0</v>
      </c>
      <c r="J3811" s="16">
        <f t="shared" si="178"/>
        <v>0</v>
      </c>
    </row>
    <row r="3812" spans="4:10" ht="15" customHeight="1" x14ac:dyDescent="0.15">
      <c r="D3812" s="16">
        <f>IF(T3812="",0,IF(科目汇总表!P$5=1,INT(LEFT(T3812,4)),IF(AND(科目汇总表!P$5=2,LEN(T3812)&gt;4),INT(LEFT(T3812,6)),IF(AND(科目汇总表!P$5=3,LEN(T3812)&gt;6),INT(LEFT(T3812,8)),IF(AND(科目汇总表!P$5=4,LEN(T3812)&gt;8),T3812,0)))))</f>
        <v>0</v>
      </c>
      <c r="H3812" s="16">
        <f t="shared" si="179"/>
        <v>0</v>
      </c>
      <c r="I3812" s="16">
        <f t="shared" ref="I3812:I3875" si="180">IF(LEN(T3812)&lt;6,0,INT(LEFT(T3812,6)))</f>
        <v>0</v>
      </c>
      <c r="J3812" s="16">
        <f t="shared" ref="J3812:J3875" si="181">IF(LEN(T3812)&lt;8,0,INT(LEFT(T3812,8)))</f>
        <v>0</v>
      </c>
    </row>
    <row r="3813" spans="4:10" ht="15" customHeight="1" x14ac:dyDescent="0.15">
      <c r="D3813" s="16">
        <f>IF(T3813="",0,IF(科目汇总表!P$5=1,INT(LEFT(T3813,4)),IF(AND(科目汇总表!P$5=2,LEN(T3813)&gt;4),INT(LEFT(T3813,6)),IF(AND(科目汇总表!P$5=3,LEN(T3813)&gt;6),INT(LEFT(T3813,8)),IF(AND(科目汇总表!P$5=4,LEN(T3813)&gt;8),T3813,0)))))</f>
        <v>0</v>
      </c>
      <c r="H3813" s="16">
        <f t="shared" si="179"/>
        <v>0</v>
      </c>
      <c r="I3813" s="16">
        <f t="shared" si="180"/>
        <v>0</v>
      </c>
      <c r="J3813" s="16">
        <f t="shared" si="181"/>
        <v>0</v>
      </c>
    </row>
    <row r="3814" spans="4:10" ht="15" customHeight="1" x14ac:dyDescent="0.15">
      <c r="D3814" s="16">
        <f>IF(T3814="",0,IF(科目汇总表!P$5=1,INT(LEFT(T3814,4)),IF(AND(科目汇总表!P$5=2,LEN(T3814)&gt;4),INT(LEFT(T3814,6)),IF(AND(科目汇总表!P$5=3,LEN(T3814)&gt;6),INT(LEFT(T3814,8)),IF(AND(科目汇总表!P$5=4,LEN(T3814)&gt;8),T3814,0)))))</f>
        <v>0</v>
      </c>
      <c r="H3814" s="16">
        <f t="shared" si="179"/>
        <v>0</v>
      </c>
      <c r="I3814" s="16">
        <f t="shared" si="180"/>
        <v>0</v>
      </c>
      <c r="J3814" s="16">
        <f t="shared" si="181"/>
        <v>0</v>
      </c>
    </row>
    <row r="3815" spans="4:10" ht="15" customHeight="1" x14ac:dyDescent="0.15">
      <c r="D3815" s="16">
        <f>IF(T3815="",0,IF(科目汇总表!P$5=1,INT(LEFT(T3815,4)),IF(AND(科目汇总表!P$5=2,LEN(T3815)&gt;4),INT(LEFT(T3815,6)),IF(AND(科目汇总表!P$5=3,LEN(T3815)&gt;6),INT(LEFT(T3815,8)),IF(AND(科目汇总表!P$5=4,LEN(T3815)&gt;8),T3815,0)))))</f>
        <v>0</v>
      </c>
      <c r="H3815" s="16">
        <f t="shared" si="179"/>
        <v>0</v>
      </c>
      <c r="I3815" s="16">
        <f t="shared" si="180"/>
        <v>0</v>
      </c>
      <c r="J3815" s="16">
        <f t="shared" si="181"/>
        <v>0</v>
      </c>
    </row>
    <row r="3816" spans="4:10" ht="15" customHeight="1" x14ac:dyDescent="0.15">
      <c r="D3816" s="16">
        <f>IF(T3816="",0,IF(科目汇总表!P$5=1,INT(LEFT(T3816,4)),IF(AND(科目汇总表!P$5=2,LEN(T3816)&gt;4),INT(LEFT(T3816,6)),IF(AND(科目汇总表!P$5=3,LEN(T3816)&gt;6),INT(LEFT(T3816,8)),IF(AND(科目汇总表!P$5=4,LEN(T3816)&gt;8),T3816,0)))))</f>
        <v>0</v>
      </c>
      <c r="H3816" s="16">
        <f t="shared" si="179"/>
        <v>0</v>
      </c>
      <c r="I3816" s="16">
        <f t="shared" si="180"/>
        <v>0</v>
      </c>
      <c r="J3816" s="16">
        <f t="shared" si="181"/>
        <v>0</v>
      </c>
    </row>
    <row r="3817" spans="4:10" ht="15" customHeight="1" x14ac:dyDescent="0.15">
      <c r="D3817" s="16">
        <f>IF(T3817="",0,IF(科目汇总表!P$5=1,INT(LEFT(T3817,4)),IF(AND(科目汇总表!P$5=2,LEN(T3817)&gt;4),INT(LEFT(T3817,6)),IF(AND(科目汇总表!P$5=3,LEN(T3817)&gt;6),INT(LEFT(T3817,8)),IF(AND(科目汇总表!P$5=4,LEN(T3817)&gt;8),T3817,0)))))</f>
        <v>0</v>
      </c>
      <c r="H3817" s="16">
        <f t="shared" si="179"/>
        <v>0</v>
      </c>
      <c r="I3817" s="16">
        <f t="shared" si="180"/>
        <v>0</v>
      </c>
      <c r="J3817" s="16">
        <f t="shared" si="181"/>
        <v>0</v>
      </c>
    </row>
    <row r="3818" spans="4:10" ht="15" customHeight="1" x14ac:dyDescent="0.15">
      <c r="D3818" s="16">
        <f>IF(T3818="",0,IF(科目汇总表!P$5=1,INT(LEFT(T3818,4)),IF(AND(科目汇总表!P$5=2,LEN(T3818)&gt;4),INT(LEFT(T3818,6)),IF(AND(科目汇总表!P$5=3,LEN(T3818)&gt;6),INT(LEFT(T3818,8)),IF(AND(科目汇总表!P$5=4,LEN(T3818)&gt;8),T3818,0)))))</f>
        <v>0</v>
      </c>
      <c r="H3818" s="16">
        <f t="shared" si="179"/>
        <v>0</v>
      </c>
      <c r="I3818" s="16">
        <f t="shared" si="180"/>
        <v>0</v>
      </c>
      <c r="J3818" s="16">
        <f t="shared" si="181"/>
        <v>0</v>
      </c>
    </row>
    <row r="3819" spans="4:10" ht="15" customHeight="1" x14ac:dyDescent="0.15">
      <c r="D3819" s="16">
        <f>IF(T3819="",0,IF(科目汇总表!P$5=1,INT(LEFT(T3819,4)),IF(AND(科目汇总表!P$5=2,LEN(T3819)&gt;4),INT(LEFT(T3819,6)),IF(AND(科目汇总表!P$5=3,LEN(T3819)&gt;6),INT(LEFT(T3819,8)),IF(AND(科目汇总表!P$5=4,LEN(T3819)&gt;8),T3819,0)))))</f>
        <v>0</v>
      </c>
      <c r="H3819" s="16">
        <f t="shared" si="179"/>
        <v>0</v>
      </c>
      <c r="I3819" s="16">
        <f t="shared" si="180"/>
        <v>0</v>
      </c>
      <c r="J3819" s="16">
        <f t="shared" si="181"/>
        <v>0</v>
      </c>
    </row>
    <row r="3820" spans="4:10" ht="15" customHeight="1" x14ac:dyDescent="0.15">
      <c r="D3820" s="16">
        <f>IF(T3820="",0,IF(科目汇总表!P$5=1,INT(LEFT(T3820,4)),IF(AND(科目汇总表!P$5=2,LEN(T3820)&gt;4),INT(LEFT(T3820,6)),IF(AND(科目汇总表!P$5=3,LEN(T3820)&gt;6),INT(LEFT(T3820,8)),IF(AND(科目汇总表!P$5=4,LEN(T3820)&gt;8),T3820,0)))))</f>
        <v>0</v>
      </c>
      <c r="H3820" s="16">
        <f t="shared" si="179"/>
        <v>0</v>
      </c>
      <c r="I3820" s="16">
        <f t="shared" si="180"/>
        <v>0</v>
      </c>
      <c r="J3820" s="16">
        <f t="shared" si="181"/>
        <v>0</v>
      </c>
    </row>
    <row r="3821" spans="4:10" ht="15" customHeight="1" x14ac:dyDescent="0.15">
      <c r="D3821" s="16">
        <f>IF(T3821="",0,IF(科目汇总表!P$5=1,INT(LEFT(T3821,4)),IF(AND(科目汇总表!P$5=2,LEN(T3821)&gt;4),INT(LEFT(T3821,6)),IF(AND(科目汇总表!P$5=3,LEN(T3821)&gt;6),INT(LEFT(T3821,8)),IF(AND(科目汇总表!P$5=4,LEN(T3821)&gt;8),T3821,0)))))</f>
        <v>0</v>
      </c>
      <c r="H3821" s="16">
        <f t="shared" si="179"/>
        <v>0</v>
      </c>
      <c r="I3821" s="16">
        <f t="shared" si="180"/>
        <v>0</v>
      </c>
      <c r="J3821" s="16">
        <f t="shared" si="181"/>
        <v>0</v>
      </c>
    </row>
    <row r="3822" spans="4:10" ht="15" customHeight="1" x14ac:dyDescent="0.15">
      <c r="D3822" s="16">
        <f>IF(T3822="",0,IF(科目汇总表!P$5=1,INT(LEFT(T3822,4)),IF(AND(科目汇总表!P$5=2,LEN(T3822)&gt;4),INT(LEFT(T3822,6)),IF(AND(科目汇总表!P$5=3,LEN(T3822)&gt;6),INT(LEFT(T3822,8)),IF(AND(科目汇总表!P$5=4,LEN(T3822)&gt;8),T3822,0)))))</f>
        <v>0</v>
      </c>
      <c r="H3822" s="16">
        <f t="shared" si="179"/>
        <v>0</v>
      </c>
      <c r="I3822" s="16">
        <f t="shared" si="180"/>
        <v>0</v>
      </c>
      <c r="J3822" s="16">
        <f t="shared" si="181"/>
        <v>0</v>
      </c>
    </row>
    <row r="3823" spans="4:10" ht="15" customHeight="1" x14ac:dyDescent="0.15">
      <c r="D3823" s="16">
        <f>IF(T3823="",0,IF(科目汇总表!P$5=1,INT(LEFT(T3823,4)),IF(AND(科目汇总表!P$5=2,LEN(T3823)&gt;4),INT(LEFT(T3823,6)),IF(AND(科目汇总表!P$5=3,LEN(T3823)&gt;6),INT(LEFT(T3823,8)),IF(AND(科目汇总表!P$5=4,LEN(T3823)&gt;8),T3823,0)))))</f>
        <v>0</v>
      </c>
      <c r="H3823" s="16">
        <f t="shared" si="179"/>
        <v>0</v>
      </c>
      <c r="I3823" s="16">
        <f t="shared" si="180"/>
        <v>0</v>
      </c>
      <c r="J3823" s="16">
        <f t="shared" si="181"/>
        <v>0</v>
      </c>
    </row>
    <row r="3824" spans="4:10" ht="15" customHeight="1" x14ac:dyDescent="0.15">
      <c r="D3824" s="16">
        <f>IF(T3824="",0,IF(科目汇总表!P$5=1,INT(LEFT(T3824,4)),IF(AND(科目汇总表!P$5=2,LEN(T3824)&gt;4),INT(LEFT(T3824,6)),IF(AND(科目汇总表!P$5=3,LEN(T3824)&gt;6),INT(LEFT(T3824,8)),IF(AND(科目汇总表!P$5=4,LEN(T3824)&gt;8),T3824,0)))))</f>
        <v>0</v>
      </c>
      <c r="H3824" s="16">
        <f t="shared" si="179"/>
        <v>0</v>
      </c>
      <c r="I3824" s="16">
        <f t="shared" si="180"/>
        <v>0</v>
      </c>
      <c r="J3824" s="16">
        <f t="shared" si="181"/>
        <v>0</v>
      </c>
    </row>
    <row r="3825" spans="4:10" ht="15" customHeight="1" x14ac:dyDescent="0.15">
      <c r="D3825" s="16">
        <f>IF(T3825="",0,IF(科目汇总表!P$5=1,INT(LEFT(T3825,4)),IF(AND(科目汇总表!P$5=2,LEN(T3825)&gt;4),INT(LEFT(T3825,6)),IF(AND(科目汇总表!P$5=3,LEN(T3825)&gt;6),INT(LEFT(T3825,8)),IF(AND(科目汇总表!P$5=4,LEN(T3825)&gt;8),T3825,0)))))</f>
        <v>0</v>
      </c>
      <c r="H3825" s="16">
        <f t="shared" si="179"/>
        <v>0</v>
      </c>
      <c r="I3825" s="16">
        <f t="shared" si="180"/>
        <v>0</v>
      </c>
      <c r="J3825" s="16">
        <f t="shared" si="181"/>
        <v>0</v>
      </c>
    </row>
    <row r="3826" spans="4:10" ht="15" customHeight="1" x14ac:dyDescent="0.15">
      <c r="D3826" s="16">
        <f>IF(T3826="",0,IF(科目汇总表!P$5=1,INT(LEFT(T3826,4)),IF(AND(科目汇总表!P$5=2,LEN(T3826)&gt;4),INT(LEFT(T3826,6)),IF(AND(科目汇总表!P$5=3,LEN(T3826)&gt;6),INT(LEFT(T3826,8)),IF(AND(科目汇总表!P$5=4,LEN(T3826)&gt;8),T3826,0)))))</f>
        <v>0</v>
      </c>
      <c r="H3826" s="16">
        <f t="shared" si="179"/>
        <v>0</v>
      </c>
      <c r="I3826" s="16">
        <f t="shared" si="180"/>
        <v>0</v>
      </c>
      <c r="J3826" s="16">
        <f t="shared" si="181"/>
        <v>0</v>
      </c>
    </row>
    <row r="3827" spans="4:10" ht="15" customHeight="1" x14ac:dyDescent="0.15">
      <c r="D3827" s="16">
        <f>IF(T3827="",0,IF(科目汇总表!P$5=1,INT(LEFT(T3827,4)),IF(AND(科目汇总表!P$5=2,LEN(T3827)&gt;4),INT(LEFT(T3827,6)),IF(AND(科目汇总表!P$5=3,LEN(T3827)&gt;6),INT(LEFT(T3827,8)),IF(AND(科目汇总表!P$5=4,LEN(T3827)&gt;8),T3827,0)))))</f>
        <v>0</v>
      </c>
      <c r="H3827" s="16">
        <f t="shared" si="179"/>
        <v>0</v>
      </c>
      <c r="I3827" s="16">
        <f t="shared" si="180"/>
        <v>0</v>
      </c>
      <c r="J3827" s="16">
        <f t="shared" si="181"/>
        <v>0</v>
      </c>
    </row>
    <row r="3828" spans="4:10" ht="15" customHeight="1" x14ac:dyDescent="0.15">
      <c r="D3828" s="16">
        <f>IF(T3828="",0,IF(科目汇总表!P$5=1,INT(LEFT(T3828,4)),IF(AND(科目汇总表!P$5=2,LEN(T3828)&gt;4),INT(LEFT(T3828,6)),IF(AND(科目汇总表!P$5=3,LEN(T3828)&gt;6),INT(LEFT(T3828,8)),IF(AND(科目汇总表!P$5=4,LEN(T3828)&gt;8),T3828,0)))))</f>
        <v>0</v>
      </c>
      <c r="H3828" s="16">
        <f t="shared" si="179"/>
        <v>0</v>
      </c>
      <c r="I3828" s="16">
        <f t="shared" si="180"/>
        <v>0</v>
      </c>
      <c r="J3828" s="16">
        <f t="shared" si="181"/>
        <v>0</v>
      </c>
    </row>
    <row r="3829" spans="4:10" ht="15" customHeight="1" x14ac:dyDescent="0.15">
      <c r="D3829" s="16">
        <f>IF(T3829="",0,IF(科目汇总表!P$5=1,INT(LEFT(T3829,4)),IF(AND(科目汇总表!P$5=2,LEN(T3829)&gt;4),INT(LEFT(T3829,6)),IF(AND(科目汇总表!P$5=3,LEN(T3829)&gt;6),INT(LEFT(T3829,8)),IF(AND(科目汇总表!P$5=4,LEN(T3829)&gt;8),T3829,0)))))</f>
        <v>0</v>
      </c>
      <c r="H3829" s="16">
        <f t="shared" si="179"/>
        <v>0</v>
      </c>
      <c r="I3829" s="16">
        <f t="shared" si="180"/>
        <v>0</v>
      </c>
      <c r="J3829" s="16">
        <f t="shared" si="181"/>
        <v>0</v>
      </c>
    </row>
    <row r="3830" spans="4:10" ht="15" customHeight="1" x14ac:dyDescent="0.15">
      <c r="D3830" s="16">
        <f>IF(T3830="",0,IF(科目汇总表!P$5=1,INT(LEFT(T3830,4)),IF(AND(科目汇总表!P$5=2,LEN(T3830)&gt;4),INT(LEFT(T3830,6)),IF(AND(科目汇总表!P$5=3,LEN(T3830)&gt;6),INT(LEFT(T3830,8)),IF(AND(科目汇总表!P$5=4,LEN(T3830)&gt;8),T3830,0)))))</f>
        <v>0</v>
      </c>
      <c r="H3830" s="16">
        <f t="shared" si="179"/>
        <v>0</v>
      </c>
      <c r="I3830" s="16">
        <f t="shared" si="180"/>
        <v>0</v>
      </c>
      <c r="J3830" s="16">
        <f t="shared" si="181"/>
        <v>0</v>
      </c>
    </row>
    <row r="3831" spans="4:10" ht="15" customHeight="1" x14ac:dyDescent="0.15">
      <c r="D3831" s="16">
        <f>IF(T3831="",0,IF(科目汇总表!P$5=1,INT(LEFT(T3831,4)),IF(AND(科目汇总表!P$5=2,LEN(T3831)&gt;4),INT(LEFT(T3831,6)),IF(AND(科目汇总表!P$5=3,LEN(T3831)&gt;6),INT(LEFT(T3831,8)),IF(AND(科目汇总表!P$5=4,LEN(T3831)&gt;8),T3831,0)))))</f>
        <v>0</v>
      </c>
      <c r="H3831" s="16">
        <f t="shared" si="179"/>
        <v>0</v>
      </c>
      <c r="I3831" s="16">
        <f t="shared" si="180"/>
        <v>0</v>
      </c>
      <c r="J3831" s="16">
        <f t="shared" si="181"/>
        <v>0</v>
      </c>
    </row>
    <row r="3832" spans="4:10" ht="15" customHeight="1" x14ac:dyDescent="0.15">
      <c r="D3832" s="16">
        <f>IF(T3832="",0,IF(科目汇总表!P$5=1,INT(LEFT(T3832,4)),IF(AND(科目汇总表!P$5=2,LEN(T3832)&gt;4),INT(LEFT(T3832,6)),IF(AND(科目汇总表!P$5=3,LEN(T3832)&gt;6),INT(LEFT(T3832,8)),IF(AND(科目汇总表!P$5=4,LEN(T3832)&gt;8),T3832,0)))))</f>
        <v>0</v>
      </c>
      <c r="H3832" s="16">
        <f t="shared" si="179"/>
        <v>0</v>
      </c>
      <c r="I3832" s="16">
        <f t="shared" si="180"/>
        <v>0</v>
      </c>
      <c r="J3832" s="16">
        <f t="shared" si="181"/>
        <v>0</v>
      </c>
    </row>
    <row r="3833" spans="4:10" ht="15" customHeight="1" x14ac:dyDescent="0.15">
      <c r="D3833" s="16">
        <f>IF(T3833="",0,IF(科目汇总表!P$5=1,INT(LEFT(T3833,4)),IF(AND(科目汇总表!P$5=2,LEN(T3833)&gt;4),INT(LEFT(T3833,6)),IF(AND(科目汇总表!P$5=3,LEN(T3833)&gt;6),INT(LEFT(T3833,8)),IF(AND(科目汇总表!P$5=4,LEN(T3833)&gt;8),T3833,0)))))</f>
        <v>0</v>
      </c>
      <c r="H3833" s="16">
        <f t="shared" si="179"/>
        <v>0</v>
      </c>
      <c r="I3833" s="16">
        <f t="shared" si="180"/>
        <v>0</v>
      </c>
      <c r="J3833" s="16">
        <f t="shared" si="181"/>
        <v>0</v>
      </c>
    </row>
    <row r="3834" spans="4:10" ht="15" customHeight="1" x14ac:dyDescent="0.15">
      <c r="D3834" s="16">
        <f>IF(T3834="",0,IF(科目汇总表!P$5=1,INT(LEFT(T3834,4)),IF(AND(科目汇总表!P$5=2,LEN(T3834)&gt;4),INT(LEFT(T3834,6)),IF(AND(科目汇总表!P$5=3,LEN(T3834)&gt;6),INT(LEFT(T3834,8)),IF(AND(科目汇总表!P$5=4,LEN(T3834)&gt;8),T3834,0)))))</f>
        <v>0</v>
      </c>
      <c r="H3834" s="16">
        <f t="shared" si="179"/>
        <v>0</v>
      </c>
      <c r="I3834" s="16">
        <f t="shared" si="180"/>
        <v>0</v>
      </c>
      <c r="J3834" s="16">
        <f t="shared" si="181"/>
        <v>0</v>
      </c>
    </row>
    <row r="3835" spans="4:10" ht="15" customHeight="1" x14ac:dyDescent="0.15">
      <c r="D3835" s="16">
        <f>IF(T3835="",0,IF(科目汇总表!P$5=1,INT(LEFT(T3835,4)),IF(AND(科目汇总表!P$5=2,LEN(T3835)&gt;4),INT(LEFT(T3835,6)),IF(AND(科目汇总表!P$5=3,LEN(T3835)&gt;6),INT(LEFT(T3835,8)),IF(AND(科目汇总表!P$5=4,LEN(T3835)&gt;8),T3835,0)))))</f>
        <v>0</v>
      </c>
      <c r="H3835" s="16">
        <f t="shared" si="179"/>
        <v>0</v>
      </c>
      <c r="I3835" s="16">
        <f t="shared" si="180"/>
        <v>0</v>
      </c>
      <c r="J3835" s="16">
        <f t="shared" si="181"/>
        <v>0</v>
      </c>
    </row>
    <row r="3836" spans="4:10" ht="15" customHeight="1" x14ac:dyDescent="0.15">
      <c r="D3836" s="16">
        <f>IF(T3836="",0,IF(科目汇总表!P$5=1,INT(LEFT(T3836,4)),IF(AND(科目汇总表!P$5=2,LEN(T3836)&gt;4),INT(LEFT(T3836,6)),IF(AND(科目汇总表!P$5=3,LEN(T3836)&gt;6),INT(LEFT(T3836,8)),IF(AND(科目汇总表!P$5=4,LEN(T3836)&gt;8),T3836,0)))))</f>
        <v>0</v>
      </c>
      <c r="H3836" s="16">
        <f t="shared" si="179"/>
        <v>0</v>
      </c>
      <c r="I3836" s="16">
        <f t="shared" si="180"/>
        <v>0</v>
      </c>
      <c r="J3836" s="16">
        <f t="shared" si="181"/>
        <v>0</v>
      </c>
    </row>
    <row r="3837" spans="4:10" ht="15" customHeight="1" x14ac:dyDescent="0.15">
      <c r="D3837" s="16">
        <f>IF(T3837="",0,IF(科目汇总表!P$5=1,INT(LEFT(T3837,4)),IF(AND(科目汇总表!P$5=2,LEN(T3837)&gt;4),INT(LEFT(T3837,6)),IF(AND(科目汇总表!P$5=3,LEN(T3837)&gt;6),INT(LEFT(T3837,8)),IF(AND(科目汇总表!P$5=4,LEN(T3837)&gt;8),T3837,0)))))</f>
        <v>0</v>
      </c>
      <c r="H3837" s="16">
        <f t="shared" si="179"/>
        <v>0</v>
      </c>
      <c r="I3837" s="16">
        <f t="shared" si="180"/>
        <v>0</v>
      </c>
      <c r="J3837" s="16">
        <f t="shared" si="181"/>
        <v>0</v>
      </c>
    </row>
    <row r="3838" spans="4:10" ht="15" customHeight="1" x14ac:dyDescent="0.15">
      <c r="D3838" s="16">
        <f>IF(T3838="",0,IF(科目汇总表!P$5=1,INT(LEFT(T3838,4)),IF(AND(科目汇总表!P$5=2,LEN(T3838)&gt;4),INT(LEFT(T3838,6)),IF(AND(科目汇总表!P$5=3,LEN(T3838)&gt;6),INT(LEFT(T3838,8)),IF(AND(科目汇总表!P$5=4,LEN(T3838)&gt;8),T3838,0)))))</f>
        <v>0</v>
      </c>
      <c r="H3838" s="16">
        <f t="shared" si="179"/>
        <v>0</v>
      </c>
      <c r="I3838" s="16">
        <f t="shared" si="180"/>
        <v>0</v>
      </c>
      <c r="J3838" s="16">
        <f t="shared" si="181"/>
        <v>0</v>
      </c>
    </row>
    <row r="3839" spans="4:10" ht="15" customHeight="1" x14ac:dyDescent="0.15">
      <c r="D3839" s="16">
        <f>IF(T3839="",0,IF(科目汇总表!P$5=1,INT(LEFT(T3839,4)),IF(AND(科目汇总表!P$5=2,LEN(T3839)&gt;4),INT(LEFT(T3839,6)),IF(AND(科目汇总表!P$5=3,LEN(T3839)&gt;6),INT(LEFT(T3839,8)),IF(AND(科目汇总表!P$5=4,LEN(T3839)&gt;8),T3839,0)))))</f>
        <v>0</v>
      </c>
      <c r="H3839" s="16">
        <f t="shared" si="179"/>
        <v>0</v>
      </c>
      <c r="I3839" s="16">
        <f t="shared" si="180"/>
        <v>0</v>
      </c>
      <c r="J3839" s="16">
        <f t="shared" si="181"/>
        <v>0</v>
      </c>
    </row>
    <row r="3840" spans="4:10" ht="15" customHeight="1" x14ac:dyDescent="0.15">
      <c r="D3840" s="16">
        <f>IF(T3840="",0,IF(科目汇总表!P$5=1,INT(LEFT(T3840,4)),IF(AND(科目汇总表!P$5=2,LEN(T3840)&gt;4),INT(LEFT(T3840,6)),IF(AND(科目汇总表!P$5=3,LEN(T3840)&gt;6),INT(LEFT(T3840,8)),IF(AND(科目汇总表!P$5=4,LEN(T3840)&gt;8),T3840,0)))))</f>
        <v>0</v>
      </c>
      <c r="H3840" s="16">
        <f t="shared" si="179"/>
        <v>0</v>
      </c>
      <c r="I3840" s="16">
        <f t="shared" si="180"/>
        <v>0</v>
      </c>
      <c r="J3840" s="16">
        <f t="shared" si="181"/>
        <v>0</v>
      </c>
    </row>
    <row r="3841" spans="4:10" ht="15" customHeight="1" x14ac:dyDescent="0.15">
      <c r="D3841" s="16">
        <f>IF(T3841="",0,IF(科目汇总表!P$5=1,INT(LEFT(T3841,4)),IF(AND(科目汇总表!P$5=2,LEN(T3841)&gt;4),INT(LEFT(T3841,6)),IF(AND(科目汇总表!P$5=3,LEN(T3841)&gt;6),INT(LEFT(T3841,8)),IF(AND(科目汇总表!P$5=4,LEN(T3841)&gt;8),T3841,0)))))</f>
        <v>0</v>
      </c>
      <c r="H3841" s="16">
        <f t="shared" si="179"/>
        <v>0</v>
      </c>
      <c r="I3841" s="16">
        <f t="shared" si="180"/>
        <v>0</v>
      </c>
      <c r="J3841" s="16">
        <f t="shared" si="181"/>
        <v>0</v>
      </c>
    </row>
    <row r="3842" spans="4:10" ht="15" customHeight="1" x14ac:dyDescent="0.15">
      <c r="D3842" s="16">
        <f>IF(T3842="",0,IF(科目汇总表!P$5=1,INT(LEFT(T3842,4)),IF(AND(科目汇总表!P$5=2,LEN(T3842)&gt;4),INT(LEFT(T3842,6)),IF(AND(科目汇总表!P$5=3,LEN(T3842)&gt;6),INT(LEFT(T3842,8)),IF(AND(科目汇总表!P$5=4,LEN(T3842)&gt;8),T3842,0)))))</f>
        <v>0</v>
      </c>
      <c r="H3842" s="16">
        <f t="shared" si="179"/>
        <v>0</v>
      </c>
      <c r="I3842" s="16">
        <f t="shared" si="180"/>
        <v>0</v>
      </c>
      <c r="J3842" s="16">
        <f t="shared" si="181"/>
        <v>0</v>
      </c>
    </row>
    <row r="3843" spans="4:10" ht="15" customHeight="1" x14ac:dyDescent="0.15">
      <c r="D3843" s="16">
        <f>IF(T3843="",0,IF(科目汇总表!P$5=1,INT(LEFT(T3843,4)),IF(AND(科目汇总表!P$5=2,LEN(T3843)&gt;4),INT(LEFT(T3843,6)),IF(AND(科目汇总表!P$5=3,LEN(T3843)&gt;6),INT(LEFT(T3843,8)),IF(AND(科目汇总表!P$5=4,LEN(T3843)&gt;8),T3843,0)))))</f>
        <v>0</v>
      </c>
      <c r="H3843" s="16">
        <f t="shared" si="179"/>
        <v>0</v>
      </c>
      <c r="I3843" s="16">
        <f t="shared" si="180"/>
        <v>0</v>
      </c>
      <c r="J3843" s="16">
        <f t="shared" si="181"/>
        <v>0</v>
      </c>
    </row>
    <row r="3844" spans="4:10" ht="15" customHeight="1" x14ac:dyDescent="0.15">
      <c r="D3844" s="16">
        <f>IF(T3844="",0,IF(科目汇总表!P$5=1,INT(LEFT(T3844,4)),IF(AND(科目汇总表!P$5=2,LEN(T3844)&gt;4),INT(LEFT(T3844,6)),IF(AND(科目汇总表!P$5=3,LEN(T3844)&gt;6),INT(LEFT(T3844,8)),IF(AND(科目汇总表!P$5=4,LEN(T3844)&gt;8),T3844,0)))))</f>
        <v>0</v>
      </c>
      <c r="H3844" s="16">
        <f t="shared" si="179"/>
        <v>0</v>
      </c>
      <c r="I3844" s="16">
        <f t="shared" si="180"/>
        <v>0</v>
      </c>
      <c r="J3844" s="16">
        <f t="shared" si="181"/>
        <v>0</v>
      </c>
    </row>
    <row r="3845" spans="4:10" ht="15" customHeight="1" x14ac:dyDescent="0.15">
      <c r="D3845" s="16">
        <f>IF(T3845="",0,IF(科目汇总表!P$5=1,INT(LEFT(T3845,4)),IF(AND(科目汇总表!P$5=2,LEN(T3845)&gt;4),INT(LEFT(T3845,6)),IF(AND(科目汇总表!P$5=3,LEN(T3845)&gt;6),INT(LEFT(T3845,8)),IF(AND(科目汇总表!P$5=4,LEN(T3845)&gt;8),T3845,0)))))</f>
        <v>0</v>
      </c>
      <c r="H3845" s="16">
        <f t="shared" ref="H3845:H3908" si="182">IF(T3845=0,0,INT(LEFT(T3845,4)))</f>
        <v>0</v>
      </c>
      <c r="I3845" s="16">
        <f t="shared" si="180"/>
        <v>0</v>
      </c>
      <c r="J3845" s="16">
        <f t="shared" si="181"/>
        <v>0</v>
      </c>
    </row>
    <row r="3846" spans="4:10" ht="15" customHeight="1" x14ac:dyDescent="0.15">
      <c r="D3846" s="16">
        <f>IF(T3846="",0,IF(科目汇总表!P$5=1,INT(LEFT(T3846,4)),IF(AND(科目汇总表!P$5=2,LEN(T3846)&gt;4),INT(LEFT(T3846,6)),IF(AND(科目汇总表!P$5=3,LEN(T3846)&gt;6),INT(LEFT(T3846,8)),IF(AND(科目汇总表!P$5=4,LEN(T3846)&gt;8),T3846,0)))))</f>
        <v>0</v>
      </c>
      <c r="H3846" s="16">
        <f t="shared" si="182"/>
        <v>0</v>
      </c>
      <c r="I3846" s="16">
        <f t="shared" si="180"/>
        <v>0</v>
      </c>
      <c r="J3846" s="16">
        <f t="shared" si="181"/>
        <v>0</v>
      </c>
    </row>
    <row r="3847" spans="4:10" ht="15" customHeight="1" x14ac:dyDescent="0.15">
      <c r="D3847" s="16">
        <f>IF(T3847="",0,IF(科目汇总表!P$5=1,INT(LEFT(T3847,4)),IF(AND(科目汇总表!P$5=2,LEN(T3847)&gt;4),INT(LEFT(T3847,6)),IF(AND(科目汇总表!P$5=3,LEN(T3847)&gt;6),INT(LEFT(T3847,8)),IF(AND(科目汇总表!P$5=4,LEN(T3847)&gt;8),T3847,0)))))</f>
        <v>0</v>
      </c>
      <c r="H3847" s="16">
        <f t="shared" si="182"/>
        <v>0</v>
      </c>
      <c r="I3847" s="16">
        <f t="shared" si="180"/>
        <v>0</v>
      </c>
      <c r="J3847" s="16">
        <f t="shared" si="181"/>
        <v>0</v>
      </c>
    </row>
    <row r="3848" spans="4:10" ht="15" customHeight="1" x14ac:dyDescent="0.15">
      <c r="D3848" s="16">
        <f>IF(T3848="",0,IF(科目汇总表!P$5=1,INT(LEFT(T3848,4)),IF(AND(科目汇总表!P$5=2,LEN(T3848)&gt;4),INT(LEFT(T3848,6)),IF(AND(科目汇总表!P$5=3,LEN(T3848)&gt;6),INT(LEFT(T3848,8)),IF(AND(科目汇总表!P$5=4,LEN(T3848)&gt;8),T3848,0)))))</f>
        <v>0</v>
      </c>
      <c r="H3848" s="16">
        <f t="shared" si="182"/>
        <v>0</v>
      </c>
      <c r="I3848" s="16">
        <f t="shared" si="180"/>
        <v>0</v>
      </c>
      <c r="J3848" s="16">
        <f t="shared" si="181"/>
        <v>0</v>
      </c>
    </row>
    <row r="3849" spans="4:10" ht="15" customHeight="1" x14ac:dyDescent="0.15">
      <c r="D3849" s="16">
        <f>IF(T3849="",0,IF(科目汇总表!P$5=1,INT(LEFT(T3849,4)),IF(AND(科目汇总表!P$5=2,LEN(T3849)&gt;4),INT(LEFT(T3849,6)),IF(AND(科目汇总表!P$5=3,LEN(T3849)&gt;6),INT(LEFT(T3849,8)),IF(AND(科目汇总表!P$5=4,LEN(T3849)&gt;8),T3849,0)))))</f>
        <v>0</v>
      </c>
      <c r="H3849" s="16">
        <f t="shared" si="182"/>
        <v>0</v>
      </c>
      <c r="I3849" s="16">
        <f t="shared" si="180"/>
        <v>0</v>
      </c>
      <c r="J3849" s="16">
        <f t="shared" si="181"/>
        <v>0</v>
      </c>
    </row>
    <row r="3850" spans="4:10" ht="15" customHeight="1" x14ac:dyDescent="0.15">
      <c r="D3850" s="16">
        <f>IF(T3850="",0,IF(科目汇总表!P$5=1,INT(LEFT(T3850,4)),IF(AND(科目汇总表!P$5=2,LEN(T3850)&gt;4),INT(LEFT(T3850,6)),IF(AND(科目汇总表!P$5=3,LEN(T3850)&gt;6),INT(LEFT(T3850,8)),IF(AND(科目汇总表!P$5=4,LEN(T3850)&gt;8),T3850,0)))))</f>
        <v>0</v>
      </c>
      <c r="H3850" s="16">
        <f t="shared" si="182"/>
        <v>0</v>
      </c>
      <c r="I3850" s="16">
        <f t="shared" si="180"/>
        <v>0</v>
      </c>
      <c r="J3850" s="16">
        <f t="shared" si="181"/>
        <v>0</v>
      </c>
    </row>
    <row r="3851" spans="4:10" ht="15" customHeight="1" x14ac:dyDescent="0.15">
      <c r="D3851" s="16">
        <f>IF(T3851="",0,IF(科目汇总表!P$5=1,INT(LEFT(T3851,4)),IF(AND(科目汇总表!P$5=2,LEN(T3851)&gt;4),INT(LEFT(T3851,6)),IF(AND(科目汇总表!P$5=3,LEN(T3851)&gt;6),INT(LEFT(T3851,8)),IF(AND(科目汇总表!P$5=4,LEN(T3851)&gt;8),T3851,0)))))</f>
        <v>0</v>
      </c>
      <c r="H3851" s="16">
        <f t="shared" si="182"/>
        <v>0</v>
      </c>
      <c r="I3851" s="16">
        <f t="shared" si="180"/>
        <v>0</v>
      </c>
      <c r="J3851" s="16">
        <f t="shared" si="181"/>
        <v>0</v>
      </c>
    </row>
    <row r="3852" spans="4:10" ht="15" customHeight="1" x14ac:dyDescent="0.15">
      <c r="D3852" s="16">
        <f>IF(T3852="",0,IF(科目汇总表!P$5=1,INT(LEFT(T3852,4)),IF(AND(科目汇总表!P$5=2,LEN(T3852)&gt;4),INT(LEFT(T3852,6)),IF(AND(科目汇总表!P$5=3,LEN(T3852)&gt;6),INT(LEFT(T3852,8)),IF(AND(科目汇总表!P$5=4,LEN(T3852)&gt;8),T3852,0)))))</f>
        <v>0</v>
      </c>
      <c r="H3852" s="16">
        <f t="shared" si="182"/>
        <v>0</v>
      </c>
      <c r="I3852" s="16">
        <f t="shared" si="180"/>
        <v>0</v>
      </c>
      <c r="J3852" s="16">
        <f t="shared" si="181"/>
        <v>0</v>
      </c>
    </row>
    <row r="3853" spans="4:10" ht="15" customHeight="1" x14ac:dyDescent="0.15">
      <c r="D3853" s="16">
        <f>IF(T3853="",0,IF(科目汇总表!P$5=1,INT(LEFT(T3853,4)),IF(AND(科目汇总表!P$5=2,LEN(T3853)&gt;4),INT(LEFT(T3853,6)),IF(AND(科目汇总表!P$5=3,LEN(T3853)&gt;6),INT(LEFT(T3853,8)),IF(AND(科目汇总表!P$5=4,LEN(T3853)&gt;8),T3853,0)))))</f>
        <v>0</v>
      </c>
      <c r="H3853" s="16">
        <f t="shared" si="182"/>
        <v>0</v>
      </c>
      <c r="I3853" s="16">
        <f t="shared" si="180"/>
        <v>0</v>
      </c>
      <c r="J3853" s="16">
        <f t="shared" si="181"/>
        <v>0</v>
      </c>
    </row>
    <row r="3854" spans="4:10" ht="15" customHeight="1" x14ac:dyDescent="0.15">
      <c r="D3854" s="16">
        <f>IF(T3854="",0,IF(科目汇总表!P$5=1,INT(LEFT(T3854,4)),IF(AND(科目汇总表!P$5=2,LEN(T3854)&gt;4),INT(LEFT(T3854,6)),IF(AND(科目汇总表!P$5=3,LEN(T3854)&gt;6),INT(LEFT(T3854,8)),IF(AND(科目汇总表!P$5=4,LEN(T3854)&gt;8),T3854,0)))))</f>
        <v>0</v>
      </c>
      <c r="H3854" s="16">
        <f t="shared" si="182"/>
        <v>0</v>
      </c>
      <c r="I3854" s="16">
        <f t="shared" si="180"/>
        <v>0</v>
      </c>
      <c r="J3854" s="16">
        <f t="shared" si="181"/>
        <v>0</v>
      </c>
    </row>
    <row r="3855" spans="4:10" ht="15" customHeight="1" x14ac:dyDescent="0.15">
      <c r="D3855" s="16">
        <f>IF(T3855="",0,IF(科目汇总表!P$5=1,INT(LEFT(T3855,4)),IF(AND(科目汇总表!P$5=2,LEN(T3855)&gt;4),INT(LEFT(T3855,6)),IF(AND(科目汇总表!P$5=3,LEN(T3855)&gt;6),INT(LEFT(T3855,8)),IF(AND(科目汇总表!P$5=4,LEN(T3855)&gt;8),T3855,0)))))</f>
        <v>0</v>
      </c>
      <c r="H3855" s="16">
        <f t="shared" si="182"/>
        <v>0</v>
      </c>
      <c r="I3855" s="16">
        <f t="shared" si="180"/>
        <v>0</v>
      </c>
      <c r="J3855" s="16">
        <f t="shared" si="181"/>
        <v>0</v>
      </c>
    </row>
    <row r="3856" spans="4:10" ht="15" customHeight="1" x14ac:dyDescent="0.15">
      <c r="D3856" s="16">
        <f>IF(T3856="",0,IF(科目汇总表!P$5=1,INT(LEFT(T3856,4)),IF(AND(科目汇总表!P$5=2,LEN(T3856)&gt;4),INT(LEFT(T3856,6)),IF(AND(科目汇总表!P$5=3,LEN(T3856)&gt;6),INT(LEFT(T3856,8)),IF(AND(科目汇总表!P$5=4,LEN(T3856)&gt;8),T3856,0)))))</f>
        <v>0</v>
      </c>
      <c r="H3856" s="16">
        <f t="shared" si="182"/>
        <v>0</v>
      </c>
      <c r="I3856" s="16">
        <f t="shared" si="180"/>
        <v>0</v>
      </c>
      <c r="J3856" s="16">
        <f t="shared" si="181"/>
        <v>0</v>
      </c>
    </row>
    <row r="3857" spans="4:10" ht="15" customHeight="1" x14ac:dyDescent="0.15">
      <c r="D3857" s="16">
        <f>IF(T3857="",0,IF(科目汇总表!P$5=1,INT(LEFT(T3857,4)),IF(AND(科目汇总表!P$5=2,LEN(T3857)&gt;4),INT(LEFT(T3857,6)),IF(AND(科目汇总表!P$5=3,LEN(T3857)&gt;6),INT(LEFT(T3857,8)),IF(AND(科目汇总表!P$5=4,LEN(T3857)&gt;8),T3857,0)))))</f>
        <v>0</v>
      </c>
      <c r="H3857" s="16">
        <f t="shared" si="182"/>
        <v>0</v>
      </c>
      <c r="I3857" s="16">
        <f t="shared" si="180"/>
        <v>0</v>
      </c>
      <c r="J3857" s="16">
        <f t="shared" si="181"/>
        <v>0</v>
      </c>
    </row>
    <row r="3858" spans="4:10" ht="15" customHeight="1" x14ac:dyDescent="0.15">
      <c r="D3858" s="16">
        <f>IF(T3858="",0,IF(科目汇总表!P$5=1,INT(LEFT(T3858,4)),IF(AND(科目汇总表!P$5=2,LEN(T3858)&gt;4),INT(LEFT(T3858,6)),IF(AND(科目汇总表!P$5=3,LEN(T3858)&gt;6),INT(LEFT(T3858,8)),IF(AND(科目汇总表!P$5=4,LEN(T3858)&gt;8),T3858,0)))))</f>
        <v>0</v>
      </c>
      <c r="H3858" s="16">
        <f t="shared" si="182"/>
        <v>0</v>
      </c>
      <c r="I3858" s="16">
        <f t="shared" si="180"/>
        <v>0</v>
      </c>
      <c r="J3858" s="16">
        <f t="shared" si="181"/>
        <v>0</v>
      </c>
    </row>
    <row r="3859" spans="4:10" ht="15" customHeight="1" x14ac:dyDescent="0.15">
      <c r="D3859" s="16">
        <f>IF(T3859="",0,IF(科目汇总表!P$5=1,INT(LEFT(T3859,4)),IF(AND(科目汇总表!P$5=2,LEN(T3859)&gt;4),INT(LEFT(T3859,6)),IF(AND(科目汇总表!P$5=3,LEN(T3859)&gt;6),INT(LEFT(T3859,8)),IF(AND(科目汇总表!P$5=4,LEN(T3859)&gt;8),T3859,0)))))</f>
        <v>0</v>
      </c>
      <c r="H3859" s="16">
        <f t="shared" si="182"/>
        <v>0</v>
      </c>
      <c r="I3859" s="16">
        <f t="shared" si="180"/>
        <v>0</v>
      </c>
      <c r="J3859" s="16">
        <f t="shared" si="181"/>
        <v>0</v>
      </c>
    </row>
    <row r="3860" spans="4:10" ht="15" customHeight="1" x14ac:dyDescent="0.15">
      <c r="D3860" s="16">
        <f>IF(T3860="",0,IF(科目汇总表!P$5=1,INT(LEFT(T3860,4)),IF(AND(科目汇总表!P$5=2,LEN(T3860)&gt;4),INT(LEFT(T3860,6)),IF(AND(科目汇总表!P$5=3,LEN(T3860)&gt;6),INT(LEFT(T3860,8)),IF(AND(科目汇总表!P$5=4,LEN(T3860)&gt;8),T3860,0)))))</f>
        <v>0</v>
      </c>
      <c r="H3860" s="16">
        <f t="shared" si="182"/>
        <v>0</v>
      </c>
      <c r="I3860" s="16">
        <f t="shared" si="180"/>
        <v>0</v>
      </c>
      <c r="J3860" s="16">
        <f t="shared" si="181"/>
        <v>0</v>
      </c>
    </row>
    <row r="3861" spans="4:10" ht="15" customHeight="1" x14ac:dyDescent="0.15">
      <c r="D3861" s="16">
        <f>IF(T3861="",0,IF(科目汇总表!P$5=1,INT(LEFT(T3861,4)),IF(AND(科目汇总表!P$5=2,LEN(T3861)&gt;4),INT(LEFT(T3861,6)),IF(AND(科目汇总表!P$5=3,LEN(T3861)&gt;6),INT(LEFT(T3861,8)),IF(AND(科目汇总表!P$5=4,LEN(T3861)&gt;8),T3861,0)))))</f>
        <v>0</v>
      </c>
      <c r="H3861" s="16">
        <f t="shared" si="182"/>
        <v>0</v>
      </c>
      <c r="I3861" s="16">
        <f t="shared" si="180"/>
        <v>0</v>
      </c>
      <c r="J3861" s="16">
        <f t="shared" si="181"/>
        <v>0</v>
      </c>
    </row>
    <row r="3862" spans="4:10" ht="15" customHeight="1" x14ac:dyDescent="0.15">
      <c r="D3862" s="16">
        <f>IF(T3862="",0,IF(科目汇总表!P$5=1,INT(LEFT(T3862,4)),IF(AND(科目汇总表!P$5=2,LEN(T3862)&gt;4),INT(LEFT(T3862,6)),IF(AND(科目汇总表!P$5=3,LEN(T3862)&gt;6),INT(LEFT(T3862,8)),IF(AND(科目汇总表!P$5=4,LEN(T3862)&gt;8),T3862,0)))))</f>
        <v>0</v>
      </c>
      <c r="H3862" s="16">
        <f t="shared" si="182"/>
        <v>0</v>
      </c>
      <c r="I3862" s="16">
        <f t="shared" si="180"/>
        <v>0</v>
      </c>
      <c r="J3862" s="16">
        <f t="shared" si="181"/>
        <v>0</v>
      </c>
    </row>
    <row r="3863" spans="4:10" ht="15" customHeight="1" x14ac:dyDescent="0.15">
      <c r="D3863" s="16">
        <f>IF(T3863="",0,IF(科目汇总表!P$5=1,INT(LEFT(T3863,4)),IF(AND(科目汇总表!P$5=2,LEN(T3863)&gt;4),INT(LEFT(T3863,6)),IF(AND(科目汇总表!P$5=3,LEN(T3863)&gt;6),INT(LEFT(T3863,8)),IF(AND(科目汇总表!P$5=4,LEN(T3863)&gt;8),T3863,0)))))</f>
        <v>0</v>
      </c>
      <c r="H3863" s="16">
        <f t="shared" si="182"/>
        <v>0</v>
      </c>
      <c r="I3863" s="16">
        <f t="shared" si="180"/>
        <v>0</v>
      </c>
      <c r="J3863" s="16">
        <f t="shared" si="181"/>
        <v>0</v>
      </c>
    </row>
    <row r="3864" spans="4:10" ht="15" customHeight="1" x14ac:dyDescent="0.15">
      <c r="D3864" s="16">
        <f>IF(T3864="",0,IF(科目汇总表!P$5=1,INT(LEFT(T3864,4)),IF(AND(科目汇总表!P$5=2,LEN(T3864)&gt;4),INT(LEFT(T3864,6)),IF(AND(科目汇总表!P$5=3,LEN(T3864)&gt;6),INT(LEFT(T3864,8)),IF(AND(科目汇总表!P$5=4,LEN(T3864)&gt;8),T3864,0)))))</f>
        <v>0</v>
      </c>
      <c r="H3864" s="16">
        <f t="shared" si="182"/>
        <v>0</v>
      </c>
      <c r="I3864" s="16">
        <f t="shared" si="180"/>
        <v>0</v>
      </c>
      <c r="J3864" s="16">
        <f t="shared" si="181"/>
        <v>0</v>
      </c>
    </row>
    <row r="3865" spans="4:10" ht="15" customHeight="1" x14ac:dyDescent="0.15">
      <c r="D3865" s="16">
        <f>IF(T3865="",0,IF(科目汇总表!P$5=1,INT(LEFT(T3865,4)),IF(AND(科目汇总表!P$5=2,LEN(T3865)&gt;4),INT(LEFT(T3865,6)),IF(AND(科目汇总表!P$5=3,LEN(T3865)&gt;6),INT(LEFT(T3865,8)),IF(AND(科目汇总表!P$5=4,LEN(T3865)&gt;8),T3865,0)))))</f>
        <v>0</v>
      </c>
      <c r="H3865" s="16">
        <f t="shared" si="182"/>
        <v>0</v>
      </c>
      <c r="I3865" s="16">
        <f t="shared" si="180"/>
        <v>0</v>
      </c>
      <c r="J3865" s="16">
        <f t="shared" si="181"/>
        <v>0</v>
      </c>
    </row>
    <row r="3866" spans="4:10" ht="15" customHeight="1" x14ac:dyDescent="0.15">
      <c r="D3866" s="16">
        <f>IF(T3866="",0,IF(科目汇总表!P$5=1,INT(LEFT(T3866,4)),IF(AND(科目汇总表!P$5=2,LEN(T3866)&gt;4),INT(LEFT(T3866,6)),IF(AND(科目汇总表!P$5=3,LEN(T3866)&gt;6),INT(LEFT(T3866,8)),IF(AND(科目汇总表!P$5=4,LEN(T3866)&gt;8),T3866,0)))))</f>
        <v>0</v>
      </c>
      <c r="H3866" s="16">
        <f t="shared" si="182"/>
        <v>0</v>
      </c>
      <c r="I3866" s="16">
        <f t="shared" si="180"/>
        <v>0</v>
      </c>
      <c r="J3866" s="16">
        <f t="shared" si="181"/>
        <v>0</v>
      </c>
    </row>
    <row r="3867" spans="4:10" ht="15" customHeight="1" x14ac:dyDescent="0.15">
      <c r="D3867" s="16">
        <f>IF(T3867="",0,IF(科目汇总表!P$5=1,INT(LEFT(T3867,4)),IF(AND(科目汇总表!P$5=2,LEN(T3867)&gt;4),INT(LEFT(T3867,6)),IF(AND(科目汇总表!P$5=3,LEN(T3867)&gt;6),INT(LEFT(T3867,8)),IF(AND(科目汇总表!P$5=4,LEN(T3867)&gt;8),T3867,0)))))</f>
        <v>0</v>
      </c>
      <c r="H3867" s="16">
        <f t="shared" si="182"/>
        <v>0</v>
      </c>
      <c r="I3867" s="16">
        <f t="shared" si="180"/>
        <v>0</v>
      </c>
      <c r="J3867" s="16">
        <f t="shared" si="181"/>
        <v>0</v>
      </c>
    </row>
    <row r="3868" spans="4:10" ht="15" customHeight="1" x14ac:dyDescent="0.15">
      <c r="D3868" s="16">
        <f>IF(T3868="",0,IF(科目汇总表!P$5=1,INT(LEFT(T3868,4)),IF(AND(科目汇总表!P$5=2,LEN(T3868)&gt;4),INT(LEFT(T3868,6)),IF(AND(科目汇总表!P$5=3,LEN(T3868)&gt;6),INT(LEFT(T3868,8)),IF(AND(科目汇总表!P$5=4,LEN(T3868)&gt;8),T3868,0)))))</f>
        <v>0</v>
      </c>
      <c r="H3868" s="16">
        <f t="shared" si="182"/>
        <v>0</v>
      </c>
      <c r="I3868" s="16">
        <f t="shared" si="180"/>
        <v>0</v>
      </c>
      <c r="J3868" s="16">
        <f t="shared" si="181"/>
        <v>0</v>
      </c>
    </row>
    <row r="3869" spans="4:10" ht="15" customHeight="1" x14ac:dyDescent="0.15">
      <c r="D3869" s="16">
        <f>IF(T3869="",0,IF(科目汇总表!P$5=1,INT(LEFT(T3869,4)),IF(AND(科目汇总表!P$5=2,LEN(T3869)&gt;4),INT(LEFT(T3869,6)),IF(AND(科目汇总表!P$5=3,LEN(T3869)&gt;6),INT(LEFT(T3869,8)),IF(AND(科目汇总表!P$5=4,LEN(T3869)&gt;8),T3869,0)))))</f>
        <v>0</v>
      </c>
      <c r="H3869" s="16">
        <f t="shared" si="182"/>
        <v>0</v>
      </c>
      <c r="I3869" s="16">
        <f t="shared" si="180"/>
        <v>0</v>
      </c>
      <c r="J3869" s="16">
        <f t="shared" si="181"/>
        <v>0</v>
      </c>
    </row>
    <row r="3870" spans="4:10" ht="15" customHeight="1" x14ac:dyDescent="0.15">
      <c r="D3870" s="16">
        <f>IF(T3870="",0,IF(科目汇总表!P$5=1,INT(LEFT(T3870,4)),IF(AND(科目汇总表!P$5=2,LEN(T3870)&gt;4),INT(LEFT(T3870,6)),IF(AND(科目汇总表!P$5=3,LEN(T3870)&gt;6),INT(LEFT(T3870,8)),IF(AND(科目汇总表!P$5=4,LEN(T3870)&gt;8),T3870,0)))))</f>
        <v>0</v>
      </c>
      <c r="H3870" s="16">
        <f t="shared" si="182"/>
        <v>0</v>
      </c>
      <c r="I3870" s="16">
        <f t="shared" si="180"/>
        <v>0</v>
      </c>
      <c r="J3870" s="16">
        <f t="shared" si="181"/>
        <v>0</v>
      </c>
    </row>
    <row r="3871" spans="4:10" ht="15" customHeight="1" x14ac:dyDescent="0.15">
      <c r="D3871" s="16">
        <f>IF(T3871="",0,IF(科目汇总表!P$5=1,INT(LEFT(T3871,4)),IF(AND(科目汇总表!P$5=2,LEN(T3871)&gt;4),INT(LEFT(T3871,6)),IF(AND(科目汇总表!P$5=3,LEN(T3871)&gt;6),INT(LEFT(T3871,8)),IF(AND(科目汇总表!P$5=4,LEN(T3871)&gt;8),T3871,0)))))</f>
        <v>0</v>
      </c>
      <c r="H3871" s="16">
        <f t="shared" si="182"/>
        <v>0</v>
      </c>
      <c r="I3871" s="16">
        <f t="shared" si="180"/>
        <v>0</v>
      </c>
      <c r="J3871" s="16">
        <f t="shared" si="181"/>
        <v>0</v>
      </c>
    </row>
    <row r="3872" spans="4:10" ht="15" customHeight="1" x14ac:dyDescent="0.15">
      <c r="D3872" s="16">
        <f>IF(T3872="",0,IF(科目汇总表!P$5=1,INT(LEFT(T3872,4)),IF(AND(科目汇总表!P$5=2,LEN(T3872)&gt;4),INT(LEFT(T3872,6)),IF(AND(科目汇总表!P$5=3,LEN(T3872)&gt;6),INT(LEFT(T3872,8)),IF(AND(科目汇总表!P$5=4,LEN(T3872)&gt;8),T3872,0)))))</f>
        <v>0</v>
      </c>
      <c r="H3872" s="16">
        <f t="shared" si="182"/>
        <v>0</v>
      </c>
      <c r="I3872" s="16">
        <f t="shared" si="180"/>
        <v>0</v>
      </c>
      <c r="J3872" s="16">
        <f t="shared" si="181"/>
        <v>0</v>
      </c>
    </row>
    <row r="3873" spans="4:10" ht="15" customHeight="1" x14ac:dyDescent="0.15">
      <c r="D3873" s="16">
        <f>IF(T3873="",0,IF(科目汇总表!P$5=1,INT(LEFT(T3873,4)),IF(AND(科目汇总表!P$5=2,LEN(T3873)&gt;4),INT(LEFT(T3873,6)),IF(AND(科目汇总表!P$5=3,LEN(T3873)&gt;6),INT(LEFT(T3873,8)),IF(AND(科目汇总表!P$5=4,LEN(T3873)&gt;8),T3873,0)))))</f>
        <v>0</v>
      </c>
      <c r="H3873" s="16">
        <f t="shared" si="182"/>
        <v>0</v>
      </c>
      <c r="I3873" s="16">
        <f t="shared" si="180"/>
        <v>0</v>
      </c>
      <c r="J3873" s="16">
        <f t="shared" si="181"/>
        <v>0</v>
      </c>
    </row>
    <row r="3874" spans="4:10" ht="15" customHeight="1" x14ac:dyDescent="0.15">
      <c r="D3874" s="16">
        <f>IF(T3874="",0,IF(科目汇总表!P$5=1,INT(LEFT(T3874,4)),IF(AND(科目汇总表!P$5=2,LEN(T3874)&gt;4),INT(LEFT(T3874,6)),IF(AND(科目汇总表!P$5=3,LEN(T3874)&gt;6),INT(LEFT(T3874,8)),IF(AND(科目汇总表!P$5=4,LEN(T3874)&gt;8),T3874,0)))))</f>
        <v>0</v>
      </c>
      <c r="H3874" s="16">
        <f t="shared" si="182"/>
        <v>0</v>
      </c>
      <c r="I3874" s="16">
        <f t="shared" si="180"/>
        <v>0</v>
      </c>
      <c r="J3874" s="16">
        <f t="shared" si="181"/>
        <v>0</v>
      </c>
    </row>
    <row r="3875" spans="4:10" ht="15" customHeight="1" x14ac:dyDescent="0.15">
      <c r="D3875" s="16">
        <f>IF(T3875="",0,IF(科目汇总表!P$5=1,INT(LEFT(T3875,4)),IF(AND(科目汇总表!P$5=2,LEN(T3875)&gt;4),INT(LEFT(T3875,6)),IF(AND(科目汇总表!P$5=3,LEN(T3875)&gt;6),INT(LEFT(T3875,8)),IF(AND(科目汇总表!P$5=4,LEN(T3875)&gt;8),T3875,0)))))</f>
        <v>0</v>
      </c>
      <c r="H3875" s="16">
        <f t="shared" si="182"/>
        <v>0</v>
      </c>
      <c r="I3875" s="16">
        <f t="shared" si="180"/>
        <v>0</v>
      </c>
      <c r="J3875" s="16">
        <f t="shared" si="181"/>
        <v>0</v>
      </c>
    </row>
    <row r="3876" spans="4:10" ht="15" customHeight="1" x14ac:dyDescent="0.15">
      <c r="D3876" s="16">
        <f>IF(T3876="",0,IF(科目汇总表!P$5=1,INT(LEFT(T3876,4)),IF(AND(科目汇总表!P$5=2,LEN(T3876)&gt;4),INT(LEFT(T3876,6)),IF(AND(科目汇总表!P$5=3,LEN(T3876)&gt;6),INT(LEFT(T3876,8)),IF(AND(科目汇总表!P$5=4,LEN(T3876)&gt;8),T3876,0)))))</f>
        <v>0</v>
      </c>
      <c r="H3876" s="16">
        <f t="shared" si="182"/>
        <v>0</v>
      </c>
      <c r="I3876" s="16">
        <f t="shared" ref="I3876:I3939" si="183">IF(LEN(T3876)&lt;6,0,INT(LEFT(T3876,6)))</f>
        <v>0</v>
      </c>
      <c r="J3876" s="16">
        <f t="shared" ref="J3876:J3939" si="184">IF(LEN(T3876)&lt;8,0,INT(LEFT(T3876,8)))</f>
        <v>0</v>
      </c>
    </row>
    <row r="3877" spans="4:10" ht="15" customHeight="1" x14ac:dyDescent="0.15">
      <c r="D3877" s="16">
        <f>IF(T3877="",0,IF(科目汇总表!P$5=1,INT(LEFT(T3877,4)),IF(AND(科目汇总表!P$5=2,LEN(T3877)&gt;4),INT(LEFT(T3877,6)),IF(AND(科目汇总表!P$5=3,LEN(T3877)&gt;6),INT(LEFT(T3877,8)),IF(AND(科目汇总表!P$5=4,LEN(T3877)&gt;8),T3877,0)))))</f>
        <v>0</v>
      </c>
      <c r="H3877" s="16">
        <f t="shared" si="182"/>
        <v>0</v>
      </c>
      <c r="I3877" s="16">
        <f t="shared" si="183"/>
        <v>0</v>
      </c>
      <c r="J3877" s="16">
        <f t="shared" si="184"/>
        <v>0</v>
      </c>
    </row>
    <row r="3878" spans="4:10" ht="15" customHeight="1" x14ac:dyDescent="0.15">
      <c r="D3878" s="16">
        <f>IF(T3878="",0,IF(科目汇总表!P$5=1,INT(LEFT(T3878,4)),IF(AND(科目汇总表!P$5=2,LEN(T3878)&gt;4),INT(LEFT(T3878,6)),IF(AND(科目汇总表!P$5=3,LEN(T3878)&gt;6),INT(LEFT(T3878,8)),IF(AND(科目汇总表!P$5=4,LEN(T3878)&gt;8),T3878,0)))))</f>
        <v>0</v>
      </c>
      <c r="H3878" s="16">
        <f t="shared" si="182"/>
        <v>0</v>
      </c>
      <c r="I3878" s="16">
        <f t="shared" si="183"/>
        <v>0</v>
      </c>
      <c r="J3878" s="16">
        <f t="shared" si="184"/>
        <v>0</v>
      </c>
    </row>
    <row r="3879" spans="4:10" ht="15" customHeight="1" x14ac:dyDescent="0.15">
      <c r="D3879" s="16">
        <f>IF(T3879="",0,IF(科目汇总表!P$5=1,INT(LEFT(T3879,4)),IF(AND(科目汇总表!P$5=2,LEN(T3879)&gt;4),INT(LEFT(T3879,6)),IF(AND(科目汇总表!P$5=3,LEN(T3879)&gt;6),INT(LEFT(T3879,8)),IF(AND(科目汇总表!P$5=4,LEN(T3879)&gt;8),T3879,0)))))</f>
        <v>0</v>
      </c>
      <c r="H3879" s="16">
        <f t="shared" si="182"/>
        <v>0</v>
      </c>
      <c r="I3879" s="16">
        <f t="shared" si="183"/>
        <v>0</v>
      </c>
      <c r="J3879" s="16">
        <f t="shared" si="184"/>
        <v>0</v>
      </c>
    </row>
    <row r="3880" spans="4:10" ht="15" customHeight="1" x14ac:dyDescent="0.15">
      <c r="D3880" s="16">
        <f>IF(T3880="",0,IF(科目汇总表!P$5=1,INT(LEFT(T3880,4)),IF(AND(科目汇总表!P$5=2,LEN(T3880)&gt;4),INT(LEFT(T3880,6)),IF(AND(科目汇总表!P$5=3,LEN(T3880)&gt;6),INT(LEFT(T3880,8)),IF(AND(科目汇总表!P$5=4,LEN(T3880)&gt;8),T3880,0)))))</f>
        <v>0</v>
      </c>
      <c r="H3880" s="16">
        <f t="shared" si="182"/>
        <v>0</v>
      </c>
      <c r="I3880" s="16">
        <f t="shared" si="183"/>
        <v>0</v>
      </c>
      <c r="J3880" s="16">
        <f t="shared" si="184"/>
        <v>0</v>
      </c>
    </row>
    <row r="3881" spans="4:10" ht="15" customHeight="1" x14ac:dyDescent="0.15">
      <c r="D3881" s="16">
        <f>IF(T3881="",0,IF(科目汇总表!P$5=1,INT(LEFT(T3881,4)),IF(AND(科目汇总表!P$5=2,LEN(T3881)&gt;4),INT(LEFT(T3881,6)),IF(AND(科目汇总表!P$5=3,LEN(T3881)&gt;6),INT(LEFT(T3881,8)),IF(AND(科目汇总表!P$5=4,LEN(T3881)&gt;8),T3881,0)))))</f>
        <v>0</v>
      </c>
      <c r="H3881" s="16">
        <f t="shared" si="182"/>
        <v>0</v>
      </c>
      <c r="I3881" s="16">
        <f t="shared" si="183"/>
        <v>0</v>
      </c>
      <c r="J3881" s="16">
        <f t="shared" si="184"/>
        <v>0</v>
      </c>
    </row>
    <row r="3882" spans="4:10" ht="15" customHeight="1" x14ac:dyDescent="0.15">
      <c r="D3882" s="16">
        <f>IF(T3882="",0,IF(科目汇总表!P$5=1,INT(LEFT(T3882,4)),IF(AND(科目汇总表!P$5=2,LEN(T3882)&gt;4),INT(LEFT(T3882,6)),IF(AND(科目汇总表!P$5=3,LEN(T3882)&gt;6),INT(LEFT(T3882,8)),IF(AND(科目汇总表!P$5=4,LEN(T3882)&gt;8),T3882,0)))))</f>
        <v>0</v>
      </c>
      <c r="H3882" s="16">
        <f t="shared" si="182"/>
        <v>0</v>
      </c>
      <c r="I3882" s="16">
        <f t="shared" si="183"/>
        <v>0</v>
      </c>
      <c r="J3882" s="16">
        <f t="shared" si="184"/>
        <v>0</v>
      </c>
    </row>
    <row r="3883" spans="4:10" ht="15" customHeight="1" x14ac:dyDescent="0.15">
      <c r="D3883" s="16">
        <f>IF(T3883="",0,IF(科目汇总表!P$5=1,INT(LEFT(T3883,4)),IF(AND(科目汇总表!P$5=2,LEN(T3883)&gt;4),INT(LEFT(T3883,6)),IF(AND(科目汇总表!P$5=3,LEN(T3883)&gt;6),INT(LEFT(T3883,8)),IF(AND(科目汇总表!P$5=4,LEN(T3883)&gt;8),T3883,0)))))</f>
        <v>0</v>
      </c>
      <c r="H3883" s="16">
        <f t="shared" si="182"/>
        <v>0</v>
      </c>
      <c r="I3883" s="16">
        <f t="shared" si="183"/>
        <v>0</v>
      </c>
      <c r="J3883" s="16">
        <f t="shared" si="184"/>
        <v>0</v>
      </c>
    </row>
    <row r="3884" spans="4:10" ht="15" customHeight="1" x14ac:dyDescent="0.15">
      <c r="D3884" s="16">
        <f>IF(T3884="",0,IF(科目汇总表!P$5=1,INT(LEFT(T3884,4)),IF(AND(科目汇总表!P$5=2,LEN(T3884)&gt;4),INT(LEFT(T3884,6)),IF(AND(科目汇总表!P$5=3,LEN(T3884)&gt;6),INT(LEFT(T3884,8)),IF(AND(科目汇总表!P$5=4,LEN(T3884)&gt;8),T3884,0)))))</f>
        <v>0</v>
      </c>
      <c r="H3884" s="16">
        <f t="shared" si="182"/>
        <v>0</v>
      </c>
      <c r="I3884" s="16">
        <f t="shared" si="183"/>
        <v>0</v>
      </c>
      <c r="J3884" s="16">
        <f t="shared" si="184"/>
        <v>0</v>
      </c>
    </row>
    <row r="3885" spans="4:10" ht="15" customHeight="1" x14ac:dyDescent="0.15">
      <c r="D3885" s="16">
        <f>IF(T3885="",0,IF(科目汇总表!P$5=1,INT(LEFT(T3885,4)),IF(AND(科目汇总表!P$5=2,LEN(T3885)&gt;4),INT(LEFT(T3885,6)),IF(AND(科目汇总表!P$5=3,LEN(T3885)&gt;6),INT(LEFT(T3885,8)),IF(AND(科目汇总表!P$5=4,LEN(T3885)&gt;8),T3885,0)))))</f>
        <v>0</v>
      </c>
      <c r="H3885" s="16">
        <f t="shared" si="182"/>
        <v>0</v>
      </c>
      <c r="I3885" s="16">
        <f t="shared" si="183"/>
        <v>0</v>
      </c>
      <c r="J3885" s="16">
        <f t="shared" si="184"/>
        <v>0</v>
      </c>
    </row>
    <row r="3886" spans="4:10" ht="15" customHeight="1" x14ac:dyDescent="0.15">
      <c r="D3886" s="16">
        <f>IF(T3886="",0,IF(科目汇总表!P$5=1,INT(LEFT(T3886,4)),IF(AND(科目汇总表!P$5=2,LEN(T3886)&gt;4),INT(LEFT(T3886,6)),IF(AND(科目汇总表!P$5=3,LEN(T3886)&gt;6),INT(LEFT(T3886,8)),IF(AND(科目汇总表!P$5=4,LEN(T3886)&gt;8),T3886,0)))))</f>
        <v>0</v>
      </c>
      <c r="H3886" s="16">
        <f t="shared" si="182"/>
        <v>0</v>
      </c>
      <c r="I3886" s="16">
        <f t="shared" si="183"/>
        <v>0</v>
      </c>
      <c r="J3886" s="16">
        <f t="shared" si="184"/>
        <v>0</v>
      </c>
    </row>
    <row r="3887" spans="4:10" ht="15" customHeight="1" x14ac:dyDescent="0.15">
      <c r="D3887" s="16">
        <f>IF(T3887="",0,IF(科目汇总表!P$5=1,INT(LEFT(T3887,4)),IF(AND(科目汇总表!P$5=2,LEN(T3887)&gt;4),INT(LEFT(T3887,6)),IF(AND(科目汇总表!P$5=3,LEN(T3887)&gt;6),INT(LEFT(T3887,8)),IF(AND(科目汇总表!P$5=4,LEN(T3887)&gt;8),T3887,0)))))</f>
        <v>0</v>
      </c>
      <c r="H3887" s="16">
        <f t="shared" si="182"/>
        <v>0</v>
      </c>
      <c r="I3887" s="16">
        <f t="shared" si="183"/>
        <v>0</v>
      </c>
      <c r="J3887" s="16">
        <f t="shared" si="184"/>
        <v>0</v>
      </c>
    </row>
    <row r="3888" spans="4:10" ht="15" customHeight="1" x14ac:dyDescent="0.15">
      <c r="D3888" s="16">
        <f>IF(T3888="",0,IF(科目汇总表!P$5=1,INT(LEFT(T3888,4)),IF(AND(科目汇总表!P$5=2,LEN(T3888)&gt;4),INT(LEFT(T3888,6)),IF(AND(科目汇总表!P$5=3,LEN(T3888)&gt;6),INT(LEFT(T3888,8)),IF(AND(科目汇总表!P$5=4,LEN(T3888)&gt;8),T3888,0)))))</f>
        <v>0</v>
      </c>
      <c r="H3888" s="16">
        <f t="shared" si="182"/>
        <v>0</v>
      </c>
      <c r="I3888" s="16">
        <f t="shared" si="183"/>
        <v>0</v>
      </c>
      <c r="J3888" s="16">
        <f t="shared" si="184"/>
        <v>0</v>
      </c>
    </row>
    <row r="3889" spans="4:10" ht="15" customHeight="1" x14ac:dyDescent="0.15">
      <c r="D3889" s="16">
        <f>IF(T3889="",0,IF(科目汇总表!P$5=1,INT(LEFT(T3889,4)),IF(AND(科目汇总表!P$5=2,LEN(T3889)&gt;4),INT(LEFT(T3889,6)),IF(AND(科目汇总表!P$5=3,LEN(T3889)&gt;6),INT(LEFT(T3889,8)),IF(AND(科目汇总表!P$5=4,LEN(T3889)&gt;8),T3889,0)))))</f>
        <v>0</v>
      </c>
      <c r="H3889" s="16">
        <f t="shared" si="182"/>
        <v>0</v>
      </c>
      <c r="I3889" s="16">
        <f t="shared" si="183"/>
        <v>0</v>
      </c>
      <c r="J3889" s="16">
        <f t="shared" si="184"/>
        <v>0</v>
      </c>
    </row>
    <row r="3890" spans="4:10" ht="15" customHeight="1" x14ac:dyDescent="0.15">
      <c r="D3890" s="16">
        <f>IF(T3890="",0,IF(科目汇总表!P$5=1,INT(LEFT(T3890,4)),IF(AND(科目汇总表!P$5=2,LEN(T3890)&gt;4),INT(LEFT(T3890,6)),IF(AND(科目汇总表!P$5=3,LEN(T3890)&gt;6),INT(LEFT(T3890,8)),IF(AND(科目汇总表!P$5=4,LEN(T3890)&gt;8),T3890,0)))))</f>
        <v>0</v>
      </c>
      <c r="H3890" s="16">
        <f t="shared" si="182"/>
        <v>0</v>
      </c>
      <c r="I3890" s="16">
        <f t="shared" si="183"/>
        <v>0</v>
      </c>
      <c r="J3890" s="16">
        <f t="shared" si="184"/>
        <v>0</v>
      </c>
    </row>
    <row r="3891" spans="4:10" ht="15" customHeight="1" x14ac:dyDescent="0.15">
      <c r="D3891" s="16">
        <f>IF(T3891="",0,IF(科目汇总表!P$5=1,INT(LEFT(T3891,4)),IF(AND(科目汇总表!P$5=2,LEN(T3891)&gt;4),INT(LEFT(T3891,6)),IF(AND(科目汇总表!P$5=3,LEN(T3891)&gt;6),INT(LEFT(T3891,8)),IF(AND(科目汇总表!P$5=4,LEN(T3891)&gt;8),T3891,0)))))</f>
        <v>0</v>
      </c>
      <c r="H3891" s="16">
        <f t="shared" si="182"/>
        <v>0</v>
      </c>
      <c r="I3891" s="16">
        <f t="shared" si="183"/>
        <v>0</v>
      </c>
      <c r="J3891" s="16">
        <f t="shared" si="184"/>
        <v>0</v>
      </c>
    </row>
    <row r="3892" spans="4:10" ht="15" customHeight="1" x14ac:dyDescent="0.15">
      <c r="D3892" s="16">
        <f>IF(T3892="",0,IF(科目汇总表!P$5=1,INT(LEFT(T3892,4)),IF(AND(科目汇总表!P$5=2,LEN(T3892)&gt;4),INT(LEFT(T3892,6)),IF(AND(科目汇总表!P$5=3,LEN(T3892)&gt;6),INT(LEFT(T3892,8)),IF(AND(科目汇总表!P$5=4,LEN(T3892)&gt;8),T3892,0)))))</f>
        <v>0</v>
      </c>
      <c r="H3892" s="16">
        <f t="shared" si="182"/>
        <v>0</v>
      </c>
      <c r="I3892" s="16">
        <f t="shared" si="183"/>
        <v>0</v>
      </c>
      <c r="J3892" s="16">
        <f t="shared" si="184"/>
        <v>0</v>
      </c>
    </row>
    <row r="3893" spans="4:10" ht="15" customHeight="1" x14ac:dyDescent="0.15">
      <c r="D3893" s="16">
        <f>IF(T3893="",0,IF(科目汇总表!P$5=1,INT(LEFT(T3893,4)),IF(AND(科目汇总表!P$5=2,LEN(T3893)&gt;4),INT(LEFT(T3893,6)),IF(AND(科目汇总表!P$5=3,LEN(T3893)&gt;6),INT(LEFT(T3893,8)),IF(AND(科目汇总表!P$5=4,LEN(T3893)&gt;8),T3893,0)))))</f>
        <v>0</v>
      </c>
      <c r="H3893" s="16">
        <f t="shared" si="182"/>
        <v>0</v>
      </c>
      <c r="I3893" s="16">
        <f t="shared" si="183"/>
        <v>0</v>
      </c>
      <c r="J3893" s="16">
        <f t="shared" si="184"/>
        <v>0</v>
      </c>
    </row>
    <row r="3894" spans="4:10" ht="15" customHeight="1" x14ac:dyDescent="0.15">
      <c r="D3894" s="16">
        <f>IF(T3894="",0,IF(科目汇总表!P$5=1,INT(LEFT(T3894,4)),IF(AND(科目汇总表!P$5=2,LEN(T3894)&gt;4),INT(LEFT(T3894,6)),IF(AND(科目汇总表!P$5=3,LEN(T3894)&gt;6),INT(LEFT(T3894,8)),IF(AND(科目汇总表!P$5=4,LEN(T3894)&gt;8),T3894,0)))))</f>
        <v>0</v>
      </c>
      <c r="H3894" s="16">
        <f t="shared" si="182"/>
        <v>0</v>
      </c>
      <c r="I3894" s="16">
        <f t="shared" si="183"/>
        <v>0</v>
      </c>
      <c r="J3894" s="16">
        <f t="shared" si="184"/>
        <v>0</v>
      </c>
    </row>
    <row r="3895" spans="4:10" ht="15" customHeight="1" x14ac:dyDescent="0.15">
      <c r="D3895" s="16">
        <f>IF(T3895="",0,IF(科目汇总表!P$5=1,INT(LEFT(T3895,4)),IF(AND(科目汇总表!P$5=2,LEN(T3895)&gt;4),INT(LEFT(T3895,6)),IF(AND(科目汇总表!P$5=3,LEN(T3895)&gt;6),INT(LEFT(T3895,8)),IF(AND(科目汇总表!P$5=4,LEN(T3895)&gt;8),T3895,0)))))</f>
        <v>0</v>
      </c>
      <c r="H3895" s="16">
        <f t="shared" si="182"/>
        <v>0</v>
      </c>
      <c r="I3895" s="16">
        <f t="shared" si="183"/>
        <v>0</v>
      </c>
      <c r="J3895" s="16">
        <f t="shared" si="184"/>
        <v>0</v>
      </c>
    </row>
    <row r="3896" spans="4:10" ht="15" customHeight="1" x14ac:dyDescent="0.15">
      <c r="D3896" s="16">
        <f>IF(T3896="",0,IF(科目汇总表!P$5=1,INT(LEFT(T3896,4)),IF(AND(科目汇总表!P$5=2,LEN(T3896)&gt;4),INT(LEFT(T3896,6)),IF(AND(科目汇总表!P$5=3,LEN(T3896)&gt;6),INT(LEFT(T3896,8)),IF(AND(科目汇总表!P$5=4,LEN(T3896)&gt;8),T3896,0)))))</f>
        <v>0</v>
      </c>
      <c r="H3896" s="16">
        <f t="shared" si="182"/>
        <v>0</v>
      </c>
      <c r="I3896" s="16">
        <f t="shared" si="183"/>
        <v>0</v>
      </c>
      <c r="J3896" s="16">
        <f t="shared" si="184"/>
        <v>0</v>
      </c>
    </row>
    <row r="3897" spans="4:10" ht="15" customHeight="1" x14ac:dyDescent="0.15">
      <c r="D3897" s="16">
        <f>IF(T3897="",0,IF(科目汇总表!P$5=1,INT(LEFT(T3897,4)),IF(AND(科目汇总表!P$5=2,LEN(T3897)&gt;4),INT(LEFT(T3897,6)),IF(AND(科目汇总表!P$5=3,LEN(T3897)&gt;6),INT(LEFT(T3897,8)),IF(AND(科目汇总表!P$5=4,LEN(T3897)&gt;8),T3897,0)))))</f>
        <v>0</v>
      </c>
      <c r="H3897" s="16">
        <f t="shared" si="182"/>
        <v>0</v>
      </c>
      <c r="I3897" s="16">
        <f t="shared" si="183"/>
        <v>0</v>
      </c>
      <c r="J3897" s="16">
        <f t="shared" si="184"/>
        <v>0</v>
      </c>
    </row>
    <row r="3898" spans="4:10" ht="15" customHeight="1" x14ac:dyDescent="0.15">
      <c r="D3898" s="16">
        <f>IF(T3898="",0,IF(科目汇总表!P$5=1,INT(LEFT(T3898,4)),IF(AND(科目汇总表!P$5=2,LEN(T3898)&gt;4),INT(LEFT(T3898,6)),IF(AND(科目汇总表!P$5=3,LEN(T3898)&gt;6),INT(LEFT(T3898,8)),IF(AND(科目汇总表!P$5=4,LEN(T3898)&gt;8),T3898,0)))))</f>
        <v>0</v>
      </c>
      <c r="H3898" s="16">
        <f t="shared" si="182"/>
        <v>0</v>
      </c>
      <c r="I3898" s="16">
        <f t="shared" si="183"/>
        <v>0</v>
      </c>
      <c r="J3898" s="16">
        <f t="shared" si="184"/>
        <v>0</v>
      </c>
    </row>
    <row r="3899" spans="4:10" ht="15" customHeight="1" x14ac:dyDescent="0.15">
      <c r="D3899" s="16">
        <f>IF(T3899="",0,IF(科目汇总表!P$5=1,INT(LEFT(T3899,4)),IF(AND(科目汇总表!P$5=2,LEN(T3899)&gt;4),INT(LEFT(T3899,6)),IF(AND(科目汇总表!P$5=3,LEN(T3899)&gt;6),INT(LEFT(T3899,8)),IF(AND(科目汇总表!P$5=4,LEN(T3899)&gt;8),T3899,0)))))</f>
        <v>0</v>
      </c>
      <c r="H3899" s="16">
        <f t="shared" si="182"/>
        <v>0</v>
      </c>
      <c r="I3899" s="16">
        <f t="shared" si="183"/>
        <v>0</v>
      </c>
      <c r="J3899" s="16">
        <f t="shared" si="184"/>
        <v>0</v>
      </c>
    </row>
    <row r="3900" spans="4:10" ht="15" customHeight="1" x14ac:dyDescent="0.15">
      <c r="D3900" s="16">
        <f>IF(T3900="",0,IF(科目汇总表!P$5=1,INT(LEFT(T3900,4)),IF(AND(科目汇总表!P$5=2,LEN(T3900)&gt;4),INT(LEFT(T3900,6)),IF(AND(科目汇总表!P$5=3,LEN(T3900)&gt;6),INT(LEFT(T3900,8)),IF(AND(科目汇总表!P$5=4,LEN(T3900)&gt;8),T3900,0)))))</f>
        <v>0</v>
      </c>
      <c r="H3900" s="16">
        <f t="shared" si="182"/>
        <v>0</v>
      </c>
      <c r="I3900" s="16">
        <f t="shared" si="183"/>
        <v>0</v>
      </c>
      <c r="J3900" s="16">
        <f t="shared" si="184"/>
        <v>0</v>
      </c>
    </row>
    <row r="3901" spans="4:10" ht="15" customHeight="1" x14ac:dyDescent="0.15">
      <c r="D3901" s="16">
        <f>IF(T3901="",0,IF(科目汇总表!P$5=1,INT(LEFT(T3901,4)),IF(AND(科目汇总表!P$5=2,LEN(T3901)&gt;4),INT(LEFT(T3901,6)),IF(AND(科目汇总表!P$5=3,LEN(T3901)&gt;6),INT(LEFT(T3901,8)),IF(AND(科目汇总表!P$5=4,LEN(T3901)&gt;8),T3901,0)))))</f>
        <v>0</v>
      </c>
      <c r="H3901" s="16">
        <f t="shared" si="182"/>
        <v>0</v>
      </c>
      <c r="I3901" s="16">
        <f t="shared" si="183"/>
        <v>0</v>
      </c>
      <c r="J3901" s="16">
        <f t="shared" si="184"/>
        <v>0</v>
      </c>
    </row>
    <row r="3902" spans="4:10" ht="15" customHeight="1" x14ac:dyDescent="0.15">
      <c r="D3902" s="16">
        <f>IF(T3902="",0,IF(科目汇总表!P$5=1,INT(LEFT(T3902,4)),IF(AND(科目汇总表!P$5=2,LEN(T3902)&gt;4),INT(LEFT(T3902,6)),IF(AND(科目汇总表!P$5=3,LEN(T3902)&gt;6),INT(LEFT(T3902,8)),IF(AND(科目汇总表!P$5=4,LEN(T3902)&gt;8),T3902,0)))))</f>
        <v>0</v>
      </c>
      <c r="H3902" s="16">
        <f t="shared" si="182"/>
        <v>0</v>
      </c>
      <c r="I3902" s="16">
        <f t="shared" si="183"/>
        <v>0</v>
      </c>
      <c r="J3902" s="16">
        <f t="shared" si="184"/>
        <v>0</v>
      </c>
    </row>
    <row r="3903" spans="4:10" ht="15" customHeight="1" x14ac:dyDescent="0.15">
      <c r="D3903" s="16">
        <f>IF(T3903="",0,IF(科目汇总表!P$5=1,INT(LEFT(T3903,4)),IF(AND(科目汇总表!P$5=2,LEN(T3903)&gt;4),INT(LEFT(T3903,6)),IF(AND(科目汇总表!P$5=3,LEN(T3903)&gt;6),INT(LEFT(T3903,8)),IF(AND(科目汇总表!P$5=4,LEN(T3903)&gt;8),T3903,0)))))</f>
        <v>0</v>
      </c>
      <c r="H3903" s="16">
        <f t="shared" si="182"/>
        <v>0</v>
      </c>
      <c r="I3903" s="16">
        <f t="shared" si="183"/>
        <v>0</v>
      </c>
      <c r="J3903" s="16">
        <f t="shared" si="184"/>
        <v>0</v>
      </c>
    </row>
    <row r="3904" spans="4:10" ht="15" customHeight="1" x14ac:dyDescent="0.15">
      <c r="D3904" s="16">
        <f>IF(T3904="",0,IF(科目汇总表!P$5=1,INT(LEFT(T3904,4)),IF(AND(科目汇总表!P$5=2,LEN(T3904)&gt;4),INT(LEFT(T3904,6)),IF(AND(科目汇总表!P$5=3,LEN(T3904)&gt;6),INT(LEFT(T3904,8)),IF(AND(科目汇总表!P$5=4,LEN(T3904)&gt;8),T3904,0)))))</f>
        <v>0</v>
      </c>
      <c r="H3904" s="16">
        <f t="shared" si="182"/>
        <v>0</v>
      </c>
      <c r="I3904" s="16">
        <f t="shared" si="183"/>
        <v>0</v>
      </c>
      <c r="J3904" s="16">
        <f t="shared" si="184"/>
        <v>0</v>
      </c>
    </row>
    <row r="3905" spans="4:10" ht="15" customHeight="1" x14ac:dyDescent="0.15">
      <c r="D3905" s="16">
        <f>IF(T3905="",0,IF(科目汇总表!P$5=1,INT(LEFT(T3905,4)),IF(AND(科目汇总表!P$5=2,LEN(T3905)&gt;4),INT(LEFT(T3905,6)),IF(AND(科目汇总表!P$5=3,LEN(T3905)&gt;6),INT(LEFT(T3905,8)),IF(AND(科目汇总表!P$5=4,LEN(T3905)&gt;8),T3905,0)))))</f>
        <v>0</v>
      </c>
      <c r="H3905" s="16">
        <f t="shared" si="182"/>
        <v>0</v>
      </c>
      <c r="I3905" s="16">
        <f t="shared" si="183"/>
        <v>0</v>
      </c>
      <c r="J3905" s="16">
        <f t="shared" si="184"/>
        <v>0</v>
      </c>
    </row>
    <row r="3906" spans="4:10" ht="15" customHeight="1" x14ac:dyDescent="0.15">
      <c r="D3906" s="16">
        <f>IF(T3906="",0,IF(科目汇总表!P$5=1,INT(LEFT(T3906,4)),IF(AND(科目汇总表!P$5=2,LEN(T3906)&gt;4),INT(LEFT(T3906,6)),IF(AND(科目汇总表!P$5=3,LEN(T3906)&gt;6),INT(LEFT(T3906,8)),IF(AND(科目汇总表!P$5=4,LEN(T3906)&gt;8),T3906,0)))))</f>
        <v>0</v>
      </c>
      <c r="H3906" s="16">
        <f t="shared" si="182"/>
        <v>0</v>
      </c>
      <c r="I3906" s="16">
        <f t="shared" si="183"/>
        <v>0</v>
      </c>
      <c r="J3906" s="16">
        <f t="shared" si="184"/>
        <v>0</v>
      </c>
    </row>
    <row r="3907" spans="4:10" ht="15" customHeight="1" x14ac:dyDescent="0.15">
      <c r="D3907" s="16">
        <f>IF(T3907="",0,IF(科目汇总表!P$5=1,INT(LEFT(T3907,4)),IF(AND(科目汇总表!P$5=2,LEN(T3907)&gt;4),INT(LEFT(T3907,6)),IF(AND(科目汇总表!P$5=3,LEN(T3907)&gt;6),INT(LEFT(T3907,8)),IF(AND(科目汇总表!P$5=4,LEN(T3907)&gt;8),T3907,0)))))</f>
        <v>0</v>
      </c>
      <c r="H3907" s="16">
        <f t="shared" si="182"/>
        <v>0</v>
      </c>
      <c r="I3907" s="16">
        <f t="shared" si="183"/>
        <v>0</v>
      </c>
      <c r="J3907" s="16">
        <f t="shared" si="184"/>
        <v>0</v>
      </c>
    </row>
    <row r="3908" spans="4:10" ht="15" customHeight="1" x14ac:dyDescent="0.15">
      <c r="D3908" s="16">
        <f>IF(T3908="",0,IF(科目汇总表!P$5=1,INT(LEFT(T3908,4)),IF(AND(科目汇总表!P$5=2,LEN(T3908)&gt;4),INT(LEFT(T3908,6)),IF(AND(科目汇总表!P$5=3,LEN(T3908)&gt;6),INT(LEFT(T3908,8)),IF(AND(科目汇总表!P$5=4,LEN(T3908)&gt;8),T3908,0)))))</f>
        <v>0</v>
      </c>
      <c r="H3908" s="16">
        <f t="shared" si="182"/>
        <v>0</v>
      </c>
      <c r="I3908" s="16">
        <f t="shared" si="183"/>
        <v>0</v>
      </c>
      <c r="J3908" s="16">
        <f t="shared" si="184"/>
        <v>0</v>
      </c>
    </row>
    <row r="3909" spans="4:10" ht="15" customHeight="1" x14ac:dyDescent="0.15">
      <c r="D3909" s="16">
        <f>IF(T3909="",0,IF(科目汇总表!P$5=1,INT(LEFT(T3909,4)),IF(AND(科目汇总表!P$5=2,LEN(T3909)&gt;4),INT(LEFT(T3909,6)),IF(AND(科目汇总表!P$5=3,LEN(T3909)&gt;6),INT(LEFT(T3909,8)),IF(AND(科目汇总表!P$5=4,LEN(T3909)&gt;8),T3909,0)))))</f>
        <v>0</v>
      </c>
      <c r="H3909" s="16">
        <f t="shared" ref="H3909:H3972" si="185">IF(T3909=0,0,INT(LEFT(T3909,4)))</f>
        <v>0</v>
      </c>
      <c r="I3909" s="16">
        <f t="shared" si="183"/>
        <v>0</v>
      </c>
      <c r="J3909" s="16">
        <f t="shared" si="184"/>
        <v>0</v>
      </c>
    </row>
    <row r="3910" spans="4:10" ht="15" customHeight="1" x14ac:dyDescent="0.15">
      <c r="D3910" s="16">
        <f>IF(T3910="",0,IF(科目汇总表!P$5=1,INT(LEFT(T3910,4)),IF(AND(科目汇总表!P$5=2,LEN(T3910)&gt;4),INT(LEFT(T3910,6)),IF(AND(科目汇总表!P$5=3,LEN(T3910)&gt;6),INT(LEFT(T3910,8)),IF(AND(科目汇总表!P$5=4,LEN(T3910)&gt;8),T3910,0)))))</f>
        <v>0</v>
      </c>
      <c r="H3910" s="16">
        <f t="shared" si="185"/>
        <v>0</v>
      </c>
      <c r="I3910" s="16">
        <f t="shared" si="183"/>
        <v>0</v>
      </c>
      <c r="J3910" s="16">
        <f t="shared" si="184"/>
        <v>0</v>
      </c>
    </row>
    <row r="3911" spans="4:10" ht="15" customHeight="1" x14ac:dyDescent="0.15">
      <c r="D3911" s="16">
        <f>IF(T3911="",0,IF(科目汇总表!P$5=1,INT(LEFT(T3911,4)),IF(AND(科目汇总表!P$5=2,LEN(T3911)&gt;4),INT(LEFT(T3911,6)),IF(AND(科目汇总表!P$5=3,LEN(T3911)&gt;6),INT(LEFT(T3911,8)),IF(AND(科目汇总表!P$5=4,LEN(T3911)&gt;8),T3911,0)))))</f>
        <v>0</v>
      </c>
      <c r="H3911" s="16">
        <f t="shared" si="185"/>
        <v>0</v>
      </c>
      <c r="I3911" s="16">
        <f t="shared" si="183"/>
        <v>0</v>
      </c>
      <c r="J3911" s="16">
        <f t="shared" si="184"/>
        <v>0</v>
      </c>
    </row>
    <row r="3912" spans="4:10" ht="15" customHeight="1" x14ac:dyDescent="0.15">
      <c r="D3912" s="16">
        <f>IF(T3912="",0,IF(科目汇总表!P$5=1,INT(LEFT(T3912,4)),IF(AND(科目汇总表!P$5=2,LEN(T3912)&gt;4),INT(LEFT(T3912,6)),IF(AND(科目汇总表!P$5=3,LEN(T3912)&gt;6),INT(LEFT(T3912,8)),IF(AND(科目汇总表!P$5=4,LEN(T3912)&gt;8),T3912,0)))))</f>
        <v>0</v>
      </c>
      <c r="H3912" s="16">
        <f t="shared" si="185"/>
        <v>0</v>
      </c>
      <c r="I3912" s="16">
        <f t="shared" si="183"/>
        <v>0</v>
      </c>
      <c r="J3912" s="16">
        <f t="shared" si="184"/>
        <v>0</v>
      </c>
    </row>
    <row r="3913" spans="4:10" ht="15" customHeight="1" x14ac:dyDescent="0.15">
      <c r="D3913" s="16">
        <f>IF(T3913="",0,IF(科目汇总表!P$5=1,INT(LEFT(T3913,4)),IF(AND(科目汇总表!P$5=2,LEN(T3913)&gt;4),INT(LEFT(T3913,6)),IF(AND(科目汇总表!P$5=3,LEN(T3913)&gt;6),INT(LEFT(T3913,8)),IF(AND(科目汇总表!P$5=4,LEN(T3913)&gt;8),T3913,0)))))</f>
        <v>0</v>
      </c>
      <c r="H3913" s="16">
        <f t="shared" si="185"/>
        <v>0</v>
      </c>
      <c r="I3913" s="16">
        <f t="shared" si="183"/>
        <v>0</v>
      </c>
      <c r="J3913" s="16">
        <f t="shared" si="184"/>
        <v>0</v>
      </c>
    </row>
    <row r="3914" spans="4:10" ht="15" customHeight="1" x14ac:dyDescent="0.15">
      <c r="D3914" s="16">
        <f>IF(T3914="",0,IF(科目汇总表!P$5=1,INT(LEFT(T3914,4)),IF(AND(科目汇总表!P$5=2,LEN(T3914)&gt;4),INT(LEFT(T3914,6)),IF(AND(科目汇总表!P$5=3,LEN(T3914)&gt;6),INT(LEFT(T3914,8)),IF(AND(科目汇总表!P$5=4,LEN(T3914)&gt;8),T3914,0)))))</f>
        <v>0</v>
      </c>
      <c r="H3914" s="16">
        <f t="shared" si="185"/>
        <v>0</v>
      </c>
      <c r="I3914" s="16">
        <f t="shared" si="183"/>
        <v>0</v>
      </c>
      <c r="J3914" s="16">
        <f t="shared" si="184"/>
        <v>0</v>
      </c>
    </row>
    <row r="3915" spans="4:10" ht="15" customHeight="1" x14ac:dyDescent="0.15">
      <c r="D3915" s="16">
        <f>IF(T3915="",0,IF(科目汇总表!P$5=1,INT(LEFT(T3915,4)),IF(AND(科目汇总表!P$5=2,LEN(T3915)&gt;4),INT(LEFT(T3915,6)),IF(AND(科目汇总表!P$5=3,LEN(T3915)&gt;6),INT(LEFT(T3915,8)),IF(AND(科目汇总表!P$5=4,LEN(T3915)&gt;8),T3915,0)))))</f>
        <v>0</v>
      </c>
      <c r="H3915" s="16">
        <f t="shared" si="185"/>
        <v>0</v>
      </c>
      <c r="I3915" s="16">
        <f t="shared" si="183"/>
        <v>0</v>
      </c>
      <c r="J3915" s="16">
        <f t="shared" si="184"/>
        <v>0</v>
      </c>
    </row>
    <row r="3916" spans="4:10" ht="15" customHeight="1" x14ac:dyDescent="0.15">
      <c r="D3916" s="16">
        <f>IF(T3916="",0,IF(科目汇总表!P$5=1,INT(LEFT(T3916,4)),IF(AND(科目汇总表!P$5=2,LEN(T3916)&gt;4),INT(LEFT(T3916,6)),IF(AND(科目汇总表!P$5=3,LEN(T3916)&gt;6),INT(LEFT(T3916,8)),IF(AND(科目汇总表!P$5=4,LEN(T3916)&gt;8),T3916,0)))))</f>
        <v>0</v>
      </c>
      <c r="H3916" s="16">
        <f t="shared" si="185"/>
        <v>0</v>
      </c>
      <c r="I3916" s="16">
        <f t="shared" si="183"/>
        <v>0</v>
      </c>
      <c r="J3916" s="16">
        <f t="shared" si="184"/>
        <v>0</v>
      </c>
    </row>
    <row r="3917" spans="4:10" ht="15" customHeight="1" x14ac:dyDescent="0.15">
      <c r="D3917" s="16">
        <f>IF(T3917="",0,IF(科目汇总表!P$5=1,INT(LEFT(T3917,4)),IF(AND(科目汇总表!P$5=2,LEN(T3917)&gt;4),INT(LEFT(T3917,6)),IF(AND(科目汇总表!P$5=3,LEN(T3917)&gt;6),INT(LEFT(T3917,8)),IF(AND(科目汇总表!P$5=4,LEN(T3917)&gt;8),T3917,0)))))</f>
        <v>0</v>
      </c>
      <c r="H3917" s="16">
        <f t="shared" si="185"/>
        <v>0</v>
      </c>
      <c r="I3917" s="16">
        <f t="shared" si="183"/>
        <v>0</v>
      </c>
      <c r="J3917" s="16">
        <f t="shared" si="184"/>
        <v>0</v>
      </c>
    </row>
    <row r="3918" spans="4:10" ht="15" customHeight="1" x14ac:dyDescent="0.15">
      <c r="D3918" s="16">
        <f>IF(T3918="",0,IF(科目汇总表!P$5=1,INT(LEFT(T3918,4)),IF(AND(科目汇总表!P$5=2,LEN(T3918)&gt;4),INT(LEFT(T3918,6)),IF(AND(科目汇总表!P$5=3,LEN(T3918)&gt;6),INT(LEFT(T3918,8)),IF(AND(科目汇总表!P$5=4,LEN(T3918)&gt;8),T3918,0)))))</f>
        <v>0</v>
      </c>
      <c r="H3918" s="16">
        <f t="shared" si="185"/>
        <v>0</v>
      </c>
      <c r="I3918" s="16">
        <f t="shared" si="183"/>
        <v>0</v>
      </c>
      <c r="J3918" s="16">
        <f t="shared" si="184"/>
        <v>0</v>
      </c>
    </row>
    <row r="3919" spans="4:10" ht="15" customHeight="1" x14ac:dyDescent="0.15">
      <c r="D3919" s="16">
        <f>IF(T3919="",0,IF(科目汇总表!P$5=1,INT(LEFT(T3919,4)),IF(AND(科目汇总表!P$5=2,LEN(T3919)&gt;4),INT(LEFT(T3919,6)),IF(AND(科目汇总表!P$5=3,LEN(T3919)&gt;6),INT(LEFT(T3919,8)),IF(AND(科目汇总表!P$5=4,LEN(T3919)&gt;8),T3919,0)))))</f>
        <v>0</v>
      </c>
      <c r="H3919" s="16">
        <f t="shared" si="185"/>
        <v>0</v>
      </c>
      <c r="I3919" s="16">
        <f t="shared" si="183"/>
        <v>0</v>
      </c>
      <c r="J3919" s="16">
        <f t="shared" si="184"/>
        <v>0</v>
      </c>
    </row>
    <row r="3920" spans="4:10" ht="15" customHeight="1" x14ac:dyDescent="0.15">
      <c r="D3920" s="16">
        <f>IF(T3920="",0,IF(科目汇总表!P$5=1,INT(LEFT(T3920,4)),IF(AND(科目汇总表!P$5=2,LEN(T3920)&gt;4),INT(LEFT(T3920,6)),IF(AND(科目汇总表!P$5=3,LEN(T3920)&gt;6),INT(LEFT(T3920,8)),IF(AND(科目汇总表!P$5=4,LEN(T3920)&gt;8),T3920,0)))))</f>
        <v>0</v>
      </c>
      <c r="H3920" s="16">
        <f t="shared" si="185"/>
        <v>0</v>
      </c>
      <c r="I3920" s="16">
        <f t="shared" si="183"/>
        <v>0</v>
      </c>
      <c r="J3920" s="16">
        <f t="shared" si="184"/>
        <v>0</v>
      </c>
    </row>
    <row r="3921" spans="4:10" ht="15" customHeight="1" x14ac:dyDescent="0.15">
      <c r="D3921" s="16">
        <f>IF(T3921="",0,IF(科目汇总表!P$5=1,INT(LEFT(T3921,4)),IF(AND(科目汇总表!P$5=2,LEN(T3921)&gt;4),INT(LEFT(T3921,6)),IF(AND(科目汇总表!P$5=3,LEN(T3921)&gt;6),INT(LEFT(T3921,8)),IF(AND(科目汇总表!P$5=4,LEN(T3921)&gt;8),T3921,0)))))</f>
        <v>0</v>
      </c>
      <c r="H3921" s="16">
        <f t="shared" si="185"/>
        <v>0</v>
      </c>
      <c r="I3921" s="16">
        <f t="shared" si="183"/>
        <v>0</v>
      </c>
      <c r="J3921" s="16">
        <f t="shared" si="184"/>
        <v>0</v>
      </c>
    </row>
    <row r="3922" spans="4:10" ht="15" customHeight="1" x14ac:dyDescent="0.15">
      <c r="D3922" s="16">
        <f>IF(T3922="",0,IF(科目汇总表!P$5=1,INT(LEFT(T3922,4)),IF(AND(科目汇总表!P$5=2,LEN(T3922)&gt;4),INT(LEFT(T3922,6)),IF(AND(科目汇总表!P$5=3,LEN(T3922)&gt;6),INT(LEFT(T3922,8)),IF(AND(科目汇总表!P$5=4,LEN(T3922)&gt;8),T3922,0)))))</f>
        <v>0</v>
      </c>
      <c r="H3922" s="16">
        <f t="shared" si="185"/>
        <v>0</v>
      </c>
      <c r="I3922" s="16">
        <f t="shared" si="183"/>
        <v>0</v>
      </c>
      <c r="J3922" s="16">
        <f t="shared" si="184"/>
        <v>0</v>
      </c>
    </row>
    <row r="3923" spans="4:10" ht="15" customHeight="1" x14ac:dyDescent="0.15">
      <c r="D3923" s="16">
        <f>IF(T3923="",0,IF(科目汇总表!P$5=1,INT(LEFT(T3923,4)),IF(AND(科目汇总表!P$5=2,LEN(T3923)&gt;4),INT(LEFT(T3923,6)),IF(AND(科目汇总表!P$5=3,LEN(T3923)&gt;6),INT(LEFT(T3923,8)),IF(AND(科目汇总表!P$5=4,LEN(T3923)&gt;8),T3923,0)))))</f>
        <v>0</v>
      </c>
      <c r="H3923" s="16">
        <f t="shared" si="185"/>
        <v>0</v>
      </c>
      <c r="I3923" s="16">
        <f t="shared" si="183"/>
        <v>0</v>
      </c>
      <c r="J3923" s="16">
        <f t="shared" si="184"/>
        <v>0</v>
      </c>
    </row>
    <row r="3924" spans="4:10" ht="15" customHeight="1" x14ac:dyDescent="0.15">
      <c r="D3924" s="16">
        <f>IF(T3924="",0,IF(科目汇总表!P$5=1,INT(LEFT(T3924,4)),IF(AND(科目汇总表!P$5=2,LEN(T3924)&gt;4),INT(LEFT(T3924,6)),IF(AND(科目汇总表!P$5=3,LEN(T3924)&gt;6),INT(LEFT(T3924,8)),IF(AND(科目汇总表!P$5=4,LEN(T3924)&gt;8),T3924,0)))))</f>
        <v>0</v>
      </c>
      <c r="H3924" s="16">
        <f t="shared" si="185"/>
        <v>0</v>
      </c>
      <c r="I3924" s="16">
        <f t="shared" si="183"/>
        <v>0</v>
      </c>
      <c r="J3924" s="16">
        <f t="shared" si="184"/>
        <v>0</v>
      </c>
    </row>
    <row r="3925" spans="4:10" ht="15" customHeight="1" x14ac:dyDescent="0.15">
      <c r="D3925" s="16">
        <f>IF(T3925="",0,IF(科目汇总表!P$5=1,INT(LEFT(T3925,4)),IF(AND(科目汇总表!P$5=2,LEN(T3925)&gt;4),INT(LEFT(T3925,6)),IF(AND(科目汇总表!P$5=3,LEN(T3925)&gt;6),INT(LEFT(T3925,8)),IF(AND(科目汇总表!P$5=4,LEN(T3925)&gt;8),T3925,0)))))</f>
        <v>0</v>
      </c>
      <c r="H3925" s="16">
        <f t="shared" si="185"/>
        <v>0</v>
      </c>
      <c r="I3925" s="16">
        <f t="shared" si="183"/>
        <v>0</v>
      </c>
      <c r="J3925" s="16">
        <f t="shared" si="184"/>
        <v>0</v>
      </c>
    </row>
    <row r="3926" spans="4:10" ht="15" customHeight="1" x14ac:dyDescent="0.15">
      <c r="D3926" s="16">
        <f>IF(T3926="",0,IF(科目汇总表!P$5=1,INT(LEFT(T3926,4)),IF(AND(科目汇总表!P$5=2,LEN(T3926)&gt;4),INT(LEFT(T3926,6)),IF(AND(科目汇总表!P$5=3,LEN(T3926)&gt;6),INT(LEFT(T3926,8)),IF(AND(科目汇总表!P$5=4,LEN(T3926)&gt;8),T3926,0)))))</f>
        <v>0</v>
      </c>
      <c r="H3926" s="16">
        <f t="shared" si="185"/>
        <v>0</v>
      </c>
      <c r="I3926" s="16">
        <f t="shared" si="183"/>
        <v>0</v>
      </c>
      <c r="J3926" s="16">
        <f t="shared" si="184"/>
        <v>0</v>
      </c>
    </row>
    <row r="3927" spans="4:10" ht="15" customHeight="1" x14ac:dyDescent="0.15">
      <c r="D3927" s="16">
        <f>IF(T3927="",0,IF(科目汇总表!P$5=1,INT(LEFT(T3927,4)),IF(AND(科目汇总表!P$5=2,LEN(T3927)&gt;4),INT(LEFT(T3927,6)),IF(AND(科目汇总表!P$5=3,LEN(T3927)&gt;6),INT(LEFT(T3927,8)),IF(AND(科目汇总表!P$5=4,LEN(T3927)&gt;8),T3927,0)))))</f>
        <v>0</v>
      </c>
      <c r="H3927" s="16">
        <f t="shared" si="185"/>
        <v>0</v>
      </c>
      <c r="I3927" s="16">
        <f t="shared" si="183"/>
        <v>0</v>
      </c>
      <c r="J3927" s="16">
        <f t="shared" si="184"/>
        <v>0</v>
      </c>
    </row>
    <row r="3928" spans="4:10" ht="15" customHeight="1" x14ac:dyDescent="0.15">
      <c r="D3928" s="16">
        <f>IF(T3928="",0,IF(科目汇总表!P$5=1,INT(LEFT(T3928,4)),IF(AND(科目汇总表!P$5=2,LEN(T3928)&gt;4),INT(LEFT(T3928,6)),IF(AND(科目汇总表!P$5=3,LEN(T3928)&gt;6),INT(LEFT(T3928,8)),IF(AND(科目汇总表!P$5=4,LEN(T3928)&gt;8),T3928,0)))))</f>
        <v>0</v>
      </c>
      <c r="H3928" s="16">
        <f t="shared" si="185"/>
        <v>0</v>
      </c>
      <c r="I3928" s="16">
        <f t="shared" si="183"/>
        <v>0</v>
      </c>
      <c r="J3928" s="16">
        <f t="shared" si="184"/>
        <v>0</v>
      </c>
    </row>
    <row r="3929" spans="4:10" ht="15" customHeight="1" x14ac:dyDescent="0.15">
      <c r="D3929" s="16">
        <f>IF(T3929="",0,IF(科目汇总表!P$5=1,INT(LEFT(T3929,4)),IF(AND(科目汇总表!P$5=2,LEN(T3929)&gt;4),INT(LEFT(T3929,6)),IF(AND(科目汇总表!P$5=3,LEN(T3929)&gt;6),INT(LEFT(T3929,8)),IF(AND(科目汇总表!P$5=4,LEN(T3929)&gt;8),T3929,0)))))</f>
        <v>0</v>
      </c>
      <c r="H3929" s="16">
        <f t="shared" si="185"/>
        <v>0</v>
      </c>
      <c r="I3929" s="16">
        <f t="shared" si="183"/>
        <v>0</v>
      </c>
      <c r="J3929" s="16">
        <f t="shared" si="184"/>
        <v>0</v>
      </c>
    </row>
    <row r="3930" spans="4:10" ht="15" customHeight="1" x14ac:dyDescent="0.15">
      <c r="D3930" s="16">
        <f>IF(T3930="",0,IF(科目汇总表!P$5=1,INT(LEFT(T3930,4)),IF(AND(科目汇总表!P$5=2,LEN(T3930)&gt;4),INT(LEFT(T3930,6)),IF(AND(科目汇总表!P$5=3,LEN(T3930)&gt;6),INT(LEFT(T3930,8)),IF(AND(科目汇总表!P$5=4,LEN(T3930)&gt;8),T3930,0)))))</f>
        <v>0</v>
      </c>
      <c r="H3930" s="16">
        <f t="shared" si="185"/>
        <v>0</v>
      </c>
      <c r="I3930" s="16">
        <f t="shared" si="183"/>
        <v>0</v>
      </c>
      <c r="J3930" s="16">
        <f t="shared" si="184"/>
        <v>0</v>
      </c>
    </row>
    <row r="3931" spans="4:10" ht="15" customHeight="1" x14ac:dyDescent="0.15">
      <c r="D3931" s="16">
        <f>IF(T3931="",0,IF(科目汇总表!P$5=1,INT(LEFT(T3931,4)),IF(AND(科目汇总表!P$5=2,LEN(T3931)&gt;4),INT(LEFT(T3931,6)),IF(AND(科目汇总表!P$5=3,LEN(T3931)&gt;6),INT(LEFT(T3931,8)),IF(AND(科目汇总表!P$5=4,LEN(T3931)&gt;8),T3931,0)))))</f>
        <v>0</v>
      </c>
      <c r="H3931" s="16">
        <f t="shared" si="185"/>
        <v>0</v>
      </c>
      <c r="I3931" s="16">
        <f t="shared" si="183"/>
        <v>0</v>
      </c>
      <c r="J3931" s="16">
        <f t="shared" si="184"/>
        <v>0</v>
      </c>
    </row>
    <row r="3932" spans="4:10" ht="15" customHeight="1" x14ac:dyDescent="0.15">
      <c r="D3932" s="16">
        <f>IF(T3932="",0,IF(科目汇总表!P$5=1,INT(LEFT(T3932,4)),IF(AND(科目汇总表!P$5=2,LEN(T3932)&gt;4),INT(LEFT(T3932,6)),IF(AND(科目汇总表!P$5=3,LEN(T3932)&gt;6),INT(LEFT(T3932,8)),IF(AND(科目汇总表!P$5=4,LEN(T3932)&gt;8),T3932,0)))))</f>
        <v>0</v>
      </c>
      <c r="H3932" s="16">
        <f t="shared" si="185"/>
        <v>0</v>
      </c>
      <c r="I3932" s="16">
        <f t="shared" si="183"/>
        <v>0</v>
      </c>
      <c r="J3932" s="16">
        <f t="shared" si="184"/>
        <v>0</v>
      </c>
    </row>
    <row r="3933" spans="4:10" ht="15" customHeight="1" x14ac:dyDescent="0.15">
      <c r="D3933" s="16">
        <f>IF(T3933="",0,IF(科目汇总表!P$5=1,INT(LEFT(T3933,4)),IF(AND(科目汇总表!P$5=2,LEN(T3933)&gt;4),INT(LEFT(T3933,6)),IF(AND(科目汇总表!P$5=3,LEN(T3933)&gt;6),INT(LEFT(T3933,8)),IF(AND(科目汇总表!P$5=4,LEN(T3933)&gt;8),T3933,0)))))</f>
        <v>0</v>
      </c>
      <c r="H3933" s="16">
        <f t="shared" si="185"/>
        <v>0</v>
      </c>
      <c r="I3933" s="16">
        <f t="shared" si="183"/>
        <v>0</v>
      </c>
      <c r="J3933" s="16">
        <f t="shared" si="184"/>
        <v>0</v>
      </c>
    </row>
    <row r="3934" spans="4:10" ht="15" customHeight="1" x14ac:dyDescent="0.15">
      <c r="D3934" s="16">
        <f>IF(T3934="",0,IF(科目汇总表!P$5=1,INT(LEFT(T3934,4)),IF(AND(科目汇总表!P$5=2,LEN(T3934)&gt;4),INT(LEFT(T3934,6)),IF(AND(科目汇总表!P$5=3,LEN(T3934)&gt;6),INT(LEFT(T3934,8)),IF(AND(科目汇总表!P$5=4,LEN(T3934)&gt;8),T3934,0)))))</f>
        <v>0</v>
      </c>
      <c r="H3934" s="16">
        <f t="shared" si="185"/>
        <v>0</v>
      </c>
      <c r="I3934" s="16">
        <f t="shared" si="183"/>
        <v>0</v>
      </c>
      <c r="J3934" s="16">
        <f t="shared" si="184"/>
        <v>0</v>
      </c>
    </row>
    <row r="3935" spans="4:10" ht="15" customHeight="1" x14ac:dyDescent="0.15">
      <c r="D3935" s="16">
        <f>IF(T3935="",0,IF(科目汇总表!P$5=1,INT(LEFT(T3935,4)),IF(AND(科目汇总表!P$5=2,LEN(T3935)&gt;4),INT(LEFT(T3935,6)),IF(AND(科目汇总表!P$5=3,LEN(T3935)&gt;6),INT(LEFT(T3935,8)),IF(AND(科目汇总表!P$5=4,LEN(T3935)&gt;8),T3935,0)))))</f>
        <v>0</v>
      </c>
      <c r="H3935" s="16">
        <f t="shared" si="185"/>
        <v>0</v>
      </c>
      <c r="I3935" s="16">
        <f t="shared" si="183"/>
        <v>0</v>
      </c>
      <c r="J3935" s="16">
        <f t="shared" si="184"/>
        <v>0</v>
      </c>
    </row>
    <row r="3936" spans="4:10" ht="15" customHeight="1" x14ac:dyDescent="0.15">
      <c r="D3936" s="16">
        <f>IF(T3936="",0,IF(科目汇总表!P$5=1,INT(LEFT(T3936,4)),IF(AND(科目汇总表!P$5=2,LEN(T3936)&gt;4),INT(LEFT(T3936,6)),IF(AND(科目汇总表!P$5=3,LEN(T3936)&gt;6),INT(LEFT(T3936,8)),IF(AND(科目汇总表!P$5=4,LEN(T3936)&gt;8),T3936,0)))))</f>
        <v>0</v>
      </c>
      <c r="H3936" s="16">
        <f t="shared" si="185"/>
        <v>0</v>
      </c>
      <c r="I3936" s="16">
        <f t="shared" si="183"/>
        <v>0</v>
      </c>
      <c r="J3936" s="16">
        <f t="shared" si="184"/>
        <v>0</v>
      </c>
    </row>
    <row r="3937" spans="4:10" ht="15" customHeight="1" x14ac:dyDescent="0.15">
      <c r="D3937" s="16">
        <f>IF(T3937="",0,IF(科目汇总表!P$5=1,INT(LEFT(T3937,4)),IF(AND(科目汇总表!P$5=2,LEN(T3937)&gt;4),INT(LEFT(T3937,6)),IF(AND(科目汇总表!P$5=3,LEN(T3937)&gt;6),INT(LEFT(T3937,8)),IF(AND(科目汇总表!P$5=4,LEN(T3937)&gt;8),T3937,0)))))</f>
        <v>0</v>
      </c>
      <c r="H3937" s="16">
        <f t="shared" si="185"/>
        <v>0</v>
      </c>
      <c r="I3937" s="16">
        <f t="shared" si="183"/>
        <v>0</v>
      </c>
      <c r="J3937" s="16">
        <f t="shared" si="184"/>
        <v>0</v>
      </c>
    </row>
    <row r="3938" spans="4:10" ht="15" customHeight="1" x14ac:dyDescent="0.15">
      <c r="D3938" s="16">
        <f>IF(T3938="",0,IF(科目汇总表!P$5=1,INT(LEFT(T3938,4)),IF(AND(科目汇总表!P$5=2,LEN(T3938)&gt;4),INT(LEFT(T3938,6)),IF(AND(科目汇总表!P$5=3,LEN(T3938)&gt;6),INT(LEFT(T3938,8)),IF(AND(科目汇总表!P$5=4,LEN(T3938)&gt;8),T3938,0)))))</f>
        <v>0</v>
      </c>
      <c r="H3938" s="16">
        <f t="shared" si="185"/>
        <v>0</v>
      </c>
      <c r="I3938" s="16">
        <f t="shared" si="183"/>
        <v>0</v>
      </c>
      <c r="J3938" s="16">
        <f t="shared" si="184"/>
        <v>0</v>
      </c>
    </row>
    <row r="3939" spans="4:10" ht="15" customHeight="1" x14ac:dyDescent="0.15">
      <c r="D3939" s="16">
        <f>IF(T3939="",0,IF(科目汇总表!P$5=1,INT(LEFT(T3939,4)),IF(AND(科目汇总表!P$5=2,LEN(T3939)&gt;4),INT(LEFT(T3939,6)),IF(AND(科目汇总表!P$5=3,LEN(T3939)&gt;6),INT(LEFT(T3939,8)),IF(AND(科目汇总表!P$5=4,LEN(T3939)&gt;8),T3939,0)))))</f>
        <v>0</v>
      </c>
      <c r="H3939" s="16">
        <f t="shared" si="185"/>
        <v>0</v>
      </c>
      <c r="I3939" s="16">
        <f t="shared" si="183"/>
        <v>0</v>
      </c>
      <c r="J3939" s="16">
        <f t="shared" si="184"/>
        <v>0</v>
      </c>
    </row>
    <row r="3940" spans="4:10" ht="15" customHeight="1" x14ac:dyDescent="0.15">
      <c r="D3940" s="16">
        <f>IF(T3940="",0,IF(科目汇总表!P$5=1,INT(LEFT(T3940,4)),IF(AND(科目汇总表!P$5=2,LEN(T3940)&gt;4),INT(LEFT(T3940,6)),IF(AND(科目汇总表!P$5=3,LEN(T3940)&gt;6),INT(LEFT(T3940,8)),IF(AND(科目汇总表!P$5=4,LEN(T3940)&gt;8),T3940,0)))))</f>
        <v>0</v>
      </c>
      <c r="H3940" s="16">
        <f t="shared" si="185"/>
        <v>0</v>
      </c>
      <c r="I3940" s="16">
        <f t="shared" ref="I3940:I4000" si="186">IF(LEN(T3940)&lt;6,0,INT(LEFT(T3940,6)))</f>
        <v>0</v>
      </c>
      <c r="J3940" s="16">
        <f t="shared" ref="J3940:J4000" si="187">IF(LEN(T3940)&lt;8,0,INT(LEFT(T3940,8)))</f>
        <v>0</v>
      </c>
    </row>
    <row r="3941" spans="4:10" ht="15" customHeight="1" x14ac:dyDescent="0.15">
      <c r="D3941" s="16">
        <f>IF(T3941="",0,IF(科目汇总表!P$5=1,INT(LEFT(T3941,4)),IF(AND(科目汇总表!P$5=2,LEN(T3941)&gt;4),INT(LEFT(T3941,6)),IF(AND(科目汇总表!P$5=3,LEN(T3941)&gt;6),INT(LEFT(T3941,8)),IF(AND(科目汇总表!P$5=4,LEN(T3941)&gt;8),T3941,0)))))</f>
        <v>0</v>
      </c>
      <c r="H3941" s="16">
        <f t="shared" si="185"/>
        <v>0</v>
      </c>
      <c r="I3941" s="16">
        <f t="shared" si="186"/>
        <v>0</v>
      </c>
      <c r="J3941" s="16">
        <f t="shared" si="187"/>
        <v>0</v>
      </c>
    </row>
    <row r="3942" spans="4:10" ht="15" customHeight="1" x14ac:dyDescent="0.15">
      <c r="D3942" s="16">
        <f>IF(T3942="",0,IF(科目汇总表!P$5=1,INT(LEFT(T3942,4)),IF(AND(科目汇总表!P$5=2,LEN(T3942)&gt;4),INT(LEFT(T3942,6)),IF(AND(科目汇总表!P$5=3,LEN(T3942)&gt;6),INT(LEFT(T3942,8)),IF(AND(科目汇总表!P$5=4,LEN(T3942)&gt;8),T3942,0)))))</f>
        <v>0</v>
      </c>
      <c r="H3942" s="16">
        <f t="shared" si="185"/>
        <v>0</v>
      </c>
      <c r="I3942" s="16">
        <f t="shared" si="186"/>
        <v>0</v>
      </c>
      <c r="J3942" s="16">
        <f t="shared" si="187"/>
        <v>0</v>
      </c>
    </row>
    <row r="3943" spans="4:10" ht="15" customHeight="1" x14ac:dyDescent="0.15">
      <c r="D3943" s="16">
        <f>IF(T3943="",0,IF(科目汇总表!P$5=1,INT(LEFT(T3943,4)),IF(AND(科目汇总表!P$5=2,LEN(T3943)&gt;4),INT(LEFT(T3943,6)),IF(AND(科目汇总表!P$5=3,LEN(T3943)&gt;6),INT(LEFT(T3943,8)),IF(AND(科目汇总表!P$5=4,LEN(T3943)&gt;8),T3943,0)))))</f>
        <v>0</v>
      </c>
      <c r="H3943" s="16">
        <f t="shared" si="185"/>
        <v>0</v>
      </c>
      <c r="I3943" s="16">
        <f t="shared" si="186"/>
        <v>0</v>
      </c>
      <c r="J3943" s="16">
        <f t="shared" si="187"/>
        <v>0</v>
      </c>
    </row>
    <row r="3944" spans="4:10" ht="15" customHeight="1" x14ac:dyDescent="0.15">
      <c r="D3944" s="16">
        <f>IF(T3944="",0,IF(科目汇总表!P$5=1,INT(LEFT(T3944,4)),IF(AND(科目汇总表!P$5=2,LEN(T3944)&gt;4),INT(LEFT(T3944,6)),IF(AND(科目汇总表!P$5=3,LEN(T3944)&gt;6),INT(LEFT(T3944,8)),IF(AND(科目汇总表!P$5=4,LEN(T3944)&gt;8),T3944,0)))))</f>
        <v>0</v>
      </c>
      <c r="H3944" s="16">
        <f t="shared" si="185"/>
        <v>0</v>
      </c>
      <c r="I3944" s="16">
        <f t="shared" si="186"/>
        <v>0</v>
      </c>
      <c r="J3944" s="16">
        <f t="shared" si="187"/>
        <v>0</v>
      </c>
    </row>
    <row r="3945" spans="4:10" ht="15" customHeight="1" x14ac:dyDescent="0.15">
      <c r="D3945" s="16">
        <f>IF(T3945="",0,IF(科目汇总表!P$5=1,INT(LEFT(T3945,4)),IF(AND(科目汇总表!P$5=2,LEN(T3945)&gt;4),INT(LEFT(T3945,6)),IF(AND(科目汇总表!P$5=3,LEN(T3945)&gt;6),INT(LEFT(T3945,8)),IF(AND(科目汇总表!P$5=4,LEN(T3945)&gt;8),T3945,0)))))</f>
        <v>0</v>
      </c>
      <c r="H3945" s="16">
        <f t="shared" si="185"/>
        <v>0</v>
      </c>
      <c r="I3945" s="16">
        <f t="shared" si="186"/>
        <v>0</v>
      </c>
      <c r="J3945" s="16">
        <f t="shared" si="187"/>
        <v>0</v>
      </c>
    </row>
    <row r="3946" spans="4:10" ht="15" customHeight="1" x14ac:dyDescent="0.15">
      <c r="D3946" s="16">
        <f>IF(T3946="",0,IF(科目汇总表!P$5=1,INT(LEFT(T3946,4)),IF(AND(科目汇总表!P$5=2,LEN(T3946)&gt;4),INT(LEFT(T3946,6)),IF(AND(科目汇总表!P$5=3,LEN(T3946)&gt;6),INT(LEFT(T3946,8)),IF(AND(科目汇总表!P$5=4,LEN(T3946)&gt;8),T3946,0)))))</f>
        <v>0</v>
      </c>
      <c r="H3946" s="16">
        <f t="shared" si="185"/>
        <v>0</v>
      </c>
      <c r="I3946" s="16">
        <f t="shared" si="186"/>
        <v>0</v>
      </c>
      <c r="J3946" s="16">
        <f t="shared" si="187"/>
        <v>0</v>
      </c>
    </row>
    <row r="3947" spans="4:10" ht="15" customHeight="1" x14ac:dyDescent="0.15">
      <c r="D3947" s="16">
        <f>IF(T3947="",0,IF(科目汇总表!P$5=1,INT(LEFT(T3947,4)),IF(AND(科目汇总表!P$5=2,LEN(T3947)&gt;4),INT(LEFT(T3947,6)),IF(AND(科目汇总表!P$5=3,LEN(T3947)&gt;6),INT(LEFT(T3947,8)),IF(AND(科目汇总表!P$5=4,LEN(T3947)&gt;8),T3947,0)))))</f>
        <v>0</v>
      </c>
      <c r="H3947" s="16">
        <f t="shared" si="185"/>
        <v>0</v>
      </c>
      <c r="I3947" s="16">
        <f t="shared" si="186"/>
        <v>0</v>
      </c>
      <c r="J3947" s="16">
        <f t="shared" si="187"/>
        <v>0</v>
      </c>
    </row>
    <row r="3948" spans="4:10" ht="15" customHeight="1" x14ac:dyDescent="0.15">
      <c r="D3948" s="16">
        <f>IF(T3948="",0,IF(科目汇总表!P$5=1,INT(LEFT(T3948,4)),IF(AND(科目汇总表!P$5=2,LEN(T3948)&gt;4),INT(LEFT(T3948,6)),IF(AND(科目汇总表!P$5=3,LEN(T3948)&gt;6),INT(LEFT(T3948,8)),IF(AND(科目汇总表!P$5=4,LEN(T3948)&gt;8),T3948,0)))))</f>
        <v>0</v>
      </c>
      <c r="H3948" s="16">
        <f t="shared" si="185"/>
        <v>0</v>
      </c>
      <c r="I3948" s="16">
        <f t="shared" si="186"/>
        <v>0</v>
      </c>
      <c r="J3948" s="16">
        <f t="shared" si="187"/>
        <v>0</v>
      </c>
    </row>
    <row r="3949" spans="4:10" ht="15" customHeight="1" x14ac:dyDescent="0.15">
      <c r="D3949" s="16">
        <f>IF(T3949="",0,IF(科目汇总表!P$5=1,INT(LEFT(T3949,4)),IF(AND(科目汇总表!P$5=2,LEN(T3949)&gt;4),INT(LEFT(T3949,6)),IF(AND(科目汇总表!P$5=3,LEN(T3949)&gt;6),INT(LEFT(T3949,8)),IF(AND(科目汇总表!P$5=4,LEN(T3949)&gt;8),T3949,0)))))</f>
        <v>0</v>
      </c>
      <c r="H3949" s="16">
        <f t="shared" si="185"/>
        <v>0</v>
      </c>
      <c r="I3949" s="16">
        <f t="shared" si="186"/>
        <v>0</v>
      </c>
      <c r="J3949" s="16">
        <f t="shared" si="187"/>
        <v>0</v>
      </c>
    </row>
    <row r="3950" spans="4:10" ht="15" customHeight="1" x14ac:dyDescent="0.15">
      <c r="D3950" s="16">
        <f>IF(T3950="",0,IF(科目汇总表!P$5=1,INT(LEFT(T3950,4)),IF(AND(科目汇总表!P$5=2,LEN(T3950)&gt;4),INT(LEFT(T3950,6)),IF(AND(科目汇总表!P$5=3,LEN(T3950)&gt;6),INT(LEFT(T3950,8)),IF(AND(科目汇总表!P$5=4,LEN(T3950)&gt;8),T3950,0)))))</f>
        <v>0</v>
      </c>
      <c r="H3950" s="16">
        <f t="shared" si="185"/>
        <v>0</v>
      </c>
      <c r="I3950" s="16">
        <f t="shared" si="186"/>
        <v>0</v>
      </c>
      <c r="J3950" s="16">
        <f t="shared" si="187"/>
        <v>0</v>
      </c>
    </row>
    <row r="3951" spans="4:10" ht="15" customHeight="1" x14ac:dyDescent="0.15">
      <c r="D3951" s="16">
        <f>IF(T3951="",0,IF(科目汇总表!P$5=1,INT(LEFT(T3951,4)),IF(AND(科目汇总表!P$5=2,LEN(T3951)&gt;4),INT(LEFT(T3951,6)),IF(AND(科目汇总表!P$5=3,LEN(T3951)&gt;6),INT(LEFT(T3951,8)),IF(AND(科目汇总表!P$5=4,LEN(T3951)&gt;8),T3951,0)))))</f>
        <v>0</v>
      </c>
      <c r="H3951" s="16">
        <f t="shared" si="185"/>
        <v>0</v>
      </c>
      <c r="I3951" s="16">
        <f t="shared" si="186"/>
        <v>0</v>
      </c>
      <c r="J3951" s="16">
        <f t="shared" si="187"/>
        <v>0</v>
      </c>
    </row>
    <row r="3952" spans="4:10" ht="15" customHeight="1" x14ac:dyDescent="0.15">
      <c r="D3952" s="16">
        <f>IF(T3952="",0,IF(科目汇总表!P$5=1,INT(LEFT(T3952,4)),IF(AND(科目汇总表!P$5=2,LEN(T3952)&gt;4),INT(LEFT(T3952,6)),IF(AND(科目汇总表!P$5=3,LEN(T3952)&gt;6),INT(LEFT(T3952,8)),IF(AND(科目汇总表!P$5=4,LEN(T3952)&gt;8),T3952,0)))))</f>
        <v>0</v>
      </c>
      <c r="H3952" s="16">
        <f t="shared" si="185"/>
        <v>0</v>
      </c>
      <c r="I3952" s="16">
        <f t="shared" si="186"/>
        <v>0</v>
      </c>
      <c r="J3952" s="16">
        <f t="shared" si="187"/>
        <v>0</v>
      </c>
    </row>
    <row r="3953" spans="4:10" ht="15" customHeight="1" x14ac:dyDescent="0.15">
      <c r="D3953" s="16">
        <f>IF(T3953="",0,IF(科目汇总表!P$5=1,INT(LEFT(T3953,4)),IF(AND(科目汇总表!P$5=2,LEN(T3953)&gt;4),INT(LEFT(T3953,6)),IF(AND(科目汇总表!P$5=3,LEN(T3953)&gt;6),INT(LEFT(T3953,8)),IF(AND(科目汇总表!P$5=4,LEN(T3953)&gt;8),T3953,0)))))</f>
        <v>0</v>
      </c>
      <c r="H3953" s="16">
        <f t="shared" si="185"/>
        <v>0</v>
      </c>
      <c r="I3953" s="16">
        <f t="shared" si="186"/>
        <v>0</v>
      </c>
      <c r="J3953" s="16">
        <f t="shared" si="187"/>
        <v>0</v>
      </c>
    </row>
    <row r="3954" spans="4:10" ht="15" customHeight="1" x14ac:dyDescent="0.15">
      <c r="D3954" s="16">
        <f>IF(T3954="",0,IF(科目汇总表!P$5=1,INT(LEFT(T3954,4)),IF(AND(科目汇总表!P$5=2,LEN(T3954)&gt;4),INT(LEFT(T3954,6)),IF(AND(科目汇总表!P$5=3,LEN(T3954)&gt;6),INT(LEFT(T3954,8)),IF(AND(科目汇总表!P$5=4,LEN(T3954)&gt;8),T3954,0)))))</f>
        <v>0</v>
      </c>
      <c r="H3954" s="16">
        <f t="shared" si="185"/>
        <v>0</v>
      </c>
      <c r="I3954" s="16">
        <f t="shared" si="186"/>
        <v>0</v>
      </c>
      <c r="J3954" s="16">
        <f t="shared" si="187"/>
        <v>0</v>
      </c>
    </row>
    <row r="3955" spans="4:10" ht="15" customHeight="1" x14ac:dyDescent="0.15">
      <c r="D3955" s="16">
        <f>IF(T3955="",0,IF(科目汇总表!P$5=1,INT(LEFT(T3955,4)),IF(AND(科目汇总表!P$5=2,LEN(T3955)&gt;4),INT(LEFT(T3955,6)),IF(AND(科目汇总表!P$5=3,LEN(T3955)&gt;6),INT(LEFT(T3955,8)),IF(AND(科目汇总表!P$5=4,LEN(T3955)&gt;8),T3955,0)))))</f>
        <v>0</v>
      </c>
      <c r="H3955" s="16">
        <f t="shared" si="185"/>
        <v>0</v>
      </c>
      <c r="I3955" s="16">
        <f t="shared" si="186"/>
        <v>0</v>
      </c>
      <c r="J3955" s="16">
        <f t="shared" si="187"/>
        <v>0</v>
      </c>
    </row>
    <row r="3956" spans="4:10" ht="15" customHeight="1" x14ac:dyDescent="0.15">
      <c r="D3956" s="16">
        <f>IF(T3956="",0,IF(科目汇总表!P$5=1,INT(LEFT(T3956,4)),IF(AND(科目汇总表!P$5=2,LEN(T3956)&gt;4),INT(LEFT(T3956,6)),IF(AND(科目汇总表!P$5=3,LEN(T3956)&gt;6),INT(LEFT(T3956,8)),IF(AND(科目汇总表!P$5=4,LEN(T3956)&gt;8),T3956,0)))))</f>
        <v>0</v>
      </c>
      <c r="H3956" s="16">
        <f t="shared" si="185"/>
        <v>0</v>
      </c>
      <c r="I3956" s="16">
        <f t="shared" si="186"/>
        <v>0</v>
      </c>
      <c r="J3956" s="16">
        <f t="shared" si="187"/>
        <v>0</v>
      </c>
    </row>
    <row r="3957" spans="4:10" ht="15" customHeight="1" x14ac:dyDescent="0.15">
      <c r="D3957" s="16">
        <f>IF(T3957="",0,IF(科目汇总表!P$5=1,INT(LEFT(T3957,4)),IF(AND(科目汇总表!P$5=2,LEN(T3957)&gt;4),INT(LEFT(T3957,6)),IF(AND(科目汇总表!P$5=3,LEN(T3957)&gt;6),INT(LEFT(T3957,8)),IF(AND(科目汇总表!P$5=4,LEN(T3957)&gt;8),T3957,0)))))</f>
        <v>0</v>
      </c>
      <c r="H3957" s="16">
        <f t="shared" si="185"/>
        <v>0</v>
      </c>
      <c r="I3957" s="16">
        <f t="shared" si="186"/>
        <v>0</v>
      </c>
      <c r="J3957" s="16">
        <f t="shared" si="187"/>
        <v>0</v>
      </c>
    </row>
    <row r="3958" spans="4:10" ht="15" customHeight="1" x14ac:dyDescent="0.15">
      <c r="D3958" s="16">
        <f>IF(T3958="",0,IF(科目汇总表!P$5=1,INT(LEFT(T3958,4)),IF(AND(科目汇总表!P$5=2,LEN(T3958)&gt;4),INT(LEFT(T3958,6)),IF(AND(科目汇总表!P$5=3,LEN(T3958)&gt;6),INT(LEFT(T3958,8)),IF(AND(科目汇总表!P$5=4,LEN(T3958)&gt;8),T3958,0)))))</f>
        <v>0</v>
      </c>
      <c r="H3958" s="16">
        <f t="shared" si="185"/>
        <v>0</v>
      </c>
      <c r="I3958" s="16">
        <f t="shared" si="186"/>
        <v>0</v>
      </c>
      <c r="J3958" s="16">
        <f t="shared" si="187"/>
        <v>0</v>
      </c>
    </row>
    <row r="3959" spans="4:10" ht="15" customHeight="1" x14ac:dyDescent="0.15">
      <c r="D3959" s="16">
        <f>IF(T3959="",0,IF(科目汇总表!P$5=1,INT(LEFT(T3959,4)),IF(AND(科目汇总表!P$5=2,LEN(T3959)&gt;4),INT(LEFT(T3959,6)),IF(AND(科目汇总表!P$5=3,LEN(T3959)&gt;6),INT(LEFT(T3959,8)),IF(AND(科目汇总表!P$5=4,LEN(T3959)&gt;8),T3959,0)))))</f>
        <v>0</v>
      </c>
      <c r="H3959" s="16">
        <f t="shared" si="185"/>
        <v>0</v>
      </c>
      <c r="I3959" s="16">
        <f t="shared" si="186"/>
        <v>0</v>
      </c>
      <c r="J3959" s="16">
        <f t="shared" si="187"/>
        <v>0</v>
      </c>
    </row>
    <row r="3960" spans="4:10" ht="15" customHeight="1" x14ac:dyDescent="0.15">
      <c r="D3960" s="16">
        <f>IF(T3960="",0,IF(科目汇总表!P$5=1,INT(LEFT(T3960,4)),IF(AND(科目汇总表!P$5=2,LEN(T3960)&gt;4),INT(LEFT(T3960,6)),IF(AND(科目汇总表!P$5=3,LEN(T3960)&gt;6),INT(LEFT(T3960,8)),IF(AND(科目汇总表!P$5=4,LEN(T3960)&gt;8),T3960,0)))))</f>
        <v>0</v>
      </c>
      <c r="H3960" s="16">
        <f t="shared" si="185"/>
        <v>0</v>
      </c>
      <c r="I3960" s="16">
        <f t="shared" si="186"/>
        <v>0</v>
      </c>
      <c r="J3960" s="16">
        <f t="shared" si="187"/>
        <v>0</v>
      </c>
    </row>
    <row r="3961" spans="4:10" ht="15" customHeight="1" x14ac:dyDescent="0.15">
      <c r="D3961" s="16">
        <f>IF(T3961="",0,IF(科目汇总表!P$5=1,INT(LEFT(T3961,4)),IF(AND(科目汇总表!P$5=2,LEN(T3961)&gt;4),INT(LEFT(T3961,6)),IF(AND(科目汇总表!P$5=3,LEN(T3961)&gt;6),INT(LEFT(T3961,8)),IF(AND(科目汇总表!P$5=4,LEN(T3961)&gt;8),T3961,0)))))</f>
        <v>0</v>
      </c>
      <c r="H3961" s="16">
        <f t="shared" si="185"/>
        <v>0</v>
      </c>
      <c r="I3961" s="16">
        <f t="shared" si="186"/>
        <v>0</v>
      </c>
      <c r="J3961" s="16">
        <f t="shared" si="187"/>
        <v>0</v>
      </c>
    </row>
    <row r="3962" spans="4:10" ht="15" customHeight="1" x14ac:dyDescent="0.15">
      <c r="D3962" s="16">
        <f>IF(T3962="",0,IF(科目汇总表!P$5=1,INT(LEFT(T3962,4)),IF(AND(科目汇总表!P$5=2,LEN(T3962)&gt;4),INT(LEFT(T3962,6)),IF(AND(科目汇总表!P$5=3,LEN(T3962)&gt;6),INT(LEFT(T3962,8)),IF(AND(科目汇总表!P$5=4,LEN(T3962)&gt;8),T3962,0)))))</f>
        <v>0</v>
      </c>
      <c r="H3962" s="16">
        <f t="shared" si="185"/>
        <v>0</v>
      </c>
      <c r="I3962" s="16">
        <f t="shared" si="186"/>
        <v>0</v>
      </c>
      <c r="J3962" s="16">
        <f t="shared" si="187"/>
        <v>0</v>
      </c>
    </row>
    <row r="3963" spans="4:10" ht="15" customHeight="1" x14ac:dyDescent="0.15">
      <c r="D3963" s="16">
        <f>IF(T3963="",0,IF(科目汇总表!P$5=1,INT(LEFT(T3963,4)),IF(AND(科目汇总表!P$5=2,LEN(T3963)&gt;4),INT(LEFT(T3963,6)),IF(AND(科目汇总表!P$5=3,LEN(T3963)&gt;6),INT(LEFT(T3963,8)),IF(AND(科目汇总表!P$5=4,LEN(T3963)&gt;8),T3963,0)))))</f>
        <v>0</v>
      </c>
      <c r="H3963" s="16">
        <f t="shared" si="185"/>
        <v>0</v>
      </c>
      <c r="I3963" s="16">
        <f t="shared" si="186"/>
        <v>0</v>
      </c>
      <c r="J3963" s="16">
        <f t="shared" si="187"/>
        <v>0</v>
      </c>
    </row>
    <row r="3964" spans="4:10" ht="15" customHeight="1" x14ac:dyDescent="0.15">
      <c r="D3964" s="16">
        <f>IF(T3964="",0,IF(科目汇总表!P$5=1,INT(LEFT(T3964,4)),IF(AND(科目汇总表!P$5=2,LEN(T3964)&gt;4),INT(LEFT(T3964,6)),IF(AND(科目汇总表!P$5=3,LEN(T3964)&gt;6),INT(LEFT(T3964,8)),IF(AND(科目汇总表!P$5=4,LEN(T3964)&gt;8),T3964,0)))))</f>
        <v>0</v>
      </c>
      <c r="H3964" s="16">
        <f t="shared" si="185"/>
        <v>0</v>
      </c>
      <c r="I3964" s="16">
        <f t="shared" si="186"/>
        <v>0</v>
      </c>
      <c r="J3964" s="16">
        <f t="shared" si="187"/>
        <v>0</v>
      </c>
    </row>
    <row r="3965" spans="4:10" ht="15" customHeight="1" x14ac:dyDescent="0.15">
      <c r="D3965" s="16">
        <f>IF(T3965="",0,IF(科目汇总表!P$5=1,INT(LEFT(T3965,4)),IF(AND(科目汇总表!P$5=2,LEN(T3965)&gt;4),INT(LEFT(T3965,6)),IF(AND(科目汇总表!P$5=3,LEN(T3965)&gt;6),INT(LEFT(T3965,8)),IF(AND(科目汇总表!P$5=4,LEN(T3965)&gt;8),T3965,0)))))</f>
        <v>0</v>
      </c>
      <c r="H3965" s="16">
        <f t="shared" si="185"/>
        <v>0</v>
      </c>
      <c r="I3965" s="16">
        <f t="shared" si="186"/>
        <v>0</v>
      </c>
      <c r="J3965" s="16">
        <f t="shared" si="187"/>
        <v>0</v>
      </c>
    </row>
    <row r="3966" spans="4:10" ht="15" customHeight="1" x14ac:dyDescent="0.15">
      <c r="D3966" s="16">
        <f>IF(T3966="",0,IF(科目汇总表!P$5=1,INT(LEFT(T3966,4)),IF(AND(科目汇总表!P$5=2,LEN(T3966)&gt;4),INT(LEFT(T3966,6)),IF(AND(科目汇总表!P$5=3,LEN(T3966)&gt;6),INT(LEFT(T3966,8)),IF(AND(科目汇总表!P$5=4,LEN(T3966)&gt;8),T3966,0)))))</f>
        <v>0</v>
      </c>
      <c r="H3966" s="16">
        <f t="shared" si="185"/>
        <v>0</v>
      </c>
      <c r="I3966" s="16">
        <f t="shared" si="186"/>
        <v>0</v>
      </c>
      <c r="J3966" s="16">
        <f t="shared" si="187"/>
        <v>0</v>
      </c>
    </row>
    <row r="3967" spans="4:10" ht="15" customHeight="1" x14ac:dyDescent="0.15">
      <c r="D3967" s="16">
        <f>IF(T3967="",0,IF(科目汇总表!P$5=1,INT(LEFT(T3967,4)),IF(AND(科目汇总表!P$5=2,LEN(T3967)&gt;4),INT(LEFT(T3967,6)),IF(AND(科目汇总表!P$5=3,LEN(T3967)&gt;6),INT(LEFT(T3967,8)),IF(AND(科目汇总表!P$5=4,LEN(T3967)&gt;8),T3967,0)))))</f>
        <v>0</v>
      </c>
      <c r="H3967" s="16">
        <f t="shared" si="185"/>
        <v>0</v>
      </c>
      <c r="I3967" s="16">
        <f t="shared" si="186"/>
        <v>0</v>
      </c>
      <c r="J3967" s="16">
        <f t="shared" si="187"/>
        <v>0</v>
      </c>
    </row>
    <row r="3968" spans="4:10" ht="15" customHeight="1" x14ac:dyDescent="0.15">
      <c r="D3968" s="16">
        <f>IF(T3968="",0,IF(科目汇总表!P$5=1,INT(LEFT(T3968,4)),IF(AND(科目汇总表!P$5=2,LEN(T3968)&gt;4),INT(LEFT(T3968,6)),IF(AND(科目汇总表!P$5=3,LEN(T3968)&gt;6),INT(LEFT(T3968,8)),IF(AND(科目汇总表!P$5=4,LEN(T3968)&gt;8),T3968,0)))))</f>
        <v>0</v>
      </c>
      <c r="H3968" s="16">
        <f t="shared" si="185"/>
        <v>0</v>
      </c>
      <c r="I3968" s="16">
        <f t="shared" si="186"/>
        <v>0</v>
      </c>
      <c r="J3968" s="16">
        <f t="shared" si="187"/>
        <v>0</v>
      </c>
    </row>
    <row r="3969" spans="4:10" ht="15" customHeight="1" x14ac:dyDescent="0.15">
      <c r="D3969" s="16">
        <f>IF(T3969="",0,IF(科目汇总表!P$5=1,INT(LEFT(T3969,4)),IF(AND(科目汇总表!P$5=2,LEN(T3969)&gt;4),INT(LEFT(T3969,6)),IF(AND(科目汇总表!P$5=3,LEN(T3969)&gt;6),INT(LEFT(T3969,8)),IF(AND(科目汇总表!P$5=4,LEN(T3969)&gt;8),T3969,0)))))</f>
        <v>0</v>
      </c>
      <c r="H3969" s="16">
        <f t="shared" si="185"/>
        <v>0</v>
      </c>
      <c r="I3969" s="16">
        <f t="shared" si="186"/>
        <v>0</v>
      </c>
      <c r="J3969" s="16">
        <f t="shared" si="187"/>
        <v>0</v>
      </c>
    </row>
    <row r="3970" spans="4:10" ht="15" customHeight="1" x14ac:dyDescent="0.15">
      <c r="D3970" s="16">
        <f>IF(T3970="",0,IF(科目汇总表!P$5=1,INT(LEFT(T3970,4)),IF(AND(科目汇总表!P$5=2,LEN(T3970)&gt;4),INT(LEFT(T3970,6)),IF(AND(科目汇总表!P$5=3,LEN(T3970)&gt;6),INT(LEFT(T3970,8)),IF(AND(科目汇总表!P$5=4,LEN(T3970)&gt;8),T3970,0)))))</f>
        <v>0</v>
      </c>
      <c r="H3970" s="16">
        <f t="shared" si="185"/>
        <v>0</v>
      </c>
      <c r="I3970" s="16">
        <f t="shared" si="186"/>
        <v>0</v>
      </c>
      <c r="J3970" s="16">
        <f t="shared" si="187"/>
        <v>0</v>
      </c>
    </row>
    <row r="3971" spans="4:10" ht="15" customHeight="1" x14ac:dyDescent="0.15">
      <c r="D3971" s="16">
        <f>IF(T3971="",0,IF(科目汇总表!P$5=1,INT(LEFT(T3971,4)),IF(AND(科目汇总表!P$5=2,LEN(T3971)&gt;4),INT(LEFT(T3971,6)),IF(AND(科目汇总表!P$5=3,LEN(T3971)&gt;6),INT(LEFT(T3971,8)),IF(AND(科目汇总表!P$5=4,LEN(T3971)&gt;8),T3971,0)))))</f>
        <v>0</v>
      </c>
      <c r="H3971" s="16">
        <f t="shared" si="185"/>
        <v>0</v>
      </c>
      <c r="I3971" s="16">
        <f t="shared" si="186"/>
        <v>0</v>
      </c>
      <c r="J3971" s="16">
        <f t="shared" si="187"/>
        <v>0</v>
      </c>
    </row>
    <row r="3972" spans="4:10" ht="15" customHeight="1" x14ac:dyDescent="0.15">
      <c r="D3972" s="16">
        <f>IF(T3972="",0,IF(科目汇总表!P$5=1,INT(LEFT(T3972,4)),IF(AND(科目汇总表!P$5=2,LEN(T3972)&gt;4),INT(LEFT(T3972,6)),IF(AND(科目汇总表!P$5=3,LEN(T3972)&gt;6),INT(LEFT(T3972,8)),IF(AND(科目汇总表!P$5=4,LEN(T3972)&gt;8),T3972,0)))))</f>
        <v>0</v>
      </c>
      <c r="H3972" s="16">
        <f t="shared" si="185"/>
        <v>0</v>
      </c>
      <c r="I3972" s="16">
        <f t="shared" si="186"/>
        <v>0</v>
      </c>
      <c r="J3972" s="16">
        <f t="shared" si="187"/>
        <v>0</v>
      </c>
    </row>
    <row r="3973" spans="4:10" ht="15" customHeight="1" x14ac:dyDescent="0.15">
      <c r="D3973" s="16">
        <f>IF(T3973="",0,IF(科目汇总表!P$5=1,INT(LEFT(T3973,4)),IF(AND(科目汇总表!P$5=2,LEN(T3973)&gt;4),INT(LEFT(T3973,6)),IF(AND(科目汇总表!P$5=3,LEN(T3973)&gt;6),INT(LEFT(T3973,8)),IF(AND(科目汇总表!P$5=4,LEN(T3973)&gt;8),T3973,0)))))</f>
        <v>0</v>
      </c>
      <c r="H3973" s="16">
        <f t="shared" ref="H3973:H4000" si="188">IF(T3973=0,0,INT(LEFT(T3973,4)))</f>
        <v>0</v>
      </c>
      <c r="I3973" s="16">
        <f t="shared" si="186"/>
        <v>0</v>
      </c>
      <c r="J3973" s="16">
        <f t="shared" si="187"/>
        <v>0</v>
      </c>
    </row>
    <row r="3974" spans="4:10" ht="15" customHeight="1" x14ac:dyDescent="0.15">
      <c r="D3974" s="16">
        <f>IF(T3974="",0,IF(科目汇总表!P$5=1,INT(LEFT(T3974,4)),IF(AND(科目汇总表!P$5=2,LEN(T3974)&gt;4),INT(LEFT(T3974,6)),IF(AND(科目汇总表!P$5=3,LEN(T3974)&gt;6),INT(LEFT(T3974,8)),IF(AND(科目汇总表!P$5=4,LEN(T3974)&gt;8),T3974,0)))))</f>
        <v>0</v>
      </c>
      <c r="H3974" s="16">
        <f t="shared" si="188"/>
        <v>0</v>
      </c>
      <c r="I3974" s="16">
        <f t="shared" si="186"/>
        <v>0</v>
      </c>
      <c r="J3974" s="16">
        <f t="shared" si="187"/>
        <v>0</v>
      </c>
    </row>
    <row r="3975" spans="4:10" ht="15" customHeight="1" x14ac:dyDescent="0.15">
      <c r="D3975" s="16">
        <f>IF(T3975="",0,IF(科目汇总表!P$5=1,INT(LEFT(T3975,4)),IF(AND(科目汇总表!P$5=2,LEN(T3975)&gt;4),INT(LEFT(T3975,6)),IF(AND(科目汇总表!P$5=3,LEN(T3975)&gt;6),INT(LEFT(T3975,8)),IF(AND(科目汇总表!P$5=4,LEN(T3975)&gt;8),T3975,0)))))</f>
        <v>0</v>
      </c>
      <c r="H3975" s="16">
        <f t="shared" si="188"/>
        <v>0</v>
      </c>
      <c r="I3975" s="16">
        <f t="shared" si="186"/>
        <v>0</v>
      </c>
      <c r="J3975" s="16">
        <f t="shared" si="187"/>
        <v>0</v>
      </c>
    </row>
    <row r="3976" spans="4:10" ht="15" customHeight="1" x14ac:dyDescent="0.15">
      <c r="D3976" s="16">
        <f>IF(T3976="",0,IF(科目汇总表!P$5=1,INT(LEFT(T3976,4)),IF(AND(科目汇总表!P$5=2,LEN(T3976)&gt;4),INT(LEFT(T3976,6)),IF(AND(科目汇总表!P$5=3,LEN(T3976)&gt;6),INT(LEFT(T3976,8)),IF(AND(科目汇总表!P$5=4,LEN(T3976)&gt;8),T3976,0)))))</f>
        <v>0</v>
      </c>
      <c r="H3976" s="16">
        <f t="shared" si="188"/>
        <v>0</v>
      </c>
      <c r="I3976" s="16">
        <f t="shared" si="186"/>
        <v>0</v>
      </c>
      <c r="J3976" s="16">
        <f t="shared" si="187"/>
        <v>0</v>
      </c>
    </row>
    <row r="3977" spans="4:10" ht="15" customHeight="1" x14ac:dyDescent="0.15">
      <c r="D3977" s="16">
        <f>IF(T3977="",0,IF(科目汇总表!P$5=1,INT(LEFT(T3977,4)),IF(AND(科目汇总表!P$5=2,LEN(T3977)&gt;4),INT(LEFT(T3977,6)),IF(AND(科目汇总表!P$5=3,LEN(T3977)&gt;6),INT(LEFT(T3977,8)),IF(AND(科目汇总表!P$5=4,LEN(T3977)&gt;8),T3977,0)))))</f>
        <v>0</v>
      </c>
      <c r="H3977" s="16">
        <f t="shared" si="188"/>
        <v>0</v>
      </c>
      <c r="I3977" s="16">
        <f t="shared" si="186"/>
        <v>0</v>
      </c>
      <c r="J3977" s="16">
        <f t="shared" si="187"/>
        <v>0</v>
      </c>
    </row>
    <row r="3978" spans="4:10" ht="15" customHeight="1" x14ac:dyDescent="0.15">
      <c r="D3978" s="16">
        <f>IF(T3978="",0,IF(科目汇总表!P$5=1,INT(LEFT(T3978,4)),IF(AND(科目汇总表!P$5=2,LEN(T3978)&gt;4),INT(LEFT(T3978,6)),IF(AND(科目汇总表!P$5=3,LEN(T3978)&gt;6),INT(LEFT(T3978,8)),IF(AND(科目汇总表!P$5=4,LEN(T3978)&gt;8),T3978,0)))))</f>
        <v>0</v>
      </c>
      <c r="H3978" s="16">
        <f t="shared" si="188"/>
        <v>0</v>
      </c>
      <c r="I3978" s="16">
        <f t="shared" si="186"/>
        <v>0</v>
      </c>
      <c r="J3978" s="16">
        <f t="shared" si="187"/>
        <v>0</v>
      </c>
    </row>
    <row r="3979" spans="4:10" ht="15" customHeight="1" x14ac:dyDescent="0.15">
      <c r="D3979" s="16">
        <f>IF(T3979="",0,IF(科目汇总表!P$5=1,INT(LEFT(T3979,4)),IF(AND(科目汇总表!P$5=2,LEN(T3979)&gt;4),INT(LEFT(T3979,6)),IF(AND(科目汇总表!P$5=3,LEN(T3979)&gt;6),INT(LEFT(T3979,8)),IF(AND(科目汇总表!P$5=4,LEN(T3979)&gt;8),T3979,0)))))</f>
        <v>0</v>
      </c>
      <c r="H3979" s="16">
        <f t="shared" si="188"/>
        <v>0</v>
      </c>
      <c r="I3979" s="16">
        <f t="shared" si="186"/>
        <v>0</v>
      </c>
      <c r="J3979" s="16">
        <f t="shared" si="187"/>
        <v>0</v>
      </c>
    </row>
    <row r="3980" spans="4:10" ht="15" customHeight="1" x14ac:dyDescent="0.15">
      <c r="D3980" s="16">
        <f>IF(T3980="",0,IF(科目汇总表!P$5=1,INT(LEFT(T3980,4)),IF(AND(科目汇总表!P$5=2,LEN(T3980)&gt;4),INT(LEFT(T3980,6)),IF(AND(科目汇总表!P$5=3,LEN(T3980)&gt;6),INT(LEFT(T3980,8)),IF(AND(科目汇总表!P$5=4,LEN(T3980)&gt;8),T3980,0)))))</f>
        <v>0</v>
      </c>
      <c r="H3980" s="16">
        <f t="shared" si="188"/>
        <v>0</v>
      </c>
      <c r="I3980" s="16">
        <f t="shared" si="186"/>
        <v>0</v>
      </c>
      <c r="J3980" s="16">
        <f t="shared" si="187"/>
        <v>0</v>
      </c>
    </row>
    <row r="3981" spans="4:10" ht="15" customHeight="1" x14ac:dyDescent="0.15">
      <c r="D3981" s="16">
        <f>IF(T3981="",0,IF(科目汇总表!P$5=1,INT(LEFT(T3981,4)),IF(AND(科目汇总表!P$5=2,LEN(T3981)&gt;4),INT(LEFT(T3981,6)),IF(AND(科目汇总表!P$5=3,LEN(T3981)&gt;6),INT(LEFT(T3981,8)),IF(AND(科目汇总表!P$5=4,LEN(T3981)&gt;8),T3981,0)))))</f>
        <v>0</v>
      </c>
      <c r="H3981" s="16">
        <f t="shared" si="188"/>
        <v>0</v>
      </c>
      <c r="I3981" s="16">
        <f t="shared" si="186"/>
        <v>0</v>
      </c>
      <c r="J3981" s="16">
        <f t="shared" si="187"/>
        <v>0</v>
      </c>
    </row>
    <row r="3982" spans="4:10" ht="15" customHeight="1" x14ac:dyDescent="0.15">
      <c r="D3982" s="16">
        <f>IF(T3982="",0,IF(科目汇总表!P$5=1,INT(LEFT(T3982,4)),IF(AND(科目汇总表!P$5=2,LEN(T3982)&gt;4),INT(LEFT(T3982,6)),IF(AND(科目汇总表!P$5=3,LEN(T3982)&gt;6),INT(LEFT(T3982,8)),IF(AND(科目汇总表!P$5=4,LEN(T3982)&gt;8),T3982,0)))))</f>
        <v>0</v>
      </c>
      <c r="H3982" s="16">
        <f t="shared" si="188"/>
        <v>0</v>
      </c>
      <c r="I3982" s="16">
        <f t="shared" si="186"/>
        <v>0</v>
      </c>
      <c r="J3982" s="16">
        <f t="shared" si="187"/>
        <v>0</v>
      </c>
    </row>
    <row r="3983" spans="4:10" ht="15" customHeight="1" x14ac:dyDescent="0.15">
      <c r="D3983" s="16">
        <f>IF(T3983="",0,IF(科目汇总表!P$5=1,INT(LEFT(T3983,4)),IF(AND(科目汇总表!P$5=2,LEN(T3983)&gt;4),INT(LEFT(T3983,6)),IF(AND(科目汇总表!P$5=3,LEN(T3983)&gt;6),INT(LEFT(T3983,8)),IF(AND(科目汇总表!P$5=4,LEN(T3983)&gt;8),T3983,0)))))</f>
        <v>0</v>
      </c>
      <c r="H3983" s="16">
        <f t="shared" si="188"/>
        <v>0</v>
      </c>
      <c r="I3983" s="16">
        <f t="shared" si="186"/>
        <v>0</v>
      </c>
      <c r="J3983" s="16">
        <f t="shared" si="187"/>
        <v>0</v>
      </c>
    </row>
    <row r="3984" spans="4:10" ht="15" customHeight="1" x14ac:dyDescent="0.15">
      <c r="D3984" s="16">
        <f>IF(T3984="",0,IF(科目汇总表!P$5=1,INT(LEFT(T3984,4)),IF(AND(科目汇总表!P$5=2,LEN(T3984)&gt;4),INT(LEFT(T3984,6)),IF(AND(科目汇总表!P$5=3,LEN(T3984)&gt;6),INT(LEFT(T3984,8)),IF(AND(科目汇总表!P$5=4,LEN(T3984)&gt;8),T3984,0)))))</f>
        <v>0</v>
      </c>
      <c r="H3984" s="16">
        <f t="shared" si="188"/>
        <v>0</v>
      </c>
      <c r="I3984" s="16">
        <f t="shared" si="186"/>
        <v>0</v>
      </c>
      <c r="J3984" s="16">
        <f t="shared" si="187"/>
        <v>0</v>
      </c>
    </row>
    <row r="3985" spans="4:10" ht="15" customHeight="1" x14ac:dyDescent="0.15">
      <c r="D3985" s="16">
        <f>IF(T3985="",0,IF(科目汇总表!P$5=1,INT(LEFT(T3985,4)),IF(AND(科目汇总表!P$5=2,LEN(T3985)&gt;4),INT(LEFT(T3985,6)),IF(AND(科目汇总表!P$5=3,LEN(T3985)&gt;6),INT(LEFT(T3985,8)),IF(AND(科目汇总表!P$5=4,LEN(T3985)&gt;8),T3985,0)))))</f>
        <v>0</v>
      </c>
      <c r="H3985" s="16">
        <f t="shared" si="188"/>
        <v>0</v>
      </c>
      <c r="I3985" s="16">
        <f t="shared" si="186"/>
        <v>0</v>
      </c>
      <c r="J3985" s="16">
        <f t="shared" si="187"/>
        <v>0</v>
      </c>
    </row>
    <row r="3986" spans="4:10" ht="15" customHeight="1" x14ac:dyDescent="0.15">
      <c r="D3986" s="16">
        <f>IF(T3986="",0,IF(科目汇总表!P$5=1,INT(LEFT(T3986,4)),IF(AND(科目汇总表!P$5=2,LEN(T3986)&gt;4),INT(LEFT(T3986,6)),IF(AND(科目汇总表!P$5=3,LEN(T3986)&gt;6),INT(LEFT(T3986,8)),IF(AND(科目汇总表!P$5=4,LEN(T3986)&gt;8),T3986,0)))))</f>
        <v>0</v>
      </c>
      <c r="H3986" s="16">
        <f t="shared" si="188"/>
        <v>0</v>
      </c>
      <c r="I3986" s="16">
        <f t="shared" si="186"/>
        <v>0</v>
      </c>
      <c r="J3986" s="16">
        <f t="shared" si="187"/>
        <v>0</v>
      </c>
    </row>
    <row r="3987" spans="4:10" ht="15" customHeight="1" x14ac:dyDescent="0.15">
      <c r="D3987" s="16">
        <f>IF(T3987="",0,IF(科目汇总表!P$5=1,INT(LEFT(T3987,4)),IF(AND(科目汇总表!P$5=2,LEN(T3987)&gt;4),INT(LEFT(T3987,6)),IF(AND(科目汇总表!P$5=3,LEN(T3987)&gt;6),INT(LEFT(T3987,8)),IF(AND(科目汇总表!P$5=4,LEN(T3987)&gt;8),T3987,0)))))</f>
        <v>0</v>
      </c>
      <c r="H3987" s="16">
        <f t="shared" si="188"/>
        <v>0</v>
      </c>
      <c r="I3987" s="16">
        <f t="shared" si="186"/>
        <v>0</v>
      </c>
      <c r="J3987" s="16">
        <f t="shared" si="187"/>
        <v>0</v>
      </c>
    </row>
    <row r="3988" spans="4:10" ht="15" customHeight="1" x14ac:dyDescent="0.15">
      <c r="D3988" s="16">
        <f>IF(T3988="",0,IF(科目汇总表!P$5=1,INT(LEFT(T3988,4)),IF(AND(科目汇总表!P$5=2,LEN(T3988)&gt;4),INT(LEFT(T3988,6)),IF(AND(科目汇总表!P$5=3,LEN(T3988)&gt;6),INT(LEFT(T3988,8)),IF(AND(科目汇总表!P$5=4,LEN(T3988)&gt;8),T3988,0)))))</f>
        <v>0</v>
      </c>
      <c r="H3988" s="16">
        <f t="shared" si="188"/>
        <v>0</v>
      </c>
      <c r="I3988" s="16">
        <f t="shared" si="186"/>
        <v>0</v>
      </c>
      <c r="J3988" s="16">
        <f t="shared" si="187"/>
        <v>0</v>
      </c>
    </row>
    <row r="3989" spans="4:10" ht="15" customHeight="1" x14ac:dyDescent="0.15">
      <c r="D3989" s="16">
        <f>IF(T3989="",0,IF(科目汇总表!P$5=1,INT(LEFT(T3989,4)),IF(AND(科目汇总表!P$5=2,LEN(T3989)&gt;4),INT(LEFT(T3989,6)),IF(AND(科目汇总表!P$5=3,LEN(T3989)&gt;6),INT(LEFT(T3989,8)),IF(AND(科目汇总表!P$5=4,LEN(T3989)&gt;8),T3989,0)))))</f>
        <v>0</v>
      </c>
      <c r="H3989" s="16">
        <f t="shared" si="188"/>
        <v>0</v>
      </c>
      <c r="I3989" s="16">
        <f t="shared" si="186"/>
        <v>0</v>
      </c>
      <c r="J3989" s="16">
        <f t="shared" si="187"/>
        <v>0</v>
      </c>
    </row>
    <row r="3990" spans="4:10" ht="15" customHeight="1" x14ac:dyDescent="0.15">
      <c r="D3990" s="16">
        <f>IF(T3990="",0,IF(科目汇总表!P$5=1,INT(LEFT(T3990,4)),IF(AND(科目汇总表!P$5=2,LEN(T3990)&gt;4),INT(LEFT(T3990,6)),IF(AND(科目汇总表!P$5=3,LEN(T3990)&gt;6),INT(LEFT(T3990,8)),IF(AND(科目汇总表!P$5=4,LEN(T3990)&gt;8),T3990,0)))))</f>
        <v>0</v>
      </c>
      <c r="H3990" s="16">
        <f t="shared" si="188"/>
        <v>0</v>
      </c>
      <c r="I3990" s="16">
        <f t="shared" si="186"/>
        <v>0</v>
      </c>
      <c r="J3990" s="16">
        <f t="shared" si="187"/>
        <v>0</v>
      </c>
    </row>
    <row r="3991" spans="4:10" ht="15" customHeight="1" x14ac:dyDescent="0.15">
      <c r="D3991" s="16">
        <f>IF(T3991="",0,IF(科目汇总表!P$5=1,INT(LEFT(T3991,4)),IF(AND(科目汇总表!P$5=2,LEN(T3991)&gt;4),INT(LEFT(T3991,6)),IF(AND(科目汇总表!P$5=3,LEN(T3991)&gt;6),INT(LEFT(T3991,8)),IF(AND(科目汇总表!P$5=4,LEN(T3991)&gt;8),T3991,0)))))</f>
        <v>0</v>
      </c>
      <c r="H3991" s="16">
        <f t="shared" si="188"/>
        <v>0</v>
      </c>
      <c r="I3991" s="16">
        <f t="shared" si="186"/>
        <v>0</v>
      </c>
      <c r="J3991" s="16">
        <f t="shared" si="187"/>
        <v>0</v>
      </c>
    </row>
    <row r="3992" spans="4:10" ht="15" customHeight="1" x14ac:dyDescent="0.15">
      <c r="D3992" s="16">
        <f>IF(T3992="",0,IF(科目汇总表!P$5=1,INT(LEFT(T3992,4)),IF(AND(科目汇总表!P$5=2,LEN(T3992)&gt;4),INT(LEFT(T3992,6)),IF(AND(科目汇总表!P$5=3,LEN(T3992)&gt;6),INT(LEFT(T3992,8)),IF(AND(科目汇总表!P$5=4,LEN(T3992)&gt;8),T3992,0)))))</f>
        <v>0</v>
      </c>
      <c r="H3992" s="16">
        <f t="shared" si="188"/>
        <v>0</v>
      </c>
      <c r="I3992" s="16">
        <f t="shared" si="186"/>
        <v>0</v>
      </c>
      <c r="J3992" s="16">
        <f t="shared" si="187"/>
        <v>0</v>
      </c>
    </row>
    <row r="3993" spans="4:10" ht="15" customHeight="1" x14ac:dyDescent="0.15">
      <c r="D3993" s="16">
        <f>IF(T3993="",0,IF(科目汇总表!P$5=1,INT(LEFT(T3993,4)),IF(AND(科目汇总表!P$5=2,LEN(T3993)&gt;4),INT(LEFT(T3993,6)),IF(AND(科目汇总表!P$5=3,LEN(T3993)&gt;6),INT(LEFT(T3993,8)),IF(AND(科目汇总表!P$5=4,LEN(T3993)&gt;8),T3993,0)))))</f>
        <v>0</v>
      </c>
      <c r="H3993" s="16">
        <f t="shared" si="188"/>
        <v>0</v>
      </c>
      <c r="I3993" s="16">
        <f t="shared" si="186"/>
        <v>0</v>
      </c>
      <c r="J3993" s="16">
        <f t="shared" si="187"/>
        <v>0</v>
      </c>
    </row>
    <row r="3994" spans="4:10" ht="15" customHeight="1" x14ac:dyDescent="0.15">
      <c r="D3994" s="16">
        <f>IF(T3994="",0,IF(科目汇总表!P$5=1,INT(LEFT(T3994,4)),IF(AND(科目汇总表!P$5=2,LEN(T3994)&gt;4),INT(LEFT(T3994,6)),IF(AND(科目汇总表!P$5=3,LEN(T3994)&gt;6),INT(LEFT(T3994,8)),IF(AND(科目汇总表!P$5=4,LEN(T3994)&gt;8),T3994,0)))))</f>
        <v>0</v>
      </c>
      <c r="H3994" s="16">
        <f t="shared" si="188"/>
        <v>0</v>
      </c>
      <c r="I3994" s="16">
        <f t="shared" si="186"/>
        <v>0</v>
      </c>
      <c r="J3994" s="16">
        <f t="shared" si="187"/>
        <v>0</v>
      </c>
    </row>
    <row r="3995" spans="4:10" ht="15" customHeight="1" x14ac:dyDescent="0.15">
      <c r="D3995" s="16">
        <f>IF(T3995="",0,IF(科目汇总表!P$5=1,INT(LEFT(T3995,4)),IF(AND(科目汇总表!P$5=2,LEN(T3995)&gt;4),INT(LEFT(T3995,6)),IF(AND(科目汇总表!P$5=3,LEN(T3995)&gt;6),INT(LEFT(T3995,8)),IF(AND(科目汇总表!P$5=4,LEN(T3995)&gt;8),T3995,0)))))</f>
        <v>0</v>
      </c>
      <c r="H3995" s="16">
        <f t="shared" si="188"/>
        <v>0</v>
      </c>
      <c r="I3995" s="16">
        <f t="shared" si="186"/>
        <v>0</v>
      </c>
      <c r="J3995" s="16">
        <f t="shared" si="187"/>
        <v>0</v>
      </c>
    </row>
    <row r="3996" spans="4:10" ht="15" customHeight="1" x14ac:dyDescent="0.15">
      <c r="D3996" s="16">
        <f>IF(T3996="",0,IF(科目汇总表!P$5=1,INT(LEFT(T3996,4)),IF(AND(科目汇总表!P$5=2,LEN(T3996)&gt;4),INT(LEFT(T3996,6)),IF(AND(科目汇总表!P$5=3,LEN(T3996)&gt;6),INT(LEFT(T3996,8)),IF(AND(科目汇总表!P$5=4,LEN(T3996)&gt;8),T3996,0)))))</f>
        <v>0</v>
      </c>
      <c r="H3996" s="16">
        <f t="shared" si="188"/>
        <v>0</v>
      </c>
      <c r="I3996" s="16">
        <f t="shared" si="186"/>
        <v>0</v>
      </c>
      <c r="J3996" s="16">
        <f t="shared" si="187"/>
        <v>0</v>
      </c>
    </row>
    <row r="3997" spans="4:10" ht="15" customHeight="1" x14ac:dyDescent="0.15">
      <c r="D3997" s="16">
        <f>IF(T3997="",0,IF(科目汇总表!P$5=1,INT(LEFT(T3997,4)),IF(AND(科目汇总表!P$5=2,LEN(T3997)&gt;4),INT(LEFT(T3997,6)),IF(AND(科目汇总表!P$5=3,LEN(T3997)&gt;6),INT(LEFT(T3997,8)),IF(AND(科目汇总表!P$5=4,LEN(T3997)&gt;8),T3997,0)))))</f>
        <v>0</v>
      </c>
      <c r="H3997" s="16">
        <f t="shared" si="188"/>
        <v>0</v>
      </c>
      <c r="I3997" s="16">
        <f t="shared" si="186"/>
        <v>0</v>
      </c>
      <c r="J3997" s="16">
        <f t="shared" si="187"/>
        <v>0</v>
      </c>
    </row>
    <row r="3998" spans="4:10" ht="15" customHeight="1" x14ac:dyDescent="0.15">
      <c r="D3998" s="16">
        <f>IF(T3998="",0,IF(科目汇总表!P$5=1,INT(LEFT(T3998,4)),IF(AND(科目汇总表!P$5=2,LEN(T3998)&gt;4),INT(LEFT(T3998,6)),IF(AND(科目汇总表!P$5=3,LEN(T3998)&gt;6),INT(LEFT(T3998,8)),IF(AND(科目汇总表!P$5=4,LEN(T3998)&gt;8),T3998,0)))))</f>
        <v>0</v>
      </c>
      <c r="H3998" s="16">
        <f t="shared" si="188"/>
        <v>0</v>
      </c>
      <c r="I3998" s="16">
        <f t="shared" si="186"/>
        <v>0</v>
      </c>
      <c r="J3998" s="16">
        <f t="shared" si="187"/>
        <v>0</v>
      </c>
    </row>
    <row r="3999" spans="4:10" ht="15" customHeight="1" x14ac:dyDescent="0.15">
      <c r="D3999" s="16">
        <f>IF(T3999="",0,IF(科目汇总表!P$5=1,INT(LEFT(T3999,4)),IF(AND(科目汇总表!P$5=2,LEN(T3999)&gt;4),INT(LEFT(T3999,6)),IF(AND(科目汇总表!P$5=3,LEN(T3999)&gt;6),INT(LEFT(T3999,8)),IF(AND(科目汇总表!P$5=4,LEN(T3999)&gt;8),T3999,0)))))</f>
        <v>0</v>
      </c>
      <c r="H3999" s="16">
        <f t="shared" si="188"/>
        <v>0</v>
      </c>
      <c r="I3999" s="16">
        <f t="shared" si="186"/>
        <v>0</v>
      </c>
      <c r="J3999" s="16">
        <f t="shared" si="187"/>
        <v>0</v>
      </c>
    </row>
    <row r="4000" spans="4:10" ht="15" customHeight="1" x14ac:dyDescent="0.15">
      <c r="D4000" s="16">
        <f>IF(T4000="",0,IF(科目汇总表!P$5=1,INT(LEFT(T4000,4)),IF(AND(科目汇总表!P$5=2,LEN(T4000)&gt;4),INT(LEFT(T4000,6)),IF(AND(科目汇总表!P$5=3,LEN(T4000)&gt;6),INT(LEFT(T4000,8)),IF(AND(科目汇总表!P$5=4,LEN(T4000)&gt;8),T4000,0)))))</f>
        <v>0</v>
      </c>
      <c r="H4000" s="16">
        <f t="shared" si="188"/>
        <v>0</v>
      </c>
      <c r="I4000" s="16">
        <f t="shared" si="186"/>
        <v>0</v>
      </c>
      <c r="J4000" s="16">
        <f t="shared" si="187"/>
        <v>0</v>
      </c>
    </row>
  </sheetData>
  <sheetProtection password="9BFE" sheet="1" objects="1" scenarios="1"/>
  <phoneticPr fontId="1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indexed="10"/>
  </sheetPr>
  <dimension ref="A1:W500"/>
  <sheetViews>
    <sheetView showZeros="0" topLeftCell="N1" workbookViewId="0">
      <selection activeCell="Y26" sqref="Y26"/>
    </sheetView>
  </sheetViews>
  <sheetFormatPr defaultRowHeight="15" customHeight="1" x14ac:dyDescent="0.15"/>
  <cols>
    <col min="1" max="9" width="5" style="1" hidden="1" customWidth="1"/>
    <col min="10" max="10" width="6.375" style="1" hidden="1" customWidth="1"/>
    <col min="11" max="11" width="12.5" style="1" hidden="1" customWidth="1"/>
    <col min="12" max="12" width="5.25" style="1" hidden="1" customWidth="1"/>
    <col min="13" max="13" width="5" style="1" hidden="1" customWidth="1"/>
    <col min="14" max="14" width="5" style="1" customWidth="1"/>
    <col min="15" max="15" width="11.375" style="89" customWidth="1"/>
    <col min="16" max="16" width="37.25" style="89" customWidth="1"/>
    <col min="17" max="17" width="16.375" style="89" customWidth="1"/>
    <col min="18" max="18" width="4.375" style="1" customWidth="1"/>
    <col min="19" max="20" width="0" style="1" hidden="1" customWidth="1"/>
    <col min="21" max="21" width="12.25" style="1" hidden="1" customWidth="1"/>
    <col min="22" max="22" width="5" style="1" hidden="1" customWidth="1"/>
    <col min="23" max="23" width="11.75" style="1" hidden="1" customWidth="1"/>
    <col min="24" max="16384" width="9" style="1"/>
  </cols>
  <sheetData>
    <row r="1" spans="10:23" ht="15" customHeight="1" x14ac:dyDescent="0.15">
      <c r="P1" s="89" t="s">
        <v>133</v>
      </c>
      <c r="U1" s="2" t="s">
        <v>231</v>
      </c>
      <c r="W1" s="2" t="s">
        <v>232</v>
      </c>
    </row>
    <row r="2" spans="10:23" ht="15" customHeight="1" x14ac:dyDescent="0.15">
      <c r="J2" s="2" t="s">
        <v>307</v>
      </c>
      <c r="K2" s="2" t="s">
        <v>307</v>
      </c>
      <c r="O2" s="89" t="s">
        <v>7</v>
      </c>
      <c r="P2" s="89" t="s">
        <v>8</v>
      </c>
      <c r="Q2" s="89" t="s">
        <v>230</v>
      </c>
      <c r="U2" s="48">
        <f>ROUND(SUMPRODUCT((LEN(O$3:O$500)=4)*U$3:U$500),2)</f>
        <v>0</v>
      </c>
      <c r="W2" s="48">
        <f>ROUND(SUMPRODUCT((LEN(O$3:O$500)=4)*W$3:W$500),2)</f>
        <v>0</v>
      </c>
    </row>
    <row r="3" spans="10:23" ht="15" customHeight="1" x14ac:dyDescent="0.15">
      <c r="J3" s="3">
        <f>IF(K3=0,0,IF(AND(K3&lt;&gt;0,INT(LEFT(O3,4))=结转!R$13),MAX(J$2:J2)+1,0))</f>
        <v>0</v>
      </c>
      <c r="K3" s="16">
        <f>ROUND(SUMIF(data!T$4:T$10000,O3,data!V$4:V$10000)-SUMIF(data!T$4:T$10000,O3,data!W$4:W$10000),2)</f>
        <v>0</v>
      </c>
      <c r="O3" s="89">
        <v>1001</v>
      </c>
      <c r="P3" s="89" t="s">
        <v>346</v>
      </c>
      <c r="Q3" s="89">
        <v>0</v>
      </c>
      <c r="S3" s="16">
        <f>IF(LEN(O3)&gt;4,INT(O3/100),0)</f>
        <v>0</v>
      </c>
      <c r="T3" s="16">
        <f>IF(O3="","",ROUND(SUMIF(S$3:S$500,O3,Q$3:Q$500),2))</f>
        <v>0</v>
      </c>
      <c r="U3" s="26">
        <f>IF(O3="",0,ROUND(IF(T3&lt;&gt;0,T3,Q3),2))</f>
        <v>0</v>
      </c>
      <c r="W3" s="16">
        <f>IF(LEN(O3)=4,ROUND(SUMIF(data2!H$4:H$10000,O3,data2!V$4:V$10000)-SUMIF(data2!H$4:H$10000,O3,data2!W$4:W$10000)+Q3,2),IF(LEN(O3)=6,ROUND(SUMIF(data2!I$4:I$10000,O3,data2!V$4:V$10000)-SUMIF(data2!I$4:I$10000,O3,data2!W$4:W$10000)+Q3,2),IF(LEN(O3)=8,ROUND(SUMIF(data2!J$4:J$10000,O3,data2!V$4:V$10000)-SUMIF(data2!J$4:J$10000,O3,data2!W$4:W$10000)+Q3,2),IF(LEN(O3)=10,ROUND(SUMIF(data2!T$4:T$10000,O3,data2!V$4:V$10000)-SUMIF(data2!T$4:T$10000,O3,data2!W$4:W$10000)+Q3,2),0))))</f>
        <v>0</v>
      </c>
    </row>
    <row r="4" spans="10:23" ht="15" customHeight="1" x14ac:dyDescent="0.15">
      <c r="J4" s="3">
        <f>IF(K4=0,0,IF(AND(K4&lt;&gt;0,INT(LEFT(O4,4))=结转!R$13),MAX(J$2:J3)+1,0))</f>
        <v>0</v>
      </c>
      <c r="K4" s="16">
        <f>ROUND(SUMIF(data!T$4:T$10000,O4,data!V$4:V$10000)-SUMIF(data!T$4:T$10000,O4,data!W$4:W$10000),2)</f>
        <v>0</v>
      </c>
      <c r="O4" s="89">
        <v>1002</v>
      </c>
      <c r="P4" s="89" t="s">
        <v>134</v>
      </c>
      <c r="Q4" s="89">
        <v>0</v>
      </c>
      <c r="S4" s="16">
        <f t="shared" ref="S4:S71" si="0">IF(LEN(O4)&gt;4,INT(O4/100),0)</f>
        <v>0</v>
      </c>
      <c r="T4" s="16">
        <f t="shared" ref="T4:T20" si="1">IF(O4="","",ROUND(SUMIF(S$3:S$500,O4,Q$3:Q$500),2))</f>
        <v>0</v>
      </c>
      <c r="U4" s="26">
        <f t="shared" ref="U4:U67" si="2">IF(O4="",0,ROUND(IF(T4&lt;&gt;0,T4,Q4),2))</f>
        <v>0</v>
      </c>
      <c r="W4" s="16">
        <f>IF(LEN(O4)=4,ROUND(SUMIF(data2!H$4:H$10000,O4,data2!V$4:V$10000)-SUMIF(data2!H$4:H$10000,O4,data2!W$4:W$10000)+Q4,2),IF(LEN(O4)=6,ROUND(SUMIF(data2!I$4:I$10000,O4,data2!V$4:V$10000)-SUMIF(data2!I$4:I$10000,O4,data2!W$4:W$10000)+Q4,2),IF(LEN(O4)=8,ROUND(SUMIF(data2!J$4:J$10000,O4,data2!V$4:V$10000)-SUMIF(data2!J$4:J$10000,O4,data2!W$4:W$10000)+Q4,2),IF(LEN(O4)=10,ROUND(SUMIF(data2!T$4:T$10000,O4,data2!V$4:V$10000)-SUMIF(data2!T$4:T$10000,O4,data2!W$4:W$10000)+Q4,2),0))))</f>
        <v>0</v>
      </c>
    </row>
    <row r="5" spans="10:23" ht="15" customHeight="1" x14ac:dyDescent="0.15">
      <c r="J5" s="3">
        <f>IF(K5=0,0,IF(AND(K5&lt;&gt;0,INT(LEFT(O5,4))=结转!R$13),MAX(J$2:J4)+1,0))</f>
        <v>0</v>
      </c>
      <c r="K5" s="16">
        <f>ROUND(SUMIF(data!T$4:T$10000,O5,data!V$4:V$10000)-SUMIF(data!T$4:T$10000,O5,data!W$4:W$10000),2)</f>
        <v>0</v>
      </c>
      <c r="O5" s="89">
        <v>100201</v>
      </c>
      <c r="P5" s="89" t="s">
        <v>393</v>
      </c>
      <c r="Q5" s="89">
        <v>0</v>
      </c>
      <c r="S5" s="16">
        <f t="shared" si="0"/>
        <v>1002</v>
      </c>
      <c r="T5" s="16">
        <f t="shared" si="1"/>
        <v>0</v>
      </c>
      <c r="U5" s="26">
        <f t="shared" si="2"/>
        <v>0</v>
      </c>
      <c r="W5" s="16">
        <f>IF(LEN(O5)=4,ROUND(SUMIF(data2!H$4:H$10000,O5,data2!V$4:V$10000)-SUMIF(data2!H$4:H$10000,O5,data2!W$4:W$10000)+Q5,2),IF(LEN(O5)=6,ROUND(SUMIF(data2!I$4:I$10000,O5,data2!V$4:V$10000)-SUMIF(data2!I$4:I$10000,O5,data2!W$4:W$10000)+Q5,2),IF(LEN(O5)=8,ROUND(SUMIF(data2!J$4:J$10000,O5,data2!V$4:V$10000)-SUMIF(data2!J$4:J$10000,O5,data2!W$4:W$10000)+Q5,2),IF(LEN(O5)=10,ROUND(SUMIF(data2!T$4:T$10000,O5,data2!V$4:V$10000)-SUMIF(data2!T$4:T$10000,O5,data2!W$4:W$10000)+Q5,2),0))))</f>
        <v>0</v>
      </c>
    </row>
    <row r="6" spans="10:23" ht="15" customHeight="1" x14ac:dyDescent="0.15">
      <c r="J6" s="3">
        <f>IF(K6=0,0,IF(AND(K6&lt;&gt;0,INT(LEFT(O6,4))=结转!R$13),MAX(J$2:J5)+1,0))</f>
        <v>0</v>
      </c>
      <c r="K6" s="16">
        <f>ROUND(SUMIF(data!T$4:T$10000,O6,data!V$4:V$10000)-SUMIF(data!T$4:T$10000,O6,data!W$4:W$10000),2)</f>
        <v>0</v>
      </c>
      <c r="O6" s="89">
        <v>100202</v>
      </c>
      <c r="P6" s="89" t="s">
        <v>395</v>
      </c>
      <c r="Q6" s="89">
        <v>0</v>
      </c>
      <c r="S6" s="16">
        <f t="shared" si="0"/>
        <v>1002</v>
      </c>
      <c r="T6" s="16">
        <f t="shared" si="1"/>
        <v>0</v>
      </c>
      <c r="U6" s="26">
        <f t="shared" si="2"/>
        <v>0</v>
      </c>
      <c r="W6" s="16">
        <f>IF(LEN(O6)=4,ROUND(SUMIF(data2!H$4:H$10000,O6,data2!V$4:V$10000)-SUMIF(data2!H$4:H$10000,O6,data2!W$4:W$10000)+Q6,2),IF(LEN(O6)=6,ROUND(SUMIF(data2!I$4:I$10000,O6,data2!V$4:V$10000)-SUMIF(data2!I$4:I$10000,O6,data2!W$4:W$10000)+Q6,2),IF(LEN(O6)=8,ROUND(SUMIF(data2!J$4:J$10000,O6,data2!V$4:V$10000)-SUMIF(data2!J$4:J$10000,O6,data2!W$4:W$10000)+Q6,2),IF(LEN(O6)=10,ROUND(SUMIF(data2!T$4:T$10000,O6,data2!V$4:V$10000)-SUMIF(data2!T$4:T$10000,O6,data2!W$4:W$10000)+Q6,2),0))))</f>
        <v>0</v>
      </c>
    </row>
    <row r="7" spans="10:23" ht="15" customHeight="1" x14ac:dyDescent="0.15">
      <c r="J7" s="3">
        <f>IF(K7=0,0,IF(AND(K7&lt;&gt;0,INT(LEFT(O7,4))=结转!R$13),MAX(J$2:J6)+1,0))</f>
        <v>0</v>
      </c>
      <c r="K7" s="16">
        <f>ROUND(SUMIF(data!T$4:T$10000,O7,data!V$4:V$10000)-SUMIF(data!T$4:T$10000,O7,data!W$4:W$10000),2)</f>
        <v>0</v>
      </c>
      <c r="O7" s="89">
        <v>1012</v>
      </c>
      <c r="P7" s="89" t="s">
        <v>347</v>
      </c>
      <c r="Q7" s="89">
        <v>0</v>
      </c>
      <c r="S7" s="16">
        <f t="shared" si="0"/>
        <v>0</v>
      </c>
      <c r="T7" s="16">
        <f t="shared" si="1"/>
        <v>0</v>
      </c>
      <c r="U7" s="26">
        <f t="shared" si="2"/>
        <v>0</v>
      </c>
      <c r="W7" s="16">
        <f>IF(LEN(O7)=4,ROUND(SUMIF(data2!H$4:H$10000,O7,data2!V$4:V$10000)-SUMIF(data2!H$4:H$10000,O7,data2!W$4:W$10000)+Q7,2),IF(LEN(O7)=6,ROUND(SUMIF(data2!I$4:I$10000,O7,data2!V$4:V$10000)-SUMIF(data2!I$4:I$10000,O7,data2!W$4:W$10000)+Q7,2),IF(LEN(O7)=8,ROUND(SUMIF(data2!J$4:J$10000,O7,data2!V$4:V$10000)-SUMIF(data2!J$4:J$10000,O7,data2!W$4:W$10000)+Q7,2),IF(LEN(O7)=10,ROUND(SUMIF(data2!T$4:T$10000,O7,data2!V$4:V$10000)-SUMIF(data2!T$4:T$10000,O7,data2!W$4:W$10000)+Q7,2),0))))</f>
        <v>0</v>
      </c>
    </row>
    <row r="8" spans="10:23" ht="15" customHeight="1" x14ac:dyDescent="0.15">
      <c r="J8" s="3">
        <f>IF(K8=0,0,IF(AND(K8&lt;&gt;0,INT(LEFT(O8,4))=结转!R$13),MAX(J$2:J7)+1,0))</f>
        <v>0</v>
      </c>
      <c r="K8" s="16">
        <f>ROUND(SUMIF(data!T$4:T$10000,O8,data!V$4:V$10000)-SUMIF(data!T$4:T$10000,O8,data!W$4:W$10000),2)</f>
        <v>0</v>
      </c>
      <c r="O8" s="89">
        <v>1101</v>
      </c>
      <c r="P8" s="89" t="s">
        <v>136</v>
      </c>
      <c r="Q8" s="89">
        <v>0</v>
      </c>
      <c r="S8" s="16">
        <f t="shared" si="0"/>
        <v>0</v>
      </c>
      <c r="T8" s="16">
        <f t="shared" si="1"/>
        <v>0</v>
      </c>
      <c r="U8" s="26">
        <f t="shared" si="2"/>
        <v>0</v>
      </c>
      <c r="W8" s="16">
        <f>IF(LEN(O8)=4,ROUND(SUMIF(data2!H$4:H$10000,O8,data2!V$4:V$10000)-SUMIF(data2!H$4:H$10000,O8,data2!W$4:W$10000)+Q8,2),IF(LEN(O8)=6,ROUND(SUMIF(data2!I$4:I$10000,O8,data2!V$4:V$10000)-SUMIF(data2!I$4:I$10000,O8,data2!W$4:W$10000)+Q8,2),IF(LEN(O8)=8,ROUND(SUMIF(data2!J$4:J$10000,O8,data2!V$4:V$10000)-SUMIF(data2!J$4:J$10000,O8,data2!W$4:W$10000)+Q8,2),IF(LEN(O8)=10,ROUND(SUMIF(data2!T$4:T$10000,O8,data2!V$4:V$10000)-SUMIF(data2!T$4:T$10000,O8,data2!W$4:W$10000)+Q8,2),0))))</f>
        <v>0</v>
      </c>
    </row>
    <row r="9" spans="10:23" ht="15" customHeight="1" x14ac:dyDescent="0.15">
      <c r="J9" s="3">
        <f>IF(K9=0,0,IF(AND(K9&lt;&gt;0,INT(LEFT(O9,4))=结转!R$13),MAX(J$2:J8)+1,0))</f>
        <v>0</v>
      </c>
      <c r="K9" s="16">
        <f>ROUND(SUMIF(data!T$4:T$10000,O9,data!V$4:V$10000)-SUMIF(data!T$4:T$10000,O9,data!W$4:W$10000),2)</f>
        <v>0</v>
      </c>
      <c r="O9" s="89">
        <v>1121</v>
      </c>
      <c r="P9" s="89" t="s">
        <v>137</v>
      </c>
      <c r="Q9" s="89">
        <v>0</v>
      </c>
      <c r="S9" s="16">
        <f t="shared" si="0"/>
        <v>0</v>
      </c>
      <c r="T9" s="16">
        <f t="shared" si="1"/>
        <v>0</v>
      </c>
      <c r="U9" s="26">
        <f t="shared" si="2"/>
        <v>0</v>
      </c>
      <c r="W9" s="16">
        <f>IF(LEN(O9)=4,ROUND(SUMIF(data2!H$4:H$10000,O9,data2!V$4:V$10000)-SUMIF(data2!H$4:H$10000,O9,data2!W$4:W$10000)+Q9,2),IF(LEN(O9)=6,ROUND(SUMIF(data2!I$4:I$10000,O9,data2!V$4:V$10000)-SUMIF(data2!I$4:I$10000,O9,data2!W$4:W$10000)+Q9,2),IF(LEN(O9)=8,ROUND(SUMIF(data2!J$4:J$10000,O9,data2!V$4:V$10000)-SUMIF(data2!J$4:J$10000,O9,data2!W$4:W$10000)+Q9,2),IF(LEN(O9)=10,ROUND(SUMIF(data2!T$4:T$10000,O9,data2!V$4:V$10000)-SUMIF(data2!T$4:T$10000,O9,data2!W$4:W$10000)+Q9,2),0))))</f>
        <v>0</v>
      </c>
    </row>
    <row r="10" spans="10:23" ht="15" customHeight="1" x14ac:dyDescent="0.15">
      <c r="J10" s="3">
        <f>IF(K10=0,0,IF(AND(K10&lt;&gt;0,INT(LEFT(O10,4))=结转!R$13),MAX(J$2:J9)+1,0))</f>
        <v>0</v>
      </c>
      <c r="K10" s="16">
        <f>ROUND(SUMIF(data!T$4:T$10000,O10,data!V$4:V$10000)-SUMIF(data!T$4:T$10000,O10,data!W$4:W$10000),2)</f>
        <v>0</v>
      </c>
      <c r="O10" s="89">
        <v>1122</v>
      </c>
      <c r="P10" s="89" t="s">
        <v>138</v>
      </c>
      <c r="Q10" s="89">
        <v>0</v>
      </c>
      <c r="S10" s="16">
        <f t="shared" si="0"/>
        <v>0</v>
      </c>
      <c r="T10" s="16">
        <f t="shared" si="1"/>
        <v>0</v>
      </c>
      <c r="U10" s="26">
        <f t="shared" si="2"/>
        <v>0</v>
      </c>
      <c r="W10" s="16">
        <f>IF(LEN(O10)=4,ROUND(SUMIF(data2!H$4:H$10000,O10,data2!V$4:V$10000)-SUMIF(data2!H$4:H$10000,O10,data2!W$4:W$10000)+Q10,2),IF(LEN(O10)=6,ROUND(SUMIF(data2!I$4:I$10000,O10,data2!V$4:V$10000)-SUMIF(data2!I$4:I$10000,O10,data2!W$4:W$10000)+Q10,2),IF(LEN(O10)=8,ROUND(SUMIF(data2!J$4:J$10000,O10,data2!V$4:V$10000)-SUMIF(data2!J$4:J$10000,O10,data2!W$4:W$10000)+Q10,2),IF(LEN(O10)=10,ROUND(SUMIF(data2!T$4:T$10000,O10,data2!V$4:V$10000)-SUMIF(data2!T$4:T$10000,O10,data2!W$4:W$10000)+Q10,2),0))))</f>
        <v>0</v>
      </c>
    </row>
    <row r="11" spans="10:23" ht="15" customHeight="1" x14ac:dyDescent="0.15">
      <c r="J11" s="3">
        <f>IF(K11=0,0,IF(AND(K11&lt;&gt;0,INT(LEFT(O11,4))=结转!R$13),MAX(J$2:J10)+1,0))</f>
        <v>0</v>
      </c>
      <c r="K11" s="16">
        <f>ROUND(SUMIF(data!T$4:T$10000,O11,data!V$4:V$10000)-SUMIF(data!T$4:T$10000,O11,data!W$4:W$10000),2)</f>
        <v>0</v>
      </c>
      <c r="O11" s="89">
        <v>1123</v>
      </c>
      <c r="P11" s="89" t="s">
        <v>139</v>
      </c>
      <c r="Q11" s="89">
        <v>0</v>
      </c>
      <c r="S11" s="16">
        <f t="shared" si="0"/>
        <v>0</v>
      </c>
      <c r="T11" s="16">
        <f t="shared" si="1"/>
        <v>0</v>
      </c>
      <c r="U11" s="26">
        <f t="shared" si="2"/>
        <v>0</v>
      </c>
      <c r="W11" s="16">
        <f>IF(LEN(O11)=4,ROUND(SUMIF(data2!H$4:H$10000,O11,data2!V$4:V$10000)-SUMIF(data2!H$4:H$10000,O11,data2!W$4:W$10000)+Q11,2),IF(LEN(O11)=6,ROUND(SUMIF(data2!I$4:I$10000,O11,data2!V$4:V$10000)-SUMIF(data2!I$4:I$10000,O11,data2!W$4:W$10000)+Q11,2),IF(LEN(O11)=8,ROUND(SUMIF(data2!J$4:J$10000,O11,data2!V$4:V$10000)-SUMIF(data2!J$4:J$10000,O11,data2!W$4:W$10000)+Q11,2),IF(LEN(O11)=10,ROUND(SUMIF(data2!T$4:T$10000,O11,data2!V$4:V$10000)-SUMIF(data2!T$4:T$10000,O11,data2!W$4:W$10000)+Q11,2),0))))</f>
        <v>0</v>
      </c>
    </row>
    <row r="12" spans="10:23" ht="15" customHeight="1" x14ac:dyDescent="0.15">
      <c r="J12" s="3">
        <f>IF(K12=0,0,IF(AND(K12&lt;&gt;0,INT(LEFT(O12,4))=结转!R$13),MAX(J$2:J11)+1,0))</f>
        <v>0</v>
      </c>
      <c r="K12" s="16">
        <f>ROUND(SUMIF(data!T$4:T$10000,O12,data!V$4:V$10000)-SUMIF(data!T$4:T$10000,O12,data!W$4:W$10000),2)</f>
        <v>0</v>
      </c>
      <c r="O12" s="89">
        <v>1131</v>
      </c>
      <c r="P12" s="89" t="s">
        <v>348</v>
      </c>
      <c r="Q12" s="89">
        <v>0</v>
      </c>
      <c r="S12" s="16">
        <f t="shared" si="0"/>
        <v>0</v>
      </c>
      <c r="T12" s="16">
        <f t="shared" si="1"/>
        <v>0</v>
      </c>
      <c r="U12" s="26">
        <f t="shared" si="2"/>
        <v>0</v>
      </c>
      <c r="W12" s="16">
        <f>IF(LEN(O12)=4,ROUND(SUMIF(data2!H$4:H$10000,O12,data2!V$4:V$10000)-SUMIF(data2!H$4:H$10000,O12,data2!W$4:W$10000)+Q12,2),IF(LEN(O12)=6,ROUND(SUMIF(data2!I$4:I$10000,O12,data2!V$4:V$10000)-SUMIF(data2!I$4:I$10000,O12,data2!W$4:W$10000)+Q12,2),IF(LEN(O12)=8,ROUND(SUMIF(data2!J$4:J$10000,O12,data2!V$4:V$10000)-SUMIF(data2!J$4:J$10000,O12,data2!W$4:W$10000)+Q12,2),IF(LEN(O12)=10,ROUND(SUMIF(data2!T$4:T$10000,O12,data2!V$4:V$10000)-SUMIF(data2!T$4:T$10000,O12,data2!W$4:W$10000)+Q12,2),0))))</f>
        <v>0</v>
      </c>
    </row>
    <row r="13" spans="10:23" ht="15" customHeight="1" x14ac:dyDescent="0.15">
      <c r="J13" s="3">
        <f>IF(K13=0,0,IF(AND(K13&lt;&gt;0,INT(LEFT(O13,4))=结转!R$13),MAX(J$2:J12)+1,0))</f>
        <v>0</v>
      </c>
      <c r="K13" s="16">
        <f>ROUND(SUMIF(data!T$4:T$10000,O13,data!V$4:V$10000)-SUMIF(data!T$4:T$10000,O13,data!W$4:W$10000),2)</f>
        <v>0</v>
      </c>
      <c r="O13" s="89">
        <v>1132</v>
      </c>
      <c r="P13" s="89" t="s">
        <v>349</v>
      </c>
      <c r="Q13" s="89">
        <v>0</v>
      </c>
      <c r="S13" s="16">
        <f t="shared" si="0"/>
        <v>0</v>
      </c>
      <c r="T13" s="16">
        <f t="shared" si="1"/>
        <v>0</v>
      </c>
      <c r="U13" s="26">
        <f t="shared" si="2"/>
        <v>0</v>
      </c>
      <c r="W13" s="16">
        <f>IF(LEN(O13)=4,ROUND(SUMIF(data2!H$4:H$10000,O13,data2!V$4:V$10000)-SUMIF(data2!H$4:H$10000,O13,data2!W$4:W$10000)+Q13,2),IF(LEN(O13)=6,ROUND(SUMIF(data2!I$4:I$10000,O13,data2!V$4:V$10000)-SUMIF(data2!I$4:I$10000,O13,data2!W$4:W$10000)+Q13,2),IF(LEN(O13)=8,ROUND(SUMIF(data2!J$4:J$10000,O13,data2!V$4:V$10000)-SUMIF(data2!J$4:J$10000,O13,data2!W$4:W$10000)+Q13,2),IF(LEN(O13)=10,ROUND(SUMIF(data2!T$4:T$10000,O13,data2!V$4:V$10000)-SUMIF(data2!T$4:T$10000,O13,data2!W$4:W$10000)+Q13,2),0))))</f>
        <v>0</v>
      </c>
    </row>
    <row r="14" spans="10:23" ht="15" customHeight="1" x14ac:dyDescent="0.15">
      <c r="J14" s="3">
        <f>IF(K14=0,0,IF(AND(K14&lt;&gt;0,INT(LEFT(O14,4))=结转!R$13),MAX(J$2:J13)+1,0))</f>
        <v>0</v>
      </c>
      <c r="K14" s="16">
        <f>ROUND(SUMIF(data!T$4:T$10000,O14,data!V$4:V$10000)-SUMIF(data!T$4:T$10000,O14,data!W$4:W$10000),2)</f>
        <v>0</v>
      </c>
      <c r="O14" s="89">
        <v>1221</v>
      </c>
      <c r="P14" s="89" t="s">
        <v>140</v>
      </c>
      <c r="Q14" s="89">
        <v>0</v>
      </c>
      <c r="S14" s="16">
        <f t="shared" si="0"/>
        <v>0</v>
      </c>
      <c r="T14" s="16">
        <f t="shared" si="1"/>
        <v>0</v>
      </c>
      <c r="U14" s="26">
        <f t="shared" si="2"/>
        <v>0</v>
      </c>
      <c r="W14" s="16">
        <f>IF(LEN(O14)=4,ROUND(SUMIF(data2!H$4:H$10000,O14,data2!V$4:V$10000)-SUMIF(data2!H$4:H$10000,O14,data2!W$4:W$10000)+Q14,2),IF(LEN(O14)=6,ROUND(SUMIF(data2!I$4:I$10000,O14,data2!V$4:V$10000)-SUMIF(data2!I$4:I$10000,O14,data2!W$4:W$10000)+Q14,2),IF(LEN(O14)=8,ROUND(SUMIF(data2!J$4:J$10000,O14,data2!V$4:V$10000)-SUMIF(data2!J$4:J$10000,O14,data2!W$4:W$10000)+Q14,2),IF(LEN(O14)=10,ROUND(SUMIF(data2!T$4:T$10000,O14,data2!V$4:V$10000)-SUMIF(data2!T$4:T$10000,O14,data2!W$4:W$10000)+Q14,2),0))))</f>
        <v>0</v>
      </c>
    </row>
    <row r="15" spans="10:23" ht="15" customHeight="1" x14ac:dyDescent="0.15">
      <c r="J15" s="3">
        <f>IF(K15=0,0,IF(AND(K15&lt;&gt;0,INT(LEFT(O15,4))=结转!R$13),MAX(J$2:J14)+1,0))</f>
        <v>0</v>
      </c>
      <c r="K15" s="16">
        <f>ROUND(SUMIF(data!T$4:T$10000,O15,data!V$4:V$10000)-SUMIF(data!T$4:T$10000,O15,data!W$4:W$10000),2)</f>
        <v>0</v>
      </c>
      <c r="O15" s="89">
        <v>1401</v>
      </c>
      <c r="P15" s="89" t="s">
        <v>350</v>
      </c>
      <c r="Q15" s="89">
        <v>0</v>
      </c>
      <c r="S15" s="16">
        <f t="shared" si="0"/>
        <v>0</v>
      </c>
      <c r="T15" s="16">
        <f t="shared" si="1"/>
        <v>0</v>
      </c>
      <c r="U15" s="26">
        <f t="shared" si="2"/>
        <v>0</v>
      </c>
      <c r="W15" s="16">
        <f>IF(LEN(O15)=4,ROUND(SUMIF(data2!H$4:H$10000,O15,data2!V$4:V$10000)-SUMIF(data2!H$4:H$10000,O15,data2!W$4:W$10000)+Q15,2),IF(LEN(O15)=6,ROUND(SUMIF(data2!I$4:I$10000,O15,data2!V$4:V$10000)-SUMIF(data2!I$4:I$10000,O15,data2!W$4:W$10000)+Q15,2),IF(LEN(O15)=8,ROUND(SUMIF(data2!J$4:J$10000,O15,data2!V$4:V$10000)-SUMIF(data2!J$4:J$10000,O15,data2!W$4:W$10000)+Q15,2),IF(LEN(O15)=10,ROUND(SUMIF(data2!T$4:T$10000,O15,data2!V$4:V$10000)-SUMIF(data2!T$4:T$10000,O15,data2!W$4:W$10000)+Q15,2),0))))</f>
        <v>0</v>
      </c>
    </row>
    <row r="16" spans="10:23" ht="15" customHeight="1" x14ac:dyDescent="0.15">
      <c r="J16" s="3">
        <f>IF(K16=0,0,IF(AND(K16&lt;&gt;0,INT(LEFT(O16,4))=结转!R$13),MAX(J$2:J15)+1,0))</f>
        <v>0</v>
      </c>
      <c r="K16" s="16">
        <f>ROUND(SUMIF(data!T$4:T$10000,O16,data!V$4:V$10000)-SUMIF(data!T$4:T$10000,O16,data!W$4:W$10000),2)</f>
        <v>0</v>
      </c>
      <c r="O16" s="89">
        <v>1402</v>
      </c>
      <c r="P16" s="89" t="s">
        <v>351</v>
      </c>
      <c r="Q16" s="89">
        <v>0</v>
      </c>
      <c r="S16" s="16">
        <f t="shared" si="0"/>
        <v>0</v>
      </c>
      <c r="T16" s="16">
        <f t="shared" si="1"/>
        <v>0</v>
      </c>
      <c r="U16" s="26">
        <f t="shared" si="2"/>
        <v>0</v>
      </c>
      <c r="W16" s="16">
        <f>IF(LEN(O16)=4,ROUND(SUMIF(data2!H$4:H$10000,O16,data2!V$4:V$10000)-SUMIF(data2!H$4:H$10000,O16,data2!W$4:W$10000)+Q16,2),IF(LEN(O16)=6,ROUND(SUMIF(data2!I$4:I$10000,O16,data2!V$4:V$10000)-SUMIF(data2!I$4:I$10000,O16,data2!W$4:W$10000)+Q16,2),IF(LEN(O16)=8,ROUND(SUMIF(data2!J$4:J$10000,O16,data2!V$4:V$10000)-SUMIF(data2!J$4:J$10000,O16,data2!W$4:W$10000)+Q16,2),IF(LEN(O16)=10,ROUND(SUMIF(data2!T$4:T$10000,O16,data2!V$4:V$10000)-SUMIF(data2!T$4:T$10000,O16,data2!W$4:W$10000)+Q16,2),0))))</f>
        <v>0</v>
      </c>
    </row>
    <row r="17" spans="10:23" ht="15" customHeight="1" x14ac:dyDescent="0.15">
      <c r="J17" s="3">
        <f>IF(K17=0,0,IF(AND(K17&lt;&gt;0,INT(LEFT(O17,4))=结转!R$13),MAX(J$2:J16)+1,0))</f>
        <v>0</v>
      </c>
      <c r="K17" s="16">
        <f>ROUND(SUMIF(data!T$4:T$10000,O17,data!V$4:V$10000)-SUMIF(data!T$4:T$10000,O17,data!W$4:W$10000),2)</f>
        <v>0</v>
      </c>
      <c r="O17" s="89">
        <v>1403</v>
      </c>
      <c r="P17" s="89" t="s">
        <v>352</v>
      </c>
      <c r="Q17" s="89">
        <v>0</v>
      </c>
      <c r="S17" s="16">
        <f t="shared" si="0"/>
        <v>0</v>
      </c>
      <c r="T17" s="16">
        <f t="shared" si="1"/>
        <v>0</v>
      </c>
      <c r="U17" s="26">
        <f t="shared" si="2"/>
        <v>0</v>
      </c>
      <c r="W17" s="16">
        <f>IF(LEN(O17)=4,ROUND(SUMIF(data2!H$4:H$10000,O17,data2!V$4:V$10000)-SUMIF(data2!H$4:H$10000,O17,data2!W$4:W$10000)+Q17,2),IF(LEN(O17)=6,ROUND(SUMIF(data2!I$4:I$10000,O17,data2!V$4:V$10000)-SUMIF(data2!I$4:I$10000,O17,data2!W$4:W$10000)+Q17,2),IF(LEN(O17)=8,ROUND(SUMIF(data2!J$4:J$10000,O17,data2!V$4:V$10000)-SUMIF(data2!J$4:J$10000,O17,data2!W$4:W$10000)+Q17,2),IF(LEN(O17)=10,ROUND(SUMIF(data2!T$4:T$10000,O17,data2!V$4:V$10000)-SUMIF(data2!T$4:T$10000,O17,data2!W$4:W$10000)+Q17,2),0))))</f>
        <v>0</v>
      </c>
    </row>
    <row r="18" spans="10:23" ht="15" customHeight="1" x14ac:dyDescent="0.15">
      <c r="J18" s="3">
        <f>IF(K18=0,0,IF(AND(K18&lt;&gt;0,INT(LEFT(O18,4))=结转!R$13),MAX(J$2:J17)+1,0))</f>
        <v>0</v>
      </c>
      <c r="K18" s="16">
        <f>ROUND(SUMIF(data!T$4:T$10000,O18,data!V$4:V$10000)-SUMIF(data!T$4:T$10000,O18,data!W$4:W$10000),2)</f>
        <v>0</v>
      </c>
      <c r="O18" s="89">
        <v>1404</v>
      </c>
      <c r="P18" s="89" t="s">
        <v>353</v>
      </c>
      <c r="Q18" s="89">
        <v>0</v>
      </c>
      <c r="S18" s="16">
        <f t="shared" si="0"/>
        <v>0</v>
      </c>
      <c r="T18" s="16">
        <f t="shared" si="1"/>
        <v>0</v>
      </c>
      <c r="U18" s="26">
        <f t="shared" si="2"/>
        <v>0</v>
      </c>
      <c r="W18" s="16">
        <f>IF(LEN(O18)=4,ROUND(SUMIF(data2!H$4:H$10000,O18,data2!V$4:V$10000)-SUMIF(data2!H$4:H$10000,O18,data2!W$4:W$10000)+Q18,2),IF(LEN(O18)=6,ROUND(SUMIF(data2!I$4:I$10000,O18,data2!V$4:V$10000)-SUMIF(data2!I$4:I$10000,O18,data2!W$4:W$10000)+Q18,2),IF(LEN(O18)=8,ROUND(SUMIF(data2!J$4:J$10000,O18,data2!V$4:V$10000)-SUMIF(data2!J$4:J$10000,O18,data2!W$4:W$10000)+Q18,2),IF(LEN(O18)=10,ROUND(SUMIF(data2!T$4:T$10000,O18,data2!V$4:V$10000)-SUMIF(data2!T$4:T$10000,O18,data2!W$4:W$10000)+Q18,2),0))))</f>
        <v>0</v>
      </c>
    </row>
    <row r="19" spans="10:23" ht="15" customHeight="1" x14ac:dyDescent="0.15">
      <c r="J19" s="3">
        <f>IF(K19=0,0,IF(AND(K19&lt;&gt;0,INT(LEFT(O19,4))=结转!R$13),MAX(J$2:J18)+1,0))</f>
        <v>0</v>
      </c>
      <c r="K19" s="16">
        <f>ROUND(SUMIF(data!T$4:T$10000,O19,data!V$4:V$10000)-SUMIF(data!T$4:T$10000,O19,data!W$4:W$10000),2)</f>
        <v>0</v>
      </c>
      <c r="O19" s="89">
        <v>1405</v>
      </c>
      <c r="P19" s="89" t="s">
        <v>354</v>
      </c>
      <c r="Q19" s="89">
        <v>0</v>
      </c>
      <c r="S19" s="16">
        <f t="shared" si="0"/>
        <v>0</v>
      </c>
      <c r="T19" s="16">
        <f t="shared" si="1"/>
        <v>0</v>
      </c>
      <c r="U19" s="26">
        <f t="shared" si="2"/>
        <v>0</v>
      </c>
      <c r="W19" s="16">
        <f>IF(LEN(O19)=4,ROUND(SUMIF(data2!H$4:H$10000,O19,data2!V$4:V$10000)-SUMIF(data2!H$4:H$10000,O19,data2!W$4:W$10000)+Q19,2),IF(LEN(O19)=6,ROUND(SUMIF(data2!I$4:I$10000,O19,data2!V$4:V$10000)-SUMIF(data2!I$4:I$10000,O19,data2!W$4:W$10000)+Q19,2),IF(LEN(O19)=8,ROUND(SUMIF(data2!J$4:J$10000,O19,data2!V$4:V$10000)-SUMIF(data2!J$4:J$10000,O19,data2!W$4:W$10000)+Q19,2),IF(LEN(O19)=10,ROUND(SUMIF(data2!T$4:T$10000,O19,data2!V$4:V$10000)-SUMIF(data2!T$4:T$10000,O19,data2!W$4:W$10000)+Q19,2),0))))</f>
        <v>0</v>
      </c>
    </row>
    <row r="20" spans="10:23" ht="15" customHeight="1" x14ac:dyDescent="0.15">
      <c r="J20" s="3">
        <f>IF(K20=0,0,IF(AND(K20&lt;&gt;0,INT(LEFT(O20,4))=结转!R$13),MAX(J$2:J19)+1,0))</f>
        <v>0</v>
      </c>
      <c r="K20" s="16">
        <f>ROUND(SUMIF(data!T$4:T$10000,O20,data!V$4:V$10000)-SUMIF(data!T$4:T$10000,O20,data!W$4:W$10000),2)</f>
        <v>0</v>
      </c>
      <c r="O20" s="89">
        <v>1407</v>
      </c>
      <c r="P20" s="89" t="s">
        <v>355</v>
      </c>
      <c r="Q20" s="89">
        <v>0</v>
      </c>
      <c r="S20" s="16">
        <f t="shared" si="0"/>
        <v>0</v>
      </c>
      <c r="T20" s="16">
        <f t="shared" si="1"/>
        <v>0</v>
      </c>
      <c r="U20" s="26">
        <f t="shared" si="2"/>
        <v>0</v>
      </c>
      <c r="W20" s="16">
        <f>IF(LEN(O20)=4,ROUND(SUMIF(data2!H$4:H$10000,O20,data2!V$4:V$10000)-SUMIF(data2!H$4:H$10000,O20,data2!W$4:W$10000)+Q20,2),IF(LEN(O20)=6,ROUND(SUMIF(data2!I$4:I$10000,O20,data2!V$4:V$10000)-SUMIF(data2!I$4:I$10000,O20,data2!W$4:W$10000)+Q20,2),IF(LEN(O20)=8,ROUND(SUMIF(data2!J$4:J$10000,O20,data2!V$4:V$10000)-SUMIF(data2!J$4:J$10000,O20,data2!W$4:W$10000)+Q20,2),IF(LEN(O20)=10,ROUND(SUMIF(data2!T$4:T$10000,O20,data2!V$4:V$10000)-SUMIF(data2!T$4:T$10000,O20,data2!W$4:W$10000)+Q20,2),0))))</f>
        <v>0</v>
      </c>
    </row>
    <row r="21" spans="10:23" ht="15" customHeight="1" x14ac:dyDescent="0.15">
      <c r="J21" s="3">
        <f>IF(K21=0,0,IF(AND(K21&lt;&gt;0,INT(LEFT(O21,4))=结转!R$13),MAX(J$2:J20)+1,0))</f>
        <v>0</v>
      </c>
      <c r="K21" s="16">
        <f>ROUND(SUMIF(data!T$4:T$10000,O21,data!V$4:V$10000)-SUMIF(data!T$4:T$10000,O21,data!W$4:W$10000),2)</f>
        <v>0</v>
      </c>
      <c r="O21" s="89">
        <v>1408</v>
      </c>
      <c r="P21" s="89" t="s">
        <v>356</v>
      </c>
      <c r="Q21" s="89">
        <v>0</v>
      </c>
      <c r="S21" s="16">
        <f t="shared" si="0"/>
        <v>0</v>
      </c>
      <c r="T21" s="16">
        <f t="shared" ref="T21:T84" si="3">IF(O21="","",ROUND(SUMIF(S$3:S$500,O21,Q$3:Q$500),2))</f>
        <v>0</v>
      </c>
      <c r="U21" s="26">
        <f t="shared" si="2"/>
        <v>0</v>
      </c>
      <c r="W21" s="16">
        <f>IF(LEN(O21)=4,ROUND(SUMIF(data2!H$4:H$10000,O21,data2!V$4:V$10000)-SUMIF(data2!H$4:H$10000,O21,data2!W$4:W$10000)+Q21,2),IF(LEN(O21)=6,ROUND(SUMIF(data2!I$4:I$10000,O21,data2!V$4:V$10000)-SUMIF(data2!I$4:I$10000,O21,data2!W$4:W$10000)+Q21,2),IF(LEN(O21)=8,ROUND(SUMIF(data2!J$4:J$10000,O21,data2!V$4:V$10000)-SUMIF(data2!J$4:J$10000,O21,data2!W$4:W$10000)+Q21,2),IF(LEN(O21)=10,ROUND(SUMIF(data2!T$4:T$10000,O21,data2!V$4:V$10000)-SUMIF(data2!T$4:T$10000,O21,data2!W$4:W$10000)+Q21,2),0))))</f>
        <v>0</v>
      </c>
    </row>
    <row r="22" spans="10:23" ht="15" customHeight="1" x14ac:dyDescent="0.15">
      <c r="J22" s="3">
        <f>IF(K22=0,0,IF(AND(K22&lt;&gt;0,INT(LEFT(O22,4))=结转!R$13),MAX(J$2:J21)+1,0))</f>
        <v>0</v>
      </c>
      <c r="K22" s="16">
        <f>ROUND(SUMIF(data!T$4:T$10000,O22,data!V$4:V$10000)-SUMIF(data!T$4:T$10000,O22,data!W$4:W$10000),2)</f>
        <v>0</v>
      </c>
      <c r="O22" s="89">
        <v>1411</v>
      </c>
      <c r="P22" s="89" t="s">
        <v>357</v>
      </c>
      <c r="Q22" s="89">
        <v>0</v>
      </c>
      <c r="S22" s="16">
        <f t="shared" si="0"/>
        <v>0</v>
      </c>
      <c r="T22" s="16">
        <f t="shared" si="3"/>
        <v>0</v>
      </c>
      <c r="U22" s="26">
        <f t="shared" si="2"/>
        <v>0</v>
      </c>
      <c r="W22" s="16">
        <f>IF(LEN(O22)=4,ROUND(SUMIF(data2!H$4:H$10000,O22,data2!V$4:V$10000)-SUMIF(data2!H$4:H$10000,O22,data2!W$4:W$10000)+Q22,2),IF(LEN(O22)=6,ROUND(SUMIF(data2!I$4:I$10000,O22,data2!V$4:V$10000)-SUMIF(data2!I$4:I$10000,O22,data2!W$4:W$10000)+Q22,2),IF(LEN(O22)=8,ROUND(SUMIF(data2!J$4:J$10000,O22,data2!V$4:V$10000)-SUMIF(data2!J$4:J$10000,O22,data2!W$4:W$10000)+Q22,2),IF(LEN(O22)=10,ROUND(SUMIF(data2!T$4:T$10000,O22,data2!V$4:V$10000)-SUMIF(data2!T$4:T$10000,O22,data2!W$4:W$10000)+Q22,2),0))))</f>
        <v>0</v>
      </c>
    </row>
    <row r="23" spans="10:23" ht="15" customHeight="1" x14ac:dyDescent="0.15">
      <c r="J23" s="3">
        <f>IF(K23=0,0,IF(AND(K23&lt;&gt;0,INT(LEFT(O23,4))=结转!R$13),MAX(J$2:J22)+1,0))</f>
        <v>0</v>
      </c>
      <c r="K23" s="16">
        <f>ROUND(SUMIF(data!T$4:T$10000,O23,data!V$4:V$10000)-SUMIF(data!T$4:T$10000,O23,data!W$4:W$10000),2)</f>
        <v>0</v>
      </c>
      <c r="O23" s="89">
        <v>1421</v>
      </c>
      <c r="P23" s="89" t="s">
        <v>358</v>
      </c>
      <c r="Q23" s="89">
        <v>0</v>
      </c>
      <c r="S23" s="16">
        <f t="shared" si="0"/>
        <v>0</v>
      </c>
      <c r="T23" s="16">
        <f t="shared" si="3"/>
        <v>0</v>
      </c>
      <c r="U23" s="26">
        <f t="shared" si="2"/>
        <v>0</v>
      </c>
      <c r="W23" s="16">
        <f>IF(LEN(O23)=4,ROUND(SUMIF(data2!H$4:H$10000,O23,data2!V$4:V$10000)-SUMIF(data2!H$4:H$10000,O23,data2!W$4:W$10000)+Q23,2),IF(LEN(O23)=6,ROUND(SUMIF(data2!I$4:I$10000,O23,data2!V$4:V$10000)-SUMIF(data2!I$4:I$10000,O23,data2!W$4:W$10000)+Q23,2),IF(LEN(O23)=8,ROUND(SUMIF(data2!J$4:J$10000,O23,data2!V$4:V$10000)-SUMIF(data2!J$4:J$10000,O23,data2!W$4:W$10000)+Q23,2),IF(LEN(O23)=10,ROUND(SUMIF(data2!T$4:T$10000,O23,data2!V$4:V$10000)-SUMIF(data2!T$4:T$10000,O23,data2!W$4:W$10000)+Q23,2),0))))</f>
        <v>0</v>
      </c>
    </row>
    <row r="24" spans="10:23" ht="15" customHeight="1" x14ac:dyDescent="0.15">
      <c r="J24" s="3">
        <f>IF(K24=0,0,IF(AND(K24&lt;&gt;0,INT(LEFT(O24,4))=结转!R$13),MAX(J$2:J23)+1,0))</f>
        <v>0</v>
      </c>
      <c r="K24" s="16">
        <f>ROUND(SUMIF(data!T$4:T$10000,O24,data!V$4:V$10000)-SUMIF(data!T$4:T$10000,O24,data!W$4:W$10000),2)</f>
        <v>0</v>
      </c>
      <c r="O24" s="89">
        <v>1501</v>
      </c>
      <c r="P24" s="89" t="s">
        <v>359</v>
      </c>
      <c r="Q24" s="89">
        <v>0</v>
      </c>
      <c r="S24" s="16">
        <f t="shared" si="0"/>
        <v>0</v>
      </c>
      <c r="T24" s="16">
        <f t="shared" si="3"/>
        <v>0</v>
      </c>
      <c r="U24" s="26">
        <f t="shared" si="2"/>
        <v>0</v>
      </c>
      <c r="W24" s="16">
        <f>IF(LEN(O24)=4,ROUND(SUMIF(data2!H$4:H$10000,O24,data2!V$4:V$10000)-SUMIF(data2!H$4:H$10000,O24,data2!W$4:W$10000)+Q24,2),IF(LEN(O24)=6,ROUND(SUMIF(data2!I$4:I$10000,O24,data2!V$4:V$10000)-SUMIF(data2!I$4:I$10000,O24,data2!W$4:W$10000)+Q24,2),IF(LEN(O24)=8,ROUND(SUMIF(data2!J$4:J$10000,O24,data2!V$4:V$10000)-SUMIF(data2!J$4:J$10000,O24,data2!W$4:W$10000)+Q24,2),IF(LEN(O24)=10,ROUND(SUMIF(data2!T$4:T$10000,O24,data2!V$4:V$10000)-SUMIF(data2!T$4:T$10000,O24,data2!W$4:W$10000)+Q24,2),0))))</f>
        <v>0</v>
      </c>
    </row>
    <row r="25" spans="10:23" ht="15" customHeight="1" x14ac:dyDescent="0.15">
      <c r="J25" s="3">
        <f>IF(K25=0,0,IF(AND(K25&lt;&gt;0,INT(LEFT(O25,4))=结转!R$13),MAX(J$2:J24)+1,0))</f>
        <v>0</v>
      </c>
      <c r="K25" s="16">
        <f>ROUND(SUMIF(data!T$4:T$10000,O25,data!V$4:V$10000)-SUMIF(data!T$4:T$10000,O25,data!W$4:W$10000),2)</f>
        <v>0</v>
      </c>
      <c r="O25" s="89">
        <v>1511</v>
      </c>
      <c r="P25" s="89" t="s">
        <v>360</v>
      </c>
      <c r="Q25" s="89">
        <v>0</v>
      </c>
      <c r="S25" s="16">
        <f t="shared" si="0"/>
        <v>0</v>
      </c>
      <c r="T25" s="16">
        <f t="shared" si="3"/>
        <v>0</v>
      </c>
      <c r="U25" s="26">
        <f t="shared" si="2"/>
        <v>0</v>
      </c>
      <c r="W25" s="16">
        <f>IF(LEN(O25)=4,ROUND(SUMIF(data2!H$4:H$10000,O25,data2!V$4:V$10000)-SUMIF(data2!H$4:H$10000,O25,data2!W$4:W$10000)+Q25,2),IF(LEN(O25)=6,ROUND(SUMIF(data2!I$4:I$10000,O25,data2!V$4:V$10000)-SUMIF(data2!I$4:I$10000,O25,data2!W$4:W$10000)+Q25,2),IF(LEN(O25)=8,ROUND(SUMIF(data2!J$4:J$10000,O25,data2!V$4:V$10000)-SUMIF(data2!J$4:J$10000,O25,data2!W$4:W$10000)+Q25,2),IF(LEN(O25)=10,ROUND(SUMIF(data2!T$4:T$10000,O25,data2!V$4:V$10000)-SUMIF(data2!T$4:T$10000,O25,data2!W$4:W$10000)+Q25,2),0))))</f>
        <v>0</v>
      </c>
    </row>
    <row r="26" spans="10:23" ht="15" customHeight="1" x14ac:dyDescent="0.15">
      <c r="J26" s="3">
        <f>IF(K26=0,0,IF(AND(K26&lt;&gt;0,INT(LEFT(O26,4))=结转!R$13),MAX(J$2:J25)+1,0))</f>
        <v>0</v>
      </c>
      <c r="K26" s="16">
        <f>ROUND(SUMIF(data!T$4:T$10000,O26,data!V$4:V$10000)-SUMIF(data!T$4:T$10000,O26,data!W$4:W$10000),2)</f>
        <v>0</v>
      </c>
      <c r="O26" s="89">
        <v>1601</v>
      </c>
      <c r="P26" s="89" t="s">
        <v>79</v>
      </c>
      <c r="Q26" s="89">
        <v>0</v>
      </c>
      <c r="S26" s="16">
        <f t="shared" si="0"/>
        <v>0</v>
      </c>
      <c r="T26" s="16">
        <f t="shared" si="3"/>
        <v>0</v>
      </c>
      <c r="U26" s="26">
        <f t="shared" si="2"/>
        <v>0</v>
      </c>
      <c r="W26" s="16">
        <f>IF(LEN(O26)=4,ROUND(SUMIF(data2!H$4:H$10000,O26,data2!V$4:V$10000)-SUMIF(data2!H$4:H$10000,O26,data2!W$4:W$10000)+Q26,2),IF(LEN(O26)=6,ROUND(SUMIF(data2!I$4:I$10000,O26,data2!V$4:V$10000)-SUMIF(data2!I$4:I$10000,O26,data2!W$4:W$10000)+Q26,2),IF(LEN(O26)=8,ROUND(SUMIF(data2!J$4:J$10000,O26,data2!V$4:V$10000)-SUMIF(data2!J$4:J$10000,O26,data2!W$4:W$10000)+Q26,2),IF(LEN(O26)=10,ROUND(SUMIF(data2!T$4:T$10000,O26,data2!V$4:V$10000)-SUMIF(data2!T$4:T$10000,O26,data2!W$4:W$10000)+Q26,2),0))))</f>
        <v>0</v>
      </c>
    </row>
    <row r="27" spans="10:23" ht="15" customHeight="1" x14ac:dyDescent="0.15">
      <c r="J27" s="3">
        <f>IF(K27=0,0,IF(AND(K27&lt;&gt;0,INT(LEFT(O27,4))=结转!R$13),MAX(J$2:J26)+1,0))</f>
        <v>0</v>
      </c>
      <c r="K27" s="16">
        <f>ROUND(SUMIF(data!T$4:T$10000,O27,data!V$4:V$10000)-SUMIF(data!T$4:T$10000,O27,data!W$4:W$10000),2)</f>
        <v>0</v>
      </c>
      <c r="O27" s="89">
        <v>1602</v>
      </c>
      <c r="P27" s="89" t="s">
        <v>158</v>
      </c>
      <c r="Q27" s="89">
        <v>0</v>
      </c>
      <c r="S27" s="16">
        <f t="shared" si="0"/>
        <v>0</v>
      </c>
      <c r="T27" s="16">
        <f t="shared" si="3"/>
        <v>0</v>
      </c>
      <c r="U27" s="26">
        <f t="shared" si="2"/>
        <v>0</v>
      </c>
      <c r="W27" s="16">
        <f>IF(LEN(O27)=4,ROUND(SUMIF(data2!H$4:H$10000,O27,data2!V$4:V$10000)-SUMIF(data2!H$4:H$10000,O27,data2!W$4:W$10000)+Q27,2),IF(LEN(O27)=6,ROUND(SUMIF(data2!I$4:I$10000,O27,data2!V$4:V$10000)-SUMIF(data2!I$4:I$10000,O27,data2!W$4:W$10000)+Q27,2),IF(LEN(O27)=8,ROUND(SUMIF(data2!J$4:J$10000,O27,data2!V$4:V$10000)-SUMIF(data2!J$4:J$10000,O27,data2!W$4:W$10000)+Q27,2),IF(LEN(O27)=10,ROUND(SUMIF(data2!T$4:T$10000,O27,data2!V$4:V$10000)-SUMIF(data2!T$4:T$10000,O27,data2!W$4:W$10000)+Q27,2),0))))</f>
        <v>0</v>
      </c>
    </row>
    <row r="28" spans="10:23" ht="15" customHeight="1" x14ac:dyDescent="0.15">
      <c r="J28" s="3">
        <f>IF(K28=0,0,IF(AND(K28&lt;&gt;0,INT(LEFT(O28,4))=结转!R$13),MAX(J$2:J27)+1,0))</f>
        <v>0</v>
      </c>
      <c r="K28" s="16">
        <f>ROUND(SUMIF(data!T$4:T$10000,O28,data!V$4:V$10000)-SUMIF(data!T$4:T$10000,O28,data!W$4:W$10000),2)</f>
        <v>0</v>
      </c>
      <c r="O28" s="89">
        <v>1604</v>
      </c>
      <c r="P28" s="89" t="s">
        <v>159</v>
      </c>
      <c r="Q28" s="89">
        <v>0</v>
      </c>
      <c r="S28" s="16">
        <f t="shared" si="0"/>
        <v>0</v>
      </c>
      <c r="T28" s="16">
        <f t="shared" si="3"/>
        <v>0</v>
      </c>
      <c r="U28" s="26">
        <f t="shared" si="2"/>
        <v>0</v>
      </c>
      <c r="W28" s="16">
        <f>IF(LEN(O28)=4,ROUND(SUMIF(data2!H$4:H$10000,O28,data2!V$4:V$10000)-SUMIF(data2!H$4:H$10000,O28,data2!W$4:W$10000)+Q28,2),IF(LEN(O28)=6,ROUND(SUMIF(data2!I$4:I$10000,O28,data2!V$4:V$10000)-SUMIF(data2!I$4:I$10000,O28,data2!W$4:W$10000)+Q28,2),IF(LEN(O28)=8,ROUND(SUMIF(data2!J$4:J$10000,O28,data2!V$4:V$10000)-SUMIF(data2!J$4:J$10000,O28,data2!W$4:W$10000)+Q28,2),IF(LEN(O28)=10,ROUND(SUMIF(data2!T$4:T$10000,O28,data2!V$4:V$10000)-SUMIF(data2!T$4:T$10000,O28,data2!W$4:W$10000)+Q28,2),0))))</f>
        <v>0</v>
      </c>
    </row>
    <row r="29" spans="10:23" ht="15" customHeight="1" x14ac:dyDescent="0.15">
      <c r="J29" s="3">
        <f>IF(K29=0,0,IF(AND(K29&lt;&gt;0,INT(LEFT(O29,4))=结转!R$13),MAX(J$2:J28)+1,0))</f>
        <v>0</v>
      </c>
      <c r="K29" s="16">
        <f>ROUND(SUMIF(data!T$4:T$10000,O29,data!V$4:V$10000)-SUMIF(data!T$4:T$10000,O29,data!W$4:W$10000),2)</f>
        <v>0</v>
      </c>
      <c r="O29" s="89">
        <v>1605</v>
      </c>
      <c r="P29" s="89" t="s">
        <v>361</v>
      </c>
      <c r="Q29" s="89">
        <v>0</v>
      </c>
      <c r="S29" s="16">
        <f t="shared" si="0"/>
        <v>0</v>
      </c>
      <c r="T29" s="16">
        <f t="shared" si="3"/>
        <v>0</v>
      </c>
      <c r="U29" s="26">
        <f t="shared" si="2"/>
        <v>0</v>
      </c>
      <c r="W29" s="16">
        <f>IF(LEN(O29)=4,ROUND(SUMIF(data2!H$4:H$10000,O29,data2!V$4:V$10000)-SUMIF(data2!H$4:H$10000,O29,data2!W$4:W$10000)+Q29,2),IF(LEN(O29)=6,ROUND(SUMIF(data2!I$4:I$10000,O29,data2!V$4:V$10000)-SUMIF(data2!I$4:I$10000,O29,data2!W$4:W$10000)+Q29,2),IF(LEN(O29)=8,ROUND(SUMIF(data2!J$4:J$10000,O29,data2!V$4:V$10000)-SUMIF(data2!J$4:J$10000,O29,data2!W$4:W$10000)+Q29,2),IF(LEN(O29)=10,ROUND(SUMIF(data2!T$4:T$10000,O29,data2!V$4:V$10000)-SUMIF(data2!T$4:T$10000,O29,data2!W$4:W$10000)+Q29,2),0))))</f>
        <v>0</v>
      </c>
    </row>
    <row r="30" spans="10:23" ht="15" customHeight="1" x14ac:dyDescent="0.15">
      <c r="J30" s="3">
        <f>IF(K30=0,0,IF(AND(K30&lt;&gt;0,INT(LEFT(O30,4))=结转!R$13),MAX(J$2:J29)+1,0))</f>
        <v>0</v>
      </c>
      <c r="K30" s="16">
        <f>ROUND(SUMIF(data!T$4:T$10000,O30,data!V$4:V$10000)-SUMIF(data!T$4:T$10000,O30,data!W$4:W$10000),2)</f>
        <v>0</v>
      </c>
      <c r="O30" s="89">
        <v>1606</v>
      </c>
      <c r="P30" s="89" t="s">
        <v>362</v>
      </c>
      <c r="Q30" s="89">
        <v>0</v>
      </c>
      <c r="S30" s="16">
        <f t="shared" si="0"/>
        <v>0</v>
      </c>
      <c r="T30" s="16">
        <f t="shared" si="3"/>
        <v>0</v>
      </c>
      <c r="U30" s="26">
        <f t="shared" si="2"/>
        <v>0</v>
      </c>
      <c r="W30" s="16">
        <f>IF(LEN(O30)=4,ROUND(SUMIF(data2!H$4:H$10000,O30,data2!V$4:V$10000)-SUMIF(data2!H$4:H$10000,O30,data2!W$4:W$10000)+Q30,2),IF(LEN(O30)=6,ROUND(SUMIF(data2!I$4:I$10000,O30,data2!V$4:V$10000)-SUMIF(data2!I$4:I$10000,O30,data2!W$4:W$10000)+Q30,2),IF(LEN(O30)=8,ROUND(SUMIF(data2!J$4:J$10000,O30,data2!V$4:V$10000)-SUMIF(data2!J$4:J$10000,O30,data2!W$4:W$10000)+Q30,2),IF(LEN(O30)=10,ROUND(SUMIF(data2!T$4:T$10000,O30,data2!V$4:V$10000)-SUMIF(data2!T$4:T$10000,O30,data2!W$4:W$10000)+Q30,2),0))))</f>
        <v>0</v>
      </c>
    </row>
    <row r="31" spans="10:23" ht="15" customHeight="1" x14ac:dyDescent="0.15">
      <c r="J31" s="3">
        <f>IF(K31=0,0,IF(AND(K31&lt;&gt;0,INT(LEFT(O31,4))=结转!R$13),MAX(J$2:J30)+1,0))</f>
        <v>0</v>
      </c>
      <c r="K31" s="16">
        <f>ROUND(SUMIF(data!T$4:T$10000,O31,data!V$4:V$10000)-SUMIF(data!T$4:T$10000,O31,data!W$4:W$10000),2)</f>
        <v>0</v>
      </c>
      <c r="O31" s="89">
        <v>1621</v>
      </c>
      <c r="P31" s="89" t="s">
        <v>363</v>
      </c>
      <c r="Q31" s="89">
        <v>0</v>
      </c>
      <c r="S31" s="16">
        <f t="shared" si="0"/>
        <v>0</v>
      </c>
      <c r="T31" s="16">
        <f t="shared" si="3"/>
        <v>0</v>
      </c>
      <c r="U31" s="26">
        <f t="shared" si="2"/>
        <v>0</v>
      </c>
      <c r="W31" s="16">
        <f>IF(LEN(O31)=4,ROUND(SUMIF(data2!H$4:H$10000,O31,data2!V$4:V$10000)-SUMIF(data2!H$4:H$10000,O31,data2!W$4:W$10000)+Q31,2),IF(LEN(O31)=6,ROUND(SUMIF(data2!I$4:I$10000,O31,data2!V$4:V$10000)-SUMIF(data2!I$4:I$10000,O31,data2!W$4:W$10000)+Q31,2),IF(LEN(O31)=8,ROUND(SUMIF(data2!J$4:J$10000,O31,data2!V$4:V$10000)-SUMIF(data2!J$4:J$10000,O31,data2!W$4:W$10000)+Q31,2),IF(LEN(O31)=10,ROUND(SUMIF(data2!T$4:T$10000,O31,data2!V$4:V$10000)-SUMIF(data2!T$4:T$10000,O31,data2!W$4:W$10000)+Q31,2),0))))</f>
        <v>0</v>
      </c>
    </row>
    <row r="32" spans="10:23" ht="15" customHeight="1" x14ac:dyDescent="0.15">
      <c r="J32" s="3">
        <f>IF(K32=0,0,IF(AND(K32&lt;&gt;0,INT(LEFT(O32,4))=结转!R$13),MAX(J$2:J31)+1,0))</f>
        <v>0</v>
      </c>
      <c r="K32" s="16">
        <f>ROUND(SUMIF(data!T$4:T$10000,O32,data!V$4:V$10000)-SUMIF(data!T$4:T$10000,O32,data!W$4:W$10000),2)</f>
        <v>0</v>
      </c>
      <c r="O32" s="89">
        <v>1622</v>
      </c>
      <c r="P32" s="89" t="s">
        <v>364</v>
      </c>
      <c r="Q32" s="89">
        <v>0</v>
      </c>
      <c r="S32" s="16">
        <f t="shared" si="0"/>
        <v>0</v>
      </c>
      <c r="T32" s="16">
        <f t="shared" si="3"/>
        <v>0</v>
      </c>
      <c r="U32" s="26">
        <f t="shared" si="2"/>
        <v>0</v>
      </c>
      <c r="W32" s="16">
        <f>IF(LEN(O32)=4,ROUND(SUMIF(data2!H$4:H$10000,O32,data2!V$4:V$10000)-SUMIF(data2!H$4:H$10000,O32,data2!W$4:W$10000)+Q32,2),IF(LEN(O32)=6,ROUND(SUMIF(data2!I$4:I$10000,O32,data2!V$4:V$10000)-SUMIF(data2!I$4:I$10000,O32,data2!W$4:W$10000)+Q32,2),IF(LEN(O32)=8,ROUND(SUMIF(data2!J$4:J$10000,O32,data2!V$4:V$10000)-SUMIF(data2!J$4:J$10000,O32,data2!W$4:W$10000)+Q32,2),IF(LEN(O32)=10,ROUND(SUMIF(data2!T$4:T$10000,O32,data2!V$4:V$10000)-SUMIF(data2!T$4:T$10000,O32,data2!W$4:W$10000)+Q32,2),0))))</f>
        <v>0</v>
      </c>
    </row>
    <row r="33" spans="10:23" ht="15" customHeight="1" x14ac:dyDescent="0.15">
      <c r="J33" s="3">
        <f>IF(K33=0,0,IF(AND(K33&lt;&gt;0,INT(LEFT(O33,4))=结转!R$13),MAX(J$2:J32)+1,0))</f>
        <v>0</v>
      </c>
      <c r="K33" s="16">
        <f>ROUND(SUMIF(data!T$4:T$10000,O33,data!V$4:V$10000)-SUMIF(data!T$4:T$10000,O33,data!W$4:W$10000),2)</f>
        <v>0</v>
      </c>
      <c r="O33" s="89">
        <v>1701</v>
      </c>
      <c r="P33" s="89" t="s">
        <v>160</v>
      </c>
      <c r="Q33" s="89">
        <v>0</v>
      </c>
      <c r="S33" s="16">
        <f t="shared" si="0"/>
        <v>0</v>
      </c>
      <c r="T33" s="16">
        <f t="shared" si="3"/>
        <v>0</v>
      </c>
      <c r="U33" s="26">
        <f t="shared" si="2"/>
        <v>0</v>
      </c>
      <c r="W33" s="16">
        <f>IF(LEN(O33)=4,ROUND(SUMIF(data2!H$4:H$10000,O33,data2!V$4:V$10000)-SUMIF(data2!H$4:H$10000,O33,data2!W$4:W$10000)+Q33,2),IF(LEN(O33)=6,ROUND(SUMIF(data2!I$4:I$10000,O33,data2!V$4:V$10000)-SUMIF(data2!I$4:I$10000,O33,data2!W$4:W$10000)+Q33,2),IF(LEN(O33)=8,ROUND(SUMIF(data2!J$4:J$10000,O33,data2!V$4:V$10000)-SUMIF(data2!J$4:J$10000,O33,data2!W$4:W$10000)+Q33,2),IF(LEN(O33)=10,ROUND(SUMIF(data2!T$4:T$10000,O33,data2!V$4:V$10000)-SUMIF(data2!T$4:T$10000,O33,data2!W$4:W$10000)+Q33,2),0))))</f>
        <v>0</v>
      </c>
    </row>
    <row r="34" spans="10:23" ht="15" customHeight="1" x14ac:dyDescent="0.15">
      <c r="J34" s="3">
        <f>IF(K34=0,0,IF(AND(K34&lt;&gt;0,INT(LEFT(O34,4))=结转!R$13),MAX(J$2:J33)+1,0))</f>
        <v>0</v>
      </c>
      <c r="K34" s="16">
        <f>ROUND(SUMIF(data!T$4:T$10000,O34,data!V$4:V$10000)-SUMIF(data!T$4:T$10000,O34,data!W$4:W$10000),2)</f>
        <v>0</v>
      </c>
      <c r="O34" s="89">
        <v>1702</v>
      </c>
      <c r="P34" s="89" t="s">
        <v>161</v>
      </c>
      <c r="Q34" s="89">
        <v>0</v>
      </c>
      <c r="S34" s="16">
        <f t="shared" si="0"/>
        <v>0</v>
      </c>
      <c r="T34" s="16">
        <f t="shared" si="3"/>
        <v>0</v>
      </c>
      <c r="U34" s="26">
        <f t="shared" si="2"/>
        <v>0</v>
      </c>
      <c r="W34" s="16">
        <f>IF(LEN(O34)=4,ROUND(SUMIF(data2!H$4:H$10000,O34,data2!V$4:V$10000)-SUMIF(data2!H$4:H$10000,O34,data2!W$4:W$10000)+Q34,2),IF(LEN(O34)=6,ROUND(SUMIF(data2!I$4:I$10000,O34,data2!V$4:V$10000)-SUMIF(data2!I$4:I$10000,O34,data2!W$4:W$10000)+Q34,2),IF(LEN(O34)=8,ROUND(SUMIF(data2!J$4:J$10000,O34,data2!V$4:V$10000)-SUMIF(data2!J$4:J$10000,O34,data2!W$4:W$10000)+Q34,2),IF(LEN(O34)=10,ROUND(SUMIF(data2!T$4:T$10000,O34,data2!V$4:V$10000)-SUMIF(data2!T$4:T$10000,O34,data2!W$4:W$10000)+Q34,2),0))))</f>
        <v>0</v>
      </c>
    </row>
    <row r="35" spans="10:23" ht="15" customHeight="1" x14ac:dyDescent="0.15">
      <c r="J35" s="3">
        <f>IF(K35=0,0,IF(AND(K35&lt;&gt;0,INT(LEFT(O35,4))=结转!R$13),MAX(J$2:J34)+1,0))</f>
        <v>0</v>
      </c>
      <c r="K35" s="16">
        <f>ROUND(SUMIF(data!T$4:T$10000,O35,data!V$4:V$10000)-SUMIF(data!T$4:T$10000,O35,data!W$4:W$10000),2)</f>
        <v>0</v>
      </c>
      <c r="O35" s="89">
        <v>1801</v>
      </c>
      <c r="P35" s="89" t="s">
        <v>365</v>
      </c>
      <c r="Q35" s="89">
        <v>0</v>
      </c>
      <c r="S35" s="16">
        <f t="shared" si="0"/>
        <v>0</v>
      </c>
      <c r="T35" s="16">
        <f t="shared" si="3"/>
        <v>0</v>
      </c>
      <c r="U35" s="26">
        <f t="shared" si="2"/>
        <v>0</v>
      </c>
      <c r="W35" s="16">
        <f>IF(LEN(O35)=4,ROUND(SUMIF(data2!H$4:H$10000,O35,data2!V$4:V$10000)-SUMIF(data2!H$4:H$10000,O35,data2!W$4:W$10000)+Q35,2),IF(LEN(O35)=6,ROUND(SUMIF(data2!I$4:I$10000,O35,data2!V$4:V$10000)-SUMIF(data2!I$4:I$10000,O35,data2!W$4:W$10000)+Q35,2),IF(LEN(O35)=8,ROUND(SUMIF(data2!J$4:J$10000,O35,data2!V$4:V$10000)-SUMIF(data2!J$4:J$10000,O35,data2!W$4:W$10000)+Q35,2),IF(LEN(O35)=10,ROUND(SUMIF(data2!T$4:T$10000,O35,data2!V$4:V$10000)-SUMIF(data2!T$4:T$10000,O35,data2!W$4:W$10000)+Q35,2),0))))</f>
        <v>0</v>
      </c>
    </row>
    <row r="36" spans="10:23" ht="15" customHeight="1" x14ac:dyDescent="0.15">
      <c r="J36" s="3">
        <f>IF(K36=0,0,IF(AND(K36&lt;&gt;0,INT(LEFT(O36,4))=结转!R$13),MAX(J$2:J35)+1,0))</f>
        <v>0</v>
      </c>
      <c r="K36" s="16">
        <f>ROUND(SUMIF(data!T$4:T$10000,O36,data!V$4:V$10000)-SUMIF(data!T$4:T$10000,O36,data!W$4:W$10000),2)</f>
        <v>0</v>
      </c>
      <c r="O36" s="89">
        <v>1901</v>
      </c>
      <c r="P36" s="89" t="s">
        <v>366</v>
      </c>
      <c r="Q36" s="89">
        <v>0</v>
      </c>
      <c r="S36" s="16">
        <f t="shared" si="0"/>
        <v>0</v>
      </c>
      <c r="T36" s="16">
        <f t="shared" si="3"/>
        <v>0</v>
      </c>
      <c r="U36" s="26">
        <f t="shared" si="2"/>
        <v>0</v>
      </c>
      <c r="W36" s="16">
        <f>IF(LEN(O36)=4,ROUND(SUMIF(data2!H$4:H$10000,O36,data2!V$4:V$10000)-SUMIF(data2!H$4:H$10000,O36,data2!W$4:W$10000)+Q36,2),IF(LEN(O36)=6,ROUND(SUMIF(data2!I$4:I$10000,O36,data2!V$4:V$10000)-SUMIF(data2!I$4:I$10000,O36,data2!W$4:W$10000)+Q36,2),IF(LEN(O36)=8,ROUND(SUMIF(data2!J$4:J$10000,O36,data2!V$4:V$10000)-SUMIF(data2!J$4:J$10000,O36,data2!W$4:W$10000)+Q36,2),IF(LEN(O36)=10,ROUND(SUMIF(data2!T$4:T$10000,O36,data2!V$4:V$10000)-SUMIF(data2!T$4:T$10000,O36,data2!W$4:W$10000)+Q36,2),0))))</f>
        <v>0</v>
      </c>
    </row>
    <row r="37" spans="10:23" ht="15" customHeight="1" x14ac:dyDescent="0.15">
      <c r="J37" s="3">
        <f>IF(K37=0,0,IF(AND(K37&lt;&gt;0,INT(LEFT(O37,4))=结转!R$13),MAX(J$2:J36)+1,0))</f>
        <v>0</v>
      </c>
      <c r="K37" s="16">
        <f>ROUND(SUMIF(data!T$4:T$10000,O37,data!V$4:V$10000)-SUMIF(data!T$4:T$10000,O37,data!W$4:W$10000),2)</f>
        <v>0</v>
      </c>
      <c r="O37" s="89">
        <v>2001</v>
      </c>
      <c r="P37" s="89" t="s">
        <v>162</v>
      </c>
      <c r="Q37" s="89">
        <v>0</v>
      </c>
      <c r="S37" s="16">
        <f t="shared" si="0"/>
        <v>0</v>
      </c>
      <c r="T37" s="16">
        <f t="shared" si="3"/>
        <v>0</v>
      </c>
      <c r="U37" s="26">
        <f t="shared" si="2"/>
        <v>0</v>
      </c>
      <c r="W37" s="16">
        <f>IF(LEN(O37)=4,ROUND(SUMIF(data2!H$4:H$10000,O37,data2!V$4:V$10000)-SUMIF(data2!H$4:H$10000,O37,data2!W$4:W$10000)+Q37,2),IF(LEN(O37)=6,ROUND(SUMIF(data2!I$4:I$10000,O37,data2!V$4:V$10000)-SUMIF(data2!I$4:I$10000,O37,data2!W$4:W$10000)+Q37,2),IF(LEN(O37)=8,ROUND(SUMIF(data2!J$4:J$10000,O37,data2!V$4:V$10000)-SUMIF(data2!J$4:J$10000,O37,data2!W$4:W$10000)+Q37,2),IF(LEN(O37)=10,ROUND(SUMIF(data2!T$4:T$10000,O37,data2!V$4:V$10000)-SUMIF(data2!T$4:T$10000,O37,data2!W$4:W$10000)+Q37,2),0))))</f>
        <v>0</v>
      </c>
    </row>
    <row r="38" spans="10:23" ht="15" customHeight="1" x14ac:dyDescent="0.15">
      <c r="J38" s="3">
        <f>IF(K38=0,0,IF(AND(K38&lt;&gt;0,INT(LEFT(O38,4))=结转!R$13),MAX(J$2:J37)+1,0))</f>
        <v>0</v>
      </c>
      <c r="K38" s="16">
        <f>ROUND(SUMIF(data!T$4:T$10000,O38,data!V$4:V$10000)-SUMIF(data!T$4:T$10000,O38,data!W$4:W$10000),2)</f>
        <v>0</v>
      </c>
      <c r="O38" s="89">
        <v>2201</v>
      </c>
      <c r="P38" s="89" t="s">
        <v>165</v>
      </c>
      <c r="Q38" s="89">
        <v>0</v>
      </c>
      <c r="S38" s="16">
        <f t="shared" si="0"/>
        <v>0</v>
      </c>
      <c r="T38" s="16">
        <f t="shared" si="3"/>
        <v>0</v>
      </c>
      <c r="U38" s="26">
        <f t="shared" si="2"/>
        <v>0</v>
      </c>
      <c r="W38" s="16">
        <f>IF(LEN(O38)=4,ROUND(SUMIF(data2!H$4:H$10000,O38,data2!V$4:V$10000)-SUMIF(data2!H$4:H$10000,O38,data2!W$4:W$10000)+Q38,2),IF(LEN(O38)=6,ROUND(SUMIF(data2!I$4:I$10000,O38,data2!V$4:V$10000)-SUMIF(data2!I$4:I$10000,O38,data2!W$4:W$10000)+Q38,2),IF(LEN(O38)=8,ROUND(SUMIF(data2!J$4:J$10000,O38,data2!V$4:V$10000)-SUMIF(data2!J$4:J$10000,O38,data2!W$4:W$10000)+Q38,2),IF(LEN(O38)=10,ROUND(SUMIF(data2!T$4:T$10000,O38,data2!V$4:V$10000)-SUMIF(data2!T$4:T$10000,O38,data2!W$4:W$10000)+Q38,2),0))))</f>
        <v>0</v>
      </c>
    </row>
    <row r="39" spans="10:23" ht="15" customHeight="1" x14ac:dyDescent="0.15">
      <c r="J39" s="3">
        <f>IF(K39=0,0,IF(AND(K39&lt;&gt;0,INT(LEFT(O39,4))=结转!R$13),MAX(J$2:J38)+1,0))</f>
        <v>0</v>
      </c>
      <c r="K39" s="16">
        <f>ROUND(SUMIF(data!T$4:T$10000,O39,data!V$4:V$10000)-SUMIF(data!T$4:T$10000,O39,data!W$4:W$10000),2)</f>
        <v>0</v>
      </c>
      <c r="O39" s="89">
        <v>2202</v>
      </c>
      <c r="P39" s="89" t="s">
        <v>166</v>
      </c>
      <c r="Q39" s="89">
        <v>0</v>
      </c>
      <c r="S39" s="16">
        <f t="shared" si="0"/>
        <v>0</v>
      </c>
      <c r="T39" s="16">
        <f t="shared" si="3"/>
        <v>0</v>
      </c>
      <c r="U39" s="26">
        <f t="shared" si="2"/>
        <v>0</v>
      </c>
      <c r="W39" s="16">
        <f>IF(LEN(O39)=4,ROUND(SUMIF(data2!H$4:H$10000,O39,data2!V$4:V$10000)-SUMIF(data2!H$4:H$10000,O39,data2!W$4:W$10000)+Q39,2),IF(LEN(O39)=6,ROUND(SUMIF(data2!I$4:I$10000,O39,data2!V$4:V$10000)-SUMIF(data2!I$4:I$10000,O39,data2!W$4:W$10000)+Q39,2),IF(LEN(O39)=8,ROUND(SUMIF(data2!J$4:J$10000,O39,data2!V$4:V$10000)-SUMIF(data2!J$4:J$10000,O39,data2!W$4:W$10000)+Q39,2),IF(LEN(O39)=10,ROUND(SUMIF(data2!T$4:T$10000,O39,data2!V$4:V$10000)-SUMIF(data2!T$4:T$10000,O39,data2!W$4:W$10000)+Q39,2),0))))</f>
        <v>0</v>
      </c>
    </row>
    <row r="40" spans="10:23" ht="15" customHeight="1" x14ac:dyDescent="0.15">
      <c r="J40" s="3">
        <f>IF(K40=0,0,IF(AND(K40&lt;&gt;0,INT(LEFT(O40,4))=结转!R$13),MAX(J$2:J39)+1,0))</f>
        <v>0</v>
      </c>
      <c r="K40" s="16">
        <f>ROUND(SUMIF(data!T$4:T$10000,O40,data!V$4:V$10000)-SUMIF(data!T$4:T$10000,O40,data!W$4:W$10000),2)</f>
        <v>0</v>
      </c>
      <c r="O40" s="89">
        <v>2203</v>
      </c>
      <c r="P40" s="89" t="s">
        <v>167</v>
      </c>
      <c r="Q40" s="89">
        <v>0</v>
      </c>
      <c r="S40" s="16">
        <f t="shared" si="0"/>
        <v>0</v>
      </c>
      <c r="T40" s="16">
        <f t="shared" si="3"/>
        <v>0</v>
      </c>
      <c r="U40" s="26">
        <f t="shared" si="2"/>
        <v>0</v>
      </c>
      <c r="W40" s="16">
        <f>IF(LEN(O40)=4,ROUND(SUMIF(data2!H$4:H$10000,O40,data2!V$4:V$10000)-SUMIF(data2!H$4:H$10000,O40,data2!W$4:W$10000)+Q40,2),IF(LEN(O40)=6,ROUND(SUMIF(data2!I$4:I$10000,O40,data2!V$4:V$10000)-SUMIF(data2!I$4:I$10000,O40,data2!W$4:W$10000)+Q40,2),IF(LEN(O40)=8,ROUND(SUMIF(data2!J$4:J$10000,O40,data2!V$4:V$10000)-SUMIF(data2!J$4:J$10000,O40,data2!W$4:W$10000)+Q40,2),IF(LEN(O40)=10,ROUND(SUMIF(data2!T$4:T$10000,O40,data2!V$4:V$10000)-SUMIF(data2!T$4:T$10000,O40,data2!W$4:W$10000)+Q40,2),0))))</f>
        <v>0</v>
      </c>
    </row>
    <row r="41" spans="10:23" ht="15" customHeight="1" x14ac:dyDescent="0.15">
      <c r="J41" s="3">
        <f>IF(K41=0,0,IF(AND(K41&lt;&gt;0,INT(LEFT(O41,4))=结转!R$13),MAX(J$2:J40)+1,0))</f>
        <v>0</v>
      </c>
      <c r="K41" s="16">
        <f>ROUND(SUMIF(data!T$4:T$10000,O41,data!V$4:V$10000)-SUMIF(data!T$4:T$10000,O41,data!W$4:W$10000),2)</f>
        <v>0</v>
      </c>
      <c r="O41" s="89">
        <v>2211</v>
      </c>
      <c r="P41" s="89" t="s">
        <v>164</v>
      </c>
      <c r="Q41" s="89">
        <v>0</v>
      </c>
      <c r="S41" s="16">
        <f t="shared" si="0"/>
        <v>0</v>
      </c>
      <c r="T41" s="16">
        <f t="shared" si="3"/>
        <v>0</v>
      </c>
      <c r="U41" s="26">
        <f t="shared" si="2"/>
        <v>0</v>
      </c>
      <c r="W41" s="16">
        <f>IF(LEN(O41)=4,ROUND(SUMIF(data2!H$4:H$10000,O41,data2!V$4:V$10000)-SUMIF(data2!H$4:H$10000,O41,data2!W$4:W$10000)+Q41,2),IF(LEN(O41)=6,ROUND(SUMIF(data2!I$4:I$10000,O41,data2!V$4:V$10000)-SUMIF(data2!I$4:I$10000,O41,data2!W$4:W$10000)+Q41,2),IF(LEN(O41)=8,ROUND(SUMIF(data2!J$4:J$10000,O41,data2!V$4:V$10000)-SUMIF(data2!J$4:J$10000,O41,data2!W$4:W$10000)+Q41,2),IF(LEN(O41)=10,ROUND(SUMIF(data2!T$4:T$10000,O41,data2!V$4:V$10000)-SUMIF(data2!T$4:T$10000,O41,data2!W$4:W$10000)+Q41,2),0))))</f>
        <v>0</v>
      </c>
    </row>
    <row r="42" spans="10:23" ht="15" customHeight="1" x14ac:dyDescent="0.15">
      <c r="J42" s="3">
        <f>IF(K42=0,0,IF(AND(K42&lt;&gt;0,INT(LEFT(O42,4))=结转!R$13),MAX(J$2:J41)+1,0))</f>
        <v>0</v>
      </c>
      <c r="K42" s="16">
        <f>ROUND(SUMIF(data!T$4:T$10000,O42,data!V$4:V$10000)-SUMIF(data!T$4:T$10000,O42,data!W$4:W$10000),2)</f>
        <v>0</v>
      </c>
      <c r="O42" s="89">
        <v>2221</v>
      </c>
      <c r="P42" s="89" t="s">
        <v>367</v>
      </c>
      <c r="Q42" s="89">
        <v>0</v>
      </c>
      <c r="S42" s="16">
        <f t="shared" si="0"/>
        <v>0</v>
      </c>
      <c r="T42" s="16">
        <f t="shared" si="3"/>
        <v>0</v>
      </c>
      <c r="U42" s="26">
        <f t="shared" si="2"/>
        <v>0</v>
      </c>
      <c r="W42" s="16">
        <f>IF(LEN(O42)=4,ROUND(SUMIF(data2!H$4:H$10000,O42,data2!V$4:V$10000)-SUMIF(data2!H$4:H$10000,O42,data2!W$4:W$10000)+Q42,2),IF(LEN(O42)=6,ROUND(SUMIF(data2!I$4:I$10000,O42,data2!V$4:V$10000)-SUMIF(data2!I$4:I$10000,O42,data2!W$4:W$10000)+Q42,2),IF(LEN(O42)=8,ROUND(SUMIF(data2!J$4:J$10000,O42,data2!V$4:V$10000)-SUMIF(data2!J$4:J$10000,O42,data2!W$4:W$10000)+Q42,2),IF(LEN(O42)=10,ROUND(SUMIF(data2!T$4:T$10000,O42,data2!V$4:V$10000)-SUMIF(data2!T$4:T$10000,O42,data2!W$4:W$10000)+Q42,2),0))))</f>
        <v>0</v>
      </c>
    </row>
    <row r="43" spans="10:23" ht="15" customHeight="1" x14ac:dyDescent="0.15">
      <c r="J43" s="3">
        <f>IF(K43=0,0,IF(AND(K43&lt;&gt;0,INT(LEFT(O43,4))=结转!R$13),MAX(J$2:J42)+1,0))</f>
        <v>0</v>
      </c>
      <c r="K43" s="16">
        <f>ROUND(SUMIF(data!T$4:T$10000,O43,data!V$4:V$10000)-SUMIF(data!T$4:T$10000,O43,data!W$4:W$10000),2)</f>
        <v>0</v>
      </c>
      <c r="O43" s="89">
        <v>2231</v>
      </c>
      <c r="P43" s="89" t="s">
        <v>368</v>
      </c>
      <c r="Q43" s="89">
        <v>0</v>
      </c>
      <c r="S43" s="16">
        <f t="shared" si="0"/>
        <v>0</v>
      </c>
      <c r="T43" s="16">
        <f t="shared" si="3"/>
        <v>0</v>
      </c>
      <c r="U43" s="26">
        <f t="shared" si="2"/>
        <v>0</v>
      </c>
      <c r="W43" s="16">
        <f>IF(LEN(O43)=4,ROUND(SUMIF(data2!H$4:H$10000,O43,data2!V$4:V$10000)-SUMIF(data2!H$4:H$10000,O43,data2!W$4:W$10000)+Q43,2),IF(LEN(O43)=6,ROUND(SUMIF(data2!I$4:I$10000,O43,data2!V$4:V$10000)-SUMIF(data2!I$4:I$10000,O43,data2!W$4:W$10000)+Q43,2),IF(LEN(O43)=8,ROUND(SUMIF(data2!J$4:J$10000,O43,data2!V$4:V$10000)-SUMIF(data2!J$4:J$10000,O43,data2!W$4:W$10000)+Q43,2),IF(LEN(O43)=10,ROUND(SUMIF(data2!T$4:T$10000,O43,data2!V$4:V$10000)-SUMIF(data2!T$4:T$10000,O43,data2!W$4:W$10000)+Q43,2),0))))</f>
        <v>0</v>
      </c>
    </row>
    <row r="44" spans="10:23" ht="15" customHeight="1" x14ac:dyDescent="0.15">
      <c r="J44" s="3">
        <f>IF(K44=0,0,IF(AND(K44&lt;&gt;0,INT(LEFT(O44,4))=结转!R$13),MAX(J$2:J43)+1,0))</f>
        <v>0</v>
      </c>
      <c r="K44" s="16">
        <f>ROUND(SUMIF(data!T$4:T$10000,O44,data!V$4:V$10000)-SUMIF(data!T$4:T$10000,O44,data!W$4:W$10000),2)</f>
        <v>0</v>
      </c>
      <c r="O44" s="89">
        <v>2232</v>
      </c>
      <c r="P44" s="89" t="s">
        <v>369</v>
      </c>
      <c r="Q44" s="89">
        <v>0</v>
      </c>
      <c r="S44" s="16">
        <f t="shared" si="0"/>
        <v>0</v>
      </c>
      <c r="T44" s="16">
        <f t="shared" si="3"/>
        <v>0</v>
      </c>
      <c r="U44" s="26">
        <f t="shared" si="2"/>
        <v>0</v>
      </c>
      <c r="W44" s="16">
        <f>IF(LEN(O44)=4,ROUND(SUMIF(data2!H$4:H$10000,O44,data2!V$4:V$10000)-SUMIF(data2!H$4:H$10000,O44,data2!W$4:W$10000)+Q44,2),IF(LEN(O44)=6,ROUND(SUMIF(data2!I$4:I$10000,O44,data2!V$4:V$10000)-SUMIF(data2!I$4:I$10000,O44,data2!W$4:W$10000)+Q44,2),IF(LEN(O44)=8,ROUND(SUMIF(data2!J$4:J$10000,O44,data2!V$4:V$10000)-SUMIF(data2!J$4:J$10000,O44,data2!W$4:W$10000)+Q44,2),IF(LEN(O44)=10,ROUND(SUMIF(data2!T$4:T$10000,O44,data2!V$4:V$10000)-SUMIF(data2!T$4:T$10000,O44,data2!W$4:W$10000)+Q44,2),0))))</f>
        <v>0</v>
      </c>
    </row>
    <row r="45" spans="10:23" ht="15" customHeight="1" x14ac:dyDescent="0.15">
      <c r="J45" s="3">
        <f>IF(K45=0,0,IF(AND(K45&lt;&gt;0,INT(LEFT(O45,4))=结转!R$13),MAX(J$2:J44)+1,0))</f>
        <v>0</v>
      </c>
      <c r="K45" s="16">
        <f>ROUND(SUMIF(data!T$4:T$10000,O45,data!V$4:V$10000)-SUMIF(data!T$4:T$10000,O45,data!W$4:W$10000),2)</f>
        <v>0</v>
      </c>
      <c r="O45" s="89">
        <v>2241</v>
      </c>
      <c r="P45" s="89" t="s">
        <v>168</v>
      </c>
      <c r="Q45" s="89">
        <v>0</v>
      </c>
      <c r="S45" s="16">
        <f t="shared" si="0"/>
        <v>0</v>
      </c>
      <c r="T45" s="16">
        <f t="shared" si="3"/>
        <v>0</v>
      </c>
      <c r="U45" s="26">
        <f t="shared" si="2"/>
        <v>0</v>
      </c>
      <c r="W45" s="16">
        <f>IF(LEN(O45)=4,ROUND(SUMIF(data2!H$4:H$10000,O45,data2!V$4:V$10000)-SUMIF(data2!H$4:H$10000,O45,data2!W$4:W$10000)+Q45,2),IF(LEN(O45)=6,ROUND(SUMIF(data2!I$4:I$10000,O45,data2!V$4:V$10000)-SUMIF(data2!I$4:I$10000,O45,data2!W$4:W$10000)+Q45,2),IF(LEN(O45)=8,ROUND(SUMIF(data2!J$4:J$10000,O45,data2!V$4:V$10000)-SUMIF(data2!J$4:J$10000,O45,data2!W$4:W$10000)+Q45,2),IF(LEN(O45)=10,ROUND(SUMIF(data2!T$4:T$10000,O45,data2!V$4:V$10000)-SUMIF(data2!T$4:T$10000,O45,data2!W$4:W$10000)+Q45,2),0))))</f>
        <v>0</v>
      </c>
    </row>
    <row r="46" spans="10:23" ht="15" customHeight="1" x14ac:dyDescent="0.15">
      <c r="J46" s="3">
        <f>IF(K46=0,0,IF(AND(K46&lt;&gt;0,INT(LEFT(O46,4))=结转!R$13),MAX(J$2:J45)+1,0))</f>
        <v>0</v>
      </c>
      <c r="K46" s="16">
        <f>ROUND(SUMIF(data!T$4:T$10000,O46,data!V$4:V$10000)-SUMIF(data!T$4:T$10000,O46,data!W$4:W$10000),2)</f>
        <v>0</v>
      </c>
      <c r="O46" s="89">
        <v>2401</v>
      </c>
      <c r="P46" s="89" t="s">
        <v>370</v>
      </c>
      <c r="Q46" s="89">
        <v>0</v>
      </c>
      <c r="S46" s="16">
        <f t="shared" si="0"/>
        <v>0</v>
      </c>
      <c r="T46" s="16">
        <f t="shared" si="3"/>
        <v>0</v>
      </c>
      <c r="U46" s="26">
        <f t="shared" si="2"/>
        <v>0</v>
      </c>
      <c r="W46" s="16">
        <f>IF(LEN(O46)=4,ROUND(SUMIF(data2!H$4:H$10000,O46,data2!V$4:V$10000)-SUMIF(data2!H$4:H$10000,O46,data2!W$4:W$10000)+Q46,2),IF(LEN(O46)=6,ROUND(SUMIF(data2!I$4:I$10000,O46,data2!V$4:V$10000)-SUMIF(data2!I$4:I$10000,O46,data2!W$4:W$10000)+Q46,2),IF(LEN(O46)=8,ROUND(SUMIF(data2!J$4:J$10000,O46,data2!V$4:V$10000)-SUMIF(data2!J$4:J$10000,O46,data2!W$4:W$10000)+Q46,2),IF(LEN(O46)=10,ROUND(SUMIF(data2!T$4:T$10000,O46,data2!V$4:V$10000)-SUMIF(data2!T$4:T$10000,O46,data2!W$4:W$10000)+Q46,2),0))))</f>
        <v>0</v>
      </c>
    </row>
    <row r="47" spans="10:23" ht="15" customHeight="1" x14ac:dyDescent="0.15">
      <c r="J47" s="3">
        <f>IF(K47=0,0,IF(AND(K47&lt;&gt;0,INT(LEFT(O47,4))=结转!R$13),MAX(J$2:J46)+1,0))</f>
        <v>0</v>
      </c>
      <c r="K47" s="16">
        <f>ROUND(SUMIF(data!T$4:T$10000,O47,data!V$4:V$10000)-SUMIF(data!T$4:T$10000,O47,data!W$4:W$10000),2)</f>
        <v>0</v>
      </c>
      <c r="O47" s="89">
        <v>2501</v>
      </c>
      <c r="P47" s="89" t="s">
        <v>163</v>
      </c>
      <c r="Q47" s="89">
        <v>0</v>
      </c>
      <c r="S47" s="16">
        <f t="shared" si="0"/>
        <v>0</v>
      </c>
      <c r="T47" s="16">
        <f t="shared" si="3"/>
        <v>0</v>
      </c>
      <c r="U47" s="26">
        <f t="shared" si="2"/>
        <v>0</v>
      </c>
      <c r="W47" s="16">
        <f>IF(LEN(O47)=4,ROUND(SUMIF(data2!H$4:H$10000,O47,data2!V$4:V$10000)-SUMIF(data2!H$4:H$10000,O47,data2!W$4:W$10000)+Q47,2),IF(LEN(O47)=6,ROUND(SUMIF(data2!I$4:I$10000,O47,data2!V$4:V$10000)-SUMIF(data2!I$4:I$10000,O47,data2!W$4:W$10000)+Q47,2),IF(LEN(O47)=8,ROUND(SUMIF(data2!J$4:J$10000,O47,data2!V$4:V$10000)-SUMIF(data2!J$4:J$10000,O47,data2!W$4:W$10000)+Q47,2),IF(LEN(O47)=10,ROUND(SUMIF(data2!T$4:T$10000,O47,data2!V$4:V$10000)-SUMIF(data2!T$4:T$10000,O47,data2!W$4:W$10000)+Q47,2),0))))</f>
        <v>0</v>
      </c>
    </row>
    <row r="48" spans="10:23" ht="15" customHeight="1" x14ac:dyDescent="0.15">
      <c r="J48" s="3">
        <f>IF(K48=0,0,IF(AND(K48&lt;&gt;0,INT(LEFT(O48,4))=结转!R$13),MAX(J$2:J47)+1,0))</f>
        <v>0</v>
      </c>
      <c r="K48" s="16">
        <f>ROUND(SUMIF(data!T$4:T$10000,O48,data!V$4:V$10000)-SUMIF(data!T$4:T$10000,O48,data!W$4:W$10000),2)</f>
        <v>0</v>
      </c>
      <c r="O48" s="89">
        <v>2701</v>
      </c>
      <c r="P48" s="89" t="s">
        <v>185</v>
      </c>
      <c r="Q48" s="89">
        <v>0</v>
      </c>
      <c r="S48" s="16">
        <f t="shared" si="0"/>
        <v>0</v>
      </c>
      <c r="T48" s="16">
        <f t="shared" si="3"/>
        <v>0</v>
      </c>
      <c r="U48" s="26">
        <f t="shared" si="2"/>
        <v>0</v>
      </c>
      <c r="W48" s="16">
        <f>IF(LEN(O48)=4,ROUND(SUMIF(data2!H$4:H$10000,O48,data2!V$4:V$10000)-SUMIF(data2!H$4:H$10000,O48,data2!W$4:W$10000)+Q48,2),IF(LEN(O48)=6,ROUND(SUMIF(data2!I$4:I$10000,O48,data2!V$4:V$10000)-SUMIF(data2!I$4:I$10000,O48,data2!W$4:W$10000)+Q48,2),IF(LEN(O48)=8,ROUND(SUMIF(data2!J$4:J$10000,O48,data2!V$4:V$10000)-SUMIF(data2!J$4:J$10000,O48,data2!W$4:W$10000)+Q48,2),IF(LEN(O48)=10,ROUND(SUMIF(data2!T$4:T$10000,O48,data2!V$4:V$10000)-SUMIF(data2!T$4:T$10000,O48,data2!W$4:W$10000)+Q48,2),0))))</f>
        <v>0</v>
      </c>
    </row>
    <row r="49" spans="10:23" ht="15" customHeight="1" x14ac:dyDescent="0.15">
      <c r="J49" s="3">
        <f>IF(K49=0,0,IF(AND(K49&lt;&gt;0,INT(LEFT(O49,4))=结转!R$13),MAX(J$2:J48)+1,0))</f>
        <v>0</v>
      </c>
      <c r="K49" s="16">
        <f>ROUND(SUMIF(data!T$4:T$10000,O49,data!V$4:V$10000)-SUMIF(data!T$4:T$10000,O49,data!W$4:W$10000),2)</f>
        <v>0</v>
      </c>
      <c r="O49" s="89">
        <v>3001</v>
      </c>
      <c r="P49" s="89" t="s">
        <v>371</v>
      </c>
      <c r="Q49" s="89">
        <v>0</v>
      </c>
      <c r="S49" s="16">
        <f t="shared" si="0"/>
        <v>0</v>
      </c>
      <c r="T49" s="16">
        <f t="shared" si="3"/>
        <v>0</v>
      </c>
      <c r="U49" s="26">
        <f t="shared" si="2"/>
        <v>0</v>
      </c>
      <c r="W49" s="16">
        <f>IF(LEN(O49)=4,ROUND(SUMIF(data2!H$4:H$10000,O49,data2!V$4:V$10000)-SUMIF(data2!H$4:H$10000,O49,data2!W$4:W$10000)+Q49,2),IF(LEN(O49)=6,ROUND(SUMIF(data2!I$4:I$10000,O49,data2!V$4:V$10000)-SUMIF(data2!I$4:I$10000,O49,data2!W$4:W$10000)+Q49,2),IF(LEN(O49)=8,ROUND(SUMIF(data2!J$4:J$10000,O49,data2!V$4:V$10000)-SUMIF(data2!J$4:J$10000,O49,data2!W$4:W$10000)+Q49,2),IF(LEN(O49)=10,ROUND(SUMIF(data2!T$4:T$10000,O49,data2!V$4:V$10000)-SUMIF(data2!T$4:T$10000,O49,data2!W$4:W$10000)+Q49,2),0))))</f>
        <v>0</v>
      </c>
    </row>
    <row r="50" spans="10:23" ht="15" customHeight="1" x14ac:dyDescent="0.15">
      <c r="J50" s="3">
        <f>IF(K50=0,0,IF(AND(K50&lt;&gt;0,INT(LEFT(O50,4))=结转!R$13),MAX(J$2:J49)+1,0))</f>
        <v>0</v>
      </c>
      <c r="K50" s="16">
        <f>ROUND(SUMIF(data!T$4:T$10000,O50,data!V$4:V$10000)-SUMIF(data!T$4:T$10000,O50,data!W$4:W$10000),2)</f>
        <v>0</v>
      </c>
      <c r="O50" s="89">
        <v>3002</v>
      </c>
      <c r="P50" s="89" t="s">
        <v>372</v>
      </c>
      <c r="Q50" s="89">
        <v>0</v>
      </c>
      <c r="S50" s="16">
        <f t="shared" si="0"/>
        <v>0</v>
      </c>
      <c r="T50" s="16">
        <f t="shared" si="3"/>
        <v>0</v>
      </c>
      <c r="U50" s="26">
        <f t="shared" si="2"/>
        <v>0</v>
      </c>
      <c r="W50" s="16">
        <f>IF(LEN(O50)=4,ROUND(SUMIF(data2!H$4:H$10000,O50,data2!V$4:V$10000)-SUMIF(data2!H$4:H$10000,O50,data2!W$4:W$10000)+Q50,2),IF(LEN(O50)=6,ROUND(SUMIF(data2!I$4:I$10000,O50,data2!V$4:V$10000)-SUMIF(data2!I$4:I$10000,O50,data2!W$4:W$10000)+Q50,2),IF(LEN(O50)=8,ROUND(SUMIF(data2!J$4:J$10000,O50,data2!V$4:V$10000)-SUMIF(data2!J$4:J$10000,O50,data2!W$4:W$10000)+Q50,2),IF(LEN(O50)=10,ROUND(SUMIF(data2!T$4:T$10000,O50,data2!V$4:V$10000)-SUMIF(data2!T$4:T$10000,O50,data2!W$4:W$10000)+Q50,2),0))))</f>
        <v>0</v>
      </c>
    </row>
    <row r="51" spans="10:23" ht="15" customHeight="1" x14ac:dyDescent="0.15">
      <c r="J51" s="3">
        <f>IF(K51=0,0,IF(AND(K51&lt;&gt;0,INT(LEFT(O51,4))=结转!R$13),MAX(J$2:J50)+1,0))</f>
        <v>0</v>
      </c>
      <c r="K51" s="16">
        <f>ROUND(SUMIF(data!T$4:T$10000,O51,data!V$4:V$10000)-SUMIF(data!T$4:T$10000,O51,data!W$4:W$10000),2)</f>
        <v>0</v>
      </c>
      <c r="O51" s="89">
        <v>3101</v>
      </c>
      <c r="P51" s="89" t="s">
        <v>373</v>
      </c>
      <c r="Q51" s="89">
        <v>0</v>
      </c>
      <c r="S51" s="16">
        <f t="shared" si="0"/>
        <v>0</v>
      </c>
      <c r="T51" s="16">
        <f t="shared" si="3"/>
        <v>0</v>
      </c>
      <c r="U51" s="26">
        <f t="shared" si="2"/>
        <v>0</v>
      </c>
      <c r="W51" s="16">
        <f>IF(LEN(O51)=4,ROUND(SUMIF(data2!H$4:H$10000,O51,data2!V$4:V$10000)-SUMIF(data2!H$4:H$10000,O51,data2!W$4:W$10000)+Q51,2),IF(LEN(O51)=6,ROUND(SUMIF(data2!I$4:I$10000,O51,data2!V$4:V$10000)-SUMIF(data2!I$4:I$10000,O51,data2!W$4:W$10000)+Q51,2),IF(LEN(O51)=8,ROUND(SUMIF(data2!J$4:J$10000,O51,data2!V$4:V$10000)-SUMIF(data2!J$4:J$10000,O51,data2!W$4:W$10000)+Q51,2),IF(LEN(O51)=10,ROUND(SUMIF(data2!T$4:T$10000,O51,data2!V$4:V$10000)-SUMIF(data2!T$4:T$10000,O51,data2!W$4:W$10000)+Q51,2),0))))</f>
        <v>0</v>
      </c>
    </row>
    <row r="52" spans="10:23" ht="15" customHeight="1" x14ac:dyDescent="0.15">
      <c r="J52" s="3">
        <f>IF(K52=0,0,IF(AND(K52&lt;&gt;0,INT(LEFT(O52,4))=结转!R$13),MAX(J$2:J51)+1,0))</f>
        <v>0</v>
      </c>
      <c r="K52" s="16">
        <f>ROUND(SUMIF(data!T$4:T$10000,O52,data!V$4:V$10000)-SUMIF(data!T$4:T$10000,O52,data!W$4:W$10000),2)</f>
        <v>0</v>
      </c>
      <c r="O52" s="89">
        <v>3103</v>
      </c>
      <c r="P52" s="89" t="s">
        <v>374</v>
      </c>
      <c r="Q52" s="89">
        <v>0</v>
      </c>
      <c r="S52" s="16">
        <f t="shared" si="0"/>
        <v>0</v>
      </c>
      <c r="T52" s="16">
        <f t="shared" si="3"/>
        <v>0</v>
      </c>
      <c r="U52" s="26">
        <f t="shared" si="2"/>
        <v>0</v>
      </c>
      <c r="W52" s="16">
        <f>IF(LEN(O52)=4,ROUND(SUMIF(data2!H$4:H$10000,O52,data2!V$4:V$10000)-SUMIF(data2!H$4:H$10000,O52,data2!W$4:W$10000)+Q52,2),IF(LEN(O52)=6,ROUND(SUMIF(data2!I$4:I$10000,O52,data2!V$4:V$10000)-SUMIF(data2!I$4:I$10000,O52,data2!W$4:W$10000)+Q52,2),IF(LEN(O52)=8,ROUND(SUMIF(data2!J$4:J$10000,O52,data2!V$4:V$10000)-SUMIF(data2!J$4:J$10000,O52,data2!W$4:W$10000)+Q52,2),IF(LEN(O52)=10,ROUND(SUMIF(data2!T$4:T$10000,O52,data2!V$4:V$10000)-SUMIF(data2!T$4:T$10000,O52,data2!W$4:W$10000)+Q52,2),0))))</f>
        <v>0</v>
      </c>
    </row>
    <row r="53" spans="10:23" ht="15" customHeight="1" x14ac:dyDescent="0.15">
      <c r="J53" s="3">
        <f>IF(K53=0,0,IF(AND(K53&lt;&gt;0,INT(LEFT(O53,4))=结转!R$13),MAX(J$2:J52)+1,0))</f>
        <v>0</v>
      </c>
      <c r="K53" s="16">
        <f>ROUND(SUMIF(data!T$4:T$10000,O53,data!V$4:V$10000)-SUMIF(data!T$4:T$10000,O53,data!W$4:W$10000),2)</f>
        <v>0</v>
      </c>
      <c r="O53" s="89">
        <v>3104</v>
      </c>
      <c r="P53" s="89" t="s">
        <v>375</v>
      </c>
      <c r="Q53" s="89">
        <v>0</v>
      </c>
      <c r="S53" s="16">
        <f t="shared" si="0"/>
        <v>0</v>
      </c>
      <c r="T53" s="16">
        <f t="shared" si="3"/>
        <v>0</v>
      </c>
      <c r="U53" s="26">
        <f t="shared" si="2"/>
        <v>0</v>
      </c>
      <c r="W53" s="16">
        <f>IF(LEN(O53)=4,ROUND(SUMIF(data2!H$4:H$10000,O53,data2!V$4:V$10000)-SUMIF(data2!H$4:H$10000,O53,data2!W$4:W$10000)+Q53,2),IF(LEN(O53)=6,ROUND(SUMIF(data2!I$4:I$10000,O53,data2!V$4:V$10000)-SUMIF(data2!I$4:I$10000,O53,data2!W$4:W$10000)+Q53,2),IF(LEN(O53)=8,ROUND(SUMIF(data2!J$4:J$10000,O53,data2!V$4:V$10000)-SUMIF(data2!J$4:J$10000,O53,data2!W$4:W$10000)+Q53,2),IF(LEN(O53)=10,ROUND(SUMIF(data2!T$4:T$10000,O53,data2!V$4:V$10000)-SUMIF(data2!T$4:T$10000,O53,data2!W$4:W$10000)+Q53,2),0))))</f>
        <v>0</v>
      </c>
    </row>
    <row r="54" spans="10:23" ht="15" customHeight="1" x14ac:dyDescent="0.15">
      <c r="J54" s="3">
        <f>IF(K54=0,0,IF(AND(K54&lt;&gt;0,INT(LEFT(O54,4))=结转!R$13),MAX(J$2:J53)+1,0))</f>
        <v>0</v>
      </c>
      <c r="K54" s="16">
        <f>ROUND(SUMIF(data!T$4:T$10000,O54,data!V$4:V$10000)-SUMIF(data!T$4:T$10000,O54,data!W$4:W$10000),2)</f>
        <v>0</v>
      </c>
      <c r="O54" s="89">
        <v>4001</v>
      </c>
      <c r="P54" s="89" t="s">
        <v>376</v>
      </c>
      <c r="Q54" s="89">
        <v>0</v>
      </c>
      <c r="S54" s="16">
        <f t="shared" si="0"/>
        <v>0</v>
      </c>
      <c r="T54" s="16">
        <f t="shared" si="3"/>
        <v>0</v>
      </c>
      <c r="U54" s="26">
        <f t="shared" si="2"/>
        <v>0</v>
      </c>
      <c r="W54" s="16">
        <f>IF(LEN(O54)=4,ROUND(SUMIF(data2!H$4:H$10000,O54,data2!V$4:V$10000)-SUMIF(data2!H$4:H$10000,O54,data2!W$4:W$10000)+Q54,2),IF(LEN(O54)=6,ROUND(SUMIF(data2!I$4:I$10000,O54,data2!V$4:V$10000)-SUMIF(data2!I$4:I$10000,O54,data2!W$4:W$10000)+Q54,2),IF(LEN(O54)=8,ROUND(SUMIF(data2!J$4:J$10000,O54,data2!V$4:V$10000)-SUMIF(data2!J$4:J$10000,O54,data2!W$4:W$10000)+Q54,2),IF(LEN(O54)=10,ROUND(SUMIF(data2!T$4:T$10000,O54,data2!V$4:V$10000)-SUMIF(data2!T$4:T$10000,O54,data2!W$4:W$10000)+Q54,2),0))))</f>
        <v>0</v>
      </c>
    </row>
    <row r="55" spans="10:23" ht="15" customHeight="1" x14ac:dyDescent="0.15">
      <c r="J55" s="3">
        <f>IF(K55=0,0,IF(AND(K55&lt;&gt;0,INT(LEFT(O55,4))=结转!R$13),MAX(J$2:J54)+1,0))</f>
        <v>0</v>
      </c>
      <c r="K55" s="16">
        <f>ROUND(SUMIF(data!T$4:T$10000,O55,data!V$4:V$10000)-SUMIF(data!T$4:T$10000,O55,data!W$4:W$10000),2)</f>
        <v>0</v>
      </c>
      <c r="O55" s="89">
        <v>4101</v>
      </c>
      <c r="P55" s="89" t="s">
        <v>377</v>
      </c>
      <c r="Q55" s="89">
        <v>0</v>
      </c>
      <c r="S55" s="16">
        <f t="shared" si="0"/>
        <v>0</v>
      </c>
      <c r="T55" s="16">
        <f t="shared" si="3"/>
        <v>0</v>
      </c>
      <c r="U55" s="26">
        <f t="shared" si="2"/>
        <v>0</v>
      </c>
      <c r="W55" s="16">
        <f>IF(LEN(O55)=4,ROUND(SUMIF(data2!H$4:H$10000,O55,data2!V$4:V$10000)-SUMIF(data2!H$4:H$10000,O55,data2!W$4:W$10000)+Q55,2),IF(LEN(O55)=6,ROUND(SUMIF(data2!I$4:I$10000,O55,data2!V$4:V$10000)-SUMIF(data2!I$4:I$10000,O55,data2!W$4:W$10000)+Q55,2),IF(LEN(O55)=8,ROUND(SUMIF(data2!J$4:J$10000,O55,data2!V$4:V$10000)-SUMIF(data2!J$4:J$10000,O55,data2!W$4:W$10000)+Q55,2),IF(LEN(O55)=10,ROUND(SUMIF(data2!T$4:T$10000,O55,data2!V$4:V$10000)-SUMIF(data2!T$4:T$10000,O55,data2!W$4:W$10000)+Q55,2),0))))</f>
        <v>0</v>
      </c>
    </row>
    <row r="56" spans="10:23" ht="15" customHeight="1" x14ac:dyDescent="0.15">
      <c r="J56" s="3">
        <f>IF(K56=0,0,IF(AND(K56&lt;&gt;0,INT(LEFT(O56,4))=结转!R$13),MAX(J$2:J55)+1,0))</f>
        <v>0</v>
      </c>
      <c r="K56" s="16">
        <f>ROUND(SUMIF(data!T$4:T$10000,O56,data!V$4:V$10000)-SUMIF(data!T$4:T$10000,O56,data!W$4:W$10000),2)</f>
        <v>0</v>
      </c>
      <c r="O56" s="89">
        <v>4301</v>
      </c>
      <c r="P56" s="89" t="s">
        <v>378</v>
      </c>
      <c r="Q56" s="89">
        <v>0</v>
      </c>
      <c r="S56" s="16">
        <f t="shared" si="0"/>
        <v>0</v>
      </c>
      <c r="T56" s="16">
        <f t="shared" si="3"/>
        <v>0</v>
      </c>
      <c r="U56" s="26">
        <f t="shared" si="2"/>
        <v>0</v>
      </c>
      <c r="W56" s="16">
        <f>IF(LEN(O56)=4,ROUND(SUMIF(data2!H$4:H$10000,O56,data2!V$4:V$10000)-SUMIF(data2!H$4:H$10000,O56,data2!W$4:W$10000)+Q56,2),IF(LEN(O56)=6,ROUND(SUMIF(data2!I$4:I$10000,O56,data2!V$4:V$10000)-SUMIF(data2!I$4:I$10000,O56,data2!W$4:W$10000)+Q56,2),IF(LEN(O56)=8,ROUND(SUMIF(data2!J$4:J$10000,O56,data2!V$4:V$10000)-SUMIF(data2!J$4:J$10000,O56,data2!W$4:W$10000)+Q56,2),IF(LEN(O56)=10,ROUND(SUMIF(data2!T$4:T$10000,O56,data2!V$4:V$10000)-SUMIF(data2!T$4:T$10000,O56,data2!W$4:W$10000)+Q56,2),0))))</f>
        <v>0</v>
      </c>
    </row>
    <row r="57" spans="10:23" ht="15" customHeight="1" x14ac:dyDescent="0.15">
      <c r="J57" s="3">
        <f>IF(K57=0,0,IF(AND(K57&lt;&gt;0,INT(LEFT(O57,4))=结转!R$13),MAX(J$2:J56)+1,0))</f>
        <v>0</v>
      </c>
      <c r="K57" s="16">
        <f>ROUND(SUMIF(data!T$4:T$10000,O57,data!V$4:V$10000)-SUMIF(data!T$4:T$10000,O57,data!W$4:W$10000),2)</f>
        <v>0</v>
      </c>
      <c r="O57" s="89">
        <v>4401</v>
      </c>
      <c r="P57" s="89" t="s">
        <v>379</v>
      </c>
      <c r="Q57" s="89">
        <v>0</v>
      </c>
      <c r="S57" s="16">
        <f t="shared" si="0"/>
        <v>0</v>
      </c>
      <c r="T57" s="16">
        <f t="shared" si="3"/>
        <v>0</v>
      </c>
      <c r="U57" s="26">
        <f t="shared" si="2"/>
        <v>0</v>
      </c>
      <c r="W57" s="16">
        <f>IF(LEN(O57)=4,ROUND(SUMIF(data2!H$4:H$10000,O57,data2!V$4:V$10000)-SUMIF(data2!H$4:H$10000,O57,data2!W$4:W$10000)+Q57,2),IF(LEN(O57)=6,ROUND(SUMIF(data2!I$4:I$10000,O57,data2!V$4:V$10000)-SUMIF(data2!I$4:I$10000,O57,data2!W$4:W$10000)+Q57,2),IF(LEN(O57)=8,ROUND(SUMIF(data2!J$4:J$10000,O57,data2!V$4:V$10000)-SUMIF(data2!J$4:J$10000,O57,data2!W$4:W$10000)+Q57,2),IF(LEN(O57)=10,ROUND(SUMIF(data2!T$4:T$10000,O57,data2!V$4:V$10000)-SUMIF(data2!T$4:T$10000,O57,data2!W$4:W$10000)+Q57,2),0))))</f>
        <v>0</v>
      </c>
    </row>
    <row r="58" spans="10:23" ht="15" customHeight="1" x14ac:dyDescent="0.15">
      <c r="J58" s="3">
        <f>IF(K58=0,0,IF(AND(K58&lt;&gt;0,INT(LEFT(O58,4))=结转!R$13),MAX(J$2:J57)+1,0))</f>
        <v>0</v>
      </c>
      <c r="K58" s="16">
        <f>ROUND(SUMIF(data!T$4:T$10000,O58,data!V$4:V$10000)-SUMIF(data!T$4:T$10000,O58,data!W$4:W$10000),2)</f>
        <v>0</v>
      </c>
      <c r="O58" s="89">
        <v>4403</v>
      </c>
      <c r="P58" s="89" t="s">
        <v>380</v>
      </c>
      <c r="Q58" s="89">
        <v>0</v>
      </c>
      <c r="S58" s="16">
        <f t="shared" si="0"/>
        <v>0</v>
      </c>
      <c r="T58" s="16">
        <f t="shared" si="3"/>
        <v>0</v>
      </c>
      <c r="U58" s="26">
        <f t="shared" si="2"/>
        <v>0</v>
      </c>
      <c r="W58" s="16">
        <f>IF(LEN(O58)=4,ROUND(SUMIF(data2!H$4:H$10000,O58,data2!V$4:V$10000)-SUMIF(data2!H$4:H$10000,O58,data2!W$4:W$10000)+Q58,2),IF(LEN(O58)=6,ROUND(SUMIF(data2!I$4:I$10000,O58,data2!V$4:V$10000)-SUMIF(data2!I$4:I$10000,O58,data2!W$4:W$10000)+Q58,2),IF(LEN(O58)=8,ROUND(SUMIF(data2!J$4:J$10000,O58,data2!V$4:V$10000)-SUMIF(data2!J$4:J$10000,O58,data2!W$4:W$10000)+Q58,2),IF(LEN(O58)=10,ROUND(SUMIF(data2!T$4:T$10000,O58,data2!V$4:V$10000)-SUMIF(data2!T$4:T$10000,O58,data2!W$4:W$10000)+Q58,2),0))))</f>
        <v>0</v>
      </c>
    </row>
    <row r="59" spans="10:23" ht="15" customHeight="1" x14ac:dyDescent="0.15">
      <c r="J59" s="3">
        <f>IF(K59=0,0,IF(AND(K59&lt;&gt;0,INT(LEFT(O59,4))=结转!R$13),MAX(J$2:J58)+1,0))</f>
        <v>0</v>
      </c>
      <c r="K59" s="16">
        <f>ROUND(SUMIF(data!T$4:T$10000,O59,data!V$4:V$10000)-SUMIF(data!T$4:T$10000,O59,data!W$4:W$10000),2)</f>
        <v>0</v>
      </c>
      <c r="O59" s="89">
        <v>5001</v>
      </c>
      <c r="P59" s="89" t="s">
        <v>381</v>
      </c>
      <c r="Q59" s="89">
        <v>0</v>
      </c>
      <c r="S59" s="16">
        <f t="shared" si="0"/>
        <v>0</v>
      </c>
      <c r="T59" s="16">
        <f t="shared" si="3"/>
        <v>0</v>
      </c>
      <c r="U59" s="26">
        <f t="shared" si="2"/>
        <v>0</v>
      </c>
      <c r="W59" s="16">
        <f>IF(LEN(O59)=4,ROUND(SUMIF(data2!H$4:H$10000,O59,data2!V$4:V$10000)-SUMIF(data2!H$4:H$10000,O59,data2!W$4:W$10000)+Q59,2),IF(LEN(O59)=6,ROUND(SUMIF(data2!I$4:I$10000,O59,data2!V$4:V$10000)-SUMIF(data2!I$4:I$10000,O59,data2!W$4:W$10000)+Q59,2),IF(LEN(O59)=8,ROUND(SUMIF(data2!J$4:J$10000,O59,data2!V$4:V$10000)-SUMIF(data2!J$4:J$10000,O59,data2!W$4:W$10000)+Q59,2),IF(LEN(O59)=10,ROUND(SUMIF(data2!T$4:T$10000,O59,data2!V$4:V$10000)-SUMIF(data2!T$4:T$10000,O59,data2!W$4:W$10000)+Q59,2),0))))</f>
        <v>0</v>
      </c>
    </row>
    <row r="60" spans="10:23" ht="15" customHeight="1" x14ac:dyDescent="0.15">
      <c r="J60" s="3">
        <f>IF(K60=0,0,IF(AND(K60&lt;&gt;0,INT(LEFT(O60,4))=结转!R$13),MAX(J$2:J59)+1,0))</f>
        <v>0</v>
      </c>
      <c r="K60" s="16">
        <f>ROUND(SUMIF(data!T$4:T$10000,O60,data!V$4:V$10000)-SUMIF(data!T$4:T$10000,O60,data!W$4:W$10000),2)</f>
        <v>0</v>
      </c>
      <c r="O60" s="89">
        <v>5051</v>
      </c>
      <c r="P60" s="89" t="s">
        <v>382</v>
      </c>
      <c r="Q60" s="89">
        <v>0</v>
      </c>
      <c r="S60" s="16">
        <f t="shared" si="0"/>
        <v>0</v>
      </c>
      <c r="T60" s="16">
        <f t="shared" si="3"/>
        <v>0</v>
      </c>
      <c r="U60" s="26">
        <f t="shared" si="2"/>
        <v>0</v>
      </c>
      <c r="W60" s="16">
        <f>IF(LEN(O60)=4,ROUND(SUMIF(data2!H$4:H$10000,O60,data2!V$4:V$10000)-SUMIF(data2!H$4:H$10000,O60,data2!W$4:W$10000)+Q60,2),IF(LEN(O60)=6,ROUND(SUMIF(data2!I$4:I$10000,O60,data2!V$4:V$10000)-SUMIF(data2!I$4:I$10000,O60,data2!W$4:W$10000)+Q60,2),IF(LEN(O60)=8,ROUND(SUMIF(data2!J$4:J$10000,O60,data2!V$4:V$10000)-SUMIF(data2!J$4:J$10000,O60,data2!W$4:W$10000)+Q60,2),IF(LEN(O60)=10,ROUND(SUMIF(data2!T$4:T$10000,O60,data2!V$4:V$10000)-SUMIF(data2!T$4:T$10000,O60,data2!W$4:W$10000)+Q60,2),0))))</f>
        <v>0</v>
      </c>
    </row>
    <row r="61" spans="10:23" ht="15" customHeight="1" x14ac:dyDescent="0.15">
      <c r="J61" s="3">
        <f>IF(K61=0,0,IF(AND(K61&lt;&gt;0,INT(LEFT(O61,4))=结转!R$13),MAX(J$2:J60)+1,0))</f>
        <v>0</v>
      </c>
      <c r="K61" s="16">
        <f>ROUND(SUMIF(data!T$4:T$10000,O61,data!V$4:V$10000)-SUMIF(data!T$4:T$10000,O61,data!W$4:W$10000),2)</f>
        <v>0</v>
      </c>
      <c r="O61" s="89">
        <v>5111</v>
      </c>
      <c r="P61" s="89" t="s">
        <v>383</v>
      </c>
      <c r="Q61" s="89">
        <v>0</v>
      </c>
      <c r="S61" s="16">
        <f t="shared" si="0"/>
        <v>0</v>
      </c>
      <c r="T61" s="16">
        <f t="shared" si="3"/>
        <v>0</v>
      </c>
      <c r="U61" s="26">
        <f t="shared" si="2"/>
        <v>0</v>
      </c>
      <c r="W61" s="16">
        <f>IF(LEN(O61)=4,ROUND(SUMIF(data2!H$4:H$10000,O61,data2!V$4:V$10000)-SUMIF(data2!H$4:H$10000,O61,data2!W$4:W$10000)+Q61,2),IF(LEN(O61)=6,ROUND(SUMIF(data2!I$4:I$10000,O61,data2!V$4:V$10000)-SUMIF(data2!I$4:I$10000,O61,data2!W$4:W$10000)+Q61,2),IF(LEN(O61)=8,ROUND(SUMIF(data2!J$4:J$10000,O61,data2!V$4:V$10000)-SUMIF(data2!J$4:J$10000,O61,data2!W$4:W$10000)+Q61,2),IF(LEN(O61)=10,ROUND(SUMIF(data2!T$4:T$10000,O61,data2!V$4:V$10000)-SUMIF(data2!T$4:T$10000,O61,data2!W$4:W$10000)+Q61,2),0))))</f>
        <v>0</v>
      </c>
    </row>
    <row r="62" spans="10:23" ht="15" customHeight="1" x14ac:dyDescent="0.15">
      <c r="J62" s="3">
        <f>IF(K62=0,0,IF(AND(K62&lt;&gt;0,INT(LEFT(O62,4))=结转!R$13),MAX(J$2:J61)+1,0))</f>
        <v>0</v>
      </c>
      <c r="K62" s="16">
        <f>ROUND(SUMIF(data!T$4:T$10000,O62,data!V$4:V$10000)-SUMIF(data!T$4:T$10000,O62,data!W$4:W$10000),2)</f>
        <v>0</v>
      </c>
      <c r="O62" s="89">
        <v>5301</v>
      </c>
      <c r="P62" s="89" t="s">
        <v>384</v>
      </c>
      <c r="Q62" s="89">
        <v>0</v>
      </c>
      <c r="S62" s="16">
        <f t="shared" si="0"/>
        <v>0</v>
      </c>
      <c r="T62" s="16">
        <f t="shared" si="3"/>
        <v>0</v>
      </c>
      <c r="U62" s="26">
        <f t="shared" si="2"/>
        <v>0</v>
      </c>
      <c r="W62" s="16">
        <f>IF(LEN(O62)=4,ROUND(SUMIF(data2!H$4:H$10000,O62,data2!V$4:V$10000)-SUMIF(data2!H$4:H$10000,O62,data2!W$4:W$10000)+Q62,2),IF(LEN(O62)=6,ROUND(SUMIF(data2!I$4:I$10000,O62,data2!V$4:V$10000)-SUMIF(data2!I$4:I$10000,O62,data2!W$4:W$10000)+Q62,2),IF(LEN(O62)=8,ROUND(SUMIF(data2!J$4:J$10000,O62,data2!V$4:V$10000)-SUMIF(data2!J$4:J$10000,O62,data2!W$4:W$10000)+Q62,2),IF(LEN(O62)=10,ROUND(SUMIF(data2!T$4:T$10000,O62,data2!V$4:V$10000)-SUMIF(data2!T$4:T$10000,O62,data2!W$4:W$10000)+Q62,2),0))))</f>
        <v>0</v>
      </c>
    </row>
    <row r="63" spans="10:23" ht="15" customHeight="1" x14ac:dyDescent="0.15">
      <c r="J63" s="3">
        <f>IF(K63=0,0,IF(AND(K63&lt;&gt;0,INT(LEFT(O63,4))=结转!R$13),MAX(J$2:J62)+1,0))</f>
        <v>0</v>
      </c>
      <c r="K63" s="16">
        <f>ROUND(SUMIF(data!T$4:T$10000,O63,data!V$4:V$10000)-SUMIF(data!T$4:T$10000,O63,data!W$4:W$10000),2)</f>
        <v>0</v>
      </c>
      <c r="O63" s="89">
        <v>5401</v>
      </c>
      <c r="P63" s="89" t="s">
        <v>385</v>
      </c>
      <c r="Q63" s="89">
        <v>0</v>
      </c>
      <c r="S63" s="16">
        <f t="shared" si="0"/>
        <v>0</v>
      </c>
      <c r="T63" s="16">
        <f t="shared" si="3"/>
        <v>0</v>
      </c>
      <c r="U63" s="26">
        <f t="shared" si="2"/>
        <v>0</v>
      </c>
      <c r="W63" s="16">
        <f>IF(LEN(O63)=4,ROUND(SUMIF(data2!H$4:H$10000,O63,data2!V$4:V$10000)-SUMIF(data2!H$4:H$10000,O63,data2!W$4:W$10000)+Q63,2),IF(LEN(O63)=6,ROUND(SUMIF(data2!I$4:I$10000,O63,data2!V$4:V$10000)-SUMIF(data2!I$4:I$10000,O63,data2!W$4:W$10000)+Q63,2),IF(LEN(O63)=8,ROUND(SUMIF(data2!J$4:J$10000,O63,data2!V$4:V$10000)-SUMIF(data2!J$4:J$10000,O63,data2!W$4:W$10000)+Q63,2),IF(LEN(O63)=10,ROUND(SUMIF(data2!T$4:T$10000,O63,data2!V$4:V$10000)-SUMIF(data2!T$4:T$10000,O63,data2!W$4:W$10000)+Q63,2),0))))</f>
        <v>0</v>
      </c>
    </row>
    <row r="64" spans="10:23" ht="15" customHeight="1" x14ac:dyDescent="0.15">
      <c r="J64" s="3">
        <f>IF(K64=0,0,IF(AND(K64&lt;&gt;0,INT(LEFT(O64,4))=结转!R$13),MAX(J$2:J63)+1,0))</f>
        <v>0</v>
      </c>
      <c r="K64" s="16">
        <f>ROUND(SUMIF(data!T$4:T$10000,O64,data!V$4:V$10000)-SUMIF(data!T$4:T$10000,O64,data!W$4:W$10000),2)</f>
        <v>0</v>
      </c>
      <c r="O64" s="89">
        <v>5402</v>
      </c>
      <c r="P64" s="89" t="s">
        <v>386</v>
      </c>
      <c r="Q64" s="89">
        <v>0</v>
      </c>
      <c r="S64" s="16">
        <f t="shared" si="0"/>
        <v>0</v>
      </c>
      <c r="T64" s="16">
        <f t="shared" si="3"/>
        <v>0</v>
      </c>
      <c r="U64" s="26">
        <f t="shared" si="2"/>
        <v>0</v>
      </c>
      <c r="W64" s="16">
        <f>IF(LEN(O64)=4,ROUND(SUMIF(data2!H$4:H$10000,O64,data2!V$4:V$10000)-SUMIF(data2!H$4:H$10000,O64,data2!W$4:W$10000)+Q64,2),IF(LEN(O64)=6,ROUND(SUMIF(data2!I$4:I$10000,O64,data2!V$4:V$10000)-SUMIF(data2!I$4:I$10000,O64,data2!W$4:W$10000)+Q64,2),IF(LEN(O64)=8,ROUND(SUMIF(data2!J$4:J$10000,O64,data2!V$4:V$10000)-SUMIF(data2!J$4:J$10000,O64,data2!W$4:W$10000)+Q64,2),IF(LEN(O64)=10,ROUND(SUMIF(data2!T$4:T$10000,O64,data2!V$4:V$10000)-SUMIF(data2!T$4:T$10000,O64,data2!W$4:W$10000)+Q64,2),0))))</f>
        <v>0</v>
      </c>
    </row>
    <row r="65" spans="10:23" ht="15" customHeight="1" x14ac:dyDescent="0.15">
      <c r="J65" s="3">
        <f>IF(K65=0,0,IF(AND(K65&lt;&gt;0,INT(LEFT(O65,4))=结转!R$13),MAX(J$2:J64)+1,0))</f>
        <v>0</v>
      </c>
      <c r="K65" s="16">
        <f>ROUND(SUMIF(data!T$4:T$10000,O65,data!V$4:V$10000)-SUMIF(data!T$4:T$10000,O65,data!W$4:W$10000),2)</f>
        <v>0</v>
      </c>
      <c r="O65" s="89">
        <v>5403</v>
      </c>
      <c r="P65" s="89" t="s">
        <v>387</v>
      </c>
      <c r="Q65" s="89">
        <v>0</v>
      </c>
      <c r="S65" s="16">
        <f t="shared" si="0"/>
        <v>0</v>
      </c>
      <c r="T65" s="16">
        <f t="shared" si="3"/>
        <v>0</v>
      </c>
      <c r="U65" s="26">
        <f t="shared" si="2"/>
        <v>0</v>
      </c>
      <c r="W65" s="16">
        <f>IF(LEN(O65)=4,ROUND(SUMIF(data2!H$4:H$10000,O65,data2!V$4:V$10000)-SUMIF(data2!H$4:H$10000,O65,data2!W$4:W$10000)+Q65,2),IF(LEN(O65)=6,ROUND(SUMIF(data2!I$4:I$10000,O65,data2!V$4:V$10000)-SUMIF(data2!I$4:I$10000,O65,data2!W$4:W$10000)+Q65,2),IF(LEN(O65)=8,ROUND(SUMIF(data2!J$4:J$10000,O65,data2!V$4:V$10000)-SUMIF(data2!J$4:J$10000,O65,data2!W$4:W$10000)+Q65,2),IF(LEN(O65)=10,ROUND(SUMIF(data2!T$4:T$10000,O65,data2!V$4:V$10000)-SUMIF(data2!T$4:T$10000,O65,data2!W$4:W$10000)+Q65,2),0))))</f>
        <v>0</v>
      </c>
    </row>
    <row r="66" spans="10:23" ht="15" customHeight="1" x14ac:dyDescent="0.15">
      <c r="J66" s="3">
        <f>IF(K66=0,0,IF(AND(K66&lt;&gt;0,INT(LEFT(O66,4))=结转!R$13),MAX(J$2:J65)+1,0))</f>
        <v>0</v>
      </c>
      <c r="K66" s="16">
        <f>ROUND(SUMIF(data!T$4:T$10000,O66,data!V$4:V$10000)-SUMIF(data!T$4:T$10000,O66,data!W$4:W$10000),2)</f>
        <v>0</v>
      </c>
      <c r="O66" s="89">
        <v>5601</v>
      </c>
      <c r="P66" s="89" t="s">
        <v>388</v>
      </c>
      <c r="Q66" s="89">
        <v>0</v>
      </c>
      <c r="S66" s="16">
        <f t="shared" si="0"/>
        <v>0</v>
      </c>
      <c r="T66" s="16">
        <f t="shared" si="3"/>
        <v>0</v>
      </c>
      <c r="U66" s="26">
        <f t="shared" si="2"/>
        <v>0</v>
      </c>
      <c r="W66" s="16">
        <f>IF(LEN(O66)=4,ROUND(SUMIF(data2!H$4:H$10000,O66,data2!V$4:V$10000)-SUMIF(data2!H$4:H$10000,O66,data2!W$4:W$10000)+Q66,2),IF(LEN(O66)=6,ROUND(SUMIF(data2!I$4:I$10000,O66,data2!V$4:V$10000)-SUMIF(data2!I$4:I$10000,O66,data2!W$4:W$10000)+Q66,2),IF(LEN(O66)=8,ROUND(SUMIF(data2!J$4:J$10000,O66,data2!V$4:V$10000)-SUMIF(data2!J$4:J$10000,O66,data2!W$4:W$10000)+Q66,2),IF(LEN(O66)=10,ROUND(SUMIF(data2!T$4:T$10000,O66,data2!V$4:V$10000)-SUMIF(data2!T$4:T$10000,O66,data2!W$4:W$10000)+Q66,2),0))))</f>
        <v>0</v>
      </c>
    </row>
    <row r="67" spans="10:23" ht="15" customHeight="1" x14ac:dyDescent="0.15">
      <c r="J67" s="3">
        <f>IF(K67=0,0,IF(AND(K67&lt;&gt;0,INT(LEFT(O67,4))=结转!R$13),MAX(J$2:J66)+1,0))</f>
        <v>0</v>
      </c>
      <c r="K67" s="16">
        <f>ROUND(SUMIF(data!T$4:T$10000,O67,data!V$4:V$10000)-SUMIF(data!T$4:T$10000,O67,data!W$4:W$10000),2)</f>
        <v>0</v>
      </c>
      <c r="O67" s="89">
        <v>5602</v>
      </c>
      <c r="P67" s="89" t="s">
        <v>389</v>
      </c>
      <c r="Q67" s="89">
        <v>0</v>
      </c>
      <c r="S67" s="16">
        <f t="shared" si="0"/>
        <v>0</v>
      </c>
      <c r="T67" s="16">
        <f t="shared" si="3"/>
        <v>0</v>
      </c>
      <c r="U67" s="26">
        <f t="shared" si="2"/>
        <v>0</v>
      </c>
      <c r="W67" s="16">
        <f>IF(LEN(O67)=4,ROUND(SUMIF(data2!H$4:H$10000,O67,data2!V$4:V$10000)-SUMIF(data2!H$4:H$10000,O67,data2!W$4:W$10000)+Q67,2),IF(LEN(O67)=6,ROUND(SUMIF(data2!I$4:I$10000,O67,data2!V$4:V$10000)-SUMIF(data2!I$4:I$10000,O67,data2!W$4:W$10000)+Q67,2),IF(LEN(O67)=8,ROUND(SUMIF(data2!J$4:J$10000,O67,data2!V$4:V$10000)-SUMIF(data2!J$4:J$10000,O67,data2!W$4:W$10000)+Q67,2),IF(LEN(O67)=10,ROUND(SUMIF(data2!T$4:T$10000,O67,data2!V$4:V$10000)-SUMIF(data2!T$4:T$10000,O67,data2!W$4:W$10000)+Q67,2),0))))</f>
        <v>0</v>
      </c>
    </row>
    <row r="68" spans="10:23" ht="15" customHeight="1" x14ac:dyDescent="0.15">
      <c r="J68" s="3">
        <f>IF(K68=0,0,IF(AND(K68&lt;&gt;0,INT(LEFT(O68,4))=结转!R$13),MAX(J$2:J67)+1,0))</f>
        <v>0</v>
      </c>
      <c r="K68" s="16">
        <f>ROUND(SUMIF(data!T$4:T$10000,O68,data!V$4:V$10000)-SUMIF(data!T$4:T$10000,O68,data!W$4:W$10000),2)</f>
        <v>0</v>
      </c>
      <c r="O68" s="89">
        <v>5603</v>
      </c>
      <c r="P68" s="89" t="s">
        <v>390</v>
      </c>
      <c r="Q68" s="89">
        <v>0</v>
      </c>
      <c r="S68" s="16">
        <f t="shared" si="0"/>
        <v>0</v>
      </c>
      <c r="T68" s="16">
        <f t="shared" si="3"/>
        <v>0</v>
      </c>
      <c r="U68" s="26">
        <f t="shared" ref="U68:U131" si="4">IF(O68="",0,ROUND(IF(T68&lt;&gt;0,T68,Q68),2))</f>
        <v>0</v>
      </c>
      <c r="W68" s="16">
        <f>IF(LEN(O68)=4,ROUND(SUMIF(data2!H$4:H$10000,O68,data2!V$4:V$10000)-SUMIF(data2!H$4:H$10000,O68,data2!W$4:W$10000)+Q68,2),IF(LEN(O68)=6,ROUND(SUMIF(data2!I$4:I$10000,O68,data2!V$4:V$10000)-SUMIF(data2!I$4:I$10000,O68,data2!W$4:W$10000)+Q68,2),IF(LEN(O68)=8,ROUND(SUMIF(data2!J$4:J$10000,O68,data2!V$4:V$10000)-SUMIF(data2!J$4:J$10000,O68,data2!W$4:W$10000)+Q68,2),IF(LEN(O68)=10,ROUND(SUMIF(data2!T$4:T$10000,O68,data2!V$4:V$10000)-SUMIF(data2!T$4:T$10000,O68,data2!W$4:W$10000)+Q68,2),0))))</f>
        <v>0</v>
      </c>
    </row>
    <row r="69" spans="10:23" ht="15" customHeight="1" x14ac:dyDescent="0.15">
      <c r="J69" s="3">
        <f>IF(K69=0,0,IF(AND(K69&lt;&gt;0,INT(LEFT(O69,4))=结转!R$13),MAX(J$2:J68)+1,0))</f>
        <v>0</v>
      </c>
      <c r="K69" s="16">
        <f>ROUND(SUMIF(data!T$4:T$10000,O69,data!V$4:V$10000)-SUMIF(data!T$4:T$10000,O69,data!W$4:W$10000),2)</f>
        <v>0</v>
      </c>
      <c r="O69" s="89">
        <v>5711</v>
      </c>
      <c r="P69" s="89" t="s">
        <v>391</v>
      </c>
      <c r="Q69" s="89">
        <v>0</v>
      </c>
      <c r="S69" s="16">
        <f t="shared" si="0"/>
        <v>0</v>
      </c>
      <c r="T69" s="16">
        <f t="shared" si="3"/>
        <v>0</v>
      </c>
      <c r="U69" s="26">
        <f t="shared" si="4"/>
        <v>0</v>
      </c>
      <c r="W69" s="16">
        <f>IF(LEN(O69)=4,ROUND(SUMIF(data2!H$4:H$10000,O69,data2!V$4:V$10000)-SUMIF(data2!H$4:H$10000,O69,data2!W$4:W$10000)+Q69,2),IF(LEN(O69)=6,ROUND(SUMIF(data2!I$4:I$10000,O69,data2!V$4:V$10000)-SUMIF(data2!I$4:I$10000,O69,data2!W$4:W$10000)+Q69,2),IF(LEN(O69)=8,ROUND(SUMIF(data2!J$4:J$10000,O69,data2!V$4:V$10000)-SUMIF(data2!J$4:J$10000,O69,data2!W$4:W$10000)+Q69,2),IF(LEN(O69)=10,ROUND(SUMIF(data2!T$4:T$10000,O69,data2!V$4:V$10000)-SUMIF(data2!T$4:T$10000,O69,data2!W$4:W$10000)+Q69,2),0))))</f>
        <v>0</v>
      </c>
    </row>
    <row r="70" spans="10:23" ht="15" customHeight="1" x14ac:dyDescent="0.15">
      <c r="J70" s="3">
        <f>IF(K70=0,0,IF(AND(K70&lt;&gt;0,INT(LEFT(O70,4))=结转!R$13),MAX(J$2:J69)+1,0))</f>
        <v>0</v>
      </c>
      <c r="K70" s="16">
        <f>ROUND(SUMIF(data!T$4:T$10000,O70,data!V$4:V$10000)-SUMIF(data!T$4:T$10000,O70,data!W$4:W$10000),2)</f>
        <v>0</v>
      </c>
      <c r="O70" s="89">
        <v>5801</v>
      </c>
      <c r="P70" s="89" t="s">
        <v>392</v>
      </c>
      <c r="Q70" s="89">
        <v>0</v>
      </c>
      <c r="S70" s="16">
        <f t="shared" si="0"/>
        <v>0</v>
      </c>
      <c r="T70" s="16">
        <f t="shared" si="3"/>
        <v>0</v>
      </c>
      <c r="U70" s="26">
        <f t="shared" si="4"/>
        <v>0</v>
      </c>
      <c r="W70" s="16">
        <f>IF(LEN(O70)=4,ROUND(SUMIF(data2!H$4:H$10000,O70,data2!V$4:V$10000)-SUMIF(data2!H$4:H$10000,O70,data2!W$4:W$10000)+Q70,2),IF(LEN(O70)=6,ROUND(SUMIF(data2!I$4:I$10000,O70,data2!V$4:V$10000)-SUMIF(data2!I$4:I$10000,O70,data2!W$4:W$10000)+Q70,2),IF(LEN(O70)=8,ROUND(SUMIF(data2!J$4:J$10000,O70,data2!V$4:V$10000)-SUMIF(data2!J$4:J$10000,O70,data2!W$4:W$10000)+Q70,2),IF(LEN(O70)=10,ROUND(SUMIF(data2!T$4:T$10000,O70,data2!V$4:V$10000)-SUMIF(data2!T$4:T$10000,O70,data2!W$4:W$10000)+Q70,2),0))))</f>
        <v>0</v>
      </c>
    </row>
    <row r="71" spans="10:23" ht="15" customHeight="1" x14ac:dyDescent="0.15">
      <c r="J71" s="3">
        <f>IF(K71=0,0,IF(AND(K71&lt;&gt;0,INT(LEFT(O71,4))=结转!R$13),MAX(J$2:J70)+1,0))</f>
        <v>0</v>
      </c>
      <c r="K71" s="16">
        <f>ROUND(SUMIF(data!T$4:T$10000,O71,data!V$4:V$10000)-SUMIF(data!T$4:T$10000,O71,data!W$4:W$10000),2)</f>
        <v>0</v>
      </c>
      <c r="Q71" s="89">
        <v>0</v>
      </c>
      <c r="S71" s="16">
        <f t="shared" si="0"/>
        <v>0</v>
      </c>
      <c r="T71" s="16" t="str">
        <f t="shared" si="3"/>
        <v/>
      </c>
      <c r="U71" s="26">
        <f t="shared" si="4"/>
        <v>0</v>
      </c>
      <c r="W71" s="16">
        <f>IF(LEN(O71)=4,ROUND(SUMIF(data2!H$4:H$10000,O71,data2!V$4:V$10000)-SUMIF(data2!H$4:H$10000,O71,data2!W$4:W$10000)+Q71,2),IF(LEN(O71)=6,ROUND(SUMIF(data2!I$4:I$10000,O71,data2!V$4:V$10000)-SUMIF(data2!I$4:I$10000,O71,data2!W$4:W$10000)+Q71,2),IF(LEN(O71)=8,ROUND(SUMIF(data2!J$4:J$10000,O71,data2!V$4:V$10000)-SUMIF(data2!J$4:J$10000,O71,data2!W$4:W$10000)+Q71,2),IF(LEN(O71)=10,ROUND(SUMIF(data2!T$4:T$10000,O71,data2!V$4:V$10000)-SUMIF(data2!T$4:T$10000,O71,data2!W$4:W$10000)+Q71,2),0))))</f>
        <v>0</v>
      </c>
    </row>
    <row r="72" spans="10:23" ht="15" customHeight="1" x14ac:dyDescent="0.15">
      <c r="J72" s="3">
        <f>IF(K72=0,0,IF(AND(K72&lt;&gt;0,INT(LEFT(O72,4))=结转!R$13),MAX(J$2:J71)+1,0))</f>
        <v>0</v>
      </c>
      <c r="K72" s="16">
        <f>ROUND(SUMIF(data!T$4:T$10000,O72,data!V$4:V$10000)-SUMIF(data!T$4:T$10000,O72,data!W$4:W$10000),2)</f>
        <v>0</v>
      </c>
      <c r="Q72" s="89">
        <v>0</v>
      </c>
      <c r="S72" s="16">
        <f t="shared" ref="S72:S135" si="5">IF(LEN(O72)&gt;4,INT(O72/100),0)</f>
        <v>0</v>
      </c>
      <c r="T72" s="16" t="str">
        <f t="shared" si="3"/>
        <v/>
      </c>
      <c r="U72" s="26">
        <f t="shared" si="4"/>
        <v>0</v>
      </c>
      <c r="W72" s="16">
        <f>IF(LEN(O72)=4,ROUND(SUMIF(data2!H$4:H$10000,O72,data2!V$4:V$10000)-SUMIF(data2!H$4:H$10000,O72,data2!W$4:W$10000)+Q72,2),IF(LEN(O72)=6,ROUND(SUMIF(data2!I$4:I$10000,O72,data2!V$4:V$10000)-SUMIF(data2!I$4:I$10000,O72,data2!W$4:W$10000)+Q72,2),IF(LEN(O72)=8,ROUND(SUMIF(data2!J$4:J$10000,O72,data2!V$4:V$10000)-SUMIF(data2!J$4:J$10000,O72,data2!W$4:W$10000)+Q72,2),IF(LEN(O72)=10,ROUND(SUMIF(data2!T$4:T$10000,O72,data2!V$4:V$10000)-SUMIF(data2!T$4:T$10000,O72,data2!W$4:W$10000)+Q72,2),0))))</f>
        <v>0</v>
      </c>
    </row>
    <row r="73" spans="10:23" ht="15" customHeight="1" x14ac:dyDescent="0.15">
      <c r="J73" s="3">
        <f>IF(K73=0,0,IF(AND(K73&lt;&gt;0,INT(LEFT(O73,4))=结转!R$13),MAX(J$2:J72)+1,0))</f>
        <v>0</v>
      </c>
      <c r="K73" s="16">
        <f>ROUND(SUMIF(data!T$4:T$10000,O73,data!V$4:V$10000)-SUMIF(data!T$4:T$10000,O73,data!W$4:W$10000),2)</f>
        <v>0</v>
      </c>
      <c r="Q73" s="89">
        <v>0</v>
      </c>
      <c r="S73" s="16">
        <f t="shared" si="5"/>
        <v>0</v>
      </c>
      <c r="T73" s="16" t="str">
        <f t="shared" si="3"/>
        <v/>
      </c>
      <c r="U73" s="26">
        <f t="shared" si="4"/>
        <v>0</v>
      </c>
      <c r="W73" s="16">
        <f>IF(LEN(O73)=4,ROUND(SUMIF(data2!H$4:H$10000,O73,data2!V$4:V$10000)-SUMIF(data2!H$4:H$10000,O73,data2!W$4:W$10000)+Q73,2),IF(LEN(O73)=6,ROUND(SUMIF(data2!I$4:I$10000,O73,data2!V$4:V$10000)-SUMIF(data2!I$4:I$10000,O73,data2!W$4:W$10000)+Q73,2),IF(LEN(O73)=8,ROUND(SUMIF(data2!J$4:J$10000,O73,data2!V$4:V$10000)-SUMIF(data2!J$4:J$10000,O73,data2!W$4:W$10000)+Q73,2),IF(LEN(O73)=10,ROUND(SUMIF(data2!T$4:T$10000,O73,data2!V$4:V$10000)-SUMIF(data2!T$4:T$10000,O73,data2!W$4:W$10000)+Q73,2),0))))</f>
        <v>0</v>
      </c>
    </row>
    <row r="74" spans="10:23" ht="15" customHeight="1" x14ac:dyDescent="0.15">
      <c r="J74" s="3">
        <f>IF(K74=0,0,IF(AND(K74&lt;&gt;0,INT(LEFT(O74,4))=结转!R$13),MAX(J$2:J73)+1,0))</f>
        <v>0</v>
      </c>
      <c r="K74" s="16">
        <f>ROUND(SUMIF(data!T$4:T$10000,O74,data!V$4:V$10000)-SUMIF(data!T$4:T$10000,O74,data!W$4:W$10000),2)</f>
        <v>0</v>
      </c>
      <c r="Q74" s="89">
        <v>0</v>
      </c>
      <c r="S74" s="16">
        <f t="shared" si="5"/>
        <v>0</v>
      </c>
      <c r="T74" s="16" t="str">
        <f t="shared" si="3"/>
        <v/>
      </c>
      <c r="U74" s="26">
        <f t="shared" si="4"/>
        <v>0</v>
      </c>
      <c r="W74" s="16">
        <f>IF(LEN(O74)=4,ROUND(SUMIF(data2!H$4:H$10000,O74,data2!V$4:V$10000)-SUMIF(data2!H$4:H$10000,O74,data2!W$4:W$10000)+Q74,2),IF(LEN(O74)=6,ROUND(SUMIF(data2!I$4:I$10000,O74,data2!V$4:V$10000)-SUMIF(data2!I$4:I$10000,O74,data2!W$4:W$10000)+Q74,2),IF(LEN(O74)=8,ROUND(SUMIF(data2!J$4:J$10000,O74,data2!V$4:V$10000)-SUMIF(data2!J$4:J$10000,O74,data2!W$4:W$10000)+Q74,2),IF(LEN(O74)=10,ROUND(SUMIF(data2!T$4:T$10000,O74,data2!V$4:V$10000)-SUMIF(data2!T$4:T$10000,O74,data2!W$4:W$10000)+Q74,2),0))))</f>
        <v>0</v>
      </c>
    </row>
    <row r="75" spans="10:23" ht="15" customHeight="1" x14ac:dyDescent="0.15">
      <c r="J75" s="3">
        <f>IF(K75=0,0,IF(AND(K75&lt;&gt;0,INT(LEFT(O75,4))=结转!R$13),MAX(J$2:J74)+1,0))</f>
        <v>0</v>
      </c>
      <c r="K75" s="16">
        <f>ROUND(SUMIF(data!T$4:T$10000,O75,data!V$4:V$10000)-SUMIF(data!T$4:T$10000,O75,data!W$4:W$10000),2)</f>
        <v>0</v>
      </c>
      <c r="Q75" s="89">
        <v>0</v>
      </c>
      <c r="S75" s="16">
        <f t="shared" si="5"/>
        <v>0</v>
      </c>
      <c r="T75" s="16" t="str">
        <f t="shared" si="3"/>
        <v/>
      </c>
      <c r="U75" s="26">
        <f t="shared" si="4"/>
        <v>0</v>
      </c>
      <c r="W75" s="16">
        <f>IF(LEN(O75)=4,ROUND(SUMIF(data2!H$4:H$10000,O75,data2!V$4:V$10000)-SUMIF(data2!H$4:H$10000,O75,data2!W$4:W$10000)+Q75,2),IF(LEN(O75)=6,ROUND(SUMIF(data2!I$4:I$10000,O75,data2!V$4:V$10000)-SUMIF(data2!I$4:I$10000,O75,data2!W$4:W$10000)+Q75,2),IF(LEN(O75)=8,ROUND(SUMIF(data2!J$4:J$10000,O75,data2!V$4:V$10000)-SUMIF(data2!J$4:J$10000,O75,data2!W$4:W$10000)+Q75,2),IF(LEN(O75)=10,ROUND(SUMIF(data2!T$4:T$10000,O75,data2!V$4:V$10000)-SUMIF(data2!T$4:T$10000,O75,data2!W$4:W$10000)+Q75,2),0))))</f>
        <v>0</v>
      </c>
    </row>
    <row r="76" spans="10:23" ht="15" customHeight="1" x14ac:dyDescent="0.15">
      <c r="J76" s="3">
        <f>IF(K76=0,0,IF(AND(K76&lt;&gt;0,INT(LEFT(O76,4))=结转!R$13),MAX(J$2:J75)+1,0))</f>
        <v>0</v>
      </c>
      <c r="K76" s="16">
        <f>ROUND(SUMIF(data!T$4:T$10000,O76,data!V$4:V$10000)-SUMIF(data!T$4:T$10000,O76,data!W$4:W$10000),2)</f>
        <v>0</v>
      </c>
      <c r="Q76" s="89">
        <v>0</v>
      </c>
      <c r="S76" s="16">
        <f t="shared" si="5"/>
        <v>0</v>
      </c>
      <c r="T76" s="16" t="str">
        <f t="shared" si="3"/>
        <v/>
      </c>
      <c r="U76" s="26">
        <f t="shared" si="4"/>
        <v>0</v>
      </c>
      <c r="W76" s="16">
        <f>IF(LEN(O76)=4,ROUND(SUMIF(data2!H$4:H$10000,O76,data2!V$4:V$10000)-SUMIF(data2!H$4:H$10000,O76,data2!W$4:W$10000)+Q76,2),IF(LEN(O76)=6,ROUND(SUMIF(data2!I$4:I$10000,O76,data2!V$4:V$10000)-SUMIF(data2!I$4:I$10000,O76,data2!W$4:W$10000)+Q76,2),IF(LEN(O76)=8,ROUND(SUMIF(data2!J$4:J$10000,O76,data2!V$4:V$10000)-SUMIF(data2!J$4:J$10000,O76,data2!W$4:W$10000)+Q76,2),IF(LEN(O76)=10,ROUND(SUMIF(data2!T$4:T$10000,O76,data2!V$4:V$10000)-SUMIF(data2!T$4:T$10000,O76,data2!W$4:W$10000)+Q76,2),0))))</f>
        <v>0</v>
      </c>
    </row>
    <row r="77" spans="10:23" ht="15" customHeight="1" x14ac:dyDescent="0.15">
      <c r="J77" s="3">
        <f>IF(K77=0,0,IF(AND(K77&lt;&gt;0,INT(LEFT(O77,4))=结转!R$13),MAX(J$2:J76)+1,0))</f>
        <v>0</v>
      </c>
      <c r="K77" s="16">
        <f>ROUND(SUMIF(data!T$4:T$10000,O77,data!V$4:V$10000)-SUMIF(data!T$4:T$10000,O77,data!W$4:W$10000),2)</f>
        <v>0</v>
      </c>
      <c r="Q77" s="89">
        <v>0</v>
      </c>
      <c r="S77" s="16">
        <f t="shared" si="5"/>
        <v>0</v>
      </c>
      <c r="T77" s="16" t="str">
        <f t="shared" si="3"/>
        <v/>
      </c>
      <c r="U77" s="26">
        <f t="shared" si="4"/>
        <v>0</v>
      </c>
      <c r="W77" s="16">
        <f>IF(LEN(O77)=4,ROUND(SUMIF(data2!H$4:H$10000,O77,data2!V$4:V$10000)-SUMIF(data2!H$4:H$10000,O77,data2!W$4:W$10000)+Q77,2),IF(LEN(O77)=6,ROUND(SUMIF(data2!I$4:I$10000,O77,data2!V$4:V$10000)-SUMIF(data2!I$4:I$10000,O77,data2!W$4:W$10000)+Q77,2),IF(LEN(O77)=8,ROUND(SUMIF(data2!J$4:J$10000,O77,data2!V$4:V$10000)-SUMIF(data2!J$4:J$10000,O77,data2!W$4:W$10000)+Q77,2),IF(LEN(O77)=10,ROUND(SUMIF(data2!T$4:T$10000,O77,data2!V$4:V$10000)-SUMIF(data2!T$4:T$10000,O77,data2!W$4:W$10000)+Q77,2),0))))</f>
        <v>0</v>
      </c>
    </row>
    <row r="78" spans="10:23" ht="15" customHeight="1" x14ac:dyDescent="0.15">
      <c r="J78" s="3">
        <f>IF(K78=0,0,IF(AND(K78&lt;&gt;0,INT(LEFT(O78,4))=结转!R$13),MAX(J$2:J77)+1,0))</f>
        <v>0</v>
      </c>
      <c r="K78" s="16">
        <f>ROUND(SUMIF(data!T$4:T$10000,O78,data!V$4:V$10000)-SUMIF(data!T$4:T$10000,O78,data!W$4:W$10000),2)</f>
        <v>0</v>
      </c>
      <c r="Q78" s="89">
        <v>0</v>
      </c>
      <c r="S78" s="16">
        <f t="shared" si="5"/>
        <v>0</v>
      </c>
      <c r="T78" s="16" t="str">
        <f t="shared" si="3"/>
        <v/>
      </c>
      <c r="U78" s="26">
        <f t="shared" si="4"/>
        <v>0</v>
      </c>
      <c r="W78" s="16">
        <f>IF(LEN(O78)=4,ROUND(SUMIF(data2!H$4:H$10000,O78,data2!V$4:V$10000)-SUMIF(data2!H$4:H$10000,O78,data2!W$4:W$10000)+Q78,2),IF(LEN(O78)=6,ROUND(SUMIF(data2!I$4:I$10000,O78,data2!V$4:V$10000)-SUMIF(data2!I$4:I$10000,O78,data2!W$4:W$10000)+Q78,2),IF(LEN(O78)=8,ROUND(SUMIF(data2!J$4:J$10000,O78,data2!V$4:V$10000)-SUMIF(data2!J$4:J$10000,O78,data2!W$4:W$10000)+Q78,2),IF(LEN(O78)=10,ROUND(SUMIF(data2!T$4:T$10000,O78,data2!V$4:V$10000)-SUMIF(data2!T$4:T$10000,O78,data2!W$4:W$10000)+Q78,2),0))))</f>
        <v>0</v>
      </c>
    </row>
    <row r="79" spans="10:23" ht="15" customHeight="1" x14ac:dyDescent="0.15">
      <c r="J79" s="3">
        <f>IF(K79=0,0,IF(AND(K79&lt;&gt;0,INT(LEFT(O79,4))=结转!R$13),MAX(J$2:J78)+1,0))</f>
        <v>0</v>
      </c>
      <c r="K79" s="16">
        <f>ROUND(SUMIF(data!T$4:T$10000,O79,data!V$4:V$10000)-SUMIF(data!T$4:T$10000,O79,data!W$4:W$10000),2)</f>
        <v>0</v>
      </c>
      <c r="Q79" s="89">
        <v>0</v>
      </c>
      <c r="S79" s="16">
        <f t="shared" si="5"/>
        <v>0</v>
      </c>
      <c r="T79" s="16" t="str">
        <f t="shared" si="3"/>
        <v/>
      </c>
      <c r="U79" s="26">
        <f t="shared" si="4"/>
        <v>0</v>
      </c>
      <c r="W79" s="16">
        <f>IF(LEN(O79)=4,ROUND(SUMIF(data2!H$4:H$10000,O79,data2!V$4:V$10000)-SUMIF(data2!H$4:H$10000,O79,data2!W$4:W$10000)+Q79,2),IF(LEN(O79)=6,ROUND(SUMIF(data2!I$4:I$10000,O79,data2!V$4:V$10000)-SUMIF(data2!I$4:I$10000,O79,data2!W$4:W$10000)+Q79,2),IF(LEN(O79)=8,ROUND(SUMIF(data2!J$4:J$10000,O79,data2!V$4:V$10000)-SUMIF(data2!J$4:J$10000,O79,data2!W$4:W$10000)+Q79,2),IF(LEN(O79)=10,ROUND(SUMIF(data2!T$4:T$10000,O79,data2!V$4:V$10000)-SUMIF(data2!T$4:T$10000,O79,data2!W$4:W$10000)+Q79,2),0))))</f>
        <v>0</v>
      </c>
    </row>
    <row r="80" spans="10:23" ht="15" customHeight="1" x14ac:dyDescent="0.15">
      <c r="J80" s="3">
        <f>IF(K80=0,0,IF(AND(K80&lt;&gt;0,INT(LEFT(O80,4))=结转!R$13),MAX(J$2:J79)+1,0))</f>
        <v>0</v>
      </c>
      <c r="K80" s="16">
        <f>ROUND(SUMIF(data!T$4:T$10000,O80,data!V$4:V$10000)-SUMIF(data!T$4:T$10000,O80,data!W$4:W$10000),2)</f>
        <v>0</v>
      </c>
      <c r="Q80" s="89">
        <v>0</v>
      </c>
      <c r="S80" s="16">
        <f t="shared" si="5"/>
        <v>0</v>
      </c>
      <c r="T80" s="16" t="str">
        <f t="shared" si="3"/>
        <v/>
      </c>
      <c r="U80" s="26">
        <f t="shared" si="4"/>
        <v>0</v>
      </c>
      <c r="W80" s="16">
        <f>IF(LEN(O80)=4,ROUND(SUMIF(data2!H$4:H$10000,O80,data2!V$4:V$10000)-SUMIF(data2!H$4:H$10000,O80,data2!W$4:W$10000)+Q80,2),IF(LEN(O80)=6,ROUND(SUMIF(data2!I$4:I$10000,O80,data2!V$4:V$10000)-SUMIF(data2!I$4:I$10000,O80,data2!W$4:W$10000)+Q80,2),IF(LEN(O80)=8,ROUND(SUMIF(data2!J$4:J$10000,O80,data2!V$4:V$10000)-SUMIF(data2!J$4:J$10000,O80,data2!W$4:W$10000)+Q80,2),IF(LEN(O80)=10,ROUND(SUMIF(data2!T$4:T$10000,O80,data2!V$4:V$10000)-SUMIF(data2!T$4:T$10000,O80,data2!W$4:W$10000)+Q80,2),0))))</f>
        <v>0</v>
      </c>
    </row>
    <row r="81" spans="10:23" ht="15" customHeight="1" x14ac:dyDescent="0.15">
      <c r="J81" s="3">
        <f>IF(K81=0,0,IF(AND(K81&lt;&gt;0,INT(LEFT(O81,4))=结转!R$13),MAX(J$2:J80)+1,0))</f>
        <v>0</v>
      </c>
      <c r="K81" s="16">
        <f>ROUND(SUMIF(data!T$4:T$10000,O81,data!V$4:V$10000)-SUMIF(data!T$4:T$10000,O81,data!W$4:W$10000),2)</f>
        <v>0</v>
      </c>
      <c r="Q81" s="89">
        <v>0</v>
      </c>
      <c r="S81" s="16">
        <f t="shared" si="5"/>
        <v>0</v>
      </c>
      <c r="T81" s="16" t="str">
        <f t="shared" si="3"/>
        <v/>
      </c>
      <c r="U81" s="26">
        <f t="shared" si="4"/>
        <v>0</v>
      </c>
      <c r="W81" s="16">
        <f>IF(LEN(O81)=4,ROUND(SUMIF(data2!H$4:H$10000,O81,data2!V$4:V$10000)-SUMIF(data2!H$4:H$10000,O81,data2!W$4:W$10000)+Q81,2),IF(LEN(O81)=6,ROUND(SUMIF(data2!I$4:I$10000,O81,data2!V$4:V$10000)-SUMIF(data2!I$4:I$10000,O81,data2!W$4:W$10000)+Q81,2),IF(LEN(O81)=8,ROUND(SUMIF(data2!J$4:J$10000,O81,data2!V$4:V$10000)-SUMIF(data2!J$4:J$10000,O81,data2!W$4:W$10000)+Q81,2),IF(LEN(O81)=10,ROUND(SUMIF(data2!T$4:T$10000,O81,data2!V$4:V$10000)-SUMIF(data2!T$4:T$10000,O81,data2!W$4:W$10000)+Q81,2),0))))</f>
        <v>0</v>
      </c>
    </row>
    <row r="82" spans="10:23" ht="15" customHeight="1" x14ac:dyDescent="0.15">
      <c r="J82" s="3">
        <f>IF(K82=0,0,IF(AND(K82&lt;&gt;0,INT(LEFT(O82,4))=结转!R$13),MAX(J$2:J81)+1,0))</f>
        <v>0</v>
      </c>
      <c r="K82" s="16">
        <f>ROUND(SUMIF(data!T$4:T$10000,O82,data!V$4:V$10000)-SUMIF(data!T$4:T$10000,O82,data!W$4:W$10000),2)</f>
        <v>0</v>
      </c>
      <c r="Q82" s="89">
        <v>0</v>
      </c>
      <c r="S82" s="16">
        <f t="shared" si="5"/>
        <v>0</v>
      </c>
      <c r="T82" s="16" t="str">
        <f t="shared" si="3"/>
        <v/>
      </c>
      <c r="U82" s="26">
        <f t="shared" si="4"/>
        <v>0</v>
      </c>
      <c r="W82" s="16">
        <f>IF(LEN(O82)=4,ROUND(SUMIF(data2!H$4:H$10000,O82,data2!V$4:V$10000)-SUMIF(data2!H$4:H$10000,O82,data2!W$4:W$10000)+Q82,2),IF(LEN(O82)=6,ROUND(SUMIF(data2!I$4:I$10000,O82,data2!V$4:V$10000)-SUMIF(data2!I$4:I$10000,O82,data2!W$4:W$10000)+Q82,2),IF(LEN(O82)=8,ROUND(SUMIF(data2!J$4:J$10000,O82,data2!V$4:V$10000)-SUMIF(data2!J$4:J$10000,O82,data2!W$4:W$10000)+Q82,2),IF(LEN(O82)=10,ROUND(SUMIF(data2!T$4:T$10000,O82,data2!V$4:V$10000)-SUMIF(data2!T$4:T$10000,O82,data2!W$4:W$10000)+Q82,2),0))))</f>
        <v>0</v>
      </c>
    </row>
    <row r="83" spans="10:23" ht="15" customHeight="1" x14ac:dyDescent="0.15">
      <c r="J83" s="3">
        <f>IF(K83=0,0,IF(AND(K83&lt;&gt;0,INT(LEFT(O83,4))=结转!R$13),MAX(J$2:J82)+1,0))</f>
        <v>0</v>
      </c>
      <c r="K83" s="16">
        <f>ROUND(SUMIF(data!T$4:T$10000,O83,data!V$4:V$10000)-SUMIF(data!T$4:T$10000,O83,data!W$4:W$10000),2)</f>
        <v>0</v>
      </c>
      <c r="Q83" s="89">
        <v>0</v>
      </c>
      <c r="S83" s="16">
        <f t="shared" si="5"/>
        <v>0</v>
      </c>
      <c r="T83" s="16" t="str">
        <f t="shared" si="3"/>
        <v/>
      </c>
      <c r="U83" s="26">
        <f t="shared" si="4"/>
        <v>0</v>
      </c>
      <c r="W83" s="16">
        <f>IF(LEN(O83)=4,ROUND(SUMIF(data2!H$4:H$10000,O83,data2!V$4:V$10000)-SUMIF(data2!H$4:H$10000,O83,data2!W$4:W$10000)+Q83,2),IF(LEN(O83)=6,ROUND(SUMIF(data2!I$4:I$10000,O83,data2!V$4:V$10000)-SUMIF(data2!I$4:I$10000,O83,data2!W$4:W$10000)+Q83,2),IF(LEN(O83)=8,ROUND(SUMIF(data2!J$4:J$10000,O83,data2!V$4:V$10000)-SUMIF(data2!J$4:J$10000,O83,data2!W$4:W$10000)+Q83,2),IF(LEN(O83)=10,ROUND(SUMIF(data2!T$4:T$10000,O83,data2!V$4:V$10000)-SUMIF(data2!T$4:T$10000,O83,data2!W$4:W$10000)+Q83,2),0))))</f>
        <v>0</v>
      </c>
    </row>
    <row r="84" spans="10:23" ht="15" customHeight="1" x14ac:dyDescent="0.15">
      <c r="J84" s="3">
        <f>IF(K84=0,0,IF(AND(K84&lt;&gt;0,INT(LEFT(O84,4))=结转!R$13),MAX(J$2:J83)+1,0))</f>
        <v>0</v>
      </c>
      <c r="K84" s="16">
        <f>ROUND(SUMIF(data!T$4:T$10000,O84,data!V$4:V$10000)-SUMIF(data!T$4:T$10000,O84,data!W$4:W$10000),2)</f>
        <v>0</v>
      </c>
      <c r="Q84" s="89">
        <v>0</v>
      </c>
      <c r="S84" s="16">
        <f t="shared" si="5"/>
        <v>0</v>
      </c>
      <c r="T84" s="16" t="str">
        <f t="shared" si="3"/>
        <v/>
      </c>
      <c r="U84" s="26">
        <f t="shared" si="4"/>
        <v>0</v>
      </c>
      <c r="W84" s="16">
        <f>IF(LEN(O84)=4,ROUND(SUMIF(data2!H$4:H$10000,O84,data2!V$4:V$10000)-SUMIF(data2!H$4:H$10000,O84,data2!W$4:W$10000)+Q84,2),IF(LEN(O84)=6,ROUND(SUMIF(data2!I$4:I$10000,O84,data2!V$4:V$10000)-SUMIF(data2!I$4:I$10000,O84,data2!W$4:W$10000)+Q84,2),IF(LEN(O84)=8,ROUND(SUMIF(data2!J$4:J$10000,O84,data2!V$4:V$10000)-SUMIF(data2!J$4:J$10000,O84,data2!W$4:W$10000)+Q84,2),IF(LEN(O84)=10,ROUND(SUMIF(data2!T$4:T$10000,O84,data2!V$4:V$10000)-SUMIF(data2!T$4:T$10000,O84,data2!W$4:W$10000)+Q84,2),0))))</f>
        <v>0</v>
      </c>
    </row>
    <row r="85" spans="10:23" ht="15" customHeight="1" x14ac:dyDescent="0.15">
      <c r="J85" s="3">
        <f>IF(K85=0,0,IF(AND(K85&lt;&gt;0,INT(LEFT(O85,4))=结转!R$13),MAX(J$2:J84)+1,0))</f>
        <v>0</v>
      </c>
      <c r="K85" s="16">
        <f>ROUND(SUMIF(data!T$4:T$10000,O85,data!V$4:V$10000)-SUMIF(data!T$4:T$10000,O85,data!W$4:W$10000),2)</f>
        <v>0</v>
      </c>
      <c r="Q85" s="89">
        <v>0</v>
      </c>
      <c r="S85" s="16">
        <f t="shared" si="5"/>
        <v>0</v>
      </c>
      <c r="T85" s="16" t="str">
        <f t="shared" ref="T85:T148" si="6">IF(O85="","",ROUND(SUMIF(S$3:S$500,O85,Q$3:Q$500),2))</f>
        <v/>
      </c>
      <c r="U85" s="26">
        <f t="shared" si="4"/>
        <v>0</v>
      </c>
      <c r="W85" s="16">
        <f>IF(LEN(O85)=4,ROUND(SUMIF(data2!H$4:H$10000,O85,data2!V$4:V$10000)-SUMIF(data2!H$4:H$10000,O85,data2!W$4:W$10000)+Q85,2),IF(LEN(O85)=6,ROUND(SUMIF(data2!I$4:I$10000,O85,data2!V$4:V$10000)-SUMIF(data2!I$4:I$10000,O85,data2!W$4:W$10000)+Q85,2),IF(LEN(O85)=8,ROUND(SUMIF(data2!J$4:J$10000,O85,data2!V$4:V$10000)-SUMIF(data2!J$4:J$10000,O85,data2!W$4:W$10000)+Q85,2),IF(LEN(O85)=10,ROUND(SUMIF(data2!T$4:T$10000,O85,data2!V$4:V$10000)-SUMIF(data2!T$4:T$10000,O85,data2!W$4:W$10000)+Q85,2),0))))</f>
        <v>0</v>
      </c>
    </row>
    <row r="86" spans="10:23" ht="15" customHeight="1" x14ac:dyDescent="0.15">
      <c r="J86" s="3">
        <f>IF(K86=0,0,IF(AND(K86&lt;&gt;0,INT(LEFT(O86,4))=结转!R$13),MAX(J$2:J85)+1,0))</f>
        <v>0</v>
      </c>
      <c r="K86" s="16">
        <f>ROUND(SUMIF(data!T$4:T$10000,O86,data!V$4:V$10000)-SUMIF(data!T$4:T$10000,O86,data!W$4:W$10000),2)</f>
        <v>0</v>
      </c>
      <c r="Q86" s="89">
        <v>0</v>
      </c>
      <c r="S86" s="16">
        <f t="shared" si="5"/>
        <v>0</v>
      </c>
      <c r="T86" s="16" t="str">
        <f t="shared" si="6"/>
        <v/>
      </c>
      <c r="U86" s="26">
        <f t="shared" si="4"/>
        <v>0</v>
      </c>
      <c r="W86" s="16">
        <f>IF(LEN(O86)=4,ROUND(SUMIF(data2!H$4:H$10000,O86,data2!V$4:V$10000)-SUMIF(data2!H$4:H$10000,O86,data2!W$4:W$10000)+Q86,2),IF(LEN(O86)=6,ROUND(SUMIF(data2!I$4:I$10000,O86,data2!V$4:V$10000)-SUMIF(data2!I$4:I$10000,O86,data2!W$4:W$10000)+Q86,2),IF(LEN(O86)=8,ROUND(SUMIF(data2!J$4:J$10000,O86,data2!V$4:V$10000)-SUMIF(data2!J$4:J$10000,O86,data2!W$4:W$10000)+Q86,2),IF(LEN(O86)=10,ROUND(SUMIF(data2!T$4:T$10000,O86,data2!V$4:V$10000)-SUMIF(data2!T$4:T$10000,O86,data2!W$4:W$10000)+Q86,2),0))))</f>
        <v>0</v>
      </c>
    </row>
    <row r="87" spans="10:23" ht="15" customHeight="1" x14ac:dyDescent="0.15">
      <c r="J87" s="3">
        <f>IF(K87=0,0,IF(AND(K87&lt;&gt;0,INT(LEFT(O87,4))=结转!R$13),MAX(J$2:J86)+1,0))</f>
        <v>0</v>
      </c>
      <c r="K87" s="16">
        <f>ROUND(SUMIF(data!T$4:T$10000,O87,data!V$4:V$10000)-SUMIF(data!T$4:T$10000,O87,data!W$4:W$10000),2)</f>
        <v>0</v>
      </c>
      <c r="Q87" s="89">
        <v>0</v>
      </c>
      <c r="S87" s="16">
        <f t="shared" si="5"/>
        <v>0</v>
      </c>
      <c r="T87" s="16" t="str">
        <f t="shared" si="6"/>
        <v/>
      </c>
      <c r="U87" s="26">
        <f t="shared" si="4"/>
        <v>0</v>
      </c>
      <c r="W87" s="16">
        <f>IF(LEN(O87)=4,ROUND(SUMIF(data2!H$4:H$10000,O87,data2!V$4:V$10000)-SUMIF(data2!H$4:H$10000,O87,data2!W$4:W$10000)+Q87,2),IF(LEN(O87)=6,ROUND(SUMIF(data2!I$4:I$10000,O87,data2!V$4:V$10000)-SUMIF(data2!I$4:I$10000,O87,data2!W$4:W$10000)+Q87,2),IF(LEN(O87)=8,ROUND(SUMIF(data2!J$4:J$10000,O87,data2!V$4:V$10000)-SUMIF(data2!J$4:J$10000,O87,data2!W$4:W$10000)+Q87,2),IF(LEN(O87)=10,ROUND(SUMIF(data2!T$4:T$10000,O87,data2!V$4:V$10000)-SUMIF(data2!T$4:T$10000,O87,data2!W$4:W$10000)+Q87,2),0))))</f>
        <v>0</v>
      </c>
    </row>
    <row r="88" spans="10:23" ht="15" customHeight="1" x14ac:dyDescent="0.15">
      <c r="J88" s="3">
        <f>IF(K88=0,0,IF(AND(K88&lt;&gt;0,INT(LEFT(O88,4))=结转!R$13),MAX(J$2:J87)+1,0))</f>
        <v>0</v>
      </c>
      <c r="K88" s="16">
        <f>ROUND(SUMIF(data!T$4:T$10000,O88,data!V$4:V$10000)-SUMIF(data!T$4:T$10000,O88,data!W$4:W$10000),2)</f>
        <v>0</v>
      </c>
      <c r="Q88" s="89">
        <v>0</v>
      </c>
      <c r="S88" s="16">
        <f t="shared" si="5"/>
        <v>0</v>
      </c>
      <c r="T88" s="16" t="str">
        <f t="shared" si="6"/>
        <v/>
      </c>
      <c r="U88" s="26">
        <f t="shared" si="4"/>
        <v>0</v>
      </c>
      <c r="W88" s="16">
        <f>IF(LEN(O88)=4,ROUND(SUMIF(data2!H$4:H$10000,O88,data2!V$4:V$10000)-SUMIF(data2!H$4:H$10000,O88,data2!W$4:W$10000)+Q88,2),IF(LEN(O88)=6,ROUND(SUMIF(data2!I$4:I$10000,O88,data2!V$4:V$10000)-SUMIF(data2!I$4:I$10000,O88,data2!W$4:W$10000)+Q88,2),IF(LEN(O88)=8,ROUND(SUMIF(data2!J$4:J$10000,O88,data2!V$4:V$10000)-SUMIF(data2!J$4:J$10000,O88,data2!W$4:W$10000)+Q88,2),IF(LEN(O88)=10,ROUND(SUMIF(data2!T$4:T$10000,O88,data2!V$4:V$10000)-SUMIF(data2!T$4:T$10000,O88,data2!W$4:W$10000)+Q88,2),0))))</f>
        <v>0</v>
      </c>
    </row>
    <row r="89" spans="10:23" ht="15" customHeight="1" x14ac:dyDescent="0.15">
      <c r="J89" s="3">
        <f>IF(K89=0,0,IF(AND(K89&lt;&gt;0,INT(LEFT(O89,4))=结转!R$13),MAX(J$2:J88)+1,0))</f>
        <v>0</v>
      </c>
      <c r="K89" s="16">
        <f>ROUND(SUMIF(data!T$4:T$10000,O89,data!V$4:V$10000)-SUMIF(data!T$4:T$10000,O89,data!W$4:W$10000),2)</f>
        <v>0</v>
      </c>
      <c r="Q89" s="89">
        <v>0</v>
      </c>
      <c r="S89" s="16">
        <f t="shared" si="5"/>
        <v>0</v>
      </c>
      <c r="T89" s="16" t="str">
        <f t="shared" si="6"/>
        <v/>
      </c>
      <c r="U89" s="26">
        <f t="shared" si="4"/>
        <v>0</v>
      </c>
      <c r="W89" s="16">
        <f>IF(LEN(O89)=4,ROUND(SUMIF(data2!H$4:H$10000,O89,data2!V$4:V$10000)-SUMIF(data2!H$4:H$10000,O89,data2!W$4:W$10000)+Q89,2),IF(LEN(O89)=6,ROUND(SUMIF(data2!I$4:I$10000,O89,data2!V$4:V$10000)-SUMIF(data2!I$4:I$10000,O89,data2!W$4:W$10000)+Q89,2),IF(LEN(O89)=8,ROUND(SUMIF(data2!J$4:J$10000,O89,data2!V$4:V$10000)-SUMIF(data2!J$4:J$10000,O89,data2!W$4:W$10000)+Q89,2),IF(LEN(O89)=10,ROUND(SUMIF(data2!T$4:T$10000,O89,data2!V$4:V$10000)-SUMIF(data2!T$4:T$10000,O89,data2!W$4:W$10000)+Q89,2),0))))</f>
        <v>0</v>
      </c>
    </row>
    <row r="90" spans="10:23" ht="15" customHeight="1" x14ac:dyDescent="0.15">
      <c r="J90" s="3">
        <f>IF(K90=0,0,IF(AND(K90&lt;&gt;0,INT(LEFT(O90,4))=结转!R$13),MAX(J$2:J89)+1,0))</f>
        <v>0</v>
      </c>
      <c r="K90" s="16">
        <f>ROUND(SUMIF(data!T$4:T$10000,O90,data!V$4:V$10000)-SUMIF(data!T$4:T$10000,O90,data!W$4:W$10000),2)</f>
        <v>0</v>
      </c>
      <c r="Q90" s="89">
        <v>0</v>
      </c>
      <c r="S90" s="16">
        <f t="shared" si="5"/>
        <v>0</v>
      </c>
      <c r="T90" s="16" t="str">
        <f t="shared" si="6"/>
        <v/>
      </c>
      <c r="U90" s="26">
        <f t="shared" si="4"/>
        <v>0</v>
      </c>
      <c r="W90" s="16">
        <f>IF(LEN(O90)=4,ROUND(SUMIF(data2!H$4:H$10000,O90,data2!V$4:V$10000)-SUMIF(data2!H$4:H$10000,O90,data2!W$4:W$10000)+Q90,2),IF(LEN(O90)=6,ROUND(SUMIF(data2!I$4:I$10000,O90,data2!V$4:V$10000)-SUMIF(data2!I$4:I$10000,O90,data2!W$4:W$10000)+Q90,2),IF(LEN(O90)=8,ROUND(SUMIF(data2!J$4:J$10000,O90,data2!V$4:V$10000)-SUMIF(data2!J$4:J$10000,O90,data2!W$4:W$10000)+Q90,2),IF(LEN(O90)=10,ROUND(SUMIF(data2!T$4:T$10000,O90,data2!V$4:V$10000)-SUMIF(data2!T$4:T$10000,O90,data2!W$4:W$10000)+Q90,2),0))))</f>
        <v>0</v>
      </c>
    </row>
    <row r="91" spans="10:23" ht="15" customHeight="1" x14ac:dyDescent="0.15">
      <c r="J91" s="3">
        <f>IF(K91=0,0,IF(AND(K91&lt;&gt;0,INT(LEFT(O91,4))=结转!R$13),MAX(J$2:J90)+1,0))</f>
        <v>0</v>
      </c>
      <c r="K91" s="16">
        <f>ROUND(SUMIF(data!T$4:T$10000,O91,data!V$4:V$10000)-SUMIF(data!T$4:T$10000,O91,data!W$4:W$10000),2)</f>
        <v>0</v>
      </c>
      <c r="Q91" s="89">
        <v>0</v>
      </c>
      <c r="S91" s="16">
        <f t="shared" si="5"/>
        <v>0</v>
      </c>
      <c r="T91" s="16" t="str">
        <f t="shared" si="6"/>
        <v/>
      </c>
      <c r="U91" s="26">
        <f t="shared" si="4"/>
        <v>0</v>
      </c>
      <c r="W91" s="16">
        <f>IF(LEN(O91)=4,ROUND(SUMIF(data2!H$4:H$10000,O91,data2!V$4:V$10000)-SUMIF(data2!H$4:H$10000,O91,data2!W$4:W$10000)+Q91,2),IF(LEN(O91)=6,ROUND(SUMIF(data2!I$4:I$10000,O91,data2!V$4:V$10000)-SUMIF(data2!I$4:I$10000,O91,data2!W$4:W$10000)+Q91,2),IF(LEN(O91)=8,ROUND(SUMIF(data2!J$4:J$10000,O91,data2!V$4:V$10000)-SUMIF(data2!J$4:J$10000,O91,data2!W$4:W$10000)+Q91,2),IF(LEN(O91)=10,ROUND(SUMIF(data2!T$4:T$10000,O91,data2!V$4:V$10000)-SUMIF(data2!T$4:T$10000,O91,data2!W$4:W$10000)+Q91,2),0))))</f>
        <v>0</v>
      </c>
    </row>
    <row r="92" spans="10:23" ht="15" customHeight="1" x14ac:dyDescent="0.15">
      <c r="J92" s="3">
        <f>IF(K92=0,0,IF(AND(K92&lt;&gt;0,INT(LEFT(O92,4))=结转!R$13),MAX(J$2:J91)+1,0))</f>
        <v>0</v>
      </c>
      <c r="K92" s="16">
        <f>ROUND(SUMIF(data!T$4:T$10000,O92,data!V$4:V$10000)-SUMIF(data!T$4:T$10000,O92,data!W$4:W$10000),2)</f>
        <v>0</v>
      </c>
      <c r="Q92" s="89">
        <v>0</v>
      </c>
      <c r="S92" s="16">
        <f t="shared" si="5"/>
        <v>0</v>
      </c>
      <c r="T92" s="16" t="str">
        <f t="shared" si="6"/>
        <v/>
      </c>
      <c r="U92" s="26">
        <f t="shared" si="4"/>
        <v>0</v>
      </c>
      <c r="W92" s="16">
        <f>IF(LEN(O92)=4,ROUND(SUMIF(data2!H$4:H$10000,O92,data2!V$4:V$10000)-SUMIF(data2!H$4:H$10000,O92,data2!W$4:W$10000)+Q92,2),IF(LEN(O92)=6,ROUND(SUMIF(data2!I$4:I$10000,O92,data2!V$4:V$10000)-SUMIF(data2!I$4:I$10000,O92,data2!W$4:W$10000)+Q92,2),IF(LEN(O92)=8,ROUND(SUMIF(data2!J$4:J$10000,O92,data2!V$4:V$10000)-SUMIF(data2!J$4:J$10000,O92,data2!W$4:W$10000)+Q92,2),IF(LEN(O92)=10,ROUND(SUMIF(data2!T$4:T$10000,O92,data2!V$4:V$10000)-SUMIF(data2!T$4:T$10000,O92,data2!W$4:W$10000)+Q92,2),0))))</f>
        <v>0</v>
      </c>
    </row>
    <row r="93" spans="10:23" ht="15" customHeight="1" x14ac:dyDescent="0.15">
      <c r="J93" s="3">
        <f>IF(K93=0,0,IF(AND(K93&lt;&gt;0,INT(LEFT(O93,4))=结转!R$13),MAX(J$2:J92)+1,0))</f>
        <v>0</v>
      </c>
      <c r="K93" s="16">
        <f>ROUND(SUMIF(data!T$4:T$10000,O93,data!V$4:V$10000)-SUMIF(data!T$4:T$10000,O93,data!W$4:W$10000),2)</f>
        <v>0</v>
      </c>
      <c r="Q93" s="89">
        <v>0</v>
      </c>
      <c r="S93" s="16">
        <f t="shared" si="5"/>
        <v>0</v>
      </c>
      <c r="T93" s="16" t="str">
        <f t="shared" si="6"/>
        <v/>
      </c>
      <c r="U93" s="26">
        <f t="shared" si="4"/>
        <v>0</v>
      </c>
      <c r="W93" s="16">
        <f>IF(LEN(O93)=4,ROUND(SUMIF(data2!H$4:H$10000,O93,data2!V$4:V$10000)-SUMIF(data2!H$4:H$10000,O93,data2!W$4:W$10000)+Q93,2),IF(LEN(O93)=6,ROUND(SUMIF(data2!I$4:I$10000,O93,data2!V$4:V$10000)-SUMIF(data2!I$4:I$10000,O93,data2!W$4:W$10000)+Q93,2),IF(LEN(O93)=8,ROUND(SUMIF(data2!J$4:J$10000,O93,data2!V$4:V$10000)-SUMIF(data2!J$4:J$10000,O93,data2!W$4:W$10000)+Q93,2),IF(LEN(O93)=10,ROUND(SUMIF(data2!T$4:T$10000,O93,data2!V$4:V$10000)-SUMIF(data2!T$4:T$10000,O93,data2!W$4:W$10000)+Q93,2),0))))</f>
        <v>0</v>
      </c>
    </row>
    <row r="94" spans="10:23" ht="15" customHeight="1" x14ac:dyDescent="0.15">
      <c r="J94" s="3">
        <f>IF(K94=0,0,IF(AND(K94&lt;&gt;0,INT(LEFT(O94,4))=结转!R$13),MAX(J$2:J93)+1,0))</f>
        <v>0</v>
      </c>
      <c r="K94" s="16">
        <f>ROUND(SUMIF(data!T$4:T$10000,O94,data!V$4:V$10000)-SUMIF(data!T$4:T$10000,O94,data!W$4:W$10000),2)</f>
        <v>0</v>
      </c>
      <c r="Q94" s="89">
        <v>0</v>
      </c>
      <c r="S94" s="16">
        <f t="shared" si="5"/>
        <v>0</v>
      </c>
      <c r="T94" s="16" t="str">
        <f t="shared" si="6"/>
        <v/>
      </c>
      <c r="U94" s="26">
        <f t="shared" si="4"/>
        <v>0</v>
      </c>
      <c r="W94" s="16">
        <f>IF(LEN(O94)=4,ROUND(SUMIF(data2!H$4:H$10000,O94,data2!V$4:V$10000)-SUMIF(data2!H$4:H$10000,O94,data2!W$4:W$10000)+Q94,2),IF(LEN(O94)=6,ROUND(SUMIF(data2!I$4:I$10000,O94,data2!V$4:V$10000)-SUMIF(data2!I$4:I$10000,O94,data2!W$4:W$10000)+Q94,2),IF(LEN(O94)=8,ROUND(SUMIF(data2!J$4:J$10000,O94,data2!V$4:V$10000)-SUMIF(data2!J$4:J$10000,O94,data2!W$4:W$10000)+Q94,2),IF(LEN(O94)=10,ROUND(SUMIF(data2!T$4:T$10000,O94,data2!V$4:V$10000)-SUMIF(data2!T$4:T$10000,O94,data2!W$4:W$10000)+Q94,2),0))))</f>
        <v>0</v>
      </c>
    </row>
    <row r="95" spans="10:23" ht="15" customHeight="1" x14ac:dyDescent="0.15">
      <c r="J95" s="3">
        <f>IF(K95=0,0,IF(AND(K95&lt;&gt;0,INT(LEFT(O95,4))=结转!R$13),MAX(J$2:J94)+1,0))</f>
        <v>0</v>
      </c>
      <c r="K95" s="16">
        <f>ROUND(SUMIF(data!T$4:T$10000,O95,data!V$4:V$10000)-SUMIF(data!T$4:T$10000,O95,data!W$4:W$10000),2)</f>
        <v>0</v>
      </c>
      <c r="Q95" s="89">
        <v>0</v>
      </c>
      <c r="S95" s="16">
        <f t="shared" si="5"/>
        <v>0</v>
      </c>
      <c r="T95" s="16" t="str">
        <f t="shared" si="6"/>
        <v/>
      </c>
      <c r="U95" s="26">
        <f t="shared" si="4"/>
        <v>0</v>
      </c>
      <c r="W95" s="16">
        <f>IF(LEN(O95)=4,ROUND(SUMIF(data2!H$4:H$10000,O95,data2!V$4:V$10000)-SUMIF(data2!H$4:H$10000,O95,data2!W$4:W$10000)+Q95,2),IF(LEN(O95)=6,ROUND(SUMIF(data2!I$4:I$10000,O95,data2!V$4:V$10000)-SUMIF(data2!I$4:I$10000,O95,data2!W$4:W$10000)+Q95,2),IF(LEN(O95)=8,ROUND(SUMIF(data2!J$4:J$10000,O95,data2!V$4:V$10000)-SUMIF(data2!J$4:J$10000,O95,data2!W$4:W$10000)+Q95,2),IF(LEN(O95)=10,ROUND(SUMIF(data2!T$4:T$10000,O95,data2!V$4:V$10000)-SUMIF(data2!T$4:T$10000,O95,data2!W$4:W$10000)+Q95,2),0))))</f>
        <v>0</v>
      </c>
    </row>
    <row r="96" spans="10:23" ht="15" customHeight="1" x14ac:dyDescent="0.15">
      <c r="J96" s="3">
        <f>IF(K96=0,0,IF(AND(K96&lt;&gt;0,INT(LEFT(O96,4))=结转!R$13),MAX(J$2:J95)+1,0))</f>
        <v>0</v>
      </c>
      <c r="K96" s="16">
        <f>ROUND(SUMIF(data!T$4:T$10000,O96,data!V$4:V$10000)-SUMIF(data!T$4:T$10000,O96,data!W$4:W$10000),2)</f>
        <v>0</v>
      </c>
      <c r="Q96" s="89">
        <v>0</v>
      </c>
      <c r="S96" s="16">
        <f t="shared" si="5"/>
        <v>0</v>
      </c>
      <c r="T96" s="16" t="str">
        <f t="shared" si="6"/>
        <v/>
      </c>
      <c r="U96" s="26">
        <f t="shared" si="4"/>
        <v>0</v>
      </c>
      <c r="W96" s="16">
        <f>IF(LEN(O96)=4,ROUND(SUMIF(data2!H$4:H$10000,O96,data2!V$4:V$10000)-SUMIF(data2!H$4:H$10000,O96,data2!W$4:W$10000)+Q96,2),IF(LEN(O96)=6,ROUND(SUMIF(data2!I$4:I$10000,O96,data2!V$4:V$10000)-SUMIF(data2!I$4:I$10000,O96,data2!W$4:W$10000)+Q96,2),IF(LEN(O96)=8,ROUND(SUMIF(data2!J$4:J$10000,O96,data2!V$4:V$10000)-SUMIF(data2!J$4:J$10000,O96,data2!W$4:W$10000)+Q96,2),IF(LEN(O96)=10,ROUND(SUMIF(data2!T$4:T$10000,O96,data2!V$4:V$10000)-SUMIF(data2!T$4:T$10000,O96,data2!W$4:W$10000)+Q96,2),0))))</f>
        <v>0</v>
      </c>
    </row>
    <row r="97" spans="10:23" ht="15" customHeight="1" x14ac:dyDescent="0.15">
      <c r="J97" s="3">
        <f>IF(K97=0,0,IF(AND(K97&lt;&gt;0,INT(LEFT(O97,4))=结转!R$13),MAX(J$2:J96)+1,0))</f>
        <v>0</v>
      </c>
      <c r="K97" s="16">
        <f>ROUND(SUMIF(data!T$4:T$10000,O97,data!V$4:V$10000)-SUMIF(data!T$4:T$10000,O97,data!W$4:W$10000),2)</f>
        <v>0</v>
      </c>
      <c r="Q97" s="89">
        <v>0</v>
      </c>
      <c r="S97" s="16">
        <f t="shared" si="5"/>
        <v>0</v>
      </c>
      <c r="T97" s="16" t="str">
        <f t="shared" si="6"/>
        <v/>
      </c>
      <c r="U97" s="26">
        <f t="shared" si="4"/>
        <v>0</v>
      </c>
      <c r="W97" s="16">
        <f>IF(LEN(O97)=4,ROUND(SUMIF(data2!H$4:H$10000,O97,data2!V$4:V$10000)-SUMIF(data2!H$4:H$10000,O97,data2!W$4:W$10000)+Q97,2),IF(LEN(O97)=6,ROUND(SUMIF(data2!I$4:I$10000,O97,data2!V$4:V$10000)-SUMIF(data2!I$4:I$10000,O97,data2!W$4:W$10000)+Q97,2),IF(LEN(O97)=8,ROUND(SUMIF(data2!J$4:J$10000,O97,data2!V$4:V$10000)-SUMIF(data2!J$4:J$10000,O97,data2!W$4:W$10000)+Q97,2),IF(LEN(O97)=10,ROUND(SUMIF(data2!T$4:T$10000,O97,data2!V$4:V$10000)-SUMIF(data2!T$4:T$10000,O97,data2!W$4:W$10000)+Q97,2),0))))</f>
        <v>0</v>
      </c>
    </row>
    <row r="98" spans="10:23" ht="15" customHeight="1" x14ac:dyDescent="0.15">
      <c r="J98" s="3">
        <f>IF(K98=0,0,IF(AND(K98&lt;&gt;0,INT(LEFT(O98,4))=结转!R$13),MAX(J$2:J97)+1,0))</f>
        <v>0</v>
      </c>
      <c r="K98" s="16">
        <f>ROUND(SUMIF(data!T$4:T$10000,O98,data!V$4:V$10000)-SUMIF(data!T$4:T$10000,O98,data!W$4:W$10000),2)</f>
        <v>0</v>
      </c>
      <c r="Q98" s="89">
        <v>0</v>
      </c>
      <c r="S98" s="16">
        <f t="shared" si="5"/>
        <v>0</v>
      </c>
      <c r="T98" s="16" t="str">
        <f t="shared" si="6"/>
        <v/>
      </c>
      <c r="U98" s="26">
        <f t="shared" si="4"/>
        <v>0</v>
      </c>
      <c r="W98" s="16">
        <f>IF(LEN(O98)=4,ROUND(SUMIF(data2!H$4:H$10000,O98,data2!V$4:V$10000)-SUMIF(data2!H$4:H$10000,O98,data2!W$4:W$10000)+Q98,2),IF(LEN(O98)=6,ROUND(SUMIF(data2!I$4:I$10000,O98,data2!V$4:V$10000)-SUMIF(data2!I$4:I$10000,O98,data2!W$4:W$10000)+Q98,2),IF(LEN(O98)=8,ROUND(SUMIF(data2!J$4:J$10000,O98,data2!V$4:V$10000)-SUMIF(data2!J$4:J$10000,O98,data2!W$4:W$10000)+Q98,2),IF(LEN(O98)=10,ROUND(SUMIF(data2!T$4:T$10000,O98,data2!V$4:V$10000)-SUMIF(data2!T$4:T$10000,O98,data2!W$4:W$10000)+Q98,2),0))))</f>
        <v>0</v>
      </c>
    </row>
    <row r="99" spans="10:23" ht="15" customHeight="1" x14ac:dyDescent="0.15">
      <c r="J99" s="3">
        <f>IF(K99=0,0,IF(AND(K99&lt;&gt;0,INT(LEFT(O99,4))=结转!R$13),MAX(J$2:J98)+1,0))</f>
        <v>0</v>
      </c>
      <c r="K99" s="16">
        <f>ROUND(SUMIF(data!T$4:T$10000,O99,data!V$4:V$10000)-SUMIF(data!T$4:T$10000,O99,data!W$4:W$10000),2)</f>
        <v>0</v>
      </c>
      <c r="Q99" s="89">
        <v>0</v>
      </c>
      <c r="S99" s="16">
        <f t="shared" si="5"/>
        <v>0</v>
      </c>
      <c r="T99" s="16" t="str">
        <f t="shared" si="6"/>
        <v/>
      </c>
      <c r="U99" s="26">
        <f t="shared" si="4"/>
        <v>0</v>
      </c>
      <c r="W99" s="16">
        <f>IF(LEN(O99)=4,ROUND(SUMIF(data2!H$4:H$10000,O99,data2!V$4:V$10000)-SUMIF(data2!H$4:H$10000,O99,data2!W$4:W$10000)+Q99,2),IF(LEN(O99)=6,ROUND(SUMIF(data2!I$4:I$10000,O99,data2!V$4:V$10000)-SUMIF(data2!I$4:I$10000,O99,data2!W$4:W$10000)+Q99,2),IF(LEN(O99)=8,ROUND(SUMIF(data2!J$4:J$10000,O99,data2!V$4:V$10000)-SUMIF(data2!J$4:J$10000,O99,data2!W$4:W$10000)+Q99,2),IF(LEN(O99)=10,ROUND(SUMIF(data2!T$4:T$10000,O99,data2!V$4:V$10000)-SUMIF(data2!T$4:T$10000,O99,data2!W$4:W$10000)+Q99,2),0))))</f>
        <v>0</v>
      </c>
    </row>
    <row r="100" spans="10:23" ht="15" customHeight="1" x14ac:dyDescent="0.15">
      <c r="J100" s="3">
        <f>IF(K100=0,0,IF(AND(K100&lt;&gt;0,INT(LEFT(O100,4))=结转!R$13),MAX(J$2:J99)+1,0))</f>
        <v>0</v>
      </c>
      <c r="K100" s="16">
        <f>ROUND(SUMIF(data!T$4:T$10000,O100,data!V$4:V$10000)-SUMIF(data!T$4:T$10000,O100,data!W$4:W$10000),2)</f>
        <v>0</v>
      </c>
      <c r="Q100" s="89">
        <v>0</v>
      </c>
      <c r="S100" s="16">
        <f t="shared" si="5"/>
        <v>0</v>
      </c>
      <c r="T100" s="16" t="str">
        <f t="shared" si="6"/>
        <v/>
      </c>
      <c r="U100" s="26">
        <f t="shared" si="4"/>
        <v>0</v>
      </c>
      <c r="W100" s="16">
        <f>IF(LEN(O100)=4,ROUND(SUMIF(data2!H$4:H$10000,O100,data2!V$4:V$10000)-SUMIF(data2!H$4:H$10000,O100,data2!W$4:W$10000)+Q100,2),IF(LEN(O100)=6,ROUND(SUMIF(data2!I$4:I$10000,O100,data2!V$4:V$10000)-SUMIF(data2!I$4:I$10000,O100,data2!W$4:W$10000)+Q100,2),IF(LEN(O100)=8,ROUND(SUMIF(data2!J$4:J$10000,O100,data2!V$4:V$10000)-SUMIF(data2!J$4:J$10000,O100,data2!W$4:W$10000)+Q100,2),IF(LEN(O100)=10,ROUND(SUMIF(data2!T$4:T$10000,O100,data2!V$4:V$10000)-SUMIF(data2!T$4:T$10000,O100,data2!W$4:W$10000)+Q100,2),0))))</f>
        <v>0</v>
      </c>
    </row>
    <row r="101" spans="10:23" ht="15" customHeight="1" x14ac:dyDescent="0.15">
      <c r="J101" s="3">
        <f>IF(K101=0,0,IF(AND(K101&lt;&gt;0,INT(LEFT(O101,4))=结转!R$13),MAX(J$2:J100)+1,0))</f>
        <v>0</v>
      </c>
      <c r="K101" s="16">
        <f>ROUND(SUMIF(data!T$4:T$10000,O101,data!V$4:V$10000)-SUMIF(data!T$4:T$10000,O101,data!W$4:W$10000),2)</f>
        <v>0</v>
      </c>
      <c r="Q101" s="89">
        <v>0</v>
      </c>
      <c r="S101" s="16">
        <f t="shared" si="5"/>
        <v>0</v>
      </c>
      <c r="T101" s="16" t="str">
        <f t="shared" si="6"/>
        <v/>
      </c>
      <c r="U101" s="26">
        <f t="shared" si="4"/>
        <v>0</v>
      </c>
      <c r="W101" s="16">
        <f>IF(LEN(O101)=4,ROUND(SUMIF(data2!H$4:H$10000,O101,data2!V$4:V$10000)-SUMIF(data2!H$4:H$10000,O101,data2!W$4:W$10000)+Q101,2),IF(LEN(O101)=6,ROUND(SUMIF(data2!I$4:I$10000,O101,data2!V$4:V$10000)-SUMIF(data2!I$4:I$10000,O101,data2!W$4:W$10000)+Q101,2),IF(LEN(O101)=8,ROUND(SUMIF(data2!J$4:J$10000,O101,data2!V$4:V$10000)-SUMIF(data2!J$4:J$10000,O101,data2!W$4:W$10000)+Q101,2),IF(LEN(O101)=10,ROUND(SUMIF(data2!T$4:T$10000,O101,data2!V$4:V$10000)-SUMIF(data2!T$4:T$10000,O101,data2!W$4:W$10000)+Q101,2),0))))</f>
        <v>0</v>
      </c>
    </row>
    <row r="102" spans="10:23" ht="15" customHeight="1" x14ac:dyDescent="0.15">
      <c r="J102" s="3">
        <f>IF(K102=0,0,IF(AND(K102&lt;&gt;0,INT(LEFT(O102,4))=结转!R$13),MAX(J$2:J101)+1,0))</f>
        <v>0</v>
      </c>
      <c r="K102" s="16">
        <f>ROUND(SUMIF(data!T$4:T$10000,O102,data!V$4:V$10000)-SUMIF(data!T$4:T$10000,O102,data!W$4:W$10000),2)</f>
        <v>0</v>
      </c>
      <c r="Q102" s="89">
        <v>0</v>
      </c>
      <c r="S102" s="16">
        <f t="shared" si="5"/>
        <v>0</v>
      </c>
      <c r="T102" s="16" t="str">
        <f t="shared" si="6"/>
        <v/>
      </c>
      <c r="U102" s="26">
        <f t="shared" si="4"/>
        <v>0</v>
      </c>
      <c r="W102" s="16">
        <f>IF(LEN(O102)=4,ROUND(SUMIF(data2!H$4:H$10000,O102,data2!V$4:V$10000)-SUMIF(data2!H$4:H$10000,O102,data2!W$4:W$10000)+Q102,2),IF(LEN(O102)=6,ROUND(SUMIF(data2!I$4:I$10000,O102,data2!V$4:V$10000)-SUMIF(data2!I$4:I$10000,O102,data2!W$4:W$10000)+Q102,2),IF(LEN(O102)=8,ROUND(SUMIF(data2!J$4:J$10000,O102,data2!V$4:V$10000)-SUMIF(data2!J$4:J$10000,O102,data2!W$4:W$10000)+Q102,2),IF(LEN(O102)=10,ROUND(SUMIF(data2!T$4:T$10000,O102,data2!V$4:V$10000)-SUMIF(data2!T$4:T$10000,O102,data2!W$4:W$10000)+Q102,2),0))))</f>
        <v>0</v>
      </c>
    </row>
    <row r="103" spans="10:23" ht="15" customHeight="1" x14ac:dyDescent="0.15">
      <c r="J103" s="3">
        <f>IF(K103=0,0,IF(AND(K103&lt;&gt;0,INT(LEFT(O103,4))=结转!R$13),MAX(J$2:J102)+1,0))</f>
        <v>0</v>
      </c>
      <c r="K103" s="16">
        <f>ROUND(SUMIF(data!T$4:T$10000,O103,data!V$4:V$10000)-SUMIF(data!T$4:T$10000,O103,data!W$4:W$10000),2)</f>
        <v>0</v>
      </c>
      <c r="Q103" s="89">
        <v>0</v>
      </c>
      <c r="S103" s="16">
        <f t="shared" si="5"/>
        <v>0</v>
      </c>
      <c r="T103" s="16" t="str">
        <f t="shared" si="6"/>
        <v/>
      </c>
      <c r="U103" s="26">
        <f t="shared" si="4"/>
        <v>0</v>
      </c>
      <c r="W103" s="16">
        <f>IF(LEN(O103)=4,ROUND(SUMIF(data2!H$4:H$10000,O103,data2!V$4:V$10000)-SUMIF(data2!H$4:H$10000,O103,data2!W$4:W$10000)+Q103,2),IF(LEN(O103)=6,ROUND(SUMIF(data2!I$4:I$10000,O103,data2!V$4:V$10000)-SUMIF(data2!I$4:I$10000,O103,data2!W$4:W$10000)+Q103,2),IF(LEN(O103)=8,ROUND(SUMIF(data2!J$4:J$10000,O103,data2!V$4:V$10000)-SUMIF(data2!J$4:J$10000,O103,data2!W$4:W$10000)+Q103,2),IF(LEN(O103)=10,ROUND(SUMIF(data2!T$4:T$10000,O103,data2!V$4:V$10000)-SUMIF(data2!T$4:T$10000,O103,data2!W$4:W$10000)+Q103,2),0))))</f>
        <v>0</v>
      </c>
    </row>
    <row r="104" spans="10:23" ht="15" customHeight="1" x14ac:dyDescent="0.15">
      <c r="J104" s="3">
        <f>IF(K104=0,0,IF(AND(K104&lt;&gt;0,INT(LEFT(O104,4))=结转!R$13),MAX(J$2:J103)+1,0))</f>
        <v>0</v>
      </c>
      <c r="K104" s="16">
        <f>ROUND(SUMIF(data!T$4:T$10000,O104,data!V$4:V$10000)-SUMIF(data!T$4:T$10000,O104,data!W$4:W$10000),2)</f>
        <v>0</v>
      </c>
      <c r="Q104" s="89">
        <v>0</v>
      </c>
      <c r="S104" s="16">
        <f t="shared" si="5"/>
        <v>0</v>
      </c>
      <c r="T104" s="16" t="str">
        <f t="shared" si="6"/>
        <v/>
      </c>
      <c r="U104" s="26">
        <f t="shared" si="4"/>
        <v>0</v>
      </c>
      <c r="W104" s="16">
        <f>IF(LEN(O104)=4,ROUND(SUMIF(data2!H$4:H$10000,O104,data2!V$4:V$10000)-SUMIF(data2!H$4:H$10000,O104,data2!W$4:W$10000)+Q104,2),IF(LEN(O104)=6,ROUND(SUMIF(data2!I$4:I$10000,O104,data2!V$4:V$10000)-SUMIF(data2!I$4:I$10000,O104,data2!W$4:W$10000)+Q104,2),IF(LEN(O104)=8,ROUND(SUMIF(data2!J$4:J$10000,O104,data2!V$4:V$10000)-SUMIF(data2!J$4:J$10000,O104,data2!W$4:W$10000)+Q104,2),IF(LEN(O104)=10,ROUND(SUMIF(data2!T$4:T$10000,O104,data2!V$4:V$10000)-SUMIF(data2!T$4:T$10000,O104,data2!W$4:W$10000)+Q104,2),0))))</f>
        <v>0</v>
      </c>
    </row>
    <row r="105" spans="10:23" ht="15" customHeight="1" x14ac:dyDescent="0.15">
      <c r="J105" s="3">
        <f>IF(K105=0,0,IF(AND(K105&lt;&gt;0,INT(LEFT(O105,4))=结转!R$13),MAX(J$2:J104)+1,0))</f>
        <v>0</v>
      </c>
      <c r="K105" s="16">
        <f>ROUND(SUMIF(data!T$4:T$10000,O105,data!V$4:V$10000)-SUMIF(data!T$4:T$10000,O105,data!W$4:W$10000),2)</f>
        <v>0</v>
      </c>
      <c r="Q105" s="89">
        <v>0</v>
      </c>
      <c r="S105" s="16">
        <f t="shared" si="5"/>
        <v>0</v>
      </c>
      <c r="T105" s="16" t="str">
        <f t="shared" si="6"/>
        <v/>
      </c>
      <c r="U105" s="26">
        <f t="shared" si="4"/>
        <v>0</v>
      </c>
      <c r="W105" s="16">
        <f>IF(LEN(O105)=4,ROUND(SUMIF(data2!H$4:H$10000,O105,data2!V$4:V$10000)-SUMIF(data2!H$4:H$10000,O105,data2!W$4:W$10000)+Q105,2),IF(LEN(O105)=6,ROUND(SUMIF(data2!I$4:I$10000,O105,data2!V$4:V$10000)-SUMIF(data2!I$4:I$10000,O105,data2!W$4:W$10000)+Q105,2),IF(LEN(O105)=8,ROUND(SUMIF(data2!J$4:J$10000,O105,data2!V$4:V$10000)-SUMIF(data2!J$4:J$10000,O105,data2!W$4:W$10000)+Q105,2),IF(LEN(O105)=10,ROUND(SUMIF(data2!T$4:T$10000,O105,data2!V$4:V$10000)-SUMIF(data2!T$4:T$10000,O105,data2!W$4:W$10000)+Q105,2),0))))</f>
        <v>0</v>
      </c>
    </row>
    <row r="106" spans="10:23" ht="15" customHeight="1" x14ac:dyDescent="0.15">
      <c r="J106" s="3">
        <f>IF(K106=0,0,IF(AND(K106&lt;&gt;0,INT(LEFT(O106,4))=结转!R$13),MAX(J$2:J105)+1,0))</f>
        <v>0</v>
      </c>
      <c r="K106" s="16">
        <f>ROUND(SUMIF(data!T$4:T$10000,O106,data!V$4:V$10000)-SUMIF(data!T$4:T$10000,O106,data!W$4:W$10000),2)</f>
        <v>0</v>
      </c>
      <c r="Q106" s="89">
        <v>0</v>
      </c>
      <c r="S106" s="16">
        <f t="shared" si="5"/>
        <v>0</v>
      </c>
      <c r="T106" s="16" t="str">
        <f t="shared" si="6"/>
        <v/>
      </c>
      <c r="U106" s="26">
        <f t="shared" si="4"/>
        <v>0</v>
      </c>
      <c r="W106" s="16">
        <f>IF(LEN(O106)=4,ROUND(SUMIF(data2!H$4:H$10000,O106,data2!V$4:V$10000)-SUMIF(data2!H$4:H$10000,O106,data2!W$4:W$10000)+Q106,2),IF(LEN(O106)=6,ROUND(SUMIF(data2!I$4:I$10000,O106,data2!V$4:V$10000)-SUMIF(data2!I$4:I$10000,O106,data2!W$4:W$10000)+Q106,2),IF(LEN(O106)=8,ROUND(SUMIF(data2!J$4:J$10000,O106,data2!V$4:V$10000)-SUMIF(data2!J$4:J$10000,O106,data2!W$4:W$10000)+Q106,2),IF(LEN(O106)=10,ROUND(SUMIF(data2!T$4:T$10000,O106,data2!V$4:V$10000)-SUMIF(data2!T$4:T$10000,O106,data2!W$4:W$10000)+Q106,2),0))))</f>
        <v>0</v>
      </c>
    </row>
    <row r="107" spans="10:23" ht="15" customHeight="1" x14ac:dyDescent="0.15">
      <c r="J107" s="3">
        <f>IF(K107=0,0,IF(AND(K107&lt;&gt;0,INT(LEFT(O107,4))=结转!R$13),MAX(J$2:J106)+1,0))</f>
        <v>0</v>
      </c>
      <c r="K107" s="16">
        <f>ROUND(SUMIF(data!T$4:T$10000,O107,data!V$4:V$10000)-SUMIF(data!T$4:T$10000,O107,data!W$4:W$10000),2)</f>
        <v>0</v>
      </c>
      <c r="Q107" s="89">
        <v>0</v>
      </c>
      <c r="S107" s="16">
        <f t="shared" si="5"/>
        <v>0</v>
      </c>
      <c r="T107" s="16" t="str">
        <f t="shared" si="6"/>
        <v/>
      </c>
      <c r="U107" s="26">
        <f t="shared" si="4"/>
        <v>0</v>
      </c>
      <c r="W107" s="16">
        <f>IF(LEN(O107)=4,ROUND(SUMIF(data2!H$4:H$10000,O107,data2!V$4:V$10000)-SUMIF(data2!H$4:H$10000,O107,data2!W$4:W$10000)+Q107,2),IF(LEN(O107)=6,ROUND(SUMIF(data2!I$4:I$10000,O107,data2!V$4:V$10000)-SUMIF(data2!I$4:I$10000,O107,data2!W$4:W$10000)+Q107,2),IF(LEN(O107)=8,ROUND(SUMIF(data2!J$4:J$10000,O107,data2!V$4:V$10000)-SUMIF(data2!J$4:J$10000,O107,data2!W$4:W$10000)+Q107,2),IF(LEN(O107)=10,ROUND(SUMIF(data2!T$4:T$10000,O107,data2!V$4:V$10000)-SUMIF(data2!T$4:T$10000,O107,data2!W$4:W$10000)+Q107,2),0))))</f>
        <v>0</v>
      </c>
    </row>
    <row r="108" spans="10:23" ht="15" customHeight="1" x14ac:dyDescent="0.15">
      <c r="J108" s="3">
        <f>IF(K108=0,0,IF(AND(K108&lt;&gt;0,INT(LEFT(O108,4))=结转!R$13),MAX(J$2:J107)+1,0))</f>
        <v>0</v>
      </c>
      <c r="K108" s="16">
        <f>ROUND(SUMIF(data!T$4:T$10000,O108,data!V$4:V$10000)-SUMIF(data!T$4:T$10000,O108,data!W$4:W$10000),2)</f>
        <v>0</v>
      </c>
      <c r="Q108" s="89">
        <v>0</v>
      </c>
      <c r="S108" s="16">
        <f t="shared" si="5"/>
        <v>0</v>
      </c>
      <c r="T108" s="16" t="str">
        <f t="shared" si="6"/>
        <v/>
      </c>
      <c r="U108" s="26">
        <f t="shared" si="4"/>
        <v>0</v>
      </c>
      <c r="W108" s="16">
        <f>IF(LEN(O108)=4,ROUND(SUMIF(data2!H$4:H$10000,O108,data2!V$4:V$10000)-SUMIF(data2!H$4:H$10000,O108,data2!W$4:W$10000)+Q108,2),IF(LEN(O108)=6,ROUND(SUMIF(data2!I$4:I$10000,O108,data2!V$4:V$10000)-SUMIF(data2!I$4:I$10000,O108,data2!W$4:W$10000)+Q108,2),IF(LEN(O108)=8,ROUND(SUMIF(data2!J$4:J$10000,O108,data2!V$4:V$10000)-SUMIF(data2!J$4:J$10000,O108,data2!W$4:W$10000)+Q108,2),IF(LEN(O108)=10,ROUND(SUMIF(data2!T$4:T$10000,O108,data2!V$4:V$10000)-SUMIF(data2!T$4:T$10000,O108,data2!W$4:W$10000)+Q108,2),0))))</f>
        <v>0</v>
      </c>
    </row>
    <row r="109" spans="10:23" ht="15" customHeight="1" x14ac:dyDescent="0.15">
      <c r="J109" s="3">
        <f>IF(K109=0,0,IF(AND(K109&lt;&gt;0,INT(LEFT(O109,4))=结转!R$13),MAX(J$2:J108)+1,0))</f>
        <v>0</v>
      </c>
      <c r="K109" s="16">
        <f>ROUND(SUMIF(data!T$4:T$10000,O109,data!V$4:V$10000)-SUMIF(data!T$4:T$10000,O109,data!W$4:W$10000),2)</f>
        <v>0</v>
      </c>
      <c r="Q109" s="89">
        <v>0</v>
      </c>
      <c r="S109" s="16">
        <f t="shared" si="5"/>
        <v>0</v>
      </c>
      <c r="T109" s="16" t="str">
        <f t="shared" si="6"/>
        <v/>
      </c>
      <c r="U109" s="26">
        <f t="shared" si="4"/>
        <v>0</v>
      </c>
      <c r="W109" s="16">
        <f>IF(LEN(O109)=4,ROUND(SUMIF(data2!H$4:H$10000,O109,data2!V$4:V$10000)-SUMIF(data2!H$4:H$10000,O109,data2!W$4:W$10000)+Q109,2),IF(LEN(O109)=6,ROUND(SUMIF(data2!I$4:I$10000,O109,data2!V$4:V$10000)-SUMIF(data2!I$4:I$10000,O109,data2!W$4:W$10000)+Q109,2),IF(LEN(O109)=8,ROUND(SUMIF(data2!J$4:J$10000,O109,data2!V$4:V$10000)-SUMIF(data2!J$4:J$10000,O109,data2!W$4:W$10000)+Q109,2),IF(LEN(O109)=10,ROUND(SUMIF(data2!T$4:T$10000,O109,data2!V$4:V$10000)-SUMIF(data2!T$4:T$10000,O109,data2!W$4:W$10000)+Q109,2),0))))</f>
        <v>0</v>
      </c>
    </row>
    <row r="110" spans="10:23" ht="15" customHeight="1" x14ac:dyDescent="0.15">
      <c r="J110" s="3">
        <f>IF(K110=0,0,IF(AND(K110&lt;&gt;0,INT(LEFT(O110,4))=结转!R$13),MAX(J$2:J109)+1,0))</f>
        <v>0</v>
      </c>
      <c r="K110" s="16">
        <f>ROUND(SUMIF(data!T$4:T$10000,O110,data!V$4:V$10000)-SUMIF(data!T$4:T$10000,O110,data!W$4:W$10000),2)</f>
        <v>0</v>
      </c>
      <c r="Q110" s="89">
        <v>0</v>
      </c>
      <c r="S110" s="16">
        <f t="shared" si="5"/>
        <v>0</v>
      </c>
      <c r="T110" s="16" t="str">
        <f t="shared" si="6"/>
        <v/>
      </c>
      <c r="U110" s="26">
        <f t="shared" si="4"/>
        <v>0</v>
      </c>
      <c r="W110" s="16">
        <f>IF(LEN(O110)=4,ROUND(SUMIF(data2!H$4:H$10000,O110,data2!V$4:V$10000)-SUMIF(data2!H$4:H$10000,O110,data2!W$4:W$10000)+Q110,2),IF(LEN(O110)=6,ROUND(SUMIF(data2!I$4:I$10000,O110,data2!V$4:V$10000)-SUMIF(data2!I$4:I$10000,O110,data2!W$4:W$10000)+Q110,2),IF(LEN(O110)=8,ROUND(SUMIF(data2!J$4:J$10000,O110,data2!V$4:V$10000)-SUMIF(data2!J$4:J$10000,O110,data2!W$4:W$10000)+Q110,2),IF(LEN(O110)=10,ROUND(SUMIF(data2!T$4:T$10000,O110,data2!V$4:V$10000)-SUMIF(data2!T$4:T$10000,O110,data2!W$4:W$10000)+Q110,2),0))))</f>
        <v>0</v>
      </c>
    </row>
    <row r="111" spans="10:23" ht="15" customHeight="1" x14ac:dyDescent="0.15">
      <c r="J111" s="3">
        <f>IF(K111=0,0,IF(AND(K111&lt;&gt;0,INT(LEFT(O111,4))=结转!R$13),MAX(J$2:J110)+1,0))</f>
        <v>0</v>
      </c>
      <c r="K111" s="16">
        <f>ROUND(SUMIF(data!T$4:T$10000,O111,data!V$4:V$10000)-SUMIF(data!T$4:T$10000,O111,data!W$4:W$10000),2)</f>
        <v>0</v>
      </c>
      <c r="Q111" s="89">
        <v>0</v>
      </c>
      <c r="S111" s="16">
        <f t="shared" si="5"/>
        <v>0</v>
      </c>
      <c r="T111" s="16" t="str">
        <f t="shared" si="6"/>
        <v/>
      </c>
      <c r="U111" s="26">
        <f t="shared" si="4"/>
        <v>0</v>
      </c>
      <c r="W111" s="16">
        <f>IF(LEN(O111)=4,ROUND(SUMIF(data2!H$4:H$10000,O111,data2!V$4:V$10000)-SUMIF(data2!H$4:H$10000,O111,data2!W$4:W$10000)+Q111,2),IF(LEN(O111)=6,ROUND(SUMIF(data2!I$4:I$10000,O111,data2!V$4:V$10000)-SUMIF(data2!I$4:I$10000,O111,data2!W$4:W$10000)+Q111,2),IF(LEN(O111)=8,ROUND(SUMIF(data2!J$4:J$10000,O111,data2!V$4:V$10000)-SUMIF(data2!J$4:J$10000,O111,data2!W$4:W$10000)+Q111,2),IF(LEN(O111)=10,ROUND(SUMIF(data2!T$4:T$10000,O111,data2!V$4:V$10000)-SUMIF(data2!T$4:T$10000,O111,data2!W$4:W$10000)+Q111,2),0))))</f>
        <v>0</v>
      </c>
    </row>
    <row r="112" spans="10:23" ht="15" customHeight="1" x14ac:dyDescent="0.15">
      <c r="J112" s="3">
        <f>IF(K112=0,0,IF(AND(K112&lt;&gt;0,INT(LEFT(O112,4))=结转!R$13),MAX(J$2:J111)+1,0))</f>
        <v>0</v>
      </c>
      <c r="K112" s="16">
        <f>ROUND(SUMIF(data!T$4:T$10000,O112,data!V$4:V$10000)-SUMIF(data!T$4:T$10000,O112,data!W$4:W$10000),2)</f>
        <v>0</v>
      </c>
      <c r="Q112" s="89">
        <v>0</v>
      </c>
      <c r="S112" s="16">
        <f t="shared" si="5"/>
        <v>0</v>
      </c>
      <c r="T112" s="16" t="str">
        <f t="shared" si="6"/>
        <v/>
      </c>
      <c r="U112" s="26">
        <f t="shared" si="4"/>
        <v>0</v>
      </c>
      <c r="W112" s="16">
        <f>IF(LEN(O112)=4,ROUND(SUMIF(data2!H$4:H$10000,O112,data2!V$4:V$10000)-SUMIF(data2!H$4:H$10000,O112,data2!W$4:W$10000)+Q112,2),IF(LEN(O112)=6,ROUND(SUMIF(data2!I$4:I$10000,O112,data2!V$4:V$10000)-SUMIF(data2!I$4:I$10000,O112,data2!W$4:W$10000)+Q112,2),IF(LEN(O112)=8,ROUND(SUMIF(data2!J$4:J$10000,O112,data2!V$4:V$10000)-SUMIF(data2!J$4:J$10000,O112,data2!W$4:W$10000)+Q112,2),IF(LEN(O112)=10,ROUND(SUMIF(data2!T$4:T$10000,O112,data2!V$4:V$10000)-SUMIF(data2!T$4:T$10000,O112,data2!W$4:W$10000)+Q112,2),0))))</f>
        <v>0</v>
      </c>
    </row>
    <row r="113" spans="10:23" ht="15" customHeight="1" x14ac:dyDescent="0.15">
      <c r="J113" s="3">
        <f>IF(K113=0,0,IF(AND(K113&lt;&gt;0,INT(LEFT(O113,4))=结转!R$13),MAX(J$2:J112)+1,0))</f>
        <v>0</v>
      </c>
      <c r="K113" s="16">
        <f>ROUND(SUMIF(data!T$4:T$10000,O113,data!V$4:V$10000)-SUMIF(data!T$4:T$10000,O113,data!W$4:W$10000),2)</f>
        <v>0</v>
      </c>
      <c r="Q113" s="89">
        <v>0</v>
      </c>
      <c r="S113" s="16">
        <f t="shared" si="5"/>
        <v>0</v>
      </c>
      <c r="T113" s="16" t="str">
        <f t="shared" si="6"/>
        <v/>
      </c>
      <c r="U113" s="26">
        <f t="shared" si="4"/>
        <v>0</v>
      </c>
      <c r="W113" s="16">
        <f>IF(LEN(O113)=4,ROUND(SUMIF(data2!H$4:H$10000,O113,data2!V$4:V$10000)-SUMIF(data2!H$4:H$10000,O113,data2!W$4:W$10000)+Q113,2),IF(LEN(O113)=6,ROUND(SUMIF(data2!I$4:I$10000,O113,data2!V$4:V$10000)-SUMIF(data2!I$4:I$10000,O113,data2!W$4:W$10000)+Q113,2),IF(LEN(O113)=8,ROUND(SUMIF(data2!J$4:J$10000,O113,data2!V$4:V$10000)-SUMIF(data2!J$4:J$10000,O113,data2!W$4:W$10000)+Q113,2),IF(LEN(O113)=10,ROUND(SUMIF(data2!T$4:T$10000,O113,data2!V$4:V$10000)-SUMIF(data2!T$4:T$10000,O113,data2!W$4:W$10000)+Q113,2),0))))</f>
        <v>0</v>
      </c>
    </row>
    <row r="114" spans="10:23" ht="15" customHeight="1" x14ac:dyDescent="0.15">
      <c r="J114" s="3">
        <f>IF(K114=0,0,IF(AND(K114&lt;&gt;0,INT(LEFT(O114,4))=结转!R$13),MAX(J$2:J113)+1,0))</f>
        <v>0</v>
      </c>
      <c r="K114" s="16">
        <f>ROUND(SUMIF(data!T$4:T$10000,O114,data!V$4:V$10000)-SUMIF(data!T$4:T$10000,O114,data!W$4:W$10000),2)</f>
        <v>0</v>
      </c>
      <c r="Q114" s="89">
        <v>0</v>
      </c>
      <c r="S114" s="16">
        <f t="shared" si="5"/>
        <v>0</v>
      </c>
      <c r="T114" s="16" t="str">
        <f t="shared" si="6"/>
        <v/>
      </c>
      <c r="U114" s="26">
        <f t="shared" si="4"/>
        <v>0</v>
      </c>
      <c r="W114" s="16">
        <f>IF(LEN(O114)=4,ROUND(SUMIF(data2!H$4:H$10000,O114,data2!V$4:V$10000)-SUMIF(data2!H$4:H$10000,O114,data2!W$4:W$10000)+Q114,2),IF(LEN(O114)=6,ROUND(SUMIF(data2!I$4:I$10000,O114,data2!V$4:V$10000)-SUMIF(data2!I$4:I$10000,O114,data2!W$4:W$10000)+Q114,2),IF(LEN(O114)=8,ROUND(SUMIF(data2!J$4:J$10000,O114,data2!V$4:V$10000)-SUMIF(data2!J$4:J$10000,O114,data2!W$4:W$10000)+Q114,2),IF(LEN(O114)=10,ROUND(SUMIF(data2!T$4:T$10000,O114,data2!V$4:V$10000)-SUMIF(data2!T$4:T$10000,O114,data2!W$4:W$10000)+Q114,2),0))))</f>
        <v>0</v>
      </c>
    </row>
    <row r="115" spans="10:23" ht="15" customHeight="1" x14ac:dyDescent="0.15">
      <c r="J115" s="3">
        <f>IF(K115=0,0,IF(AND(K115&lt;&gt;0,INT(LEFT(O115,4))=结转!R$13),MAX(J$2:J114)+1,0))</f>
        <v>0</v>
      </c>
      <c r="K115" s="16">
        <f>ROUND(SUMIF(data!T$4:T$10000,O115,data!V$4:V$10000)-SUMIF(data!T$4:T$10000,O115,data!W$4:W$10000),2)</f>
        <v>0</v>
      </c>
      <c r="Q115" s="89">
        <v>0</v>
      </c>
      <c r="S115" s="16">
        <f t="shared" si="5"/>
        <v>0</v>
      </c>
      <c r="T115" s="16" t="str">
        <f t="shared" si="6"/>
        <v/>
      </c>
      <c r="U115" s="26">
        <f t="shared" si="4"/>
        <v>0</v>
      </c>
      <c r="W115" s="16">
        <f>IF(LEN(O115)=4,ROUND(SUMIF(data2!H$4:H$10000,O115,data2!V$4:V$10000)-SUMIF(data2!H$4:H$10000,O115,data2!W$4:W$10000)+Q115,2),IF(LEN(O115)=6,ROUND(SUMIF(data2!I$4:I$10000,O115,data2!V$4:V$10000)-SUMIF(data2!I$4:I$10000,O115,data2!W$4:W$10000)+Q115,2),IF(LEN(O115)=8,ROUND(SUMIF(data2!J$4:J$10000,O115,data2!V$4:V$10000)-SUMIF(data2!J$4:J$10000,O115,data2!W$4:W$10000)+Q115,2),IF(LEN(O115)=10,ROUND(SUMIF(data2!T$4:T$10000,O115,data2!V$4:V$10000)-SUMIF(data2!T$4:T$10000,O115,data2!W$4:W$10000)+Q115,2),0))))</f>
        <v>0</v>
      </c>
    </row>
    <row r="116" spans="10:23" ht="15" customHeight="1" x14ac:dyDescent="0.15">
      <c r="J116" s="3">
        <f>IF(K116=0,0,IF(AND(K116&lt;&gt;0,INT(LEFT(O116,4))=结转!R$13),MAX(J$2:J115)+1,0))</f>
        <v>0</v>
      </c>
      <c r="K116" s="16">
        <f>ROUND(SUMIF(data!T$4:T$10000,O116,data!V$4:V$10000)-SUMIF(data!T$4:T$10000,O116,data!W$4:W$10000),2)</f>
        <v>0</v>
      </c>
      <c r="Q116" s="89">
        <v>0</v>
      </c>
      <c r="S116" s="16">
        <f t="shared" si="5"/>
        <v>0</v>
      </c>
      <c r="T116" s="16" t="str">
        <f t="shared" si="6"/>
        <v/>
      </c>
      <c r="U116" s="26">
        <f t="shared" si="4"/>
        <v>0</v>
      </c>
      <c r="W116" s="16">
        <f>IF(LEN(O116)=4,ROUND(SUMIF(data2!H$4:H$10000,O116,data2!V$4:V$10000)-SUMIF(data2!H$4:H$10000,O116,data2!W$4:W$10000)+Q116,2),IF(LEN(O116)=6,ROUND(SUMIF(data2!I$4:I$10000,O116,data2!V$4:V$10000)-SUMIF(data2!I$4:I$10000,O116,data2!W$4:W$10000)+Q116,2),IF(LEN(O116)=8,ROUND(SUMIF(data2!J$4:J$10000,O116,data2!V$4:V$10000)-SUMIF(data2!J$4:J$10000,O116,data2!W$4:W$10000)+Q116,2),IF(LEN(O116)=10,ROUND(SUMIF(data2!T$4:T$10000,O116,data2!V$4:V$10000)-SUMIF(data2!T$4:T$10000,O116,data2!W$4:W$10000)+Q116,2),0))))</f>
        <v>0</v>
      </c>
    </row>
    <row r="117" spans="10:23" ht="15" customHeight="1" x14ac:dyDescent="0.15">
      <c r="J117" s="3">
        <f>IF(K117=0,0,IF(AND(K117&lt;&gt;0,INT(LEFT(O117,4))=结转!R$13),MAX(J$2:J116)+1,0))</f>
        <v>0</v>
      </c>
      <c r="K117" s="16">
        <f>ROUND(SUMIF(data!T$4:T$10000,O117,data!V$4:V$10000)-SUMIF(data!T$4:T$10000,O117,data!W$4:W$10000),2)</f>
        <v>0</v>
      </c>
      <c r="Q117" s="89">
        <v>0</v>
      </c>
      <c r="S117" s="16">
        <f t="shared" si="5"/>
        <v>0</v>
      </c>
      <c r="T117" s="16" t="str">
        <f t="shared" si="6"/>
        <v/>
      </c>
      <c r="U117" s="26">
        <f t="shared" si="4"/>
        <v>0</v>
      </c>
      <c r="W117" s="16">
        <f>IF(LEN(O117)=4,ROUND(SUMIF(data2!H$4:H$10000,O117,data2!V$4:V$10000)-SUMIF(data2!H$4:H$10000,O117,data2!W$4:W$10000)+Q117,2),IF(LEN(O117)=6,ROUND(SUMIF(data2!I$4:I$10000,O117,data2!V$4:V$10000)-SUMIF(data2!I$4:I$10000,O117,data2!W$4:W$10000)+Q117,2),IF(LEN(O117)=8,ROUND(SUMIF(data2!J$4:J$10000,O117,data2!V$4:V$10000)-SUMIF(data2!J$4:J$10000,O117,data2!W$4:W$10000)+Q117,2),IF(LEN(O117)=10,ROUND(SUMIF(data2!T$4:T$10000,O117,data2!V$4:V$10000)-SUMIF(data2!T$4:T$10000,O117,data2!W$4:W$10000)+Q117,2),0))))</f>
        <v>0</v>
      </c>
    </row>
    <row r="118" spans="10:23" ht="15" customHeight="1" x14ac:dyDescent="0.15">
      <c r="J118" s="3">
        <f>IF(K118=0,0,IF(AND(K118&lt;&gt;0,INT(LEFT(O118,4))=结转!R$13),MAX(J$2:J117)+1,0))</f>
        <v>0</v>
      </c>
      <c r="K118" s="16">
        <f>ROUND(SUMIF(data!T$4:T$10000,O118,data!V$4:V$10000)-SUMIF(data!T$4:T$10000,O118,data!W$4:W$10000),2)</f>
        <v>0</v>
      </c>
      <c r="Q118" s="89">
        <v>0</v>
      </c>
      <c r="S118" s="16">
        <f t="shared" si="5"/>
        <v>0</v>
      </c>
      <c r="T118" s="16" t="str">
        <f t="shared" si="6"/>
        <v/>
      </c>
      <c r="U118" s="26">
        <f t="shared" si="4"/>
        <v>0</v>
      </c>
      <c r="W118" s="16">
        <f>IF(LEN(O118)=4,ROUND(SUMIF(data2!H$4:H$10000,O118,data2!V$4:V$10000)-SUMIF(data2!H$4:H$10000,O118,data2!W$4:W$10000)+Q118,2),IF(LEN(O118)=6,ROUND(SUMIF(data2!I$4:I$10000,O118,data2!V$4:V$10000)-SUMIF(data2!I$4:I$10000,O118,data2!W$4:W$10000)+Q118,2),IF(LEN(O118)=8,ROUND(SUMIF(data2!J$4:J$10000,O118,data2!V$4:V$10000)-SUMIF(data2!J$4:J$10000,O118,data2!W$4:W$10000)+Q118,2),IF(LEN(O118)=10,ROUND(SUMIF(data2!T$4:T$10000,O118,data2!V$4:V$10000)-SUMIF(data2!T$4:T$10000,O118,data2!W$4:W$10000)+Q118,2),0))))</f>
        <v>0</v>
      </c>
    </row>
    <row r="119" spans="10:23" ht="15" customHeight="1" x14ac:dyDescent="0.15">
      <c r="J119" s="3">
        <f>IF(K119=0,0,IF(AND(K119&lt;&gt;0,INT(LEFT(O119,4))=结转!R$13),MAX(J$2:J118)+1,0))</f>
        <v>0</v>
      </c>
      <c r="K119" s="16">
        <f>ROUND(SUMIF(data!T$4:T$10000,O119,data!V$4:V$10000)-SUMIF(data!T$4:T$10000,O119,data!W$4:W$10000),2)</f>
        <v>0</v>
      </c>
      <c r="Q119" s="89">
        <v>0</v>
      </c>
      <c r="S119" s="16">
        <f t="shared" si="5"/>
        <v>0</v>
      </c>
      <c r="T119" s="16" t="str">
        <f t="shared" si="6"/>
        <v/>
      </c>
      <c r="U119" s="26">
        <f t="shared" si="4"/>
        <v>0</v>
      </c>
      <c r="W119" s="16">
        <f>IF(LEN(O119)=4,ROUND(SUMIF(data2!H$4:H$10000,O119,data2!V$4:V$10000)-SUMIF(data2!H$4:H$10000,O119,data2!W$4:W$10000)+Q119,2),IF(LEN(O119)=6,ROUND(SUMIF(data2!I$4:I$10000,O119,data2!V$4:V$10000)-SUMIF(data2!I$4:I$10000,O119,data2!W$4:W$10000)+Q119,2),IF(LEN(O119)=8,ROUND(SUMIF(data2!J$4:J$10000,O119,data2!V$4:V$10000)-SUMIF(data2!J$4:J$10000,O119,data2!W$4:W$10000)+Q119,2),IF(LEN(O119)=10,ROUND(SUMIF(data2!T$4:T$10000,O119,data2!V$4:V$10000)-SUMIF(data2!T$4:T$10000,O119,data2!W$4:W$10000)+Q119,2),0))))</f>
        <v>0</v>
      </c>
    </row>
    <row r="120" spans="10:23" ht="15" customHeight="1" x14ac:dyDescent="0.15">
      <c r="J120" s="3">
        <f>IF(K120=0,0,IF(AND(K120&lt;&gt;0,INT(LEFT(O120,4))=结转!R$13),MAX(J$2:J119)+1,0))</f>
        <v>0</v>
      </c>
      <c r="K120" s="16">
        <f>ROUND(SUMIF(data!T$4:T$10000,O120,data!V$4:V$10000)-SUMIF(data!T$4:T$10000,O120,data!W$4:W$10000),2)</f>
        <v>0</v>
      </c>
      <c r="Q120" s="89">
        <v>0</v>
      </c>
      <c r="S120" s="16">
        <f t="shared" si="5"/>
        <v>0</v>
      </c>
      <c r="T120" s="16" t="str">
        <f t="shared" si="6"/>
        <v/>
      </c>
      <c r="U120" s="26">
        <f t="shared" si="4"/>
        <v>0</v>
      </c>
      <c r="W120" s="16">
        <f>IF(LEN(O120)=4,ROUND(SUMIF(data2!H$4:H$10000,O120,data2!V$4:V$10000)-SUMIF(data2!H$4:H$10000,O120,data2!W$4:W$10000)+Q120,2),IF(LEN(O120)=6,ROUND(SUMIF(data2!I$4:I$10000,O120,data2!V$4:V$10000)-SUMIF(data2!I$4:I$10000,O120,data2!W$4:W$10000)+Q120,2),IF(LEN(O120)=8,ROUND(SUMIF(data2!J$4:J$10000,O120,data2!V$4:V$10000)-SUMIF(data2!J$4:J$10000,O120,data2!W$4:W$10000)+Q120,2),IF(LEN(O120)=10,ROUND(SUMIF(data2!T$4:T$10000,O120,data2!V$4:V$10000)-SUMIF(data2!T$4:T$10000,O120,data2!W$4:W$10000)+Q120,2),0))))</f>
        <v>0</v>
      </c>
    </row>
    <row r="121" spans="10:23" ht="15" customHeight="1" x14ac:dyDescent="0.15">
      <c r="J121" s="3">
        <f>IF(K121=0,0,IF(AND(K121&lt;&gt;0,INT(LEFT(O121,4))=结转!R$13),MAX(J$2:J120)+1,0))</f>
        <v>0</v>
      </c>
      <c r="K121" s="16">
        <f>ROUND(SUMIF(data!T$4:T$10000,O121,data!V$4:V$10000)-SUMIF(data!T$4:T$10000,O121,data!W$4:W$10000),2)</f>
        <v>0</v>
      </c>
      <c r="Q121" s="89">
        <v>0</v>
      </c>
      <c r="S121" s="16">
        <f t="shared" si="5"/>
        <v>0</v>
      </c>
      <c r="T121" s="16" t="str">
        <f t="shared" si="6"/>
        <v/>
      </c>
      <c r="U121" s="26">
        <f t="shared" si="4"/>
        <v>0</v>
      </c>
      <c r="W121" s="16">
        <f>IF(LEN(O121)=4,ROUND(SUMIF(data2!H$4:H$10000,O121,data2!V$4:V$10000)-SUMIF(data2!H$4:H$10000,O121,data2!W$4:W$10000)+Q121,2),IF(LEN(O121)=6,ROUND(SUMIF(data2!I$4:I$10000,O121,data2!V$4:V$10000)-SUMIF(data2!I$4:I$10000,O121,data2!W$4:W$10000)+Q121,2),IF(LEN(O121)=8,ROUND(SUMIF(data2!J$4:J$10000,O121,data2!V$4:V$10000)-SUMIF(data2!J$4:J$10000,O121,data2!W$4:W$10000)+Q121,2),IF(LEN(O121)=10,ROUND(SUMIF(data2!T$4:T$10000,O121,data2!V$4:V$10000)-SUMIF(data2!T$4:T$10000,O121,data2!W$4:W$10000)+Q121,2),0))))</f>
        <v>0</v>
      </c>
    </row>
    <row r="122" spans="10:23" ht="15" customHeight="1" x14ac:dyDescent="0.15">
      <c r="J122" s="3">
        <f>IF(K122=0,0,IF(AND(K122&lt;&gt;0,INT(LEFT(O122,4))=结转!R$13),MAX(J$2:J121)+1,0))</f>
        <v>0</v>
      </c>
      <c r="K122" s="16">
        <f>ROUND(SUMIF(data!T$4:T$10000,O122,data!V$4:V$10000)-SUMIF(data!T$4:T$10000,O122,data!W$4:W$10000),2)</f>
        <v>0</v>
      </c>
      <c r="Q122" s="89">
        <v>0</v>
      </c>
      <c r="S122" s="16">
        <f t="shared" si="5"/>
        <v>0</v>
      </c>
      <c r="T122" s="16" t="str">
        <f t="shared" si="6"/>
        <v/>
      </c>
      <c r="U122" s="26">
        <f t="shared" si="4"/>
        <v>0</v>
      </c>
      <c r="W122" s="16">
        <f>IF(LEN(O122)=4,ROUND(SUMIF(data2!H$4:H$10000,O122,data2!V$4:V$10000)-SUMIF(data2!H$4:H$10000,O122,data2!W$4:W$10000)+Q122,2),IF(LEN(O122)=6,ROUND(SUMIF(data2!I$4:I$10000,O122,data2!V$4:V$10000)-SUMIF(data2!I$4:I$10000,O122,data2!W$4:W$10000)+Q122,2),IF(LEN(O122)=8,ROUND(SUMIF(data2!J$4:J$10000,O122,data2!V$4:V$10000)-SUMIF(data2!J$4:J$10000,O122,data2!W$4:W$10000)+Q122,2),IF(LEN(O122)=10,ROUND(SUMIF(data2!T$4:T$10000,O122,data2!V$4:V$10000)-SUMIF(data2!T$4:T$10000,O122,data2!W$4:W$10000)+Q122,2),0))))</f>
        <v>0</v>
      </c>
    </row>
    <row r="123" spans="10:23" ht="15" customHeight="1" x14ac:dyDescent="0.15">
      <c r="J123" s="3">
        <f>IF(K123=0,0,IF(AND(K123&lt;&gt;0,INT(LEFT(O123,4))=结转!R$13),MAX(J$2:J122)+1,0))</f>
        <v>0</v>
      </c>
      <c r="K123" s="16">
        <f>ROUND(SUMIF(data!T$4:T$10000,O123,data!V$4:V$10000)-SUMIF(data!T$4:T$10000,O123,data!W$4:W$10000),2)</f>
        <v>0</v>
      </c>
      <c r="Q123" s="89">
        <v>0</v>
      </c>
      <c r="S123" s="16">
        <f t="shared" si="5"/>
        <v>0</v>
      </c>
      <c r="T123" s="16" t="str">
        <f t="shared" si="6"/>
        <v/>
      </c>
      <c r="U123" s="26">
        <f t="shared" si="4"/>
        <v>0</v>
      </c>
      <c r="W123" s="16">
        <f>IF(LEN(O123)=4,ROUND(SUMIF(data2!H$4:H$10000,O123,data2!V$4:V$10000)-SUMIF(data2!H$4:H$10000,O123,data2!W$4:W$10000)+Q123,2),IF(LEN(O123)=6,ROUND(SUMIF(data2!I$4:I$10000,O123,data2!V$4:V$10000)-SUMIF(data2!I$4:I$10000,O123,data2!W$4:W$10000)+Q123,2),IF(LEN(O123)=8,ROUND(SUMIF(data2!J$4:J$10000,O123,data2!V$4:V$10000)-SUMIF(data2!J$4:J$10000,O123,data2!W$4:W$10000)+Q123,2),IF(LEN(O123)=10,ROUND(SUMIF(data2!T$4:T$10000,O123,data2!V$4:V$10000)-SUMIF(data2!T$4:T$10000,O123,data2!W$4:W$10000)+Q123,2),0))))</f>
        <v>0</v>
      </c>
    </row>
    <row r="124" spans="10:23" ht="15" customHeight="1" x14ac:dyDescent="0.15">
      <c r="J124" s="3">
        <f>IF(K124=0,0,IF(AND(K124&lt;&gt;0,INT(LEFT(O124,4))=结转!R$13),MAX(J$2:J123)+1,0))</f>
        <v>0</v>
      </c>
      <c r="K124" s="16">
        <f>ROUND(SUMIF(data!T$4:T$10000,O124,data!V$4:V$10000)-SUMIF(data!T$4:T$10000,O124,data!W$4:W$10000),2)</f>
        <v>0</v>
      </c>
      <c r="Q124" s="89">
        <v>0</v>
      </c>
      <c r="S124" s="16">
        <f t="shared" si="5"/>
        <v>0</v>
      </c>
      <c r="T124" s="16" t="str">
        <f t="shared" si="6"/>
        <v/>
      </c>
      <c r="U124" s="26">
        <f t="shared" si="4"/>
        <v>0</v>
      </c>
      <c r="W124" s="16">
        <f>IF(LEN(O124)=4,ROUND(SUMIF(data2!H$4:H$10000,O124,data2!V$4:V$10000)-SUMIF(data2!H$4:H$10000,O124,data2!W$4:W$10000)+Q124,2),IF(LEN(O124)=6,ROUND(SUMIF(data2!I$4:I$10000,O124,data2!V$4:V$10000)-SUMIF(data2!I$4:I$10000,O124,data2!W$4:W$10000)+Q124,2),IF(LEN(O124)=8,ROUND(SUMIF(data2!J$4:J$10000,O124,data2!V$4:V$10000)-SUMIF(data2!J$4:J$10000,O124,data2!W$4:W$10000)+Q124,2),IF(LEN(O124)=10,ROUND(SUMIF(data2!T$4:T$10000,O124,data2!V$4:V$10000)-SUMIF(data2!T$4:T$10000,O124,data2!W$4:W$10000)+Q124,2),0))))</f>
        <v>0</v>
      </c>
    </row>
    <row r="125" spans="10:23" ht="15" customHeight="1" x14ac:dyDescent="0.15">
      <c r="J125" s="3">
        <f>IF(K125=0,0,IF(AND(K125&lt;&gt;0,INT(LEFT(O125,4))=结转!R$13),MAX(J$2:J124)+1,0))</f>
        <v>0</v>
      </c>
      <c r="K125" s="16">
        <f>ROUND(SUMIF(data!T$4:T$10000,O125,data!V$4:V$10000)-SUMIF(data!T$4:T$10000,O125,data!W$4:W$10000),2)</f>
        <v>0</v>
      </c>
      <c r="Q125" s="89">
        <v>0</v>
      </c>
      <c r="S125" s="16">
        <f t="shared" si="5"/>
        <v>0</v>
      </c>
      <c r="T125" s="16" t="str">
        <f t="shared" si="6"/>
        <v/>
      </c>
      <c r="U125" s="26">
        <f t="shared" si="4"/>
        <v>0</v>
      </c>
      <c r="W125" s="16">
        <f>IF(LEN(O125)=4,ROUND(SUMIF(data2!H$4:H$10000,O125,data2!V$4:V$10000)-SUMIF(data2!H$4:H$10000,O125,data2!W$4:W$10000)+Q125,2),IF(LEN(O125)=6,ROUND(SUMIF(data2!I$4:I$10000,O125,data2!V$4:V$10000)-SUMIF(data2!I$4:I$10000,O125,data2!W$4:W$10000)+Q125,2),IF(LEN(O125)=8,ROUND(SUMIF(data2!J$4:J$10000,O125,data2!V$4:V$10000)-SUMIF(data2!J$4:J$10000,O125,data2!W$4:W$10000)+Q125,2),IF(LEN(O125)=10,ROUND(SUMIF(data2!T$4:T$10000,O125,data2!V$4:V$10000)-SUMIF(data2!T$4:T$10000,O125,data2!W$4:W$10000)+Q125,2),0))))</f>
        <v>0</v>
      </c>
    </row>
    <row r="126" spans="10:23" ht="15" customHeight="1" x14ac:dyDescent="0.15">
      <c r="J126" s="3">
        <f>IF(K126=0,0,IF(AND(K126&lt;&gt;0,INT(LEFT(O126,4))=结转!R$13),MAX(J$2:J125)+1,0))</f>
        <v>0</v>
      </c>
      <c r="K126" s="16">
        <f>ROUND(SUMIF(data!T$4:T$10000,O126,data!V$4:V$10000)-SUMIF(data!T$4:T$10000,O126,data!W$4:W$10000),2)</f>
        <v>0</v>
      </c>
      <c r="Q126" s="89">
        <v>0</v>
      </c>
      <c r="S126" s="16">
        <f t="shared" si="5"/>
        <v>0</v>
      </c>
      <c r="T126" s="16" t="str">
        <f t="shared" si="6"/>
        <v/>
      </c>
      <c r="U126" s="26">
        <f t="shared" si="4"/>
        <v>0</v>
      </c>
      <c r="W126" s="16">
        <f>IF(LEN(O126)=4,ROUND(SUMIF(data2!H$4:H$10000,O126,data2!V$4:V$10000)-SUMIF(data2!H$4:H$10000,O126,data2!W$4:W$10000)+Q126,2),IF(LEN(O126)=6,ROUND(SUMIF(data2!I$4:I$10000,O126,data2!V$4:V$10000)-SUMIF(data2!I$4:I$10000,O126,data2!W$4:W$10000)+Q126,2),IF(LEN(O126)=8,ROUND(SUMIF(data2!J$4:J$10000,O126,data2!V$4:V$10000)-SUMIF(data2!J$4:J$10000,O126,data2!W$4:W$10000)+Q126,2),IF(LEN(O126)=10,ROUND(SUMIF(data2!T$4:T$10000,O126,data2!V$4:V$10000)-SUMIF(data2!T$4:T$10000,O126,data2!W$4:W$10000)+Q126,2),0))))</f>
        <v>0</v>
      </c>
    </row>
    <row r="127" spans="10:23" ht="15" customHeight="1" x14ac:dyDescent="0.15">
      <c r="J127" s="3">
        <f>IF(K127=0,0,IF(AND(K127&lt;&gt;0,INT(LEFT(O127,4))=结转!R$13),MAX(J$2:J126)+1,0))</f>
        <v>0</v>
      </c>
      <c r="K127" s="16">
        <f>ROUND(SUMIF(data!T$4:T$10000,O127,data!V$4:V$10000)-SUMIF(data!T$4:T$10000,O127,data!W$4:W$10000),2)</f>
        <v>0</v>
      </c>
      <c r="Q127" s="89">
        <v>0</v>
      </c>
      <c r="S127" s="16">
        <f t="shared" si="5"/>
        <v>0</v>
      </c>
      <c r="T127" s="16" t="str">
        <f t="shared" si="6"/>
        <v/>
      </c>
      <c r="U127" s="26">
        <f t="shared" si="4"/>
        <v>0</v>
      </c>
      <c r="W127" s="16">
        <f>IF(LEN(O127)=4,ROUND(SUMIF(data2!H$4:H$10000,O127,data2!V$4:V$10000)-SUMIF(data2!H$4:H$10000,O127,data2!W$4:W$10000)+Q127,2),IF(LEN(O127)=6,ROUND(SUMIF(data2!I$4:I$10000,O127,data2!V$4:V$10000)-SUMIF(data2!I$4:I$10000,O127,data2!W$4:W$10000)+Q127,2),IF(LEN(O127)=8,ROUND(SUMIF(data2!J$4:J$10000,O127,data2!V$4:V$10000)-SUMIF(data2!J$4:J$10000,O127,data2!W$4:W$10000)+Q127,2),IF(LEN(O127)=10,ROUND(SUMIF(data2!T$4:T$10000,O127,data2!V$4:V$10000)-SUMIF(data2!T$4:T$10000,O127,data2!W$4:W$10000)+Q127,2),0))))</f>
        <v>0</v>
      </c>
    </row>
    <row r="128" spans="10:23" ht="15" customHeight="1" x14ac:dyDescent="0.15">
      <c r="J128" s="3">
        <f>IF(K128=0,0,IF(AND(K128&lt;&gt;0,INT(LEFT(O128,4))=结转!R$13),MAX(J$2:J127)+1,0))</f>
        <v>0</v>
      </c>
      <c r="K128" s="16">
        <f>ROUND(SUMIF(data!T$4:T$10000,O128,data!V$4:V$10000)-SUMIF(data!T$4:T$10000,O128,data!W$4:W$10000),2)</f>
        <v>0</v>
      </c>
      <c r="Q128" s="89">
        <v>0</v>
      </c>
      <c r="S128" s="16">
        <f t="shared" si="5"/>
        <v>0</v>
      </c>
      <c r="T128" s="16" t="str">
        <f t="shared" si="6"/>
        <v/>
      </c>
      <c r="U128" s="26">
        <f t="shared" si="4"/>
        <v>0</v>
      </c>
      <c r="W128" s="16">
        <f>IF(LEN(O128)=4,ROUND(SUMIF(data2!H$4:H$10000,O128,data2!V$4:V$10000)-SUMIF(data2!H$4:H$10000,O128,data2!W$4:W$10000)+Q128,2),IF(LEN(O128)=6,ROUND(SUMIF(data2!I$4:I$10000,O128,data2!V$4:V$10000)-SUMIF(data2!I$4:I$10000,O128,data2!W$4:W$10000)+Q128,2),IF(LEN(O128)=8,ROUND(SUMIF(data2!J$4:J$10000,O128,data2!V$4:V$10000)-SUMIF(data2!J$4:J$10000,O128,data2!W$4:W$10000)+Q128,2),IF(LEN(O128)=10,ROUND(SUMIF(data2!T$4:T$10000,O128,data2!V$4:V$10000)-SUMIF(data2!T$4:T$10000,O128,data2!W$4:W$10000)+Q128,2),0))))</f>
        <v>0</v>
      </c>
    </row>
    <row r="129" spans="10:23" ht="15" customHeight="1" x14ac:dyDescent="0.15">
      <c r="J129" s="3">
        <f>IF(K129=0,0,IF(AND(K129&lt;&gt;0,INT(LEFT(O129,4))=结转!R$13),MAX(J$2:J128)+1,0))</f>
        <v>0</v>
      </c>
      <c r="K129" s="16">
        <f>ROUND(SUMIF(data!T$4:T$10000,O129,data!V$4:V$10000)-SUMIF(data!T$4:T$10000,O129,data!W$4:W$10000),2)</f>
        <v>0</v>
      </c>
      <c r="Q129" s="89">
        <v>0</v>
      </c>
      <c r="S129" s="16">
        <f t="shared" si="5"/>
        <v>0</v>
      </c>
      <c r="T129" s="16" t="str">
        <f t="shared" si="6"/>
        <v/>
      </c>
      <c r="U129" s="26">
        <f t="shared" si="4"/>
        <v>0</v>
      </c>
      <c r="W129" s="16">
        <f>IF(LEN(O129)=4,ROUND(SUMIF(data2!H$4:H$10000,O129,data2!V$4:V$10000)-SUMIF(data2!H$4:H$10000,O129,data2!W$4:W$10000)+Q129,2),IF(LEN(O129)=6,ROUND(SUMIF(data2!I$4:I$10000,O129,data2!V$4:V$10000)-SUMIF(data2!I$4:I$10000,O129,data2!W$4:W$10000)+Q129,2),IF(LEN(O129)=8,ROUND(SUMIF(data2!J$4:J$10000,O129,data2!V$4:V$10000)-SUMIF(data2!J$4:J$10000,O129,data2!W$4:W$10000)+Q129,2),IF(LEN(O129)=10,ROUND(SUMIF(data2!T$4:T$10000,O129,data2!V$4:V$10000)-SUMIF(data2!T$4:T$10000,O129,data2!W$4:W$10000)+Q129,2),0))))</f>
        <v>0</v>
      </c>
    </row>
    <row r="130" spans="10:23" ht="15" customHeight="1" x14ac:dyDescent="0.15">
      <c r="J130" s="3">
        <f>IF(K130=0,0,IF(AND(K130&lt;&gt;0,INT(LEFT(O130,4))=结转!R$13),MAX(J$2:J129)+1,0))</f>
        <v>0</v>
      </c>
      <c r="K130" s="16">
        <f>ROUND(SUMIF(data!T$4:T$10000,O130,data!V$4:V$10000)-SUMIF(data!T$4:T$10000,O130,data!W$4:W$10000),2)</f>
        <v>0</v>
      </c>
      <c r="Q130" s="89">
        <v>0</v>
      </c>
      <c r="S130" s="16">
        <f t="shared" si="5"/>
        <v>0</v>
      </c>
      <c r="T130" s="16" t="str">
        <f t="shared" si="6"/>
        <v/>
      </c>
      <c r="U130" s="26">
        <f t="shared" si="4"/>
        <v>0</v>
      </c>
      <c r="W130" s="16">
        <f>IF(LEN(O130)=4,ROUND(SUMIF(data2!H$4:H$10000,O130,data2!V$4:V$10000)-SUMIF(data2!H$4:H$10000,O130,data2!W$4:W$10000)+Q130,2),IF(LEN(O130)=6,ROUND(SUMIF(data2!I$4:I$10000,O130,data2!V$4:V$10000)-SUMIF(data2!I$4:I$10000,O130,data2!W$4:W$10000)+Q130,2),IF(LEN(O130)=8,ROUND(SUMIF(data2!J$4:J$10000,O130,data2!V$4:V$10000)-SUMIF(data2!J$4:J$10000,O130,data2!W$4:W$10000)+Q130,2),IF(LEN(O130)=10,ROUND(SUMIF(data2!T$4:T$10000,O130,data2!V$4:V$10000)-SUMIF(data2!T$4:T$10000,O130,data2!W$4:W$10000)+Q130,2),0))))</f>
        <v>0</v>
      </c>
    </row>
    <row r="131" spans="10:23" ht="15" customHeight="1" x14ac:dyDescent="0.15">
      <c r="J131" s="3">
        <f>IF(K131=0,0,IF(AND(K131&lt;&gt;0,INT(LEFT(O131,4))=结转!R$13),MAX(J$2:J130)+1,0))</f>
        <v>0</v>
      </c>
      <c r="K131" s="16">
        <f>ROUND(SUMIF(data!T$4:T$10000,O131,data!V$4:V$10000)-SUMIF(data!T$4:T$10000,O131,data!W$4:W$10000),2)</f>
        <v>0</v>
      </c>
      <c r="Q131" s="89">
        <v>0</v>
      </c>
      <c r="S131" s="16">
        <f t="shared" si="5"/>
        <v>0</v>
      </c>
      <c r="T131" s="16" t="str">
        <f t="shared" si="6"/>
        <v/>
      </c>
      <c r="U131" s="26">
        <f t="shared" si="4"/>
        <v>0</v>
      </c>
      <c r="W131" s="16">
        <f>IF(LEN(O131)=4,ROUND(SUMIF(data2!H$4:H$10000,O131,data2!V$4:V$10000)-SUMIF(data2!H$4:H$10000,O131,data2!W$4:W$10000)+Q131,2),IF(LEN(O131)=6,ROUND(SUMIF(data2!I$4:I$10000,O131,data2!V$4:V$10000)-SUMIF(data2!I$4:I$10000,O131,data2!W$4:W$10000)+Q131,2),IF(LEN(O131)=8,ROUND(SUMIF(data2!J$4:J$10000,O131,data2!V$4:V$10000)-SUMIF(data2!J$4:J$10000,O131,data2!W$4:W$10000)+Q131,2),IF(LEN(O131)=10,ROUND(SUMIF(data2!T$4:T$10000,O131,data2!V$4:V$10000)-SUMIF(data2!T$4:T$10000,O131,data2!W$4:W$10000)+Q131,2),0))))</f>
        <v>0</v>
      </c>
    </row>
    <row r="132" spans="10:23" ht="15" customHeight="1" x14ac:dyDescent="0.15">
      <c r="J132" s="3">
        <f>IF(K132=0,0,IF(AND(K132&lt;&gt;0,INT(LEFT(O132,4))=结转!R$13),MAX(J$2:J131)+1,0))</f>
        <v>0</v>
      </c>
      <c r="K132" s="16">
        <f>ROUND(SUMIF(data!T$4:T$10000,O132,data!V$4:V$10000)-SUMIF(data!T$4:T$10000,O132,data!W$4:W$10000),2)</f>
        <v>0</v>
      </c>
      <c r="Q132" s="89">
        <v>0</v>
      </c>
      <c r="S132" s="16">
        <f t="shared" si="5"/>
        <v>0</v>
      </c>
      <c r="T132" s="16" t="str">
        <f t="shared" si="6"/>
        <v/>
      </c>
      <c r="U132" s="26">
        <f t="shared" ref="U132:U195" si="7">IF(O132="",0,ROUND(IF(T132&lt;&gt;0,T132,Q132),2))</f>
        <v>0</v>
      </c>
      <c r="W132" s="16">
        <f>IF(LEN(O132)=4,ROUND(SUMIF(data2!H$4:H$10000,O132,data2!V$4:V$10000)-SUMIF(data2!H$4:H$10000,O132,data2!W$4:W$10000)+Q132,2),IF(LEN(O132)=6,ROUND(SUMIF(data2!I$4:I$10000,O132,data2!V$4:V$10000)-SUMIF(data2!I$4:I$10000,O132,data2!W$4:W$10000)+Q132,2),IF(LEN(O132)=8,ROUND(SUMIF(data2!J$4:J$10000,O132,data2!V$4:V$10000)-SUMIF(data2!J$4:J$10000,O132,data2!W$4:W$10000)+Q132,2),IF(LEN(O132)=10,ROUND(SUMIF(data2!T$4:T$10000,O132,data2!V$4:V$10000)-SUMIF(data2!T$4:T$10000,O132,data2!W$4:W$10000)+Q132,2),0))))</f>
        <v>0</v>
      </c>
    </row>
    <row r="133" spans="10:23" ht="15" customHeight="1" x14ac:dyDescent="0.15">
      <c r="J133" s="3">
        <f>IF(K133=0,0,IF(AND(K133&lt;&gt;0,INT(LEFT(O133,4))=结转!R$13),MAX(J$2:J132)+1,0))</f>
        <v>0</v>
      </c>
      <c r="K133" s="16">
        <f>ROUND(SUMIF(data!T$4:T$10000,O133,data!V$4:V$10000)-SUMIF(data!T$4:T$10000,O133,data!W$4:W$10000),2)</f>
        <v>0</v>
      </c>
      <c r="Q133" s="89">
        <v>0</v>
      </c>
      <c r="S133" s="16">
        <f t="shared" si="5"/>
        <v>0</v>
      </c>
      <c r="T133" s="16" t="str">
        <f t="shared" si="6"/>
        <v/>
      </c>
      <c r="U133" s="26">
        <f t="shared" si="7"/>
        <v>0</v>
      </c>
      <c r="W133" s="16">
        <f>IF(LEN(O133)=4,ROUND(SUMIF(data2!H$4:H$10000,O133,data2!V$4:V$10000)-SUMIF(data2!H$4:H$10000,O133,data2!W$4:W$10000)+Q133,2),IF(LEN(O133)=6,ROUND(SUMIF(data2!I$4:I$10000,O133,data2!V$4:V$10000)-SUMIF(data2!I$4:I$10000,O133,data2!W$4:W$10000)+Q133,2),IF(LEN(O133)=8,ROUND(SUMIF(data2!J$4:J$10000,O133,data2!V$4:V$10000)-SUMIF(data2!J$4:J$10000,O133,data2!W$4:W$10000)+Q133,2),IF(LEN(O133)=10,ROUND(SUMIF(data2!T$4:T$10000,O133,data2!V$4:V$10000)-SUMIF(data2!T$4:T$10000,O133,data2!W$4:W$10000)+Q133,2),0))))</f>
        <v>0</v>
      </c>
    </row>
    <row r="134" spans="10:23" ht="15" customHeight="1" x14ac:dyDescent="0.15">
      <c r="J134" s="3">
        <f>IF(K134=0,0,IF(AND(K134&lt;&gt;0,INT(LEFT(O134,4))=结转!R$13),MAX(J$2:J133)+1,0))</f>
        <v>0</v>
      </c>
      <c r="K134" s="16">
        <f>ROUND(SUMIF(data!T$4:T$10000,O134,data!V$4:V$10000)-SUMIF(data!T$4:T$10000,O134,data!W$4:W$10000),2)</f>
        <v>0</v>
      </c>
      <c r="Q134" s="89">
        <v>0</v>
      </c>
      <c r="S134" s="16">
        <f t="shared" si="5"/>
        <v>0</v>
      </c>
      <c r="T134" s="16" t="str">
        <f t="shared" si="6"/>
        <v/>
      </c>
      <c r="U134" s="26">
        <f t="shared" si="7"/>
        <v>0</v>
      </c>
      <c r="W134" s="16">
        <f>IF(LEN(O134)=4,ROUND(SUMIF(data2!H$4:H$10000,O134,data2!V$4:V$10000)-SUMIF(data2!H$4:H$10000,O134,data2!W$4:W$10000)+Q134,2),IF(LEN(O134)=6,ROUND(SUMIF(data2!I$4:I$10000,O134,data2!V$4:V$10000)-SUMIF(data2!I$4:I$10000,O134,data2!W$4:W$10000)+Q134,2),IF(LEN(O134)=8,ROUND(SUMIF(data2!J$4:J$10000,O134,data2!V$4:V$10000)-SUMIF(data2!J$4:J$10000,O134,data2!W$4:W$10000)+Q134,2),IF(LEN(O134)=10,ROUND(SUMIF(data2!T$4:T$10000,O134,data2!V$4:V$10000)-SUMIF(data2!T$4:T$10000,O134,data2!W$4:W$10000)+Q134,2),0))))</f>
        <v>0</v>
      </c>
    </row>
    <row r="135" spans="10:23" ht="15" customHeight="1" x14ac:dyDescent="0.15">
      <c r="J135" s="3">
        <f>IF(K135=0,0,IF(AND(K135&lt;&gt;0,INT(LEFT(O135,4))=结转!R$13),MAX(J$2:J134)+1,0))</f>
        <v>0</v>
      </c>
      <c r="K135" s="16">
        <f>ROUND(SUMIF(data!T$4:T$10000,O135,data!V$4:V$10000)-SUMIF(data!T$4:T$10000,O135,data!W$4:W$10000),2)</f>
        <v>0</v>
      </c>
      <c r="Q135" s="89">
        <v>0</v>
      </c>
      <c r="S135" s="16">
        <f t="shared" si="5"/>
        <v>0</v>
      </c>
      <c r="T135" s="16" t="str">
        <f t="shared" si="6"/>
        <v/>
      </c>
      <c r="U135" s="26">
        <f t="shared" si="7"/>
        <v>0</v>
      </c>
      <c r="W135" s="16">
        <f>IF(LEN(O135)=4,ROUND(SUMIF(data2!H$4:H$10000,O135,data2!V$4:V$10000)-SUMIF(data2!H$4:H$10000,O135,data2!W$4:W$10000)+Q135,2),IF(LEN(O135)=6,ROUND(SUMIF(data2!I$4:I$10000,O135,data2!V$4:V$10000)-SUMIF(data2!I$4:I$10000,O135,data2!W$4:W$10000)+Q135,2),IF(LEN(O135)=8,ROUND(SUMIF(data2!J$4:J$10000,O135,data2!V$4:V$10000)-SUMIF(data2!J$4:J$10000,O135,data2!W$4:W$10000)+Q135,2),IF(LEN(O135)=10,ROUND(SUMIF(data2!T$4:T$10000,O135,data2!V$4:V$10000)-SUMIF(data2!T$4:T$10000,O135,data2!W$4:W$10000)+Q135,2),0))))</f>
        <v>0</v>
      </c>
    </row>
    <row r="136" spans="10:23" ht="15" customHeight="1" x14ac:dyDescent="0.15">
      <c r="J136" s="3">
        <f>IF(K136=0,0,IF(AND(K136&lt;&gt;0,INT(LEFT(O136,4))=结转!R$13),MAX(J$2:J135)+1,0))</f>
        <v>0</v>
      </c>
      <c r="K136" s="16">
        <f>ROUND(SUMIF(data!T$4:T$10000,O136,data!V$4:V$10000)-SUMIF(data!T$4:T$10000,O136,data!W$4:W$10000),2)</f>
        <v>0</v>
      </c>
      <c r="Q136" s="89">
        <v>0</v>
      </c>
      <c r="S136" s="16">
        <f t="shared" ref="S136:S199" si="8">IF(LEN(O136)&gt;4,INT(O136/100),0)</f>
        <v>0</v>
      </c>
      <c r="T136" s="16" t="str">
        <f t="shared" si="6"/>
        <v/>
      </c>
      <c r="U136" s="26">
        <f t="shared" si="7"/>
        <v>0</v>
      </c>
      <c r="W136" s="16">
        <f>IF(LEN(O136)=4,ROUND(SUMIF(data2!H$4:H$10000,O136,data2!V$4:V$10000)-SUMIF(data2!H$4:H$10000,O136,data2!W$4:W$10000)+Q136,2),IF(LEN(O136)=6,ROUND(SUMIF(data2!I$4:I$10000,O136,data2!V$4:V$10000)-SUMIF(data2!I$4:I$10000,O136,data2!W$4:W$10000)+Q136,2),IF(LEN(O136)=8,ROUND(SUMIF(data2!J$4:J$10000,O136,data2!V$4:V$10000)-SUMIF(data2!J$4:J$10000,O136,data2!W$4:W$10000)+Q136,2),IF(LEN(O136)=10,ROUND(SUMIF(data2!T$4:T$10000,O136,data2!V$4:V$10000)-SUMIF(data2!T$4:T$10000,O136,data2!W$4:W$10000)+Q136,2),0))))</f>
        <v>0</v>
      </c>
    </row>
    <row r="137" spans="10:23" ht="15" customHeight="1" x14ac:dyDescent="0.15">
      <c r="J137" s="3">
        <f>IF(K137=0,0,IF(AND(K137&lt;&gt;0,INT(LEFT(O137,4))=结转!R$13),MAX(J$2:J136)+1,0))</f>
        <v>0</v>
      </c>
      <c r="K137" s="16">
        <f>ROUND(SUMIF(data!T$4:T$10000,O137,data!V$4:V$10000)-SUMIF(data!T$4:T$10000,O137,data!W$4:W$10000),2)</f>
        <v>0</v>
      </c>
      <c r="Q137" s="89">
        <v>0</v>
      </c>
      <c r="S137" s="16">
        <f t="shared" si="8"/>
        <v>0</v>
      </c>
      <c r="T137" s="16" t="str">
        <f t="shared" si="6"/>
        <v/>
      </c>
      <c r="U137" s="26">
        <f t="shared" si="7"/>
        <v>0</v>
      </c>
      <c r="W137" s="16">
        <f>IF(LEN(O137)=4,ROUND(SUMIF(data2!H$4:H$10000,O137,data2!V$4:V$10000)-SUMIF(data2!H$4:H$10000,O137,data2!W$4:W$10000)+Q137,2),IF(LEN(O137)=6,ROUND(SUMIF(data2!I$4:I$10000,O137,data2!V$4:V$10000)-SUMIF(data2!I$4:I$10000,O137,data2!W$4:W$10000)+Q137,2),IF(LEN(O137)=8,ROUND(SUMIF(data2!J$4:J$10000,O137,data2!V$4:V$10000)-SUMIF(data2!J$4:J$10000,O137,data2!W$4:W$10000)+Q137,2),IF(LEN(O137)=10,ROUND(SUMIF(data2!T$4:T$10000,O137,data2!V$4:V$10000)-SUMIF(data2!T$4:T$10000,O137,data2!W$4:W$10000)+Q137,2),0))))</f>
        <v>0</v>
      </c>
    </row>
    <row r="138" spans="10:23" ht="15" customHeight="1" x14ac:dyDescent="0.15">
      <c r="J138" s="3">
        <f>IF(K138=0,0,IF(AND(K138&lt;&gt;0,INT(LEFT(O138,4))=结转!R$13),MAX(J$2:J137)+1,0))</f>
        <v>0</v>
      </c>
      <c r="K138" s="16">
        <f>ROUND(SUMIF(data!T$4:T$10000,O138,data!V$4:V$10000)-SUMIF(data!T$4:T$10000,O138,data!W$4:W$10000),2)</f>
        <v>0</v>
      </c>
      <c r="Q138" s="89">
        <v>0</v>
      </c>
      <c r="S138" s="16">
        <f t="shared" si="8"/>
        <v>0</v>
      </c>
      <c r="T138" s="16" t="str">
        <f t="shared" si="6"/>
        <v/>
      </c>
      <c r="U138" s="26">
        <f t="shared" si="7"/>
        <v>0</v>
      </c>
      <c r="W138" s="16">
        <f>IF(LEN(O138)=4,ROUND(SUMIF(data2!H$4:H$10000,O138,data2!V$4:V$10000)-SUMIF(data2!H$4:H$10000,O138,data2!W$4:W$10000)+Q138,2),IF(LEN(O138)=6,ROUND(SUMIF(data2!I$4:I$10000,O138,data2!V$4:V$10000)-SUMIF(data2!I$4:I$10000,O138,data2!W$4:W$10000)+Q138,2),IF(LEN(O138)=8,ROUND(SUMIF(data2!J$4:J$10000,O138,data2!V$4:V$10000)-SUMIF(data2!J$4:J$10000,O138,data2!W$4:W$10000)+Q138,2),IF(LEN(O138)=10,ROUND(SUMIF(data2!T$4:T$10000,O138,data2!V$4:V$10000)-SUMIF(data2!T$4:T$10000,O138,data2!W$4:W$10000)+Q138,2),0))))</f>
        <v>0</v>
      </c>
    </row>
    <row r="139" spans="10:23" ht="15" customHeight="1" x14ac:dyDescent="0.15">
      <c r="J139" s="3">
        <f>IF(K139=0,0,IF(AND(K139&lt;&gt;0,INT(LEFT(O139,4))=结转!R$13),MAX(J$2:J138)+1,0))</f>
        <v>0</v>
      </c>
      <c r="K139" s="16">
        <f>ROUND(SUMIF(data!T$4:T$10000,O139,data!V$4:V$10000)-SUMIF(data!T$4:T$10000,O139,data!W$4:W$10000),2)</f>
        <v>0</v>
      </c>
      <c r="Q139" s="89">
        <v>0</v>
      </c>
      <c r="S139" s="16">
        <f t="shared" si="8"/>
        <v>0</v>
      </c>
      <c r="T139" s="16" t="str">
        <f t="shared" si="6"/>
        <v/>
      </c>
      <c r="U139" s="26">
        <f t="shared" si="7"/>
        <v>0</v>
      </c>
      <c r="W139" s="16">
        <f>IF(LEN(O139)=4,ROUND(SUMIF(data2!H$4:H$10000,O139,data2!V$4:V$10000)-SUMIF(data2!H$4:H$10000,O139,data2!W$4:W$10000)+Q139,2),IF(LEN(O139)=6,ROUND(SUMIF(data2!I$4:I$10000,O139,data2!V$4:V$10000)-SUMIF(data2!I$4:I$10000,O139,data2!W$4:W$10000)+Q139,2),IF(LEN(O139)=8,ROUND(SUMIF(data2!J$4:J$10000,O139,data2!V$4:V$10000)-SUMIF(data2!J$4:J$10000,O139,data2!W$4:W$10000)+Q139,2),IF(LEN(O139)=10,ROUND(SUMIF(data2!T$4:T$10000,O139,data2!V$4:V$10000)-SUMIF(data2!T$4:T$10000,O139,data2!W$4:W$10000)+Q139,2),0))))</f>
        <v>0</v>
      </c>
    </row>
    <row r="140" spans="10:23" ht="15" customHeight="1" x14ac:dyDescent="0.15">
      <c r="J140" s="3">
        <f>IF(K140=0,0,IF(AND(K140&lt;&gt;0,INT(LEFT(O140,4))=结转!R$13),MAX(J$2:J139)+1,0))</f>
        <v>0</v>
      </c>
      <c r="K140" s="16">
        <f>ROUND(SUMIF(data!T$4:T$10000,O140,data!V$4:V$10000)-SUMIF(data!T$4:T$10000,O140,data!W$4:W$10000),2)</f>
        <v>0</v>
      </c>
      <c r="Q140" s="89">
        <v>0</v>
      </c>
      <c r="S140" s="16">
        <f t="shared" si="8"/>
        <v>0</v>
      </c>
      <c r="T140" s="16" t="str">
        <f t="shared" si="6"/>
        <v/>
      </c>
      <c r="U140" s="26">
        <f t="shared" si="7"/>
        <v>0</v>
      </c>
      <c r="W140" s="16">
        <f>IF(LEN(O140)=4,ROUND(SUMIF(data2!H$4:H$10000,O140,data2!V$4:V$10000)-SUMIF(data2!H$4:H$10000,O140,data2!W$4:W$10000)+Q140,2),IF(LEN(O140)=6,ROUND(SUMIF(data2!I$4:I$10000,O140,data2!V$4:V$10000)-SUMIF(data2!I$4:I$10000,O140,data2!W$4:W$10000)+Q140,2),IF(LEN(O140)=8,ROUND(SUMIF(data2!J$4:J$10000,O140,data2!V$4:V$10000)-SUMIF(data2!J$4:J$10000,O140,data2!W$4:W$10000)+Q140,2),IF(LEN(O140)=10,ROUND(SUMIF(data2!T$4:T$10000,O140,data2!V$4:V$10000)-SUMIF(data2!T$4:T$10000,O140,data2!W$4:W$10000)+Q140,2),0))))</f>
        <v>0</v>
      </c>
    </row>
    <row r="141" spans="10:23" ht="15" customHeight="1" x14ac:dyDescent="0.15">
      <c r="J141" s="3">
        <f>IF(K141=0,0,IF(AND(K141&lt;&gt;0,INT(LEFT(O141,4))=结转!R$13),MAX(J$2:J140)+1,0))</f>
        <v>0</v>
      </c>
      <c r="K141" s="16">
        <f>ROUND(SUMIF(data!T$4:T$10000,O141,data!V$4:V$10000)-SUMIF(data!T$4:T$10000,O141,data!W$4:W$10000),2)</f>
        <v>0</v>
      </c>
      <c r="Q141" s="89">
        <v>0</v>
      </c>
      <c r="S141" s="16">
        <f t="shared" si="8"/>
        <v>0</v>
      </c>
      <c r="T141" s="16" t="str">
        <f t="shared" si="6"/>
        <v/>
      </c>
      <c r="U141" s="26">
        <f t="shared" si="7"/>
        <v>0</v>
      </c>
      <c r="W141" s="16">
        <f>IF(LEN(O141)=4,ROUND(SUMIF(data2!H$4:H$10000,O141,data2!V$4:V$10000)-SUMIF(data2!H$4:H$10000,O141,data2!W$4:W$10000)+Q141,2),IF(LEN(O141)=6,ROUND(SUMIF(data2!I$4:I$10000,O141,data2!V$4:V$10000)-SUMIF(data2!I$4:I$10000,O141,data2!W$4:W$10000)+Q141,2),IF(LEN(O141)=8,ROUND(SUMIF(data2!J$4:J$10000,O141,data2!V$4:V$10000)-SUMIF(data2!J$4:J$10000,O141,data2!W$4:W$10000)+Q141,2),IF(LEN(O141)=10,ROUND(SUMIF(data2!T$4:T$10000,O141,data2!V$4:V$10000)-SUMIF(data2!T$4:T$10000,O141,data2!W$4:W$10000)+Q141,2),0))))</f>
        <v>0</v>
      </c>
    </row>
    <row r="142" spans="10:23" ht="15" customHeight="1" x14ac:dyDescent="0.15">
      <c r="J142" s="3">
        <f>IF(K142=0,0,IF(AND(K142&lt;&gt;0,INT(LEFT(O142,4))=结转!R$13),MAX(J$2:J141)+1,0))</f>
        <v>0</v>
      </c>
      <c r="K142" s="16">
        <f>ROUND(SUMIF(data!T$4:T$10000,O142,data!V$4:V$10000)-SUMIF(data!T$4:T$10000,O142,data!W$4:W$10000),2)</f>
        <v>0</v>
      </c>
      <c r="Q142" s="89">
        <v>0</v>
      </c>
      <c r="S142" s="16">
        <f t="shared" si="8"/>
        <v>0</v>
      </c>
      <c r="T142" s="16" t="str">
        <f t="shared" si="6"/>
        <v/>
      </c>
      <c r="U142" s="26">
        <f t="shared" si="7"/>
        <v>0</v>
      </c>
      <c r="W142" s="16">
        <f>IF(LEN(O142)=4,ROUND(SUMIF(data2!H$4:H$10000,O142,data2!V$4:V$10000)-SUMIF(data2!H$4:H$10000,O142,data2!W$4:W$10000)+Q142,2),IF(LEN(O142)=6,ROUND(SUMIF(data2!I$4:I$10000,O142,data2!V$4:V$10000)-SUMIF(data2!I$4:I$10000,O142,data2!W$4:W$10000)+Q142,2),IF(LEN(O142)=8,ROUND(SUMIF(data2!J$4:J$10000,O142,data2!V$4:V$10000)-SUMIF(data2!J$4:J$10000,O142,data2!W$4:W$10000)+Q142,2),IF(LEN(O142)=10,ROUND(SUMIF(data2!T$4:T$10000,O142,data2!V$4:V$10000)-SUMIF(data2!T$4:T$10000,O142,data2!W$4:W$10000)+Q142,2),0))))</f>
        <v>0</v>
      </c>
    </row>
    <row r="143" spans="10:23" ht="15" customHeight="1" x14ac:dyDescent="0.15">
      <c r="J143" s="3">
        <f>IF(K143=0,0,IF(AND(K143&lt;&gt;0,INT(LEFT(O143,4))=结转!R$13),MAX(J$2:J142)+1,0))</f>
        <v>0</v>
      </c>
      <c r="K143" s="16">
        <f>ROUND(SUMIF(data!T$4:T$10000,O143,data!V$4:V$10000)-SUMIF(data!T$4:T$10000,O143,data!W$4:W$10000),2)</f>
        <v>0</v>
      </c>
      <c r="Q143" s="89">
        <v>0</v>
      </c>
      <c r="S143" s="16">
        <f t="shared" si="8"/>
        <v>0</v>
      </c>
      <c r="T143" s="16" t="str">
        <f t="shared" si="6"/>
        <v/>
      </c>
      <c r="U143" s="26">
        <f t="shared" si="7"/>
        <v>0</v>
      </c>
      <c r="W143" s="16">
        <f>IF(LEN(O143)=4,ROUND(SUMIF(data2!H$4:H$10000,O143,data2!V$4:V$10000)-SUMIF(data2!H$4:H$10000,O143,data2!W$4:W$10000)+Q143,2),IF(LEN(O143)=6,ROUND(SUMIF(data2!I$4:I$10000,O143,data2!V$4:V$10000)-SUMIF(data2!I$4:I$10000,O143,data2!W$4:W$10000)+Q143,2),IF(LEN(O143)=8,ROUND(SUMIF(data2!J$4:J$10000,O143,data2!V$4:V$10000)-SUMIF(data2!J$4:J$10000,O143,data2!W$4:W$10000)+Q143,2),IF(LEN(O143)=10,ROUND(SUMIF(data2!T$4:T$10000,O143,data2!V$4:V$10000)-SUMIF(data2!T$4:T$10000,O143,data2!W$4:W$10000)+Q143,2),0))))</f>
        <v>0</v>
      </c>
    </row>
    <row r="144" spans="10:23" ht="15" customHeight="1" x14ac:dyDescent="0.15">
      <c r="J144" s="3">
        <f>IF(K144=0,0,IF(AND(K144&lt;&gt;0,INT(LEFT(O144,4))=结转!R$13),MAX(J$2:J143)+1,0))</f>
        <v>0</v>
      </c>
      <c r="K144" s="16">
        <f>ROUND(SUMIF(data!T$4:T$10000,O144,data!V$4:V$10000)-SUMIF(data!T$4:T$10000,O144,data!W$4:W$10000),2)</f>
        <v>0</v>
      </c>
      <c r="Q144" s="89">
        <v>0</v>
      </c>
      <c r="S144" s="16">
        <f t="shared" si="8"/>
        <v>0</v>
      </c>
      <c r="T144" s="16" t="str">
        <f t="shared" si="6"/>
        <v/>
      </c>
      <c r="U144" s="26">
        <f t="shared" si="7"/>
        <v>0</v>
      </c>
      <c r="W144" s="16">
        <f>IF(LEN(O144)=4,ROUND(SUMIF(data2!H$4:H$10000,O144,data2!V$4:V$10000)-SUMIF(data2!H$4:H$10000,O144,data2!W$4:W$10000)+Q144,2),IF(LEN(O144)=6,ROUND(SUMIF(data2!I$4:I$10000,O144,data2!V$4:V$10000)-SUMIF(data2!I$4:I$10000,O144,data2!W$4:W$10000)+Q144,2),IF(LEN(O144)=8,ROUND(SUMIF(data2!J$4:J$10000,O144,data2!V$4:V$10000)-SUMIF(data2!J$4:J$10000,O144,data2!W$4:W$10000)+Q144,2),IF(LEN(O144)=10,ROUND(SUMIF(data2!T$4:T$10000,O144,data2!V$4:V$10000)-SUMIF(data2!T$4:T$10000,O144,data2!W$4:W$10000)+Q144,2),0))))</f>
        <v>0</v>
      </c>
    </row>
    <row r="145" spans="10:23" ht="15" customHeight="1" x14ac:dyDescent="0.15">
      <c r="J145" s="3">
        <f>IF(K145=0,0,IF(AND(K145&lt;&gt;0,INT(LEFT(O145,4))=结转!R$13),MAX(J$2:J144)+1,0))</f>
        <v>0</v>
      </c>
      <c r="K145" s="16">
        <f>ROUND(SUMIF(data!T$4:T$10000,O145,data!V$4:V$10000)-SUMIF(data!T$4:T$10000,O145,data!W$4:W$10000),2)</f>
        <v>0</v>
      </c>
      <c r="Q145" s="89">
        <v>0</v>
      </c>
      <c r="S145" s="16">
        <f t="shared" si="8"/>
        <v>0</v>
      </c>
      <c r="T145" s="16" t="str">
        <f t="shared" si="6"/>
        <v/>
      </c>
      <c r="U145" s="26">
        <f t="shared" si="7"/>
        <v>0</v>
      </c>
      <c r="W145" s="16">
        <f>IF(LEN(O145)=4,ROUND(SUMIF(data2!H$4:H$10000,O145,data2!V$4:V$10000)-SUMIF(data2!H$4:H$10000,O145,data2!W$4:W$10000)+Q145,2),IF(LEN(O145)=6,ROUND(SUMIF(data2!I$4:I$10000,O145,data2!V$4:V$10000)-SUMIF(data2!I$4:I$10000,O145,data2!W$4:W$10000)+Q145,2),IF(LEN(O145)=8,ROUND(SUMIF(data2!J$4:J$10000,O145,data2!V$4:V$10000)-SUMIF(data2!J$4:J$10000,O145,data2!W$4:W$10000)+Q145,2),IF(LEN(O145)=10,ROUND(SUMIF(data2!T$4:T$10000,O145,data2!V$4:V$10000)-SUMIF(data2!T$4:T$10000,O145,data2!W$4:W$10000)+Q145,2),0))))</f>
        <v>0</v>
      </c>
    </row>
    <row r="146" spans="10:23" ht="15" customHeight="1" x14ac:dyDescent="0.15">
      <c r="J146" s="3">
        <f>IF(K146=0,0,IF(AND(K146&lt;&gt;0,INT(LEFT(O146,4))=结转!R$13),MAX(J$2:J145)+1,0))</f>
        <v>0</v>
      </c>
      <c r="K146" s="16">
        <f>ROUND(SUMIF(data!T$4:T$10000,O146,data!V$4:V$10000)-SUMIF(data!T$4:T$10000,O146,data!W$4:W$10000),2)</f>
        <v>0</v>
      </c>
      <c r="Q146" s="89">
        <v>0</v>
      </c>
      <c r="S146" s="16">
        <f t="shared" si="8"/>
        <v>0</v>
      </c>
      <c r="T146" s="16" t="str">
        <f t="shared" si="6"/>
        <v/>
      </c>
      <c r="U146" s="26">
        <f t="shared" si="7"/>
        <v>0</v>
      </c>
      <c r="W146" s="16">
        <f>IF(LEN(O146)=4,ROUND(SUMIF(data2!H$4:H$10000,O146,data2!V$4:V$10000)-SUMIF(data2!H$4:H$10000,O146,data2!W$4:W$10000)+Q146,2),IF(LEN(O146)=6,ROUND(SUMIF(data2!I$4:I$10000,O146,data2!V$4:V$10000)-SUMIF(data2!I$4:I$10000,O146,data2!W$4:W$10000)+Q146,2),IF(LEN(O146)=8,ROUND(SUMIF(data2!J$4:J$10000,O146,data2!V$4:V$10000)-SUMIF(data2!J$4:J$10000,O146,data2!W$4:W$10000)+Q146,2),IF(LEN(O146)=10,ROUND(SUMIF(data2!T$4:T$10000,O146,data2!V$4:V$10000)-SUMIF(data2!T$4:T$10000,O146,data2!W$4:W$10000)+Q146,2),0))))</f>
        <v>0</v>
      </c>
    </row>
    <row r="147" spans="10:23" ht="15" customHeight="1" x14ac:dyDescent="0.15">
      <c r="J147" s="3">
        <f>IF(K147=0,0,IF(AND(K147&lt;&gt;0,INT(LEFT(O147,4))=结转!R$13),MAX(J$2:J146)+1,0))</f>
        <v>0</v>
      </c>
      <c r="K147" s="16">
        <f>ROUND(SUMIF(data!T$4:T$10000,O147,data!V$4:V$10000)-SUMIF(data!T$4:T$10000,O147,data!W$4:W$10000),2)</f>
        <v>0</v>
      </c>
      <c r="Q147" s="89">
        <v>0</v>
      </c>
      <c r="S147" s="16">
        <f t="shared" si="8"/>
        <v>0</v>
      </c>
      <c r="T147" s="16" t="str">
        <f t="shared" si="6"/>
        <v/>
      </c>
      <c r="U147" s="26">
        <f t="shared" si="7"/>
        <v>0</v>
      </c>
      <c r="W147" s="16">
        <f>IF(LEN(O147)=4,ROUND(SUMIF(data2!H$4:H$10000,O147,data2!V$4:V$10000)-SUMIF(data2!H$4:H$10000,O147,data2!W$4:W$10000)+Q147,2),IF(LEN(O147)=6,ROUND(SUMIF(data2!I$4:I$10000,O147,data2!V$4:V$10000)-SUMIF(data2!I$4:I$10000,O147,data2!W$4:W$10000)+Q147,2),IF(LEN(O147)=8,ROUND(SUMIF(data2!J$4:J$10000,O147,data2!V$4:V$10000)-SUMIF(data2!J$4:J$10000,O147,data2!W$4:W$10000)+Q147,2),IF(LEN(O147)=10,ROUND(SUMIF(data2!T$4:T$10000,O147,data2!V$4:V$10000)-SUMIF(data2!T$4:T$10000,O147,data2!W$4:W$10000)+Q147,2),0))))</f>
        <v>0</v>
      </c>
    </row>
    <row r="148" spans="10:23" ht="15" customHeight="1" x14ac:dyDescent="0.15">
      <c r="J148" s="3">
        <f>IF(K148=0,0,IF(AND(K148&lt;&gt;0,INT(LEFT(O148,4))=结转!R$13),MAX(J$2:J147)+1,0))</f>
        <v>0</v>
      </c>
      <c r="K148" s="16">
        <f>ROUND(SUMIF(data!T$4:T$10000,O148,data!V$4:V$10000)-SUMIF(data!T$4:T$10000,O148,data!W$4:W$10000),2)</f>
        <v>0</v>
      </c>
      <c r="Q148" s="89">
        <v>0</v>
      </c>
      <c r="S148" s="16">
        <f t="shared" si="8"/>
        <v>0</v>
      </c>
      <c r="T148" s="16" t="str">
        <f t="shared" si="6"/>
        <v/>
      </c>
      <c r="U148" s="26">
        <f t="shared" si="7"/>
        <v>0</v>
      </c>
      <c r="W148" s="16">
        <f>IF(LEN(O148)=4,ROUND(SUMIF(data2!H$4:H$10000,O148,data2!V$4:V$10000)-SUMIF(data2!H$4:H$10000,O148,data2!W$4:W$10000)+Q148,2),IF(LEN(O148)=6,ROUND(SUMIF(data2!I$4:I$10000,O148,data2!V$4:V$10000)-SUMIF(data2!I$4:I$10000,O148,data2!W$4:W$10000)+Q148,2),IF(LEN(O148)=8,ROUND(SUMIF(data2!J$4:J$10000,O148,data2!V$4:V$10000)-SUMIF(data2!J$4:J$10000,O148,data2!W$4:W$10000)+Q148,2),IF(LEN(O148)=10,ROUND(SUMIF(data2!T$4:T$10000,O148,data2!V$4:V$10000)-SUMIF(data2!T$4:T$10000,O148,data2!W$4:W$10000)+Q148,2),0))))</f>
        <v>0</v>
      </c>
    </row>
    <row r="149" spans="10:23" ht="15" customHeight="1" x14ac:dyDescent="0.15">
      <c r="J149" s="3">
        <f>IF(K149=0,0,IF(AND(K149&lt;&gt;0,INT(LEFT(O149,4))=结转!R$13),MAX(J$2:J148)+1,0))</f>
        <v>0</v>
      </c>
      <c r="K149" s="16">
        <f>ROUND(SUMIF(data!T$4:T$10000,O149,data!V$4:V$10000)-SUMIF(data!T$4:T$10000,O149,data!W$4:W$10000),2)</f>
        <v>0</v>
      </c>
      <c r="Q149" s="89">
        <v>0</v>
      </c>
      <c r="S149" s="16">
        <f t="shared" si="8"/>
        <v>0</v>
      </c>
      <c r="T149" s="16" t="str">
        <f t="shared" ref="T149:T212" si="9">IF(O149="","",ROUND(SUMIF(S$3:S$500,O149,Q$3:Q$500),2))</f>
        <v/>
      </c>
      <c r="U149" s="26">
        <f t="shared" si="7"/>
        <v>0</v>
      </c>
      <c r="W149" s="16">
        <f>IF(LEN(O149)=4,ROUND(SUMIF(data2!H$4:H$10000,O149,data2!V$4:V$10000)-SUMIF(data2!H$4:H$10000,O149,data2!W$4:W$10000)+Q149,2),IF(LEN(O149)=6,ROUND(SUMIF(data2!I$4:I$10000,O149,data2!V$4:V$10000)-SUMIF(data2!I$4:I$10000,O149,data2!W$4:W$10000)+Q149,2),IF(LEN(O149)=8,ROUND(SUMIF(data2!J$4:J$10000,O149,data2!V$4:V$10000)-SUMIF(data2!J$4:J$10000,O149,data2!W$4:W$10000)+Q149,2),IF(LEN(O149)=10,ROUND(SUMIF(data2!T$4:T$10000,O149,data2!V$4:V$10000)-SUMIF(data2!T$4:T$10000,O149,data2!W$4:W$10000)+Q149,2),0))))</f>
        <v>0</v>
      </c>
    </row>
    <row r="150" spans="10:23" ht="15" customHeight="1" x14ac:dyDescent="0.15">
      <c r="J150" s="3">
        <f>IF(K150=0,0,IF(AND(K150&lt;&gt;0,INT(LEFT(O150,4))=结转!R$13),MAX(J$2:J149)+1,0))</f>
        <v>0</v>
      </c>
      <c r="K150" s="16">
        <f>ROUND(SUMIF(data!T$4:T$10000,O150,data!V$4:V$10000)-SUMIF(data!T$4:T$10000,O150,data!W$4:W$10000),2)</f>
        <v>0</v>
      </c>
      <c r="Q150" s="89">
        <v>0</v>
      </c>
      <c r="S150" s="16">
        <f t="shared" si="8"/>
        <v>0</v>
      </c>
      <c r="T150" s="16" t="str">
        <f t="shared" si="9"/>
        <v/>
      </c>
      <c r="U150" s="26">
        <f t="shared" si="7"/>
        <v>0</v>
      </c>
      <c r="W150" s="16">
        <f>IF(LEN(O150)=4,ROUND(SUMIF(data2!H$4:H$10000,O150,data2!V$4:V$10000)-SUMIF(data2!H$4:H$10000,O150,data2!W$4:W$10000)+Q150,2),IF(LEN(O150)=6,ROUND(SUMIF(data2!I$4:I$10000,O150,data2!V$4:V$10000)-SUMIF(data2!I$4:I$10000,O150,data2!W$4:W$10000)+Q150,2),IF(LEN(O150)=8,ROUND(SUMIF(data2!J$4:J$10000,O150,data2!V$4:V$10000)-SUMIF(data2!J$4:J$10000,O150,data2!W$4:W$10000)+Q150,2),IF(LEN(O150)=10,ROUND(SUMIF(data2!T$4:T$10000,O150,data2!V$4:V$10000)-SUMIF(data2!T$4:T$10000,O150,data2!W$4:W$10000)+Q150,2),0))))</f>
        <v>0</v>
      </c>
    </row>
    <row r="151" spans="10:23" ht="15" customHeight="1" x14ac:dyDescent="0.15">
      <c r="J151" s="3">
        <f>IF(K151=0,0,IF(AND(K151&lt;&gt;0,INT(LEFT(O151,4))=结转!R$13),MAX(J$2:J150)+1,0))</f>
        <v>0</v>
      </c>
      <c r="K151" s="16">
        <f>ROUND(SUMIF(data!T$4:T$10000,O151,data!V$4:V$10000)-SUMIF(data!T$4:T$10000,O151,data!W$4:W$10000),2)</f>
        <v>0</v>
      </c>
      <c r="Q151" s="89">
        <v>0</v>
      </c>
      <c r="S151" s="16">
        <f t="shared" si="8"/>
        <v>0</v>
      </c>
      <c r="T151" s="16" t="str">
        <f t="shared" si="9"/>
        <v/>
      </c>
      <c r="U151" s="26">
        <f t="shared" si="7"/>
        <v>0</v>
      </c>
      <c r="W151" s="16">
        <f>IF(LEN(O151)=4,ROUND(SUMIF(data2!H$4:H$10000,O151,data2!V$4:V$10000)-SUMIF(data2!H$4:H$10000,O151,data2!W$4:W$10000)+Q151,2),IF(LEN(O151)=6,ROUND(SUMIF(data2!I$4:I$10000,O151,data2!V$4:V$10000)-SUMIF(data2!I$4:I$10000,O151,data2!W$4:W$10000)+Q151,2),IF(LEN(O151)=8,ROUND(SUMIF(data2!J$4:J$10000,O151,data2!V$4:V$10000)-SUMIF(data2!J$4:J$10000,O151,data2!W$4:W$10000)+Q151,2),IF(LEN(O151)=10,ROUND(SUMIF(data2!T$4:T$10000,O151,data2!V$4:V$10000)-SUMIF(data2!T$4:T$10000,O151,data2!W$4:W$10000)+Q151,2),0))))</f>
        <v>0</v>
      </c>
    </row>
    <row r="152" spans="10:23" ht="15" customHeight="1" x14ac:dyDescent="0.15">
      <c r="J152" s="3">
        <f>IF(K152=0,0,IF(AND(K152&lt;&gt;0,INT(LEFT(O152,4))=结转!R$13),MAX(J$2:J151)+1,0))</f>
        <v>0</v>
      </c>
      <c r="K152" s="16">
        <f>ROUND(SUMIF(data!T$4:T$10000,O152,data!V$4:V$10000)-SUMIF(data!T$4:T$10000,O152,data!W$4:W$10000),2)</f>
        <v>0</v>
      </c>
      <c r="Q152" s="89">
        <v>0</v>
      </c>
      <c r="S152" s="16">
        <f t="shared" si="8"/>
        <v>0</v>
      </c>
      <c r="T152" s="16" t="str">
        <f t="shared" si="9"/>
        <v/>
      </c>
      <c r="U152" s="26">
        <f t="shared" si="7"/>
        <v>0</v>
      </c>
      <c r="W152" s="16">
        <f>IF(LEN(O152)=4,ROUND(SUMIF(data2!H$4:H$10000,O152,data2!V$4:V$10000)-SUMIF(data2!H$4:H$10000,O152,data2!W$4:W$10000)+Q152,2),IF(LEN(O152)=6,ROUND(SUMIF(data2!I$4:I$10000,O152,data2!V$4:V$10000)-SUMIF(data2!I$4:I$10000,O152,data2!W$4:W$10000)+Q152,2),IF(LEN(O152)=8,ROUND(SUMIF(data2!J$4:J$10000,O152,data2!V$4:V$10000)-SUMIF(data2!J$4:J$10000,O152,data2!W$4:W$10000)+Q152,2),IF(LEN(O152)=10,ROUND(SUMIF(data2!T$4:T$10000,O152,data2!V$4:V$10000)-SUMIF(data2!T$4:T$10000,O152,data2!W$4:W$10000)+Q152,2),0))))</f>
        <v>0</v>
      </c>
    </row>
    <row r="153" spans="10:23" ht="15" customHeight="1" x14ac:dyDescent="0.15">
      <c r="J153" s="3">
        <f>IF(K153=0,0,IF(AND(K153&lt;&gt;0,INT(LEFT(O153,4))=结转!R$13),MAX(J$2:J152)+1,0))</f>
        <v>0</v>
      </c>
      <c r="K153" s="16">
        <f>ROUND(SUMIF(data!T$4:T$10000,O153,data!V$4:V$10000)-SUMIF(data!T$4:T$10000,O153,data!W$4:W$10000),2)</f>
        <v>0</v>
      </c>
      <c r="Q153" s="89">
        <v>0</v>
      </c>
      <c r="S153" s="16">
        <f t="shared" si="8"/>
        <v>0</v>
      </c>
      <c r="T153" s="16" t="str">
        <f t="shared" si="9"/>
        <v/>
      </c>
      <c r="U153" s="26">
        <f t="shared" si="7"/>
        <v>0</v>
      </c>
      <c r="W153" s="16">
        <f>IF(LEN(O153)=4,ROUND(SUMIF(data2!H$4:H$10000,O153,data2!V$4:V$10000)-SUMIF(data2!H$4:H$10000,O153,data2!W$4:W$10000)+Q153,2),IF(LEN(O153)=6,ROUND(SUMIF(data2!I$4:I$10000,O153,data2!V$4:V$10000)-SUMIF(data2!I$4:I$10000,O153,data2!W$4:W$10000)+Q153,2),IF(LEN(O153)=8,ROUND(SUMIF(data2!J$4:J$10000,O153,data2!V$4:V$10000)-SUMIF(data2!J$4:J$10000,O153,data2!W$4:W$10000)+Q153,2),IF(LEN(O153)=10,ROUND(SUMIF(data2!T$4:T$10000,O153,data2!V$4:V$10000)-SUMIF(data2!T$4:T$10000,O153,data2!W$4:W$10000)+Q153,2),0))))</f>
        <v>0</v>
      </c>
    </row>
    <row r="154" spans="10:23" ht="15" customHeight="1" x14ac:dyDescent="0.15">
      <c r="J154" s="3">
        <f>IF(K154=0,0,IF(AND(K154&lt;&gt;0,INT(LEFT(O154,4))=结转!R$13),MAX(J$2:J153)+1,0))</f>
        <v>0</v>
      </c>
      <c r="K154" s="16">
        <f>ROUND(SUMIF(data!T$4:T$10000,O154,data!V$4:V$10000)-SUMIF(data!T$4:T$10000,O154,data!W$4:W$10000),2)</f>
        <v>0</v>
      </c>
      <c r="Q154" s="89">
        <v>0</v>
      </c>
      <c r="S154" s="16">
        <f t="shared" si="8"/>
        <v>0</v>
      </c>
      <c r="T154" s="16" t="str">
        <f t="shared" si="9"/>
        <v/>
      </c>
      <c r="U154" s="26">
        <f t="shared" si="7"/>
        <v>0</v>
      </c>
      <c r="W154" s="16">
        <f>IF(LEN(O154)=4,ROUND(SUMIF(data2!H$4:H$10000,O154,data2!V$4:V$10000)-SUMIF(data2!H$4:H$10000,O154,data2!W$4:W$10000)+Q154,2),IF(LEN(O154)=6,ROUND(SUMIF(data2!I$4:I$10000,O154,data2!V$4:V$10000)-SUMIF(data2!I$4:I$10000,O154,data2!W$4:W$10000)+Q154,2),IF(LEN(O154)=8,ROUND(SUMIF(data2!J$4:J$10000,O154,data2!V$4:V$10000)-SUMIF(data2!J$4:J$10000,O154,data2!W$4:W$10000)+Q154,2),IF(LEN(O154)=10,ROUND(SUMIF(data2!T$4:T$10000,O154,data2!V$4:V$10000)-SUMIF(data2!T$4:T$10000,O154,data2!W$4:W$10000)+Q154,2),0))))</f>
        <v>0</v>
      </c>
    </row>
    <row r="155" spans="10:23" ht="15" customHeight="1" x14ac:dyDescent="0.15">
      <c r="J155" s="3">
        <f>IF(K155=0,0,IF(AND(K155&lt;&gt;0,INT(LEFT(O155,4))=结转!R$13),MAX(J$2:J154)+1,0))</f>
        <v>0</v>
      </c>
      <c r="K155" s="16">
        <f>ROUND(SUMIF(data!T$4:T$10000,O155,data!V$4:V$10000)-SUMIF(data!T$4:T$10000,O155,data!W$4:W$10000),2)</f>
        <v>0</v>
      </c>
      <c r="Q155" s="89">
        <v>0</v>
      </c>
      <c r="S155" s="16">
        <f t="shared" si="8"/>
        <v>0</v>
      </c>
      <c r="T155" s="16" t="str">
        <f t="shared" si="9"/>
        <v/>
      </c>
      <c r="U155" s="26">
        <f t="shared" si="7"/>
        <v>0</v>
      </c>
      <c r="W155" s="16">
        <f>IF(LEN(O155)=4,ROUND(SUMIF(data2!H$4:H$10000,O155,data2!V$4:V$10000)-SUMIF(data2!H$4:H$10000,O155,data2!W$4:W$10000)+Q155,2),IF(LEN(O155)=6,ROUND(SUMIF(data2!I$4:I$10000,O155,data2!V$4:V$10000)-SUMIF(data2!I$4:I$10000,O155,data2!W$4:W$10000)+Q155,2),IF(LEN(O155)=8,ROUND(SUMIF(data2!J$4:J$10000,O155,data2!V$4:V$10000)-SUMIF(data2!J$4:J$10000,O155,data2!W$4:W$10000)+Q155,2),IF(LEN(O155)=10,ROUND(SUMIF(data2!T$4:T$10000,O155,data2!V$4:V$10000)-SUMIF(data2!T$4:T$10000,O155,data2!W$4:W$10000)+Q155,2),0))))</f>
        <v>0</v>
      </c>
    </row>
    <row r="156" spans="10:23" ht="15" customHeight="1" x14ac:dyDescent="0.15">
      <c r="J156" s="3">
        <f>IF(K156=0,0,IF(AND(K156&lt;&gt;0,INT(LEFT(O156,4))=结转!R$13),MAX(J$2:J155)+1,0))</f>
        <v>0</v>
      </c>
      <c r="K156" s="16">
        <f>ROUND(SUMIF(data!T$4:T$10000,O156,data!V$4:V$10000)-SUMIF(data!T$4:T$10000,O156,data!W$4:W$10000),2)</f>
        <v>0</v>
      </c>
      <c r="Q156" s="89">
        <v>0</v>
      </c>
      <c r="S156" s="16">
        <f t="shared" si="8"/>
        <v>0</v>
      </c>
      <c r="T156" s="16" t="str">
        <f t="shared" si="9"/>
        <v/>
      </c>
      <c r="U156" s="26">
        <f t="shared" si="7"/>
        <v>0</v>
      </c>
      <c r="W156" s="16">
        <f>IF(LEN(O156)=4,ROUND(SUMIF(data2!H$4:H$10000,O156,data2!V$4:V$10000)-SUMIF(data2!H$4:H$10000,O156,data2!W$4:W$10000)+Q156,2),IF(LEN(O156)=6,ROUND(SUMIF(data2!I$4:I$10000,O156,data2!V$4:V$10000)-SUMIF(data2!I$4:I$10000,O156,data2!W$4:W$10000)+Q156,2),IF(LEN(O156)=8,ROUND(SUMIF(data2!J$4:J$10000,O156,data2!V$4:V$10000)-SUMIF(data2!J$4:J$10000,O156,data2!W$4:W$10000)+Q156,2),IF(LEN(O156)=10,ROUND(SUMIF(data2!T$4:T$10000,O156,data2!V$4:V$10000)-SUMIF(data2!T$4:T$10000,O156,data2!W$4:W$10000)+Q156,2),0))))</f>
        <v>0</v>
      </c>
    </row>
    <row r="157" spans="10:23" ht="15" customHeight="1" x14ac:dyDescent="0.15">
      <c r="J157" s="3">
        <f>IF(K157=0,0,IF(AND(K157&lt;&gt;0,INT(LEFT(O157,4))=结转!R$13),MAX(J$2:J156)+1,0))</f>
        <v>0</v>
      </c>
      <c r="K157" s="16">
        <f>ROUND(SUMIF(data!T$4:T$10000,O157,data!V$4:V$10000)-SUMIF(data!T$4:T$10000,O157,data!W$4:W$10000),2)</f>
        <v>0</v>
      </c>
      <c r="Q157" s="89">
        <v>0</v>
      </c>
      <c r="S157" s="16">
        <f t="shared" si="8"/>
        <v>0</v>
      </c>
      <c r="T157" s="16" t="str">
        <f t="shared" si="9"/>
        <v/>
      </c>
      <c r="U157" s="26">
        <f t="shared" si="7"/>
        <v>0</v>
      </c>
      <c r="W157" s="16">
        <f>IF(LEN(O157)=4,ROUND(SUMIF(data2!H$4:H$10000,O157,data2!V$4:V$10000)-SUMIF(data2!H$4:H$10000,O157,data2!W$4:W$10000)+Q157,2),IF(LEN(O157)=6,ROUND(SUMIF(data2!I$4:I$10000,O157,data2!V$4:V$10000)-SUMIF(data2!I$4:I$10000,O157,data2!W$4:W$10000)+Q157,2),IF(LEN(O157)=8,ROUND(SUMIF(data2!J$4:J$10000,O157,data2!V$4:V$10000)-SUMIF(data2!J$4:J$10000,O157,data2!W$4:W$10000)+Q157,2),IF(LEN(O157)=10,ROUND(SUMIF(data2!T$4:T$10000,O157,data2!V$4:V$10000)-SUMIF(data2!T$4:T$10000,O157,data2!W$4:W$10000)+Q157,2),0))))</f>
        <v>0</v>
      </c>
    </row>
    <row r="158" spans="10:23" ht="15" customHeight="1" x14ac:dyDescent="0.15">
      <c r="J158" s="3">
        <f>IF(K158=0,0,IF(AND(K158&lt;&gt;0,INT(LEFT(O158,4))=结转!R$13),MAX(J$2:J157)+1,0))</f>
        <v>0</v>
      </c>
      <c r="K158" s="16">
        <f>ROUND(SUMIF(data!T$4:T$10000,O158,data!V$4:V$10000)-SUMIF(data!T$4:T$10000,O158,data!W$4:W$10000),2)</f>
        <v>0</v>
      </c>
      <c r="Q158" s="89">
        <v>0</v>
      </c>
      <c r="S158" s="16">
        <f t="shared" si="8"/>
        <v>0</v>
      </c>
      <c r="T158" s="16" t="str">
        <f t="shared" si="9"/>
        <v/>
      </c>
      <c r="U158" s="26">
        <f t="shared" si="7"/>
        <v>0</v>
      </c>
      <c r="W158" s="16">
        <f>IF(LEN(O158)=4,ROUND(SUMIF(data2!H$4:H$10000,O158,data2!V$4:V$10000)-SUMIF(data2!H$4:H$10000,O158,data2!W$4:W$10000)+Q158,2),IF(LEN(O158)=6,ROUND(SUMIF(data2!I$4:I$10000,O158,data2!V$4:V$10000)-SUMIF(data2!I$4:I$10000,O158,data2!W$4:W$10000)+Q158,2),IF(LEN(O158)=8,ROUND(SUMIF(data2!J$4:J$10000,O158,data2!V$4:V$10000)-SUMIF(data2!J$4:J$10000,O158,data2!W$4:W$10000)+Q158,2),IF(LEN(O158)=10,ROUND(SUMIF(data2!T$4:T$10000,O158,data2!V$4:V$10000)-SUMIF(data2!T$4:T$10000,O158,data2!W$4:W$10000)+Q158,2),0))))</f>
        <v>0</v>
      </c>
    </row>
    <row r="159" spans="10:23" ht="15" customHeight="1" x14ac:dyDescent="0.15">
      <c r="J159" s="3">
        <f>IF(K159=0,0,IF(AND(K159&lt;&gt;0,INT(LEFT(O159,4))=结转!R$13),MAX(J$2:J158)+1,0))</f>
        <v>0</v>
      </c>
      <c r="K159" s="16">
        <f>ROUND(SUMIF(data!T$4:T$10000,O159,data!V$4:V$10000)-SUMIF(data!T$4:T$10000,O159,data!W$4:W$10000),2)</f>
        <v>0</v>
      </c>
      <c r="Q159" s="89">
        <v>0</v>
      </c>
      <c r="S159" s="16">
        <f t="shared" si="8"/>
        <v>0</v>
      </c>
      <c r="T159" s="16" t="str">
        <f t="shared" si="9"/>
        <v/>
      </c>
      <c r="U159" s="26">
        <f t="shared" si="7"/>
        <v>0</v>
      </c>
      <c r="W159" s="16">
        <f>IF(LEN(O159)=4,ROUND(SUMIF(data2!H$4:H$10000,O159,data2!V$4:V$10000)-SUMIF(data2!H$4:H$10000,O159,data2!W$4:W$10000)+Q159,2),IF(LEN(O159)=6,ROUND(SUMIF(data2!I$4:I$10000,O159,data2!V$4:V$10000)-SUMIF(data2!I$4:I$10000,O159,data2!W$4:W$10000)+Q159,2),IF(LEN(O159)=8,ROUND(SUMIF(data2!J$4:J$10000,O159,data2!V$4:V$10000)-SUMIF(data2!J$4:J$10000,O159,data2!W$4:W$10000)+Q159,2),IF(LEN(O159)=10,ROUND(SUMIF(data2!T$4:T$10000,O159,data2!V$4:V$10000)-SUMIF(data2!T$4:T$10000,O159,data2!W$4:W$10000)+Q159,2),0))))</f>
        <v>0</v>
      </c>
    </row>
    <row r="160" spans="10:23" ht="15" customHeight="1" x14ac:dyDescent="0.15">
      <c r="J160" s="3">
        <f>IF(K160=0,0,IF(AND(K160&lt;&gt;0,INT(LEFT(O160,4))=结转!R$13),MAX(J$2:J159)+1,0))</f>
        <v>0</v>
      </c>
      <c r="K160" s="16">
        <f>ROUND(SUMIF(data!T$4:T$10000,O160,data!V$4:V$10000)-SUMIF(data!T$4:T$10000,O160,data!W$4:W$10000),2)</f>
        <v>0</v>
      </c>
      <c r="Q160" s="89">
        <v>0</v>
      </c>
      <c r="S160" s="16">
        <f t="shared" si="8"/>
        <v>0</v>
      </c>
      <c r="T160" s="16" t="str">
        <f t="shared" si="9"/>
        <v/>
      </c>
      <c r="U160" s="26">
        <f t="shared" si="7"/>
        <v>0</v>
      </c>
      <c r="W160" s="16">
        <f>IF(LEN(O160)=4,ROUND(SUMIF(data2!H$4:H$10000,O160,data2!V$4:V$10000)-SUMIF(data2!H$4:H$10000,O160,data2!W$4:W$10000)+Q160,2),IF(LEN(O160)=6,ROUND(SUMIF(data2!I$4:I$10000,O160,data2!V$4:V$10000)-SUMIF(data2!I$4:I$10000,O160,data2!W$4:W$10000)+Q160,2),IF(LEN(O160)=8,ROUND(SUMIF(data2!J$4:J$10000,O160,data2!V$4:V$10000)-SUMIF(data2!J$4:J$10000,O160,data2!W$4:W$10000)+Q160,2),IF(LEN(O160)=10,ROUND(SUMIF(data2!T$4:T$10000,O160,data2!V$4:V$10000)-SUMIF(data2!T$4:T$10000,O160,data2!W$4:W$10000)+Q160,2),0))))</f>
        <v>0</v>
      </c>
    </row>
    <row r="161" spans="10:23" ht="15" customHeight="1" x14ac:dyDescent="0.15">
      <c r="J161" s="3">
        <f>IF(K161=0,0,IF(AND(K161&lt;&gt;0,INT(LEFT(O161,4))=结转!R$13),MAX(J$2:J160)+1,0))</f>
        <v>0</v>
      </c>
      <c r="K161" s="16">
        <f>ROUND(SUMIF(data!T$4:T$10000,O161,data!V$4:V$10000)-SUMIF(data!T$4:T$10000,O161,data!W$4:W$10000),2)</f>
        <v>0</v>
      </c>
      <c r="Q161" s="89">
        <v>0</v>
      </c>
      <c r="S161" s="16">
        <f t="shared" si="8"/>
        <v>0</v>
      </c>
      <c r="T161" s="16" t="str">
        <f t="shared" si="9"/>
        <v/>
      </c>
      <c r="U161" s="26">
        <f t="shared" si="7"/>
        <v>0</v>
      </c>
      <c r="W161" s="16">
        <f>IF(LEN(O161)=4,ROUND(SUMIF(data2!H$4:H$10000,O161,data2!V$4:V$10000)-SUMIF(data2!H$4:H$10000,O161,data2!W$4:W$10000)+Q161,2),IF(LEN(O161)=6,ROUND(SUMIF(data2!I$4:I$10000,O161,data2!V$4:V$10000)-SUMIF(data2!I$4:I$10000,O161,data2!W$4:W$10000)+Q161,2),IF(LEN(O161)=8,ROUND(SUMIF(data2!J$4:J$10000,O161,data2!V$4:V$10000)-SUMIF(data2!J$4:J$10000,O161,data2!W$4:W$10000)+Q161,2),IF(LEN(O161)=10,ROUND(SUMIF(data2!T$4:T$10000,O161,data2!V$4:V$10000)-SUMIF(data2!T$4:T$10000,O161,data2!W$4:W$10000)+Q161,2),0))))</f>
        <v>0</v>
      </c>
    </row>
    <row r="162" spans="10:23" ht="15" customHeight="1" x14ac:dyDescent="0.15">
      <c r="J162" s="3">
        <f>IF(K162=0,0,IF(AND(K162&lt;&gt;0,INT(LEFT(O162,4))=结转!R$13),MAX(J$2:J161)+1,0))</f>
        <v>0</v>
      </c>
      <c r="K162" s="16">
        <f>ROUND(SUMIF(data!T$4:T$10000,O162,data!V$4:V$10000)-SUMIF(data!T$4:T$10000,O162,data!W$4:W$10000),2)</f>
        <v>0</v>
      </c>
      <c r="Q162" s="89">
        <v>0</v>
      </c>
      <c r="S162" s="16">
        <f t="shared" si="8"/>
        <v>0</v>
      </c>
      <c r="T162" s="16" t="str">
        <f t="shared" si="9"/>
        <v/>
      </c>
      <c r="U162" s="26">
        <f t="shared" si="7"/>
        <v>0</v>
      </c>
      <c r="W162" s="16">
        <f>IF(LEN(O162)=4,ROUND(SUMIF(data2!H$4:H$10000,O162,data2!V$4:V$10000)-SUMIF(data2!H$4:H$10000,O162,data2!W$4:W$10000)+Q162,2),IF(LEN(O162)=6,ROUND(SUMIF(data2!I$4:I$10000,O162,data2!V$4:V$10000)-SUMIF(data2!I$4:I$10000,O162,data2!W$4:W$10000)+Q162,2),IF(LEN(O162)=8,ROUND(SUMIF(data2!J$4:J$10000,O162,data2!V$4:V$10000)-SUMIF(data2!J$4:J$10000,O162,data2!W$4:W$10000)+Q162,2),IF(LEN(O162)=10,ROUND(SUMIF(data2!T$4:T$10000,O162,data2!V$4:V$10000)-SUMIF(data2!T$4:T$10000,O162,data2!W$4:W$10000)+Q162,2),0))))</f>
        <v>0</v>
      </c>
    </row>
    <row r="163" spans="10:23" ht="15" customHeight="1" x14ac:dyDescent="0.15">
      <c r="J163" s="3">
        <f>IF(K163=0,0,IF(AND(K163&lt;&gt;0,INT(LEFT(O163,4))=结转!R$13),MAX(J$2:J162)+1,0))</f>
        <v>0</v>
      </c>
      <c r="K163" s="16">
        <f>ROUND(SUMIF(data!T$4:T$10000,O163,data!V$4:V$10000)-SUMIF(data!T$4:T$10000,O163,data!W$4:W$10000),2)</f>
        <v>0</v>
      </c>
      <c r="Q163" s="89">
        <v>0</v>
      </c>
      <c r="S163" s="16">
        <f t="shared" si="8"/>
        <v>0</v>
      </c>
      <c r="T163" s="16" t="str">
        <f t="shared" si="9"/>
        <v/>
      </c>
      <c r="U163" s="26">
        <f t="shared" si="7"/>
        <v>0</v>
      </c>
      <c r="W163" s="16">
        <f>IF(LEN(O163)=4,ROUND(SUMIF(data2!H$4:H$10000,O163,data2!V$4:V$10000)-SUMIF(data2!H$4:H$10000,O163,data2!W$4:W$10000)+Q163,2),IF(LEN(O163)=6,ROUND(SUMIF(data2!I$4:I$10000,O163,data2!V$4:V$10000)-SUMIF(data2!I$4:I$10000,O163,data2!W$4:W$10000)+Q163,2),IF(LEN(O163)=8,ROUND(SUMIF(data2!J$4:J$10000,O163,data2!V$4:V$10000)-SUMIF(data2!J$4:J$10000,O163,data2!W$4:W$10000)+Q163,2),IF(LEN(O163)=10,ROUND(SUMIF(data2!T$4:T$10000,O163,data2!V$4:V$10000)-SUMIF(data2!T$4:T$10000,O163,data2!W$4:W$10000)+Q163,2),0))))</f>
        <v>0</v>
      </c>
    </row>
    <row r="164" spans="10:23" ht="15" customHeight="1" x14ac:dyDescent="0.15">
      <c r="J164" s="3">
        <f>IF(K164=0,0,IF(AND(K164&lt;&gt;0,INT(LEFT(O164,4))=结转!R$13),MAX(J$2:J163)+1,0))</f>
        <v>0</v>
      </c>
      <c r="K164" s="16">
        <f>ROUND(SUMIF(data!T$4:T$10000,O164,data!V$4:V$10000)-SUMIF(data!T$4:T$10000,O164,data!W$4:W$10000),2)</f>
        <v>0</v>
      </c>
      <c r="Q164" s="89">
        <v>0</v>
      </c>
      <c r="S164" s="16">
        <f t="shared" si="8"/>
        <v>0</v>
      </c>
      <c r="T164" s="16" t="str">
        <f t="shared" si="9"/>
        <v/>
      </c>
      <c r="U164" s="26">
        <f t="shared" si="7"/>
        <v>0</v>
      </c>
      <c r="W164" s="16">
        <f>IF(LEN(O164)=4,ROUND(SUMIF(data2!H$4:H$10000,O164,data2!V$4:V$10000)-SUMIF(data2!H$4:H$10000,O164,data2!W$4:W$10000)+Q164,2),IF(LEN(O164)=6,ROUND(SUMIF(data2!I$4:I$10000,O164,data2!V$4:V$10000)-SUMIF(data2!I$4:I$10000,O164,data2!W$4:W$10000)+Q164,2),IF(LEN(O164)=8,ROUND(SUMIF(data2!J$4:J$10000,O164,data2!V$4:V$10000)-SUMIF(data2!J$4:J$10000,O164,data2!W$4:W$10000)+Q164,2),IF(LEN(O164)=10,ROUND(SUMIF(data2!T$4:T$10000,O164,data2!V$4:V$10000)-SUMIF(data2!T$4:T$10000,O164,data2!W$4:W$10000)+Q164,2),0))))</f>
        <v>0</v>
      </c>
    </row>
    <row r="165" spans="10:23" ht="15" customHeight="1" x14ac:dyDescent="0.15">
      <c r="J165" s="3">
        <f>IF(K165=0,0,IF(AND(K165&lt;&gt;0,INT(LEFT(O165,4))=结转!R$13),MAX(J$2:J164)+1,0))</f>
        <v>0</v>
      </c>
      <c r="K165" s="16">
        <f>ROUND(SUMIF(data!T$4:T$10000,O165,data!V$4:V$10000)-SUMIF(data!T$4:T$10000,O165,data!W$4:W$10000),2)</f>
        <v>0</v>
      </c>
      <c r="Q165" s="89">
        <v>0</v>
      </c>
      <c r="S165" s="16">
        <f t="shared" si="8"/>
        <v>0</v>
      </c>
      <c r="T165" s="16" t="str">
        <f t="shared" si="9"/>
        <v/>
      </c>
      <c r="U165" s="26">
        <f t="shared" si="7"/>
        <v>0</v>
      </c>
      <c r="W165" s="16">
        <f>IF(LEN(O165)=4,ROUND(SUMIF(data2!H$4:H$10000,O165,data2!V$4:V$10000)-SUMIF(data2!H$4:H$10000,O165,data2!W$4:W$10000)+Q165,2),IF(LEN(O165)=6,ROUND(SUMIF(data2!I$4:I$10000,O165,data2!V$4:V$10000)-SUMIF(data2!I$4:I$10000,O165,data2!W$4:W$10000)+Q165,2),IF(LEN(O165)=8,ROUND(SUMIF(data2!J$4:J$10000,O165,data2!V$4:V$10000)-SUMIF(data2!J$4:J$10000,O165,data2!W$4:W$10000)+Q165,2),IF(LEN(O165)=10,ROUND(SUMIF(data2!T$4:T$10000,O165,data2!V$4:V$10000)-SUMIF(data2!T$4:T$10000,O165,data2!W$4:W$10000)+Q165,2),0))))</f>
        <v>0</v>
      </c>
    </row>
    <row r="166" spans="10:23" ht="15" customHeight="1" x14ac:dyDescent="0.15">
      <c r="J166" s="3">
        <f>IF(K166=0,0,IF(AND(K166&lt;&gt;0,INT(LEFT(O166,4))=结转!R$13),MAX(J$2:J165)+1,0))</f>
        <v>0</v>
      </c>
      <c r="K166" s="16">
        <f>ROUND(SUMIF(data!T$4:T$10000,O166,data!V$4:V$10000)-SUMIF(data!T$4:T$10000,O166,data!W$4:W$10000),2)</f>
        <v>0</v>
      </c>
      <c r="Q166" s="89">
        <v>0</v>
      </c>
      <c r="S166" s="16">
        <f t="shared" si="8"/>
        <v>0</v>
      </c>
      <c r="T166" s="16" t="str">
        <f t="shared" si="9"/>
        <v/>
      </c>
      <c r="U166" s="26">
        <f t="shared" si="7"/>
        <v>0</v>
      </c>
      <c r="W166" s="16">
        <f>IF(LEN(O166)=4,ROUND(SUMIF(data2!H$4:H$10000,O166,data2!V$4:V$10000)-SUMIF(data2!H$4:H$10000,O166,data2!W$4:W$10000)+Q166,2),IF(LEN(O166)=6,ROUND(SUMIF(data2!I$4:I$10000,O166,data2!V$4:V$10000)-SUMIF(data2!I$4:I$10000,O166,data2!W$4:W$10000)+Q166,2),IF(LEN(O166)=8,ROUND(SUMIF(data2!J$4:J$10000,O166,data2!V$4:V$10000)-SUMIF(data2!J$4:J$10000,O166,data2!W$4:W$10000)+Q166,2),IF(LEN(O166)=10,ROUND(SUMIF(data2!T$4:T$10000,O166,data2!V$4:V$10000)-SUMIF(data2!T$4:T$10000,O166,data2!W$4:W$10000)+Q166,2),0))))</f>
        <v>0</v>
      </c>
    </row>
    <row r="167" spans="10:23" ht="15" customHeight="1" x14ac:dyDescent="0.15">
      <c r="J167" s="3">
        <f>IF(K167=0,0,IF(AND(K167&lt;&gt;0,INT(LEFT(O167,4))=结转!R$13),MAX(J$2:J166)+1,0))</f>
        <v>0</v>
      </c>
      <c r="K167" s="16">
        <f>ROUND(SUMIF(data!T$4:T$10000,O167,data!V$4:V$10000)-SUMIF(data!T$4:T$10000,O167,data!W$4:W$10000),2)</f>
        <v>0</v>
      </c>
      <c r="Q167" s="89">
        <v>0</v>
      </c>
      <c r="S167" s="16">
        <f t="shared" si="8"/>
        <v>0</v>
      </c>
      <c r="T167" s="16" t="str">
        <f t="shared" si="9"/>
        <v/>
      </c>
      <c r="U167" s="26">
        <f t="shared" si="7"/>
        <v>0</v>
      </c>
      <c r="W167" s="16">
        <f>IF(LEN(O167)=4,ROUND(SUMIF(data2!H$4:H$10000,O167,data2!V$4:V$10000)-SUMIF(data2!H$4:H$10000,O167,data2!W$4:W$10000)+Q167,2),IF(LEN(O167)=6,ROUND(SUMIF(data2!I$4:I$10000,O167,data2!V$4:V$10000)-SUMIF(data2!I$4:I$10000,O167,data2!W$4:W$10000)+Q167,2),IF(LEN(O167)=8,ROUND(SUMIF(data2!J$4:J$10000,O167,data2!V$4:V$10000)-SUMIF(data2!J$4:J$10000,O167,data2!W$4:W$10000)+Q167,2),IF(LEN(O167)=10,ROUND(SUMIF(data2!T$4:T$10000,O167,data2!V$4:V$10000)-SUMIF(data2!T$4:T$10000,O167,data2!W$4:W$10000)+Q167,2),0))))</f>
        <v>0</v>
      </c>
    </row>
    <row r="168" spans="10:23" ht="15" customHeight="1" x14ac:dyDescent="0.15">
      <c r="J168" s="3">
        <f>IF(K168=0,0,IF(AND(K168&lt;&gt;0,INT(LEFT(O168,4))=结转!R$13),MAX(J$2:J167)+1,0))</f>
        <v>0</v>
      </c>
      <c r="K168" s="16">
        <f>ROUND(SUMIF(data!T$4:T$10000,O168,data!V$4:V$10000)-SUMIF(data!T$4:T$10000,O168,data!W$4:W$10000),2)</f>
        <v>0</v>
      </c>
      <c r="Q168" s="89">
        <v>0</v>
      </c>
      <c r="S168" s="16">
        <f t="shared" si="8"/>
        <v>0</v>
      </c>
      <c r="T168" s="16" t="str">
        <f t="shared" si="9"/>
        <v/>
      </c>
      <c r="U168" s="26">
        <f t="shared" si="7"/>
        <v>0</v>
      </c>
      <c r="W168" s="16">
        <f>IF(LEN(O168)=4,ROUND(SUMIF(data2!H$4:H$10000,O168,data2!V$4:V$10000)-SUMIF(data2!H$4:H$10000,O168,data2!W$4:W$10000)+Q168,2),IF(LEN(O168)=6,ROUND(SUMIF(data2!I$4:I$10000,O168,data2!V$4:V$10000)-SUMIF(data2!I$4:I$10000,O168,data2!W$4:W$10000)+Q168,2),IF(LEN(O168)=8,ROUND(SUMIF(data2!J$4:J$10000,O168,data2!V$4:V$10000)-SUMIF(data2!J$4:J$10000,O168,data2!W$4:W$10000)+Q168,2),IF(LEN(O168)=10,ROUND(SUMIF(data2!T$4:T$10000,O168,data2!V$4:V$10000)-SUMIF(data2!T$4:T$10000,O168,data2!W$4:W$10000)+Q168,2),0))))</f>
        <v>0</v>
      </c>
    </row>
    <row r="169" spans="10:23" ht="15" customHeight="1" x14ac:dyDescent="0.15">
      <c r="J169" s="3">
        <f>IF(K169=0,0,IF(AND(K169&lt;&gt;0,INT(LEFT(O169,4))=结转!R$13),MAX(J$2:J168)+1,0))</f>
        <v>0</v>
      </c>
      <c r="K169" s="16">
        <f>ROUND(SUMIF(data!T$4:T$10000,O169,data!V$4:V$10000)-SUMIF(data!T$4:T$10000,O169,data!W$4:W$10000),2)</f>
        <v>0</v>
      </c>
      <c r="Q169" s="89">
        <v>0</v>
      </c>
      <c r="S169" s="16">
        <f t="shared" si="8"/>
        <v>0</v>
      </c>
      <c r="T169" s="16" t="str">
        <f t="shared" si="9"/>
        <v/>
      </c>
      <c r="U169" s="26">
        <f t="shared" si="7"/>
        <v>0</v>
      </c>
      <c r="W169" s="16">
        <f>IF(LEN(O169)=4,ROUND(SUMIF(data2!H$4:H$10000,O169,data2!V$4:V$10000)-SUMIF(data2!H$4:H$10000,O169,data2!W$4:W$10000)+Q169,2),IF(LEN(O169)=6,ROUND(SUMIF(data2!I$4:I$10000,O169,data2!V$4:V$10000)-SUMIF(data2!I$4:I$10000,O169,data2!W$4:W$10000)+Q169,2),IF(LEN(O169)=8,ROUND(SUMIF(data2!J$4:J$10000,O169,data2!V$4:V$10000)-SUMIF(data2!J$4:J$10000,O169,data2!W$4:W$10000)+Q169,2),IF(LEN(O169)=10,ROUND(SUMIF(data2!T$4:T$10000,O169,data2!V$4:V$10000)-SUMIF(data2!T$4:T$10000,O169,data2!W$4:W$10000)+Q169,2),0))))</f>
        <v>0</v>
      </c>
    </row>
    <row r="170" spans="10:23" ht="15" customHeight="1" x14ac:dyDescent="0.15">
      <c r="J170" s="3">
        <f>IF(K170=0,0,IF(AND(K170&lt;&gt;0,INT(LEFT(O170,4))=结转!R$13),MAX(J$2:J169)+1,0))</f>
        <v>0</v>
      </c>
      <c r="K170" s="16">
        <f>ROUND(SUMIF(data!T$4:T$10000,O170,data!V$4:V$10000)-SUMIF(data!T$4:T$10000,O170,data!W$4:W$10000),2)</f>
        <v>0</v>
      </c>
      <c r="Q170" s="89">
        <v>0</v>
      </c>
      <c r="S170" s="16">
        <f t="shared" si="8"/>
        <v>0</v>
      </c>
      <c r="T170" s="16" t="str">
        <f t="shared" si="9"/>
        <v/>
      </c>
      <c r="U170" s="26">
        <f t="shared" si="7"/>
        <v>0</v>
      </c>
      <c r="W170" s="16">
        <f>IF(LEN(O170)=4,ROUND(SUMIF(data2!H$4:H$10000,O170,data2!V$4:V$10000)-SUMIF(data2!H$4:H$10000,O170,data2!W$4:W$10000)+Q170,2),IF(LEN(O170)=6,ROUND(SUMIF(data2!I$4:I$10000,O170,data2!V$4:V$10000)-SUMIF(data2!I$4:I$10000,O170,data2!W$4:W$10000)+Q170,2),IF(LEN(O170)=8,ROUND(SUMIF(data2!J$4:J$10000,O170,data2!V$4:V$10000)-SUMIF(data2!J$4:J$10000,O170,data2!W$4:W$10000)+Q170,2),IF(LEN(O170)=10,ROUND(SUMIF(data2!T$4:T$10000,O170,data2!V$4:V$10000)-SUMIF(data2!T$4:T$10000,O170,data2!W$4:W$10000)+Q170,2),0))))</f>
        <v>0</v>
      </c>
    </row>
    <row r="171" spans="10:23" ht="15" customHeight="1" x14ac:dyDescent="0.15">
      <c r="J171" s="3">
        <f>IF(K171=0,0,IF(AND(K171&lt;&gt;0,INT(LEFT(O171,4))=结转!R$13),MAX(J$2:J170)+1,0))</f>
        <v>0</v>
      </c>
      <c r="K171" s="16">
        <f>ROUND(SUMIF(data!T$4:T$10000,O171,data!V$4:V$10000)-SUMIF(data!T$4:T$10000,O171,data!W$4:W$10000),2)</f>
        <v>0</v>
      </c>
      <c r="Q171" s="89">
        <v>0</v>
      </c>
      <c r="S171" s="16">
        <f t="shared" si="8"/>
        <v>0</v>
      </c>
      <c r="T171" s="16" t="str">
        <f t="shared" si="9"/>
        <v/>
      </c>
      <c r="U171" s="26">
        <f t="shared" si="7"/>
        <v>0</v>
      </c>
      <c r="W171" s="16">
        <f>IF(LEN(O171)=4,ROUND(SUMIF(data2!H$4:H$10000,O171,data2!V$4:V$10000)-SUMIF(data2!H$4:H$10000,O171,data2!W$4:W$10000)+Q171,2),IF(LEN(O171)=6,ROUND(SUMIF(data2!I$4:I$10000,O171,data2!V$4:V$10000)-SUMIF(data2!I$4:I$10000,O171,data2!W$4:W$10000)+Q171,2),IF(LEN(O171)=8,ROUND(SUMIF(data2!J$4:J$10000,O171,data2!V$4:V$10000)-SUMIF(data2!J$4:J$10000,O171,data2!W$4:W$10000)+Q171,2),IF(LEN(O171)=10,ROUND(SUMIF(data2!T$4:T$10000,O171,data2!V$4:V$10000)-SUMIF(data2!T$4:T$10000,O171,data2!W$4:W$10000)+Q171,2),0))))</f>
        <v>0</v>
      </c>
    </row>
    <row r="172" spans="10:23" ht="15" customHeight="1" x14ac:dyDescent="0.15">
      <c r="J172" s="3">
        <f>IF(K172=0,0,IF(AND(K172&lt;&gt;0,INT(LEFT(O172,4))=结转!R$13),MAX(J$2:J171)+1,0))</f>
        <v>0</v>
      </c>
      <c r="K172" s="16">
        <f>ROUND(SUMIF(data!T$4:T$10000,O172,data!V$4:V$10000)-SUMIF(data!T$4:T$10000,O172,data!W$4:W$10000),2)</f>
        <v>0</v>
      </c>
      <c r="Q172" s="89">
        <v>0</v>
      </c>
      <c r="S172" s="16">
        <f t="shared" si="8"/>
        <v>0</v>
      </c>
      <c r="T172" s="16" t="str">
        <f t="shared" si="9"/>
        <v/>
      </c>
      <c r="U172" s="26">
        <f t="shared" si="7"/>
        <v>0</v>
      </c>
      <c r="W172" s="16">
        <f>IF(LEN(O172)=4,ROUND(SUMIF(data2!H$4:H$10000,O172,data2!V$4:V$10000)-SUMIF(data2!H$4:H$10000,O172,data2!W$4:W$10000)+Q172,2),IF(LEN(O172)=6,ROUND(SUMIF(data2!I$4:I$10000,O172,data2!V$4:V$10000)-SUMIF(data2!I$4:I$10000,O172,data2!W$4:W$10000)+Q172,2),IF(LEN(O172)=8,ROUND(SUMIF(data2!J$4:J$10000,O172,data2!V$4:V$10000)-SUMIF(data2!J$4:J$10000,O172,data2!W$4:W$10000)+Q172,2),IF(LEN(O172)=10,ROUND(SUMIF(data2!T$4:T$10000,O172,data2!V$4:V$10000)-SUMIF(data2!T$4:T$10000,O172,data2!W$4:W$10000)+Q172,2),0))))</f>
        <v>0</v>
      </c>
    </row>
    <row r="173" spans="10:23" ht="15" customHeight="1" x14ac:dyDescent="0.15">
      <c r="J173" s="3">
        <f>IF(K173=0,0,IF(AND(K173&lt;&gt;0,INT(LEFT(O173,4))=结转!R$13),MAX(J$2:J172)+1,0))</f>
        <v>0</v>
      </c>
      <c r="K173" s="16">
        <f>ROUND(SUMIF(data!T$4:T$10000,O173,data!V$4:V$10000)-SUMIF(data!T$4:T$10000,O173,data!W$4:W$10000),2)</f>
        <v>0</v>
      </c>
      <c r="Q173" s="89">
        <v>0</v>
      </c>
      <c r="S173" s="16">
        <f t="shared" si="8"/>
        <v>0</v>
      </c>
      <c r="T173" s="16" t="str">
        <f t="shared" si="9"/>
        <v/>
      </c>
      <c r="U173" s="26">
        <f t="shared" si="7"/>
        <v>0</v>
      </c>
      <c r="W173" s="16">
        <f>IF(LEN(O173)=4,ROUND(SUMIF(data2!H$4:H$10000,O173,data2!V$4:V$10000)-SUMIF(data2!H$4:H$10000,O173,data2!W$4:W$10000)+Q173,2),IF(LEN(O173)=6,ROUND(SUMIF(data2!I$4:I$10000,O173,data2!V$4:V$10000)-SUMIF(data2!I$4:I$10000,O173,data2!W$4:W$10000)+Q173,2),IF(LEN(O173)=8,ROUND(SUMIF(data2!J$4:J$10000,O173,data2!V$4:V$10000)-SUMIF(data2!J$4:J$10000,O173,data2!W$4:W$10000)+Q173,2),IF(LEN(O173)=10,ROUND(SUMIF(data2!T$4:T$10000,O173,data2!V$4:V$10000)-SUMIF(data2!T$4:T$10000,O173,data2!W$4:W$10000)+Q173,2),0))))</f>
        <v>0</v>
      </c>
    </row>
    <row r="174" spans="10:23" ht="15" customHeight="1" x14ac:dyDescent="0.15">
      <c r="J174" s="3">
        <f>IF(K174=0,0,IF(AND(K174&lt;&gt;0,INT(LEFT(O174,4))=结转!R$13),MAX(J$2:J173)+1,0))</f>
        <v>0</v>
      </c>
      <c r="K174" s="16">
        <f>ROUND(SUMIF(data!T$4:T$10000,O174,data!V$4:V$10000)-SUMIF(data!T$4:T$10000,O174,data!W$4:W$10000),2)</f>
        <v>0</v>
      </c>
      <c r="Q174" s="89">
        <v>0</v>
      </c>
      <c r="S174" s="16">
        <f t="shared" si="8"/>
        <v>0</v>
      </c>
      <c r="T174" s="16" t="str">
        <f t="shared" si="9"/>
        <v/>
      </c>
      <c r="U174" s="26">
        <f t="shared" si="7"/>
        <v>0</v>
      </c>
      <c r="W174" s="16">
        <f>IF(LEN(O174)=4,ROUND(SUMIF(data2!H$4:H$10000,O174,data2!V$4:V$10000)-SUMIF(data2!H$4:H$10000,O174,data2!W$4:W$10000)+Q174,2),IF(LEN(O174)=6,ROUND(SUMIF(data2!I$4:I$10000,O174,data2!V$4:V$10000)-SUMIF(data2!I$4:I$10000,O174,data2!W$4:W$10000)+Q174,2),IF(LEN(O174)=8,ROUND(SUMIF(data2!J$4:J$10000,O174,data2!V$4:V$10000)-SUMIF(data2!J$4:J$10000,O174,data2!W$4:W$10000)+Q174,2),IF(LEN(O174)=10,ROUND(SUMIF(data2!T$4:T$10000,O174,data2!V$4:V$10000)-SUMIF(data2!T$4:T$10000,O174,data2!W$4:W$10000)+Q174,2),0))))</f>
        <v>0</v>
      </c>
    </row>
    <row r="175" spans="10:23" ht="15" customHeight="1" x14ac:dyDescent="0.15">
      <c r="J175" s="3">
        <f>IF(K175=0,0,IF(AND(K175&lt;&gt;0,INT(LEFT(O175,4))=结转!R$13),MAX(J$2:J174)+1,0))</f>
        <v>0</v>
      </c>
      <c r="K175" s="16">
        <f>ROUND(SUMIF(data!T$4:T$10000,O175,data!V$4:V$10000)-SUMIF(data!T$4:T$10000,O175,data!W$4:W$10000),2)</f>
        <v>0</v>
      </c>
      <c r="Q175" s="89">
        <v>0</v>
      </c>
      <c r="S175" s="16">
        <f t="shared" si="8"/>
        <v>0</v>
      </c>
      <c r="T175" s="16" t="str">
        <f t="shared" si="9"/>
        <v/>
      </c>
      <c r="U175" s="26">
        <f t="shared" si="7"/>
        <v>0</v>
      </c>
      <c r="W175" s="16">
        <f>IF(LEN(O175)=4,ROUND(SUMIF(data2!H$4:H$10000,O175,data2!V$4:V$10000)-SUMIF(data2!H$4:H$10000,O175,data2!W$4:W$10000)+Q175,2),IF(LEN(O175)=6,ROUND(SUMIF(data2!I$4:I$10000,O175,data2!V$4:V$10000)-SUMIF(data2!I$4:I$10000,O175,data2!W$4:W$10000)+Q175,2),IF(LEN(O175)=8,ROUND(SUMIF(data2!J$4:J$10000,O175,data2!V$4:V$10000)-SUMIF(data2!J$4:J$10000,O175,data2!W$4:W$10000)+Q175,2),IF(LEN(O175)=10,ROUND(SUMIF(data2!T$4:T$10000,O175,data2!V$4:V$10000)-SUMIF(data2!T$4:T$10000,O175,data2!W$4:W$10000)+Q175,2),0))))</f>
        <v>0</v>
      </c>
    </row>
    <row r="176" spans="10:23" ht="15" customHeight="1" x14ac:dyDescent="0.15">
      <c r="J176" s="3">
        <f>IF(K176=0,0,IF(AND(K176&lt;&gt;0,INT(LEFT(O176,4))=结转!R$13),MAX(J$2:J175)+1,0))</f>
        <v>0</v>
      </c>
      <c r="K176" s="16">
        <f>ROUND(SUMIF(data!T$4:T$10000,O176,data!V$4:V$10000)-SUMIF(data!T$4:T$10000,O176,data!W$4:W$10000),2)</f>
        <v>0</v>
      </c>
      <c r="Q176" s="89">
        <v>0</v>
      </c>
      <c r="S176" s="16">
        <f t="shared" si="8"/>
        <v>0</v>
      </c>
      <c r="T176" s="16" t="str">
        <f t="shared" si="9"/>
        <v/>
      </c>
      <c r="U176" s="26">
        <f t="shared" si="7"/>
        <v>0</v>
      </c>
      <c r="W176" s="16">
        <f>IF(LEN(O176)=4,ROUND(SUMIF(data2!H$4:H$10000,O176,data2!V$4:V$10000)-SUMIF(data2!H$4:H$10000,O176,data2!W$4:W$10000)+Q176,2),IF(LEN(O176)=6,ROUND(SUMIF(data2!I$4:I$10000,O176,data2!V$4:V$10000)-SUMIF(data2!I$4:I$10000,O176,data2!W$4:W$10000)+Q176,2),IF(LEN(O176)=8,ROUND(SUMIF(data2!J$4:J$10000,O176,data2!V$4:V$10000)-SUMIF(data2!J$4:J$10000,O176,data2!W$4:W$10000)+Q176,2),IF(LEN(O176)=10,ROUND(SUMIF(data2!T$4:T$10000,O176,data2!V$4:V$10000)-SUMIF(data2!T$4:T$10000,O176,data2!W$4:W$10000)+Q176,2),0))))</f>
        <v>0</v>
      </c>
    </row>
    <row r="177" spans="10:23" ht="15" customHeight="1" x14ac:dyDescent="0.15">
      <c r="J177" s="3">
        <f>IF(K177=0,0,IF(AND(K177&lt;&gt;0,INT(LEFT(O177,4))=结转!R$13),MAX(J$2:J176)+1,0))</f>
        <v>0</v>
      </c>
      <c r="K177" s="16">
        <f>ROUND(SUMIF(data!T$4:T$10000,O177,data!V$4:V$10000)-SUMIF(data!T$4:T$10000,O177,data!W$4:W$10000),2)</f>
        <v>0</v>
      </c>
      <c r="Q177" s="89">
        <v>0</v>
      </c>
      <c r="S177" s="16">
        <f t="shared" si="8"/>
        <v>0</v>
      </c>
      <c r="T177" s="16" t="str">
        <f t="shared" si="9"/>
        <v/>
      </c>
      <c r="U177" s="26">
        <f t="shared" si="7"/>
        <v>0</v>
      </c>
      <c r="W177" s="16">
        <f>IF(LEN(O177)=4,ROUND(SUMIF(data2!H$4:H$10000,O177,data2!V$4:V$10000)-SUMIF(data2!H$4:H$10000,O177,data2!W$4:W$10000)+Q177,2),IF(LEN(O177)=6,ROUND(SUMIF(data2!I$4:I$10000,O177,data2!V$4:V$10000)-SUMIF(data2!I$4:I$10000,O177,data2!W$4:W$10000)+Q177,2),IF(LEN(O177)=8,ROUND(SUMIF(data2!J$4:J$10000,O177,data2!V$4:V$10000)-SUMIF(data2!J$4:J$10000,O177,data2!W$4:W$10000)+Q177,2),IF(LEN(O177)=10,ROUND(SUMIF(data2!T$4:T$10000,O177,data2!V$4:V$10000)-SUMIF(data2!T$4:T$10000,O177,data2!W$4:W$10000)+Q177,2),0))))</f>
        <v>0</v>
      </c>
    </row>
    <row r="178" spans="10:23" ht="15" customHeight="1" x14ac:dyDescent="0.15">
      <c r="J178" s="3">
        <f>IF(K178=0,0,IF(AND(K178&lt;&gt;0,INT(LEFT(O178,4))=结转!R$13),MAX(J$2:J177)+1,0))</f>
        <v>0</v>
      </c>
      <c r="K178" s="16">
        <f>ROUND(SUMIF(data!T$4:T$10000,O178,data!V$4:V$10000)-SUMIF(data!T$4:T$10000,O178,data!W$4:W$10000),2)</f>
        <v>0</v>
      </c>
      <c r="Q178" s="89">
        <v>0</v>
      </c>
      <c r="S178" s="16">
        <f t="shared" si="8"/>
        <v>0</v>
      </c>
      <c r="T178" s="16" t="str">
        <f t="shared" si="9"/>
        <v/>
      </c>
      <c r="U178" s="26">
        <f t="shared" si="7"/>
        <v>0</v>
      </c>
      <c r="W178" s="16">
        <f>IF(LEN(O178)=4,ROUND(SUMIF(data2!H$4:H$10000,O178,data2!V$4:V$10000)-SUMIF(data2!H$4:H$10000,O178,data2!W$4:W$10000)+Q178,2),IF(LEN(O178)=6,ROUND(SUMIF(data2!I$4:I$10000,O178,data2!V$4:V$10000)-SUMIF(data2!I$4:I$10000,O178,data2!W$4:W$10000)+Q178,2),IF(LEN(O178)=8,ROUND(SUMIF(data2!J$4:J$10000,O178,data2!V$4:V$10000)-SUMIF(data2!J$4:J$10000,O178,data2!W$4:W$10000)+Q178,2),IF(LEN(O178)=10,ROUND(SUMIF(data2!T$4:T$10000,O178,data2!V$4:V$10000)-SUMIF(data2!T$4:T$10000,O178,data2!W$4:W$10000)+Q178,2),0))))</f>
        <v>0</v>
      </c>
    </row>
    <row r="179" spans="10:23" ht="15" customHeight="1" x14ac:dyDescent="0.15">
      <c r="J179" s="3">
        <f>IF(K179=0,0,IF(AND(K179&lt;&gt;0,INT(LEFT(O179,4))=结转!R$13),MAX(J$2:J178)+1,0))</f>
        <v>0</v>
      </c>
      <c r="K179" s="16">
        <f>ROUND(SUMIF(data!T$4:T$10000,O179,data!V$4:V$10000)-SUMIF(data!T$4:T$10000,O179,data!W$4:W$10000),2)</f>
        <v>0</v>
      </c>
      <c r="Q179" s="89">
        <v>0</v>
      </c>
      <c r="S179" s="16">
        <f t="shared" si="8"/>
        <v>0</v>
      </c>
      <c r="T179" s="16" t="str">
        <f t="shared" si="9"/>
        <v/>
      </c>
      <c r="U179" s="26">
        <f t="shared" si="7"/>
        <v>0</v>
      </c>
      <c r="W179" s="16">
        <f>IF(LEN(O179)=4,ROUND(SUMIF(data2!H$4:H$10000,O179,data2!V$4:V$10000)-SUMIF(data2!H$4:H$10000,O179,data2!W$4:W$10000)+Q179,2),IF(LEN(O179)=6,ROUND(SUMIF(data2!I$4:I$10000,O179,data2!V$4:V$10000)-SUMIF(data2!I$4:I$10000,O179,data2!W$4:W$10000)+Q179,2),IF(LEN(O179)=8,ROUND(SUMIF(data2!J$4:J$10000,O179,data2!V$4:V$10000)-SUMIF(data2!J$4:J$10000,O179,data2!W$4:W$10000)+Q179,2),IF(LEN(O179)=10,ROUND(SUMIF(data2!T$4:T$10000,O179,data2!V$4:V$10000)-SUMIF(data2!T$4:T$10000,O179,data2!W$4:W$10000)+Q179,2),0))))</f>
        <v>0</v>
      </c>
    </row>
    <row r="180" spans="10:23" ht="15" customHeight="1" x14ac:dyDescent="0.15">
      <c r="J180" s="3">
        <f>IF(K180=0,0,IF(AND(K180&lt;&gt;0,INT(LEFT(O180,4))=结转!R$13),MAX(J$2:J179)+1,0))</f>
        <v>0</v>
      </c>
      <c r="K180" s="16">
        <f>ROUND(SUMIF(data!T$4:T$10000,O180,data!V$4:V$10000)-SUMIF(data!T$4:T$10000,O180,data!W$4:W$10000),2)</f>
        <v>0</v>
      </c>
      <c r="Q180" s="89">
        <v>0</v>
      </c>
      <c r="S180" s="16">
        <f t="shared" si="8"/>
        <v>0</v>
      </c>
      <c r="T180" s="16" t="str">
        <f t="shared" si="9"/>
        <v/>
      </c>
      <c r="U180" s="26">
        <f t="shared" si="7"/>
        <v>0</v>
      </c>
      <c r="W180" s="16">
        <f>IF(LEN(O180)=4,ROUND(SUMIF(data2!H$4:H$10000,O180,data2!V$4:V$10000)-SUMIF(data2!H$4:H$10000,O180,data2!W$4:W$10000)+Q180,2),IF(LEN(O180)=6,ROUND(SUMIF(data2!I$4:I$10000,O180,data2!V$4:V$10000)-SUMIF(data2!I$4:I$10000,O180,data2!W$4:W$10000)+Q180,2),IF(LEN(O180)=8,ROUND(SUMIF(data2!J$4:J$10000,O180,data2!V$4:V$10000)-SUMIF(data2!J$4:J$10000,O180,data2!W$4:W$10000)+Q180,2),IF(LEN(O180)=10,ROUND(SUMIF(data2!T$4:T$10000,O180,data2!V$4:V$10000)-SUMIF(data2!T$4:T$10000,O180,data2!W$4:W$10000)+Q180,2),0))))</f>
        <v>0</v>
      </c>
    </row>
    <row r="181" spans="10:23" ht="15" customHeight="1" x14ac:dyDescent="0.15">
      <c r="J181" s="3">
        <f>IF(K181=0,0,IF(AND(K181&lt;&gt;0,INT(LEFT(O181,4))=结转!R$13),MAX(J$2:J180)+1,0))</f>
        <v>0</v>
      </c>
      <c r="K181" s="16">
        <f>ROUND(SUMIF(data!T$4:T$10000,O181,data!V$4:V$10000)-SUMIF(data!T$4:T$10000,O181,data!W$4:W$10000),2)</f>
        <v>0</v>
      </c>
      <c r="Q181" s="89">
        <v>0</v>
      </c>
      <c r="S181" s="16">
        <f t="shared" si="8"/>
        <v>0</v>
      </c>
      <c r="T181" s="16" t="str">
        <f t="shared" si="9"/>
        <v/>
      </c>
      <c r="U181" s="26">
        <f t="shared" si="7"/>
        <v>0</v>
      </c>
      <c r="W181" s="16">
        <f>IF(LEN(O181)=4,ROUND(SUMIF(data2!H$4:H$10000,O181,data2!V$4:V$10000)-SUMIF(data2!H$4:H$10000,O181,data2!W$4:W$10000)+Q181,2),IF(LEN(O181)=6,ROUND(SUMIF(data2!I$4:I$10000,O181,data2!V$4:V$10000)-SUMIF(data2!I$4:I$10000,O181,data2!W$4:W$10000)+Q181,2),IF(LEN(O181)=8,ROUND(SUMIF(data2!J$4:J$10000,O181,data2!V$4:V$10000)-SUMIF(data2!J$4:J$10000,O181,data2!W$4:W$10000)+Q181,2),IF(LEN(O181)=10,ROUND(SUMIF(data2!T$4:T$10000,O181,data2!V$4:V$10000)-SUMIF(data2!T$4:T$10000,O181,data2!W$4:W$10000)+Q181,2),0))))</f>
        <v>0</v>
      </c>
    </row>
    <row r="182" spans="10:23" ht="15" customHeight="1" x14ac:dyDescent="0.15">
      <c r="J182" s="3">
        <f>IF(K182=0,0,IF(AND(K182&lt;&gt;0,INT(LEFT(O182,4))=结转!R$13),MAX(J$2:J181)+1,0))</f>
        <v>0</v>
      </c>
      <c r="K182" s="16">
        <f>ROUND(SUMIF(data!T$4:T$10000,O182,data!V$4:V$10000)-SUMIF(data!T$4:T$10000,O182,data!W$4:W$10000),2)</f>
        <v>0</v>
      </c>
      <c r="Q182" s="89">
        <v>0</v>
      </c>
      <c r="S182" s="16">
        <f t="shared" si="8"/>
        <v>0</v>
      </c>
      <c r="T182" s="16" t="str">
        <f t="shared" si="9"/>
        <v/>
      </c>
      <c r="U182" s="26">
        <f t="shared" si="7"/>
        <v>0</v>
      </c>
      <c r="W182" s="16">
        <f>IF(LEN(O182)=4,ROUND(SUMIF(data2!H$4:H$10000,O182,data2!V$4:V$10000)-SUMIF(data2!H$4:H$10000,O182,data2!W$4:W$10000)+Q182,2),IF(LEN(O182)=6,ROUND(SUMIF(data2!I$4:I$10000,O182,data2!V$4:V$10000)-SUMIF(data2!I$4:I$10000,O182,data2!W$4:W$10000)+Q182,2),IF(LEN(O182)=8,ROUND(SUMIF(data2!J$4:J$10000,O182,data2!V$4:V$10000)-SUMIF(data2!J$4:J$10000,O182,data2!W$4:W$10000)+Q182,2),IF(LEN(O182)=10,ROUND(SUMIF(data2!T$4:T$10000,O182,data2!V$4:V$10000)-SUMIF(data2!T$4:T$10000,O182,data2!W$4:W$10000)+Q182,2),0))))</f>
        <v>0</v>
      </c>
    </row>
    <row r="183" spans="10:23" ht="15" customHeight="1" x14ac:dyDescent="0.15">
      <c r="J183" s="3">
        <f>IF(K183=0,0,IF(AND(K183&lt;&gt;0,INT(LEFT(O183,4))=结转!R$13),MAX(J$2:J182)+1,0))</f>
        <v>0</v>
      </c>
      <c r="K183" s="16">
        <f>ROUND(SUMIF(data!T$4:T$10000,O183,data!V$4:V$10000)-SUMIF(data!T$4:T$10000,O183,data!W$4:W$10000),2)</f>
        <v>0</v>
      </c>
      <c r="Q183" s="89">
        <v>0</v>
      </c>
      <c r="S183" s="16">
        <f t="shared" si="8"/>
        <v>0</v>
      </c>
      <c r="T183" s="16" t="str">
        <f t="shared" si="9"/>
        <v/>
      </c>
      <c r="U183" s="26">
        <f t="shared" si="7"/>
        <v>0</v>
      </c>
      <c r="W183" s="16">
        <f>IF(LEN(O183)=4,ROUND(SUMIF(data2!H$4:H$10000,O183,data2!V$4:V$10000)-SUMIF(data2!H$4:H$10000,O183,data2!W$4:W$10000)+Q183,2),IF(LEN(O183)=6,ROUND(SUMIF(data2!I$4:I$10000,O183,data2!V$4:V$10000)-SUMIF(data2!I$4:I$10000,O183,data2!W$4:W$10000)+Q183,2),IF(LEN(O183)=8,ROUND(SUMIF(data2!J$4:J$10000,O183,data2!V$4:V$10000)-SUMIF(data2!J$4:J$10000,O183,data2!W$4:W$10000)+Q183,2),IF(LEN(O183)=10,ROUND(SUMIF(data2!T$4:T$10000,O183,data2!V$4:V$10000)-SUMIF(data2!T$4:T$10000,O183,data2!W$4:W$10000)+Q183,2),0))))</f>
        <v>0</v>
      </c>
    </row>
    <row r="184" spans="10:23" ht="15" customHeight="1" x14ac:dyDescent="0.15">
      <c r="J184" s="3">
        <f>IF(K184=0,0,IF(AND(K184&lt;&gt;0,INT(LEFT(O184,4))=结转!R$13),MAX(J$2:J183)+1,0))</f>
        <v>0</v>
      </c>
      <c r="K184" s="16">
        <f>ROUND(SUMIF(data!T$4:T$10000,O184,data!V$4:V$10000)-SUMIF(data!T$4:T$10000,O184,data!W$4:W$10000),2)</f>
        <v>0</v>
      </c>
      <c r="Q184" s="89">
        <v>0</v>
      </c>
      <c r="S184" s="16">
        <f t="shared" si="8"/>
        <v>0</v>
      </c>
      <c r="T184" s="16" t="str">
        <f t="shared" si="9"/>
        <v/>
      </c>
      <c r="U184" s="26">
        <f t="shared" si="7"/>
        <v>0</v>
      </c>
      <c r="W184" s="16">
        <f>IF(LEN(O184)=4,ROUND(SUMIF(data2!H$4:H$10000,O184,data2!V$4:V$10000)-SUMIF(data2!H$4:H$10000,O184,data2!W$4:W$10000)+Q184,2),IF(LEN(O184)=6,ROUND(SUMIF(data2!I$4:I$10000,O184,data2!V$4:V$10000)-SUMIF(data2!I$4:I$10000,O184,data2!W$4:W$10000)+Q184,2),IF(LEN(O184)=8,ROUND(SUMIF(data2!J$4:J$10000,O184,data2!V$4:V$10000)-SUMIF(data2!J$4:J$10000,O184,data2!W$4:W$10000)+Q184,2),IF(LEN(O184)=10,ROUND(SUMIF(data2!T$4:T$10000,O184,data2!V$4:V$10000)-SUMIF(data2!T$4:T$10000,O184,data2!W$4:W$10000)+Q184,2),0))))</f>
        <v>0</v>
      </c>
    </row>
    <row r="185" spans="10:23" ht="15" customHeight="1" x14ac:dyDescent="0.15">
      <c r="J185" s="3">
        <f>IF(K185=0,0,IF(AND(K185&lt;&gt;0,INT(LEFT(O185,4))=结转!R$13),MAX(J$2:J184)+1,0))</f>
        <v>0</v>
      </c>
      <c r="K185" s="16">
        <f>ROUND(SUMIF(data!T$4:T$10000,O185,data!V$4:V$10000)-SUMIF(data!T$4:T$10000,O185,data!W$4:W$10000),2)</f>
        <v>0</v>
      </c>
      <c r="Q185" s="89">
        <v>0</v>
      </c>
      <c r="S185" s="16">
        <f t="shared" si="8"/>
        <v>0</v>
      </c>
      <c r="T185" s="16" t="str">
        <f t="shared" si="9"/>
        <v/>
      </c>
      <c r="U185" s="26">
        <f t="shared" si="7"/>
        <v>0</v>
      </c>
      <c r="W185" s="16">
        <f>IF(LEN(O185)=4,ROUND(SUMIF(data2!H$4:H$10000,O185,data2!V$4:V$10000)-SUMIF(data2!H$4:H$10000,O185,data2!W$4:W$10000)+Q185,2),IF(LEN(O185)=6,ROUND(SUMIF(data2!I$4:I$10000,O185,data2!V$4:V$10000)-SUMIF(data2!I$4:I$10000,O185,data2!W$4:W$10000)+Q185,2),IF(LEN(O185)=8,ROUND(SUMIF(data2!J$4:J$10000,O185,data2!V$4:V$10000)-SUMIF(data2!J$4:J$10000,O185,data2!W$4:W$10000)+Q185,2),IF(LEN(O185)=10,ROUND(SUMIF(data2!T$4:T$10000,O185,data2!V$4:V$10000)-SUMIF(data2!T$4:T$10000,O185,data2!W$4:W$10000)+Q185,2),0))))</f>
        <v>0</v>
      </c>
    </row>
    <row r="186" spans="10:23" ht="15" customHeight="1" x14ac:dyDescent="0.15">
      <c r="J186" s="3">
        <f>IF(K186=0,0,IF(AND(K186&lt;&gt;0,INT(LEFT(O186,4))=结转!R$13),MAX(J$2:J185)+1,0))</f>
        <v>0</v>
      </c>
      <c r="K186" s="16">
        <f>ROUND(SUMIF(data!T$4:T$10000,O186,data!V$4:V$10000)-SUMIF(data!T$4:T$10000,O186,data!W$4:W$10000),2)</f>
        <v>0</v>
      </c>
      <c r="Q186" s="89">
        <v>0</v>
      </c>
      <c r="S186" s="16">
        <f t="shared" si="8"/>
        <v>0</v>
      </c>
      <c r="T186" s="16" t="str">
        <f t="shared" si="9"/>
        <v/>
      </c>
      <c r="U186" s="26">
        <f t="shared" si="7"/>
        <v>0</v>
      </c>
      <c r="W186" s="16">
        <f>IF(LEN(O186)=4,ROUND(SUMIF(data2!H$4:H$10000,O186,data2!V$4:V$10000)-SUMIF(data2!H$4:H$10000,O186,data2!W$4:W$10000)+Q186,2),IF(LEN(O186)=6,ROUND(SUMIF(data2!I$4:I$10000,O186,data2!V$4:V$10000)-SUMIF(data2!I$4:I$10000,O186,data2!W$4:W$10000)+Q186,2),IF(LEN(O186)=8,ROUND(SUMIF(data2!J$4:J$10000,O186,data2!V$4:V$10000)-SUMIF(data2!J$4:J$10000,O186,data2!W$4:W$10000)+Q186,2),IF(LEN(O186)=10,ROUND(SUMIF(data2!T$4:T$10000,O186,data2!V$4:V$10000)-SUMIF(data2!T$4:T$10000,O186,data2!W$4:W$10000)+Q186,2),0))))</f>
        <v>0</v>
      </c>
    </row>
    <row r="187" spans="10:23" ht="15" customHeight="1" x14ac:dyDescent="0.15">
      <c r="J187" s="3">
        <f>IF(K187=0,0,IF(AND(K187&lt;&gt;0,INT(LEFT(O187,4))=结转!R$13),MAX(J$2:J186)+1,0))</f>
        <v>0</v>
      </c>
      <c r="K187" s="16">
        <f>ROUND(SUMIF(data!T$4:T$10000,O187,data!V$4:V$10000)-SUMIF(data!T$4:T$10000,O187,data!W$4:W$10000),2)</f>
        <v>0</v>
      </c>
      <c r="Q187" s="89">
        <v>0</v>
      </c>
      <c r="S187" s="16">
        <f t="shared" si="8"/>
        <v>0</v>
      </c>
      <c r="T187" s="16" t="str">
        <f t="shared" si="9"/>
        <v/>
      </c>
      <c r="U187" s="26">
        <f t="shared" si="7"/>
        <v>0</v>
      </c>
      <c r="W187" s="16">
        <f>IF(LEN(O187)=4,ROUND(SUMIF(data2!H$4:H$10000,O187,data2!V$4:V$10000)-SUMIF(data2!H$4:H$10000,O187,data2!W$4:W$10000)+Q187,2),IF(LEN(O187)=6,ROUND(SUMIF(data2!I$4:I$10000,O187,data2!V$4:V$10000)-SUMIF(data2!I$4:I$10000,O187,data2!W$4:W$10000)+Q187,2),IF(LEN(O187)=8,ROUND(SUMIF(data2!J$4:J$10000,O187,data2!V$4:V$10000)-SUMIF(data2!J$4:J$10000,O187,data2!W$4:W$10000)+Q187,2),IF(LEN(O187)=10,ROUND(SUMIF(data2!T$4:T$10000,O187,data2!V$4:V$10000)-SUMIF(data2!T$4:T$10000,O187,data2!W$4:W$10000)+Q187,2),0))))</f>
        <v>0</v>
      </c>
    </row>
    <row r="188" spans="10:23" ht="15" customHeight="1" x14ac:dyDescent="0.15">
      <c r="J188" s="3">
        <f>IF(K188=0,0,IF(AND(K188&lt;&gt;0,INT(LEFT(O188,4))=结转!R$13),MAX(J$2:J187)+1,0))</f>
        <v>0</v>
      </c>
      <c r="K188" s="16">
        <f>ROUND(SUMIF(data!T$4:T$10000,O188,data!V$4:V$10000)-SUMIF(data!T$4:T$10000,O188,data!W$4:W$10000),2)</f>
        <v>0</v>
      </c>
      <c r="Q188" s="89">
        <v>0</v>
      </c>
      <c r="S188" s="16">
        <f t="shared" si="8"/>
        <v>0</v>
      </c>
      <c r="T188" s="16" t="str">
        <f t="shared" si="9"/>
        <v/>
      </c>
      <c r="U188" s="26">
        <f t="shared" si="7"/>
        <v>0</v>
      </c>
      <c r="W188" s="16">
        <f>IF(LEN(O188)=4,ROUND(SUMIF(data2!H$4:H$10000,O188,data2!V$4:V$10000)-SUMIF(data2!H$4:H$10000,O188,data2!W$4:W$10000)+Q188,2),IF(LEN(O188)=6,ROUND(SUMIF(data2!I$4:I$10000,O188,data2!V$4:V$10000)-SUMIF(data2!I$4:I$10000,O188,data2!W$4:W$10000)+Q188,2),IF(LEN(O188)=8,ROUND(SUMIF(data2!J$4:J$10000,O188,data2!V$4:V$10000)-SUMIF(data2!J$4:J$10000,O188,data2!W$4:W$10000)+Q188,2),IF(LEN(O188)=10,ROUND(SUMIF(data2!T$4:T$10000,O188,data2!V$4:V$10000)-SUMIF(data2!T$4:T$10000,O188,data2!W$4:W$10000)+Q188,2),0))))</f>
        <v>0</v>
      </c>
    </row>
    <row r="189" spans="10:23" ht="15" customHeight="1" x14ac:dyDescent="0.15">
      <c r="J189" s="3">
        <f>IF(K189=0,0,IF(AND(K189&lt;&gt;0,INT(LEFT(O189,4))=结转!R$13),MAX(J$2:J188)+1,0))</f>
        <v>0</v>
      </c>
      <c r="K189" s="16">
        <f>ROUND(SUMIF(data!T$4:T$10000,O189,data!V$4:V$10000)-SUMIF(data!T$4:T$10000,O189,data!W$4:W$10000),2)</f>
        <v>0</v>
      </c>
      <c r="Q189" s="89">
        <v>0</v>
      </c>
      <c r="S189" s="16">
        <f t="shared" si="8"/>
        <v>0</v>
      </c>
      <c r="T189" s="16" t="str">
        <f t="shared" si="9"/>
        <v/>
      </c>
      <c r="U189" s="26">
        <f t="shared" si="7"/>
        <v>0</v>
      </c>
      <c r="W189" s="16">
        <f>IF(LEN(O189)=4,ROUND(SUMIF(data2!H$4:H$10000,O189,data2!V$4:V$10000)-SUMIF(data2!H$4:H$10000,O189,data2!W$4:W$10000)+Q189,2),IF(LEN(O189)=6,ROUND(SUMIF(data2!I$4:I$10000,O189,data2!V$4:V$10000)-SUMIF(data2!I$4:I$10000,O189,data2!W$4:W$10000)+Q189,2),IF(LEN(O189)=8,ROUND(SUMIF(data2!J$4:J$10000,O189,data2!V$4:V$10000)-SUMIF(data2!J$4:J$10000,O189,data2!W$4:W$10000)+Q189,2),IF(LEN(O189)=10,ROUND(SUMIF(data2!T$4:T$10000,O189,data2!V$4:V$10000)-SUMIF(data2!T$4:T$10000,O189,data2!W$4:W$10000)+Q189,2),0))))</f>
        <v>0</v>
      </c>
    </row>
    <row r="190" spans="10:23" ht="15" customHeight="1" x14ac:dyDescent="0.15">
      <c r="J190" s="3">
        <f>IF(K190=0,0,IF(AND(K190&lt;&gt;0,INT(LEFT(O190,4))=结转!R$13),MAX(J$2:J189)+1,0))</f>
        <v>0</v>
      </c>
      <c r="K190" s="16">
        <f>ROUND(SUMIF(data!T$4:T$10000,O190,data!V$4:V$10000)-SUMIF(data!T$4:T$10000,O190,data!W$4:W$10000),2)</f>
        <v>0</v>
      </c>
      <c r="Q190" s="89">
        <v>0</v>
      </c>
      <c r="S190" s="16">
        <f t="shared" si="8"/>
        <v>0</v>
      </c>
      <c r="T190" s="16" t="str">
        <f t="shared" si="9"/>
        <v/>
      </c>
      <c r="U190" s="26">
        <f t="shared" si="7"/>
        <v>0</v>
      </c>
      <c r="W190" s="16">
        <f>IF(LEN(O190)=4,ROUND(SUMIF(data2!H$4:H$10000,O190,data2!V$4:V$10000)-SUMIF(data2!H$4:H$10000,O190,data2!W$4:W$10000)+Q190,2),IF(LEN(O190)=6,ROUND(SUMIF(data2!I$4:I$10000,O190,data2!V$4:V$10000)-SUMIF(data2!I$4:I$10000,O190,data2!W$4:W$10000)+Q190,2),IF(LEN(O190)=8,ROUND(SUMIF(data2!J$4:J$10000,O190,data2!V$4:V$10000)-SUMIF(data2!J$4:J$10000,O190,data2!W$4:W$10000)+Q190,2),IF(LEN(O190)=10,ROUND(SUMIF(data2!T$4:T$10000,O190,data2!V$4:V$10000)-SUMIF(data2!T$4:T$10000,O190,data2!W$4:W$10000)+Q190,2),0))))</f>
        <v>0</v>
      </c>
    </row>
    <row r="191" spans="10:23" ht="15" customHeight="1" x14ac:dyDescent="0.15">
      <c r="J191" s="3">
        <f>IF(K191=0,0,IF(AND(K191&lt;&gt;0,INT(LEFT(O191,4))=结转!R$13),MAX(J$2:J190)+1,0))</f>
        <v>0</v>
      </c>
      <c r="K191" s="16">
        <f>ROUND(SUMIF(data!T$4:T$10000,O191,data!V$4:V$10000)-SUMIF(data!T$4:T$10000,O191,data!W$4:W$10000),2)</f>
        <v>0</v>
      </c>
      <c r="Q191" s="89">
        <v>0</v>
      </c>
      <c r="S191" s="16">
        <f t="shared" si="8"/>
        <v>0</v>
      </c>
      <c r="T191" s="16" t="str">
        <f t="shared" si="9"/>
        <v/>
      </c>
      <c r="U191" s="26">
        <f t="shared" si="7"/>
        <v>0</v>
      </c>
      <c r="W191" s="16">
        <f>IF(LEN(O191)=4,ROUND(SUMIF(data2!H$4:H$10000,O191,data2!V$4:V$10000)-SUMIF(data2!H$4:H$10000,O191,data2!W$4:W$10000)+Q191,2),IF(LEN(O191)=6,ROUND(SUMIF(data2!I$4:I$10000,O191,data2!V$4:V$10000)-SUMIF(data2!I$4:I$10000,O191,data2!W$4:W$10000)+Q191,2),IF(LEN(O191)=8,ROUND(SUMIF(data2!J$4:J$10000,O191,data2!V$4:V$10000)-SUMIF(data2!J$4:J$10000,O191,data2!W$4:W$10000)+Q191,2),IF(LEN(O191)=10,ROUND(SUMIF(data2!T$4:T$10000,O191,data2!V$4:V$10000)-SUMIF(data2!T$4:T$10000,O191,data2!W$4:W$10000)+Q191,2),0))))</f>
        <v>0</v>
      </c>
    </row>
    <row r="192" spans="10:23" ht="15" customHeight="1" x14ac:dyDescent="0.15">
      <c r="J192" s="3">
        <f>IF(K192=0,0,IF(AND(K192&lt;&gt;0,INT(LEFT(O192,4))=结转!R$13),MAX(J$2:J191)+1,0))</f>
        <v>0</v>
      </c>
      <c r="K192" s="16">
        <f>ROUND(SUMIF(data!T$4:T$10000,O192,data!V$4:V$10000)-SUMIF(data!T$4:T$10000,O192,data!W$4:W$10000),2)</f>
        <v>0</v>
      </c>
      <c r="Q192" s="89">
        <v>0</v>
      </c>
      <c r="S192" s="16">
        <f t="shared" si="8"/>
        <v>0</v>
      </c>
      <c r="T192" s="16" t="str">
        <f t="shared" si="9"/>
        <v/>
      </c>
      <c r="U192" s="26">
        <f t="shared" si="7"/>
        <v>0</v>
      </c>
      <c r="W192" s="16">
        <f>IF(LEN(O192)=4,ROUND(SUMIF(data2!H$4:H$10000,O192,data2!V$4:V$10000)-SUMIF(data2!H$4:H$10000,O192,data2!W$4:W$10000)+Q192,2),IF(LEN(O192)=6,ROUND(SUMIF(data2!I$4:I$10000,O192,data2!V$4:V$10000)-SUMIF(data2!I$4:I$10000,O192,data2!W$4:W$10000)+Q192,2),IF(LEN(O192)=8,ROUND(SUMIF(data2!J$4:J$10000,O192,data2!V$4:V$10000)-SUMIF(data2!J$4:J$10000,O192,data2!W$4:W$10000)+Q192,2),IF(LEN(O192)=10,ROUND(SUMIF(data2!T$4:T$10000,O192,data2!V$4:V$10000)-SUMIF(data2!T$4:T$10000,O192,data2!W$4:W$10000)+Q192,2),0))))</f>
        <v>0</v>
      </c>
    </row>
    <row r="193" spans="10:23" ht="15" customHeight="1" x14ac:dyDescent="0.15">
      <c r="J193" s="3">
        <f>IF(K193=0,0,IF(AND(K193&lt;&gt;0,INT(LEFT(O193,4))=结转!R$13),MAX(J$2:J192)+1,0))</f>
        <v>0</v>
      </c>
      <c r="K193" s="16">
        <f>ROUND(SUMIF(data!T$4:T$10000,O193,data!V$4:V$10000)-SUMIF(data!T$4:T$10000,O193,data!W$4:W$10000),2)</f>
        <v>0</v>
      </c>
      <c r="Q193" s="89">
        <v>0</v>
      </c>
      <c r="S193" s="16">
        <f t="shared" si="8"/>
        <v>0</v>
      </c>
      <c r="T193" s="16" t="str">
        <f t="shared" si="9"/>
        <v/>
      </c>
      <c r="U193" s="26">
        <f t="shared" si="7"/>
        <v>0</v>
      </c>
      <c r="W193" s="16">
        <f>IF(LEN(O193)=4,ROUND(SUMIF(data2!H$4:H$10000,O193,data2!V$4:V$10000)-SUMIF(data2!H$4:H$10000,O193,data2!W$4:W$10000)+Q193,2),IF(LEN(O193)=6,ROUND(SUMIF(data2!I$4:I$10000,O193,data2!V$4:V$10000)-SUMIF(data2!I$4:I$10000,O193,data2!W$4:W$10000)+Q193,2),IF(LEN(O193)=8,ROUND(SUMIF(data2!J$4:J$10000,O193,data2!V$4:V$10000)-SUMIF(data2!J$4:J$10000,O193,data2!W$4:W$10000)+Q193,2),IF(LEN(O193)=10,ROUND(SUMIF(data2!T$4:T$10000,O193,data2!V$4:V$10000)-SUMIF(data2!T$4:T$10000,O193,data2!W$4:W$10000)+Q193,2),0))))</f>
        <v>0</v>
      </c>
    </row>
    <row r="194" spans="10:23" ht="15" customHeight="1" x14ac:dyDescent="0.15">
      <c r="J194" s="3">
        <f>IF(K194=0,0,IF(AND(K194&lt;&gt;0,INT(LEFT(O194,4))=结转!R$13),MAX(J$2:J193)+1,0))</f>
        <v>0</v>
      </c>
      <c r="K194" s="16">
        <f>ROUND(SUMIF(data!T$4:T$10000,O194,data!V$4:V$10000)-SUMIF(data!T$4:T$10000,O194,data!W$4:W$10000),2)</f>
        <v>0</v>
      </c>
      <c r="Q194" s="89">
        <v>0</v>
      </c>
      <c r="S194" s="16">
        <f t="shared" si="8"/>
        <v>0</v>
      </c>
      <c r="T194" s="16" t="str">
        <f t="shared" si="9"/>
        <v/>
      </c>
      <c r="U194" s="26">
        <f t="shared" si="7"/>
        <v>0</v>
      </c>
      <c r="W194" s="16">
        <f>IF(LEN(O194)=4,ROUND(SUMIF(data2!H$4:H$10000,O194,data2!V$4:V$10000)-SUMIF(data2!H$4:H$10000,O194,data2!W$4:W$10000)+Q194,2),IF(LEN(O194)=6,ROUND(SUMIF(data2!I$4:I$10000,O194,data2!V$4:V$10000)-SUMIF(data2!I$4:I$10000,O194,data2!W$4:W$10000)+Q194,2),IF(LEN(O194)=8,ROUND(SUMIF(data2!J$4:J$10000,O194,data2!V$4:V$10000)-SUMIF(data2!J$4:J$10000,O194,data2!W$4:W$10000)+Q194,2),IF(LEN(O194)=10,ROUND(SUMIF(data2!T$4:T$10000,O194,data2!V$4:V$10000)-SUMIF(data2!T$4:T$10000,O194,data2!W$4:W$10000)+Q194,2),0))))</f>
        <v>0</v>
      </c>
    </row>
    <row r="195" spans="10:23" ht="15" customHeight="1" x14ac:dyDescent="0.15">
      <c r="J195" s="3">
        <f>IF(K195=0,0,IF(AND(K195&lt;&gt;0,INT(LEFT(O195,4))=结转!R$13),MAX(J$2:J194)+1,0))</f>
        <v>0</v>
      </c>
      <c r="K195" s="16">
        <f>ROUND(SUMIF(data!T$4:T$10000,O195,data!V$4:V$10000)-SUMIF(data!T$4:T$10000,O195,data!W$4:W$10000),2)</f>
        <v>0</v>
      </c>
      <c r="Q195" s="89">
        <v>0</v>
      </c>
      <c r="S195" s="16">
        <f t="shared" si="8"/>
        <v>0</v>
      </c>
      <c r="T195" s="16" t="str">
        <f t="shared" si="9"/>
        <v/>
      </c>
      <c r="U195" s="26">
        <f t="shared" si="7"/>
        <v>0</v>
      </c>
      <c r="W195" s="16">
        <f>IF(LEN(O195)=4,ROUND(SUMIF(data2!H$4:H$10000,O195,data2!V$4:V$10000)-SUMIF(data2!H$4:H$10000,O195,data2!W$4:W$10000)+Q195,2),IF(LEN(O195)=6,ROUND(SUMIF(data2!I$4:I$10000,O195,data2!V$4:V$10000)-SUMIF(data2!I$4:I$10000,O195,data2!W$4:W$10000)+Q195,2),IF(LEN(O195)=8,ROUND(SUMIF(data2!J$4:J$10000,O195,data2!V$4:V$10000)-SUMIF(data2!J$4:J$10000,O195,data2!W$4:W$10000)+Q195,2),IF(LEN(O195)=10,ROUND(SUMIF(data2!T$4:T$10000,O195,data2!V$4:V$10000)-SUMIF(data2!T$4:T$10000,O195,data2!W$4:W$10000)+Q195,2),0))))</f>
        <v>0</v>
      </c>
    </row>
    <row r="196" spans="10:23" ht="15" customHeight="1" x14ac:dyDescent="0.15">
      <c r="J196" s="3">
        <f>IF(K196=0,0,IF(AND(K196&lt;&gt;0,INT(LEFT(O196,4))=结转!R$13),MAX(J$2:J195)+1,0))</f>
        <v>0</v>
      </c>
      <c r="K196" s="16">
        <f>ROUND(SUMIF(data!T$4:T$10000,O196,data!V$4:V$10000)-SUMIF(data!T$4:T$10000,O196,data!W$4:W$10000),2)</f>
        <v>0</v>
      </c>
      <c r="Q196" s="89">
        <v>0</v>
      </c>
      <c r="S196" s="16">
        <f t="shared" si="8"/>
        <v>0</v>
      </c>
      <c r="T196" s="16" t="str">
        <f t="shared" si="9"/>
        <v/>
      </c>
      <c r="U196" s="26">
        <f t="shared" ref="U196:U259" si="10">IF(O196="",0,ROUND(IF(T196&lt;&gt;0,T196,Q196),2))</f>
        <v>0</v>
      </c>
      <c r="W196" s="16">
        <f>IF(LEN(O196)=4,ROUND(SUMIF(data2!H$4:H$10000,O196,data2!V$4:V$10000)-SUMIF(data2!H$4:H$10000,O196,data2!W$4:W$10000)+Q196,2),IF(LEN(O196)=6,ROUND(SUMIF(data2!I$4:I$10000,O196,data2!V$4:V$10000)-SUMIF(data2!I$4:I$10000,O196,data2!W$4:W$10000)+Q196,2),IF(LEN(O196)=8,ROUND(SUMIF(data2!J$4:J$10000,O196,data2!V$4:V$10000)-SUMIF(data2!J$4:J$10000,O196,data2!W$4:W$10000)+Q196,2),IF(LEN(O196)=10,ROUND(SUMIF(data2!T$4:T$10000,O196,data2!V$4:V$10000)-SUMIF(data2!T$4:T$10000,O196,data2!W$4:W$10000)+Q196,2),0))))</f>
        <v>0</v>
      </c>
    </row>
    <row r="197" spans="10:23" ht="15" customHeight="1" x14ac:dyDescent="0.15">
      <c r="J197" s="3">
        <f>IF(K197=0,0,IF(AND(K197&lt;&gt;0,INT(LEFT(O197,4))=结转!R$13),MAX(J$2:J196)+1,0))</f>
        <v>0</v>
      </c>
      <c r="K197" s="16">
        <f>ROUND(SUMIF(data!T$4:T$10000,O197,data!V$4:V$10000)-SUMIF(data!T$4:T$10000,O197,data!W$4:W$10000),2)</f>
        <v>0</v>
      </c>
      <c r="Q197" s="89">
        <v>0</v>
      </c>
      <c r="S197" s="16">
        <f t="shared" si="8"/>
        <v>0</v>
      </c>
      <c r="T197" s="16" t="str">
        <f t="shared" si="9"/>
        <v/>
      </c>
      <c r="U197" s="26">
        <f t="shared" si="10"/>
        <v>0</v>
      </c>
      <c r="W197" s="16">
        <f>IF(LEN(O197)=4,ROUND(SUMIF(data2!H$4:H$10000,O197,data2!V$4:V$10000)-SUMIF(data2!H$4:H$10000,O197,data2!W$4:W$10000)+Q197,2),IF(LEN(O197)=6,ROUND(SUMIF(data2!I$4:I$10000,O197,data2!V$4:V$10000)-SUMIF(data2!I$4:I$10000,O197,data2!W$4:W$10000)+Q197,2),IF(LEN(O197)=8,ROUND(SUMIF(data2!J$4:J$10000,O197,data2!V$4:V$10000)-SUMIF(data2!J$4:J$10000,O197,data2!W$4:W$10000)+Q197,2),IF(LEN(O197)=10,ROUND(SUMIF(data2!T$4:T$10000,O197,data2!V$4:V$10000)-SUMIF(data2!T$4:T$10000,O197,data2!W$4:W$10000)+Q197,2),0))))</f>
        <v>0</v>
      </c>
    </row>
    <row r="198" spans="10:23" ht="15" customHeight="1" x14ac:dyDescent="0.15">
      <c r="J198" s="3">
        <f>IF(K198=0,0,IF(AND(K198&lt;&gt;0,INT(LEFT(O198,4))=结转!R$13),MAX(J$2:J197)+1,0))</f>
        <v>0</v>
      </c>
      <c r="K198" s="16">
        <f>ROUND(SUMIF(data!T$4:T$10000,O198,data!V$4:V$10000)-SUMIF(data!T$4:T$10000,O198,data!W$4:W$10000),2)</f>
        <v>0</v>
      </c>
      <c r="Q198" s="89">
        <v>0</v>
      </c>
      <c r="S198" s="16">
        <f t="shared" si="8"/>
        <v>0</v>
      </c>
      <c r="T198" s="16" t="str">
        <f t="shared" si="9"/>
        <v/>
      </c>
      <c r="U198" s="26">
        <f t="shared" si="10"/>
        <v>0</v>
      </c>
      <c r="W198" s="16">
        <f>IF(LEN(O198)=4,ROUND(SUMIF(data2!H$4:H$10000,O198,data2!V$4:V$10000)-SUMIF(data2!H$4:H$10000,O198,data2!W$4:W$10000)+Q198,2),IF(LEN(O198)=6,ROUND(SUMIF(data2!I$4:I$10000,O198,data2!V$4:V$10000)-SUMIF(data2!I$4:I$10000,O198,data2!W$4:W$10000)+Q198,2),IF(LEN(O198)=8,ROUND(SUMIF(data2!J$4:J$10000,O198,data2!V$4:V$10000)-SUMIF(data2!J$4:J$10000,O198,data2!W$4:W$10000)+Q198,2),IF(LEN(O198)=10,ROUND(SUMIF(data2!T$4:T$10000,O198,data2!V$4:V$10000)-SUMIF(data2!T$4:T$10000,O198,data2!W$4:W$10000)+Q198,2),0))))</f>
        <v>0</v>
      </c>
    </row>
    <row r="199" spans="10:23" ht="15" customHeight="1" x14ac:dyDescent="0.15">
      <c r="J199" s="3">
        <f>IF(K199=0,0,IF(AND(K199&lt;&gt;0,INT(LEFT(O199,4))=结转!R$13),MAX(J$2:J198)+1,0))</f>
        <v>0</v>
      </c>
      <c r="K199" s="16">
        <f>ROUND(SUMIF(data!T$4:T$10000,O199,data!V$4:V$10000)-SUMIF(data!T$4:T$10000,O199,data!W$4:W$10000),2)</f>
        <v>0</v>
      </c>
      <c r="Q199" s="89">
        <v>0</v>
      </c>
      <c r="S199" s="16">
        <f t="shared" si="8"/>
        <v>0</v>
      </c>
      <c r="T199" s="16" t="str">
        <f t="shared" si="9"/>
        <v/>
      </c>
      <c r="U199" s="26">
        <f t="shared" si="10"/>
        <v>0</v>
      </c>
      <c r="W199" s="16">
        <f>IF(LEN(O199)=4,ROUND(SUMIF(data2!H$4:H$10000,O199,data2!V$4:V$10000)-SUMIF(data2!H$4:H$10000,O199,data2!W$4:W$10000)+Q199,2),IF(LEN(O199)=6,ROUND(SUMIF(data2!I$4:I$10000,O199,data2!V$4:V$10000)-SUMIF(data2!I$4:I$10000,O199,data2!W$4:W$10000)+Q199,2),IF(LEN(O199)=8,ROUND(SUMIF(data2!J$4:J$10000,O199,data2!V$4:V$10000)-SUMIF(data2!J$4:J$10000,O199,data2!W$4:W$10000)+Q199,2),IF(LEN(O199)=10,ROUND(SUMIF(data2!T$4:T$10000,O199,data2!V$4:V$10000)-SUMIF(data2!T$4:T$10000,O199,data2!W$4:W$10000)+Q199,2),0))))</f>
        <v>0</v>
      </c>
    </row>
    <row r="200" spans="10:23" ht="15" customHeight="1" x14ac:dyDescent="0.15">
      <c r="J200" s="3">
        <f>IF(K200=0,0,IF(AND(K200&lt;&gt;0,INT(LEFT(O200,4))=结转!R$13),MAX(J$2:J199)+1,0))</f>
        <v>0</v>
      </c>
      <c r="K200" s="16">
        <f>ROUND(SUMIF(data!T$4:T$10000,O200,data!V$4:V$10000)-SUMIF(data!T$4:T$10000,O200,data!W$4:W$10000),2)</f>
        <v>0</v>
      </c>
      <c r="Q200" s="89">
        <v>0</v>
      </c>
      <c r="S200" s="16">
        <f t="shared" ref="S200:S263" si="11">IF(LEN(O200)&gt;4,INT(O200/100),0)</f>
        <v>0</v>
      </c>
      <c r="T200" s="16" t="str">
        <f t="shared" si="9"/>
        <v/>
      </c>
      <c r="U200" s="26">
        <f t="shared" si="10"/>
        <v>0</v>
      </c>
      <c r="W200" s="16">
        <f>IF(LEN(O200)=4,ROUND(SUMIF(data2!H$4:H$10000,O200,data2!V$4:V$10000)-SUMIF(data2!H$4:H$10000,O200,data2!W$4:W$10000)+Q200,2),IF(LEN(O200)=6,ROUND(SUMIF(data2!I$4:I$10000,O200,data2!V$4:V$10000)-SUMIF(data2!I$4:I$10000,O200,data2!W$4:W$10000)+Q200,2),IF(LEN(O200)=8,ROUND(SUMIF(data2!J$4:J$10000,O200,data2!V$4:V$10000)-SUMIF(data2!J$4:J$10000,O200,data2!W$4:W$10000)+Q200,2),IF(LEN(O200)=10,ROUND(SUMIF(data2!T$4:T$10000,O200,data2!V$4:V$10000)-SUMIF(data2!T$4:T$10000,O200,data2!W$4:W$10000)+Q200,2),0))))</f>
        <v>0</v>
      </c>
    </row>
    <row r="201" spans="10:23" ht="15" customHeight="1" x14ac:dyDescent="0.15">
      <c r="J201" s="3">
        <f>IF(K201=0,0,IF(AND(K201&lt;&gt;0,INT(LEFT(O201,4))=结转!R$13),MAX(J$2:J200)+1,0))</f>
        <v>0</v>
      </c>
      <c r="K201" s="16">
        <f>ROUND(SUMIF(data!T$4:T$10000,O201,data!V$4:V$10000)-SUMIF(data!T$4:T$10000,O201,data!W$4:W$10000),2)</f>
        <v>0</v>
      </c>
      <c r="Q201" s="89">
        <v>0</v>
      </c>
      <c r="S201" s="16">
        <f t="shared" si="11"/>
        <v>0</v>
      </c>
      <c r="T201" s="16" t="str">
        <f t="shared" si="9"/>
        <v/>
      </c>
      <c r="U201" s="26">
        <f t="shared" si="10"/>
        <v>0</v>
      </c>
      <c r="W201" s="16">
        <f>IF(LEN(O201)=4,ROUND(SUMIF(data2!H$4:H$10000,O201,data2!V$4:V$10000)-SUMIF(data2!H$4:H$10000,O201,data2!W$4:W$10000)+Q201,2),IF(LEN(O201)=6,ROUND(SUMIF(data2!I$4:I$10000,O201,data2!V$4:V$10000)-SUMIF(data2!I$4:I$10000,O201,data2!W$4:W$10000)+Q201,2),IF(LEN(O201)=8,ROUND(SUMIF(data2!J$4:J$10000,O201,data2!V$4:V$10000)-SUMIF(data2!J$4:J$10000,O201,data2!W$4:W$10000)+Q201,2),IF(LEN(O201)=10,ROUND(SUMIF(data2!T$4:T$10000,O201,data2!V$4:V$10000)-SUMIF(data2!T$4:T$10000,O201,data2!W$4:W$10000)+Q201,2),0))))</f>
        <v>0</v>
      </c>
    </row>
    <row r="202" spans="10:23" ht="15" customHeight="1" x14ac:dyDescent="0.15">
      <c r="J202" s="3">
        <f>IF(K202=0,0,IF(AND(K202&lt;&gt;0,INT(LEFT(O202,4))=结转!R$13),MAX(J$2:J201)+1,0))</f>
        <v>0</v>
      </c>
      <c r="K202" s="16">
        <f>ROUND(SUMIF(data!T$4:T$10000,O202,data!V$4:V$10000)-SUMIF(data!T$4:T$10000,O202,data!W$4:W$10000),2)</f>
        <v>0</v>
      </c>
      <c r="Q202" s="89">
        <v>0</v>
      </c>
      <c r="S202" s="16">
        <f t="shared" si="11"/>
        <v>0</v>
      </c>
      <c r="T202" s="16" t="str">
        <f t="shared" si="9"/>
        <v/>
      </c>
      <c r="U202" s="26">
        <f t="shared" si="10"/>
        <v>0</v>
      </c>
      <c r="W202" s="16">
        <f>IF(LEN(O202)=4,ROUND(SUMIF(data2!H$4:H$10000,O202,data2!V$4:V$10000)-SUMIF(data2!H$4:H$10000,O202,data2!W$4:W$10000)+Q202,2),IF(LEN(O202)=6,ROUND(SUMIF(data2!I$4:I$10000,O202,data2!V$4:V$10000)-SUMIF(data2!I$4:I$10000,O202,data2!W$4:W$10000)+Q202,2),IF(LEN(O202)=8,ROUND(SUMIF(data2!J$4:J$10000,O202,data2!V$4:V$10000)-SUMIF(data2!J$4:J$10000,O202,data2!W$4:W$10000)+Q202,2),IF(LEN(O202)=10,ROUND(SUMIF(data2!T$4:T$10000,O202,data2!V$4:V$10000)-SUMIF(data2!T$4:T$10000,O202,data2!W$4:W$10000)+Q202,2),0))))</f>
        <v>0</v>
      </c>
    </row>
    <row r="203" spans="10:23" ht="15" customHeight="1" x14ac:dyDescent="0.15">
      <c r="J203" s="3">
        <f>IF(K203=0,0,IF(AND(K203&lt;&gt;0,INT(LEFT(O203,4))=结转!R$13),MAX(J$2:J202)+1,0))</f>
        <v>0</v>
      </c>
      <c r="K203" s="16">
        <f>ROUND(SUMIF(data!T$4:T$10000,O203,data!V$4:V$10000)-SUMIF(data!T$4:T$10000,O203,data!W$4:W$10000),2)</f>
        <v>0</v>
      </c>
      <c r="Q203" s="89">
        <v>0</v>
      </c>
      <c r="S203" s="16">
        <f t="shared" si="11"/>
        <v>0</v>
      </c>
      <c r="T203" s="16" t="str">
        <f t="shared" si="9"/>
        <v/>
      </c>
      <c r="U203" s="26">
        <f t="shared" si="10"/>
        <v>0</v>
      </c>
      <c r="W203" s="16">
        <f>IF(LEN(O203)=4,ROUND(SUMIF(data2!H$4:H$10000,O203,data2!V$4:V$10000)-SUMIF(data2!H$4:H$10000,O203,data2!W$4:W$10000)+Q203,2),IF(LEN(O203)=6,ROUND(SUMIF(data2!I$4:I$10000,O203,data2!V$4:V$10000)-SUMIF(data2!I$4:I$10000,O203,data2!W$4:W$10000)+Q203,2),IF(LEN(O203)=8,ROUND(SUMIF(data2!J$4:J$10000,O203,data2!V$4:V$10000)-SUMIF(data2!J$4:J$10000,O203,data2!W$4:W$10000)+Q203,2),IF(LEN(O203)=10,ROUND(SUMIF(data2!T$4:T$10000,O203,data2!V$4:V$10000)-SUMIF(data2!T$4:T$10000,O203,data2!W$4:W$10000)+Q203,2),0))))</f>
        <v>0</v>
      </c>
    </row>
    <row r="204" spans="10:23" ht="15" customHeight="1" x14ac:dyDescent="0.15">
      <c r="J204" s="3">
        <f>IF(K204=0,0,IF(AND(K204&lt;&gt;0,INT(LEFT(O204,4))=结转!R$13),MAX(J$2:J203)+1,0))</f>
        <v>0</v>
      </c>
      <c r="K204" s="16">
        <f>ROUND(SUMIF(data!T$4:T$10000,O204,data!V$4:V$10000)-SUMIF(data!T$4:T$10000,O204,data!W$4:W$10000),2)</f>
        <v>0</v>
      </c>
      <c r="Q204" s="89">
        <v>0</v>
      </c>
      <c r="S204" s="16">
        <f t="shared" si="11"/>
        <v>0</v>
      </c>
      <c r="T204" s="16" t="str">
        <f t="shared" si="9"/>
        <v/>
      </c>
      <c r="U204" s="26">
        <f t="shared" si="10"/>
        <v>0</v>
      </c>
      <c r="W204" s="16">
        <f>IF(LEN(O204)=4,ROUND(SUMIF(data2!H$4:H$10000,O204,data2!V$4:V$10000)-SUMIF(data2!H$4:H$10000,O204,data2!W$4:W$10000)+Q204,2),IF(LEN(O204)=6,ROUND(SUMIF(data2!I$4:I$10000,O204,data2!V$4:V$10000)-SUMIF(data2!I$4:I$10000,O204,data2!W$4:W$10000)+Q204,2),IF(LEN(O204)=8,ROUND(SUMIF(data2!J$4:J$10000,O204,data2!V$4:V$10000)-SUMIF(data2!J$4:J$10000,O204,data2!W$4:W$10000)+Q204,2),IF(LEN(O204)=10,ROUND(SUMIF(data2!T$4:T$10000,O204,data2!V$4:V$10000)-SUMIF(data2!T$4:T$10000,O204,data2!W$4:W$10000)+Q204,2),0))))</f>
        <v>0</v>
      </c>
    </row>
    <row r="205" spans="10:23" ht="15" customHeight="1" x14ac:dyDescent="0.15">
      <c r="J205" s="3">
        <f>IF(K205=0,0,IF(AND(K205&lt;&gt;0,INT(LEFT(O205,4))=结转!R$13),MAX(J$2:J204)+1,0))</f>
        <v>0</v>
      </c>
      <c r="K205" s="16">
        <f>ROUND(SUMIF(data!T$4:T$10000,O205,data!V$4:V$10000)-SUMIF(data!T$4:T$10000,O205,data!W$4:W$10000),2)</f>
        <v>0</v>
      </c>
      <c r="Q205" s="89">
        <v>0</v>
      </c>
      <c r="S205" s="16">
        <f t="shared" si="11"/>
        <v>0</v>
      </c>
      <c r="T205" s="16" t="str">
        <f t="shared" si="9"/>
        <v/>
      </c>
      <c r="U205" s="26">
        <f t="shared" si="10"/>
        <v>0</v>
      </c>
      <c r="W205" s="16">
        <f>IF(LEN(O205)=4,ROUND(SUMIF(data2!H$4:H$10000,O205,data2!V$4:V$10000)-SUMIF(data2!H$4:H$10000,O205,data2!W$4:W$10000)+Q205,2),IF(LEN(O205)=6,ROUND(SUMIF(data2!I$4:I$10000,O205,data2!V$4:V$10000)-SUMIF(data2!I$4:I$10000,O205,data2!W$4:W$10000)+Q205,2),IF(LEN(O205)=8,ROUND(SUMIF(data2!J$4:J$10000,O205,data2!V$4:V$10000)-SUMIF(data2!J$4:J$10000,O205,data2!W$4:W$10000)+Q205,2),IF(LEN(O205)=10,ROUND(SUMIF(data2!T$4:T$10000,O205,data2!V$4:V$10000)-SUMIF(data2!T$4:T$10000,O205,data2!W$4:W$10000)+Q205,2),0))))</f>
        <v>0</v>
      </c>
    </row>
    <row r="206" spans="10:23" ht="15" customHeight="1" x14ac:dyDescent="0.15">
      <c r="J206" s="3">
        <f>IF(K206=0,0,IF(AND(K206&lt;&gt;0,INT(LEFT(O206,4))=结转!R$13),MAX(J$2:J205)+1,0))</f>
        <v>0</v>
      </c>
      <c r="K206" s="16">
        <f>ROUND(SUMIF(data!T$4:T$10000,O206,data!V$4:V$10000)-SUMIF(data!T$4:T$10000,O206,data!W$4:W$10000),2)</f>
        <v>0</v>
      </c>
      <c r="Q206" s="89">
        <v>0</v>
      </c>
      <c r="S206" s="16">
        <f t="shared" si="11"/>
        <v>0</v>
      </c>
      <c r="T206" s="16" t="str">
        <f t="shared" si="9"/>
        <v/>
      </c>
      <c r="U206" s="26">
        <f t="shared" si="10"/>
        <v>0</v>
      </c>
      <c r="W206" s="16">
        <f>IF(LEN(O206)=4,ROUND(SUMIF(data2!H$4:H$10000,O206,data2!V$4:V$10000)-SUMIF(data2!H$4:H$10000,O206,data2!W$4:W$10000)+Q206,2),IF(LEN(O206)=6,ROUND(SUMIF(data2!I$4:I$10000,O206,data2!V$4:V$10000)-SUMIF(data2!I$4:I$10000,O206,data2!W$4:W$10000)+Q206,2),IF(LEN(O206)=8,ROUND(SUMIF(data2!J$4:J$10000,O206,data2!V$4:V$10000)-SUMIF(data2!J$4:J$10000,O206,data2!W$4:W$10000)+Q206,2),IF(LEN(O206)=10,ROUND(SUMIF(data2!T$4:T$10000,O206,data2!V$4:V$10000)-SUMIF(data2!T$4:T$10000,O206,data2!W$4:W$10000)+Q206,2),0))))</f>
        <v>0</v>
      </c>
    </row>
    <row r="207" spans="10:23" ht="15" customHeight="1" x14ac:dyDescent="0.15">
      <c r="J207" s="3">
        <f>IF(K207=0,0,IF(AND(K207&lt;&gt;0,INT(LEFT(O207,4))=结转!R$13),MAX(J$2:J206)+1,0))</f>
        <v>0</v>
      </c>
      <c r="K207" s="16">
        <f>ROUND(SUMIF(data!T$4:T$10000,O207,data!V$4:V$10000)-SUMIF(data!T$4:T$10000,O207,data!W$4:W$10000),2)</f>
        <v>0</v>
      </c>
      <c r="Q207" s="89">
        <v>0</v>
      </c>
      <c r="S207" s="16">
        <f t="shared" si="11"/>
        <v>0</v>
      </c>
      <c r="T207" s="16" t="str">
        <f t="shared" si="9"/>
        <v/>
      </c>
      <c r="U207" s="26">
        <f t="shared" si="10"/>
        <v>0</v>
      </c>
      <c r="W207" s="16">
        <f>IF(LEN(O207)=4,ROUND(SUMIF(data2!H$4:H$10000,O207,data2!V$4:V$10000)-SUMIF(data2!H$4:H$10000,O207,data2!W$4:W$10000)+Q207,2),IF(LEN(O207)=6,ROUND(SUMIF(data2!I$4:I$10000,O207,data2!V$4:V$10000)-SUMIF(data2!I$4:I$10000,O207,data2!W$4:W$10000)+Q207,2),IF(LEN(O207)=8,ROUND(SUMIF(data2!J$4:J$10000,O207,data2!V$4:V$10000)-SUMIF(data2!J$4:J$10000,O207,data2!W$4:W$10000)+Q207,2),IF(LEN(O207)=10,ROUND(SUMIF(data2!T$4:T$10000,O207,data2!V$4:V$10000)-SUMIF(data2!T$4:T$10000,O207,data2!W$4:W$10000)+Q207,2),0))))</f>
        <v>0</v>
      </c>
    </row>
    <row r="208" spans="10:23" ht="15" customHeight="1" x14ac:dyDescent="0.15">
      <c r="J208" s="3">
        <f>IF(K208=0,0,IF(AND(K208&lt;&gt;0,INT(LEFT(O208,4))=结转!R$13),MAX(J$2:J207)+1,0))</f>
        <v>0</v>
      </c>
      <c r="K208" s="16">
        <f>ROUND(SUMIF(data!T$4:T$10000,O208,data!V$4:V$10000)-SUMIF(data!T$4:T$10000,O208,data!W$4:W$10000),2)</f>
        <v>0</v>
      </c>
      <c r="Q208" s="89">
        <v>0</v>
      </c>
      <c r="S208" s="16">
        <f t="shared" si="11"/>
        <v>0</v>
      </c>
      <c r="T208" s="16" t="str">
        <f t="shared" si="9"/>
        <v/>
      </c>
      <c r="U208" s="26">
        <f t="shared" si="10"/>
        <v>0</v>
      </c>
      <c r="W208" s="16">
        <f>IF(LEN(O208)=4,ROUND(SUMIF(data2!H$4:H$10000,O208,data2!V$4:V$10000)-SUMIF(data2!H$4:H$10000,O208,data2!W$4:W$10000)+Q208,2),IF(LEN(O208)=6,ROUND(SUMIF(data2!I$4:I$10000,O208,data2!V$4:V$10000)-SUMIF(data2!I$4:I$10000,O208,data2!W$4:W$10000)+Q208,2),IF(LEN(O208)=8,ROUND(SUMIF(data2!J$4:J$10000,O208,data2!V$4:V$10000)-SUMIF(data2!J$4:J$10000,O208,data2!W$4:W$10000)+Q208,2),IF(LEN(O208)=10,ROUND(SUMIF(data2!T$4:T$10000,O208,data2!V$4:V$10000)-SUMIF(data2!T$4:T$10000,O208,data2!W$4:W$10000)+Q208,2),0))))</f>
        <v>0</v>
      </c>
    </row>
    <row r="209" spans="10:23" ht="15" customHeight="1" x14ac:dyDescent="0.15">
      <c r="J209" s="3">
        <f>IF(K209=0,0,IF(AND(K209&lt;&gt;0,INT(LEFT(O209,4))=结转!R$13),MAX(J$2:J208)+1,0))</f>
        <v>0</v>
      </c>
      <c r="K209" s="16">
        <f>ROUND(SUMIF(data!T$4:T$10000,O209,data!V$4:V$10000)-SUMIF(data!T$4:T$10000,O209,data!W$4:W$10000),2)</f>
        <v>0</v>
      </c>
      <c r="Q209" s="89">
        <v>0</v>
      </c>
      <c r="S209" s="16">
        <f t="shared" si="11"/>
        <v>0</v>
      </c>
      <c r="T209" s="16" t="str">
        <f t="shared" si="9"/>
        <v/>
      </c>
      <c r="U209" s="26">
        <f t="shared" si="10"/>
        <v>0</v>
      </c>
      <c r="W209" s="16">
        <f>IF(LEN(O209)=4,ROUND(SUMIF(data2!H$4:H$10000,O209,data2!V$4:V$10000)-SUMIF(data2!H$4:H$10000,O209,data2!W$4:W$10000)+Q209,2),IF(LEN(O209)=6,ROUND(SUMIF(data2!I$4:I$10000,O209,data2!V$4:V$10000)-SUMIF(data2!I$4:I$10000,O209,data2!W$4:W$10000)+Q209,2),IF(LEN(O209)=8,ROUND(SUMIF(data2!J$4:J$10000,O209,data2!V$4:V$10000)-SUMIF(data2!J$4:J$10000,O209,data2!W$4:W$10000)+Q209,2),IF(LEN(O209)=10,ROUND(SUMIF(data2!T$4:T$10000,O209,data2!V$4:V$10000)-SUMIF(data2!T$4:T$10000,O209,data2!W$4:W$10000)+Q209,2),0))))</f>
        <v>0</v>
      </c>
    </row>
    <row r="210" spans="10:23" ht="15" customHeight="1" x14ac:dyDescent="0.15">
      <c r="J210" s="3">
        <f>IF(K210=0,0,IF(AND(K210&lt;&gt;0,INT(LEFT(O210,4))=结转!R$13),MAX(J$2:J209)+1,0))</f>
        <v>0</v>
      </c>
      <c r="K210" s="16">
        <f>ROUND(SUMIF(data!T$4:T$10000,O210,data!V$4:V$10000)-SUMIF(data!T$4:T$10000,O210,data!W$4:W$10000),2)</f>
        <v>0</v>
      </c>
      <c r="Q210" s="89">
        <v>0</v>
      </c>
      <c r="S210" s="16">
        <f t="shared" si="11"/>
        <v>0</v>
      </c>
      <c r="T210" s="16" t="str">
        <f t="shared" si="9"/>
        <v/>
      </c>
      <c r="U210" s="26">
        <f t="shared" si="10"/>
        <v>0</v>
      </c>
      <c r="W210" s="16">
        <f>IF(LEN(O210)=4,ROUND(SUMIF(data2!H$4:H$10000,O210,data2!V$4:V$10000)-SUMIF(data2!H$4:H$10000,O210,data2!W$4:W$10000)+Q210,2),IF(LEN(O210)=6,ROUND(SUMIF(data2!I$4:I$10000,O210,data2!V$4:V$10000)-SUMIF(data2!I$4:I$10000,O210,data2!W$4:W$10000)+Q210,2),IF(LEN(O210)=8,ROUND(SUMIF(data2!J$4:J$10000,O210,data2!V$4:V$10000)-SUMIF(data2!J$4:J$10000,O210,data2!W$4:W$10000)+Q210,2),IF(LEN(O210)=10,ROUND(SUMIF(data2!T$4:T$10000,O210,data2!V$4:V$10000)-SUMIF(data2!T$4:T$10000,O210,data2!W$4:W$10000)+Q210,2),0))))</f>
        <v>0</v>
      </c>
    </row>
    <row r="211" spans="10:23" ht="15" customHeight="1" x14ac:dyDescent="0.15">
      <c r="J211" s="3">
        <f>IF(K211=0,0,IF(AND(K211&lt;&gt;0,INT(LEFT(O211,4))=结转!R$13),MAX(J$2:J210)+1,0))</f>
        <v>0</v>
      </c>
      <c r="K211" s="16">
        <f>ROUND(SUMIF(data!T$4:T$10000,O211,data!V$4:V$10000)-SUMIF(data!T$4:T$10000,O211,data!W$4:W$10000),2)</f>
        <v>0</v>
      </c>
      <c r="Q211" s="89">
        <v>0</v>
      </c>
      <c r="S211" s="16">
        <f t="shared" si="11"/>
        <v>0</v>
      </c>
      <c r="T211" s="16" t="str">
        <f t="shared" si="9"/>
        <v/>
      </c>
      <c r="U211" s="26">
        <f t="shared" si="10"/>
        <v>0</v>
      </c>
      <c r="W211" s="16">
        <f>IF(LEN(O211)=4,ROUND(SUMIF(data2!H$4:H$10000,O211,data2!V$4:V$10000)-SUMIF(data2!H$4:H$10000,O211,data2!W$4:W$10000)+Q211,2),IF(LEN(O211)=6,ROUND(SUMIF(data2!I$4:I$10000,O211,data2!V$4:V$10000)-SUMIF(data2!I$4:I$10000,O211,data2!W$4:W$10000)+Q211,2),IF(LEN(O211)=8,ROUND(SUMIF(data2!J$4:J$10000,O211,data2!V$4:V$10000)-SUMIF(data2!J$4:J$10000,O211,data2!W$4:W$10000)+Q211,2),IF(LEN(O211)=10,ROUND(SUMIF(data2!T$4:T$10000,O211,data2!V$4:V$10000)-SUMIF(data2!T$4:T$10000,O211,data2!W$4:W$10000)+Q211,2),0))))</f>
        <v>0</v>
      </c>
    </row>
    <row r="212" spans="10:23" ht="15" customHeight="1" x14ac:dyDescent="0.15">
      <c r="J212" s="3">
        <f>IF(K212=0,0,IF(AND(K212&lt;&gt;0,INT(LEFT(O212,4))=结转!R$13),MAX(J$2:J211)+1,0))</f>
        <v>0</v>
      </c>
      <c r="K212" s="16">
        <f>ROUND(SUMIF(data!T$4:T$10000,O212,data!V$4:V$10000)-SUMIF(data!T$4:T$10000,O212,data!W$4:W$10000),2)</f>
        <v>0</v>
      </c>
      <c r="Q212" s="89">
        <v>0</v>
      </c>
      <c r="S212" s="16">
        <f t="shared" si="11"/>
        <v>0</v>
      </c>
      <c r="T212" s="16" t="str">
        <f t="shared" si="9"/>
        <v/>
      </c>
      <c r="U212" s="26">
        <f t="shared" si="10"/>
        <v>0</v>
      </c>
      <c r="W212" s="16">
        <f>IF(LEN(O212)=4,ROUND(SUMIF(data2!H$4:H$10000,O212,data2!V$4:V$10000)-SUMIF(data2!H$4:H$10000,O212,data2!W$4:W$10000)+Q212,2),IF(LEN(O212)=6,ROUND(SUMIF(data2!I$4:I$10000,O212,data2!V$4:V$10000)-SUMIF(data2!I$4:I$10000,O212,data2!W$4:W$10000)+Q212,2),IF(LEN(O212)=8,ROUND(SUMIF(data2!J$4:J$10000,O212,data2!V$4:V$10000)-SUMIF(data2!J$4:J$10000,O212,data2!W$4:W$10000)+Q212,2),IF(LEN(O212)=10,ROUND(SUMIF(data2!T$4:T$10000,O212,data2!V$4:V$10000)-SUMIF(data2!T$4:T$10000,O212,data2!W$4:W$10000)+Q212,2),0))))</f>
        <v>0</v>
      </c>
    </row>
    <row r="213" spans="10:23" ht="15" customHeight="1" x14ac:dyDescent="0.15">
      <c r="J213" s="3">
        <f>IF(K213=0,0,IF(AND(K213&lt;&gt;0,INT(LEFT(O213,4))=结转!R$13),MAX(J$2:J212)+1,0))</f>
        <v>0</v>
      </c>
      <c r="K213" s="16">
        <f>ROUND(SUMIF(data!T$4:T$10000,O213,data!V$4:V$10000)-SUMIF(data!T$4:T$10000,O213,data!W$4:W$10000),2)</f>
        <v>0</v>
      </c>
      <c r="Q213" s="89">
        <v>0</v>
      </c>
      <c r="S213" s="16">
        <f t="shared" si="11"/>
        <v>0</v>
      </c>
      <c r="T213" s="16" t="str">
        <f t="shared" ref="T213:T276" si="12">IF(O213="","",ROUND(SUMIF(S$3:S$500,O213,Q$3:Q$500),2))</f>
        <v/>
      </c>
      <c r="U213" s="26">
        <f t="shared" si="10"/>
        <v>0</v>
      </c>
      <c r="W213" s="16">
        <f>IF(LEN(O213)=4,ROUND(SUMIF(data2!H$4:H$10000,O213,data2!V$4:V$10000)-SUMIF(data2!H$4:H$10000,O213,data2!W$4:W$10000)+Q213,2),IF(LEN(O213)=6,ROUND(SUMIF(data2!I$4:I$10000,O213,data2!V$4:V$10000)-SUMIF(data2!I$4:I$10000,O213,data2!W$4:W$10000)+Q213,2),IF(LEN(O213)=8,ROUND(SUMIF(data2!J$4:J$10000,O213,data2!V$4:V$10000)-SUMIF(data2!J$4:J$10000,O213,data2!W$4:W$10000)+Q213,2),IF(LEN(O213)=10,ROUND(SUMIF(data2!T$4:T$10000,O213,data2!V$4:V$10000)-SUMIF(data2!T$4:T$10000,O213,data2!W$4:W$10000)+Q213,2),0))))</f>
        <v>0</v>
      </c>
    </row>
    <row r="214" spans="10:23" ht="15" customHeight="1" x14ac:dyDescent="0.15">
      <c r="J214" s="3">
        <f>IF(K214=0,0,IF(AND(K214&lt;&gt;0,INT(LEFT(O214,4))=结转!R$13),MAX(J$2:J213)+1,0))</f>
        <v>0</v>
      </c>
      <c r="K214" s="16">
        <f>ROUND(SUMIF(data!T$4:T$10000,O214,data!V$4:V$10000)-SUMIF(data!T$4:T$10000,O214,data!W$4:W$10000),2)</f>
        <v>0</v>
      </c>
      <c r="Q214" s="89">
        <v>0</v>
      </c>
      <c r="S214" s="16">
        <f t="shared" si="11"/>
        <v>0</v>
      </c>
      <c r="T214" s="16" t="str">
        <f t="shared" si="12"/>
        <v/>
      </c>
      <c r="U214" s="26">
        <f t="shared" si="10"/>
        <v>0</v>
      </c>
      <c r="W214" s="16">
        <f>IF(LEN(O214)=4,ROUND(SUMIF(data2!H$4:H$10000,O214,data2!V$4:V$10000)-SUMIF(data2!H$4:H$10000,O214,data2!W$4:W$10000)+Q214,2),IF(LEN(O214)=6,ROUND(SUMIF(data2!I$4:I$10000,O214,data2!V$4:V$10000)-SUMIF(data2!I$4:I$10000,O214,data2!W$4:W$10000)+Q214,2),IF(LEN(O214)=8,ROUND(SUMIF(data2!J$4:J$10000,O214,data2!V$4:V$10000)-SUMIF(data2!J$4:J$10000,O214,data2!W$4:W$10000)+Q214,2),IF(LEN(O214)=10,ROUND(SUMIF(data2!T$4:T$10000,O214,data2!V$4:V$10000)-SUMIF(data2!T$4:T$10000,O214,data2!W$4:W$10000)+Q214,2),0))))</f>
        <v>0</v>
      </c>
    </row>
    <row r="215" spans="10:23" ht="15" customHeight="1" x14ac:dyDescent="0.15">
      <c r="J215" s="3">
        <f>IF(K215=0,0,IF(AND(K215&lt;&gt;0,INT(LEFT(O215,4))=结转!R$13),MAX(J$2:J214)+1,0))</f>
        <v>0</v>
      </c>
      <c r="K215" s="16">
        <f>ROUND(SUMIF(data!T$4:T$10000,O215,data!V$4:V$10000)-SUMIF(data!T$4:T$10000,O215,data!W$4:W$10000),2)</f>
        <v>0</v>
      </c>
      <c r="Q215" s="89">
        <v>0</v>
      </c>
      <c r="S215" s="16">
        <f t="shared" si="11"/>
        <v>0</v>
      </c>
      <c r="T215" s="16" t="str">
        <f t="shared" si="12"/>
        <v/>
      </c>
      <c r="U215" s="26">
        <f t="shared" si="10"/>
        <v>0</v>
      </c>
      <c r="W215" s="16">
        <f>IF(LEN(O215)=4,ROUND(SUMIF(data2!H$4:H$10000,O215,data2!V$4:V$10000)-SUMIF(data2!H$4:H$10000,O215,data2!W$4:W$10000)+Q215,2),IF(LEN(O215)=6,ROUND(SUMIF(data2!I$4:I$10000,O215,data2!V$4:V$10000)-SUMIF(data2!I$4:I$10000,O215,data2!W$4:W$10000)+Q215,2),IF(LEN(O215)=8,ROUND(SUMIF(data2!J$4:J$10000,O215,data2!V$4:V$10000)-SUMIF(data2!J$4:J$10000,O215,data2!W$4:W$10000)+Q215,2),IF(LEN(O215)=10,ROUND(SUMIF(data2!T$4:T$10000,O215,data2!V$4:V$10000)-SUMIF(data2!T$4:T$10000,O215,data2!W$4:W$10000)+Q215,2),0))))</f>
        <v>0</v>
      </c>
    </row>
    <row r="216" spans="10:23" ht="15" customHeight="1" x14ac:dyDescent="0.15">
      <c r="J216" s="3">
        <f>IF(K216=0,0,IF(AND(K216&lt;&gt;0,INT(LEFT(O216,4))=结转!R$13),MAX(J$2:J215)+1,0))</f>
        <v>0</v>
      </c>
      <c r="K216" s="16">
        <f>ROUND(SUMIF(data!T$4:T$10000,O216,data!V$4:V$10000)-SUMIF(data!T$4:T$10000,O216,data!W$4:W$10000),2)</f>
        <v>0</v>
      </c>
      <c r="Q216" s="89">
        <v>0</v>
      </c>
      <c r="S216" s="16">
        <f t="shared" si="11"/>
        <v>0</v>
      </c>
      <c r="T216" s="16" t="str">
        <f t="shared" si="12"/>
        <v/>
      </c>
      <c r="U216" s="26">
        <f t="shared" si="10"/>
        <v>0</v>
      </c>
      <c r="W216" s="16">
        <f>IF(LEN(O216)=4,ROUND(SUMIF(data2!H$4:H$10000,O216,data2!V$4:V$10000)-SUMIF(data2!H$4:H$10000,O216,data2!W$4:W$10000)+Q216,2),IF(LEN(O216)=6,ROUND(SUMIF(data2!I$4:I$10000,O216,data2!V$4:V$10000)-SUMIF(data2!I$4:I$10000,O216,data2!W$4:W$10000)+Q216,2),IF(LEN(O216)=8,ROUND(SUMIF(data2!J$4:J$10000,O216,data2!V$4:V$10000)-SUMIF(data2!J$4:J$10000,O216,data2!W$4:W$10000)+Q216,2),IF(LEN(O216)=10,ROUND(SUMIF(data2!T$4:T$10000,O216,data2!V$4:V$10000)-SUMIF(data2!T$4:T$10000,O216,data2!W$4:W$10000)+Q216,2),0))))</f>
        <v>0</v>
      </c>
    </row>
    <row r="217" spans="10:23" ht="15" customHeight="1" x14ac:dyDescent="0.15">
      <c r="J217" s="3">
        <f>IF(K217=0,0,IF(AND(K217&lt;&gt;0,INT(LEFT(O217,4))=结转!R$13),MAX(J$2:J216)+1,0))</f>
        <v>0</v>
      </c>
      <c r="K217" s="16">
        <f>ROUND(SUMIF(data!T$4:T$10000,O217,data!V$4:V$10000)-SUMIF(data!T$4:T$10000,O217,data!W$4:W$10000),2)</f>
        <v>0</v>
      </c>
      <c r="Q217" s="89">
        <v>0</v>
      </c>
      <c r="S217" s="16">
        <f t="shared" si="11"/>
        <v>0</v>
      </c>
      <c r="T217" s="16" t="str">
        <f t="shared" si="12"/>
        <v/>
      </c>
      <c r="U217" s="26">
        <f t="shared" si="10"/>
        <v>0</v>
      </c>
      <c r="W217" s="16">
        <f>IF(LEN(O217)=4,ROUND(SUMIF(data2!H$4:H$10000,O217,data2!V$4:V$10000)-SUMIF(data2!H$4:H$10000,O217,data2!W$4:W$10000)+Q217,2),IF(LEN(O217)=6,ROUND(SUMIF(data2!I$4:I$10000,O217,data2!V$4:V$10000)-SUMIF(data2!I$4:I$10000,O217,data2!W$4:W$10000)+Q217,2),IF(LEN(O217)=8,ROUND(SUMIF(data2!J$4:J$10000,O217,data2!V$4:V$10000)-SUMIF(data2!J$4:J$10000,O217,data2!W$4:W$10000)+Q217,2),IF(LEN(O217)=10,ROUND(SUMIF(data2!T$4:T$10000,O217,data2!V$4:V$10000)-SUMIF(data2!T$4:T$10000,O217,data2!W$4:W$10000)+Q217,2),0))))</f>
        <v>0</v>
      </c>
    </row>
    <row r="218" spans="10:23" ht="15" customHeight="1" x14ac:dyDescent="0.15">
      <c r="J218" s="3">
        <f>IF(K218=0,0,IF(AND(K218&lt;&gt;0,INT(LEFT(O218,4))=结转!R$13),MAX(J$2:J217)+1,0))</f>
        <v>0</v>
      </c>
      <c r="K218" s="16">
        <f>ROUND(SUMIF(data!T$4:T$10000,O218,data!V$4:V$10000)-SUMIF(data!T$4:T$10000,O218,data!W$4:W$10000),2)</f>
        <v>0</v>
      </c>
      <c r="Q218" s="89">
        <v>0</v>
      </c>
      <c r="S218" s="16">
        <f t="shared" si="11"/>
        <v>0</v>
      </c>
      <c r="T218" s="16" t="str">
        <f t="shared" si="12"/>
        <v/>
      </c>
      <c r="U218" s="26">
        <f t="shared" si="10"/>
        <v>0</v>
      </c>
      <c r="W218" s="16">
        <f>IF(LEN(O218)=4,ROUND(SUMIF(data2!H$4:H$10000,O218,data2!V$4:V$10000)-SUMIF(data2!H$4:H$10000,O218,data2!W$4:W$10000)+Q218,2),IF(LEN(O218)=6,ROUND(SUMIF(data2!I$4:I$10000,O218,data2!V$4:V$10000)-SUMIF(data2!I$4:I$10000,O218,data2!W$4:W$10000)+Q218,2),IF(LEN(O218)=8,ROUND(SUMIF(data2!J$4:J$10000,O218,data2!V$4:V$10000)-SUMIF(data2!J$4:J$10000,O218,data2!W$4:W$10000)+Q218,2),IF(LEN(O218)=10,ROUND(SUMIF(data2!T$4:T$10000,O218,data2!V$4:V$10000)-SUMIF(data2!T$4:T$10000,O218,data2!W$4:W$10000)+Q218,2),0))))</f>
        <v>0</v>
      </c>
    </row>
    <row r="219" spans="10:23" ht="15" customHeight="1" x14ac:dyDescent="0.15">
      <c r="J219" s="3">
        <f>IF(K219=0,0,IF(AND(K219&lt;&gt;0,INT(LEFT(O219,4))=结转!R$13),MAX(J$2:J218)+1,0))</f>
        <v>0</v>
      </c>
      <c r="K219" s="16">
        <f>ROUND(SUMIF(data!T$4:T$10000,O219,data!V$4:V$10000)-SUMIF(data!T$4:T$10000,O219,data!W$4:W$10000),2)</f>
        <v>0</v>
      </c>
      <c r="Q219" s="89">
        <v>0</v>
      </c>
      <c r="S219" s="16">
        <f t="shared" si="11"/>
        <v>0</v>
      </c>
      <c r="T219" s="16" t="str">
        <f t="shared" si="12"/>
        <v/>
      </c>
      <c r="U219" s="26">
        <f t="shared" si="10"/>
        <v>0</v>
      </c>
      <c r="W219" s="16">
        <f>IF(LEN(O219)=4,ROUND(SUMIF(data2!H$4:H$10000,O219,data2!V$4:V$10000)-SUMIF(data2!H$4:H$10000,O219,data2!W$4:W$10000)+Q219,2),IF(LEN(O219)=6,ROUND(SUMIF(data2!I$4:I$10000,O219,data2!V$4:V$10000)-SUMIF(data2!I$4:I$10000,O219,data2!W$4:W$10000)+Q219,2),IF(LEN(O219)=8,ROUND(SUMIF(data2!J$4:J$10000,O219,data2!V$4:V$10000)-SUMIF(data2!J$4:J$10000,O219,data2!W$4:W$10000)+Q219,2),IF(LEN(O219)=10,ROUND(SUMIF(data2!T$4:T$10000,O219,data2!V$4:V$10000)-SUMIF(data2!T$4:T$10000,O219,data2!W$4:W$10000)+Q219,2),0))))</f>
        <v>0</v>
      </c>
    </row>
    <row r="220" spans="10:23" ht="15" customHeight="1" x14ac:dyDescent="0.15">
      <c r="J220" s="3">
        <f>IF(K220=0,0,IF(AND(K220&lt;&gt;0,INT(LEFT(O220,4))=结转!R$13),MAX(J$2:J219)+1,0))</f>
        <v>0</v>
      </c>
      <c r="K220" s="16">
        <f>ROUND(SUMIF(data!T$4:T$10000,O220,data!V$4:V$10000)-SUMIF(data!T$4:T$10000,O220,data!W$4:W$10000),2)</f>
        <v>0</v>
      </c>
      <c r="Q220" s="89">
        <v>0</v>
      </c>
      <c r="S220" s="16">
        <f t="shared" si="11"/>
        <v>0</v>
      </c>
      <c r="T220" s="16" t="str">
        <f t="shared" si="12"/>
        <v/>
      </c>
      <c r="U220" s="26">
        <f t="shared" si="10"/>
        <v>0</v>
      </c>
      <c r="W220" s="16">
        <f>IF(LEN(O220)=4,ROUND(SUMIF(data2!H$4:H$10000,O220,data2!V$4:V$10000)-SUMIF(data2!H$4:H$10000,O220,data2!W$4:W$10000)+Q220,2),IF(LEN(O220)=6,ROUND(SUMIF(data2!I$4:I$10000,O220,data2!V$4:V$10000)-SUMIF(data2!I$4:I$10000,O220,data2!W$4:W$10000)+Q220,2),IF(LEN(O220)=8,ROUND(SUMIF(data2!J$4:J$10000,O220,data2!V$4:V$10000)-SUMIF(data2!J$4:J$10000,O220,data2!W$4:W$10000)+Q220,2),IF(LEN(O220)=10,ROUND(SUMIF(data2!T$4:T$10000,O220,data2!V$4:V$10000)-SUMIF(data2!T$4:T$10000,O220,data2!W$4:W$10000)+Q220,2),0))))</f>
        <v>0</v>
      </c>
    </row>
    <row r="221" spans="10:23" ht="15" customHeight="1" x14ac:dyDescent="0.15">
      <c r="J221" s="3">
        <f>IF(K221=0,0,IF(AND(K221&lt;&gt;0,INT(LEFT(O221,4))=结转!R$13),MAX(J$2:J220)+1,0))</f>
        <v>0</v>
      </c>
      <c r="K221" s="16">
        <f>ROUND(SUMIF(data!T$4:T$10000,O221,data!V$4:V$10000)-SUMIF(data!T$4:T$10000,O221,data!W$4:W$10000),2)</f>
        <v>0</v>
      </c>
      <c r="Q221" s="89">
        <v>0</v>
      </c>
      <c r="S221" s="16">
        <f t="shared" si="11"/>
        <v>0</v>
      </c>
      <c r="T221" s="16" t="str">
        <f t="shared" si="12"/>
        <v/>
      </c>
      <c r="U221" s="26">
        <f t="shared" si="10"/>
        <v>0</v>
      </c>
      <c r="W221" s="16">
        <f>IF(LEN(O221)=4,ROUND(SUMIF(data2!H$4:H$10000,O221,data2!V$4:V$10000)-SUMIF(data2!H$4:H$10000,O221,data2!W$4:W$10000)+Q221,2),IF(LEN(O221)=6,ROUND(SUMIF(data2!I$4:I$10000,O221,data2!V$4:V$10000)-SUMIF(data2!I$4:I$10000,O221,data2!W$4:W$10000)+Q221,2),IF(LEN(O221)=8,ROUND(SUMIF(data2!J$4:J$10000,O221,data2!V$4:V$10000)-SUMIF(data2!J$4:J$10000,O221,data2!W$4:W$10000)+Q221,2),IF(LEN(O221)=10,ROUND(SUMIF(data2!T$4:T$10000,O221,data2!V$4:V$10000)-SUMIF(data2!T$4:T$10000,O221,data2!W$4:W$10000)+Q221,2),0))))</f>
        <v>0</v>
      </c>
    </row>
    <row r="222" spans="10:23" ht="15" customHeight="1" x14ac:dyDescent="0.15">
      <c r="J222" s="3">
        <f>IF(K222=0,0,IF(AND(K222&lt;&gt;0,INT(LEFT(O222,4))=结转!R$13),MAX(J$2:J221)+1,0))</f>
        <v>0</v>
      </c>
      <c r="K222" s="16">
        <f>ROUND(SUMIF(data!T$4:T$10000,O222,data!V$4:V$10000)-SUMIF(data!T$4:T$10000,O222,data!W$4:W$10000),2)</f>
        <v>0</v>
      </c>
      <c r="Q222" s="89">
        <v>0</v>
      </c>
      <c r="S222" s="16">
        <f t="shared" si="11"/>
        <v>0</v>
      </c>
      <c r="T222" s="16" t="str">
        <f t="shared" si="12"/>
        <v/>
      </c>
      <c r="U222" s="26">
        <f t="shared" si="10"/>
        <v>0</v>
      </c>
      <c r="W222" s="16">
        <f>IF(LEN(O222)=4,ROUND(SUMIF(data2!H$4:H$10000,O222,data2!V$4:V$10000)-SUMIF(data2!H$4:H$10000,O222,data2!W$4:W$10000)+Q222,2),IF(LEN(O222)=6,ROUND(SUMIF(data2!I$4:I$10000,O222,data2!V$4:V$10000)-SUMIF(data2!I$4:I$10000,O222,data2!W$4:W$10000)+Q222,2),IF(LEN(O222)=8,ROUND(SUMIF(data2!J$4:J$10000,O222,data2!V$4:V$10000)-SUMIF(data2!J$4:J$10000,O222,data2!W$4:W$10000)+Q222,2),IF(LEN(O222)=10,ROUND(SUMIF(data2!T$4:T$10000,O222,data2!V$4:V$10000)-SUMIF(data2!T$4:T$10000,O222,data2!W$4:W$10000)+Q222,2),0))))</f>
        <v>0</v>
      </c>
    </row>
    <row r="223" spans="10:23" ht="15" customHeight="1" x14ac:dyDescent="0.15">
      <c r="J223" s="3">
        <f>IF(K223=0,0,IF(AND(K223&lt;&gt;0,INT(LEFT(O223,4))=结转!R$13),MAX(J$2:J222)+1,0))</f>
        <v>0</v>
      </c>
      <c r="K223" s="16">
        <f>ROUND(SUMIF(data!T$4:T$10000,O223,data!V$4:V$10000)-SUMIF(data!T$4:T$10000,O223,data!W$4:W$10000),2)</f>
        <v>0</v>
      </c>
      <c r="Q223" s="89">
        <v>0</v>
      </c>
      <c r="S223" s="16">
        <f t="shared" si="11"/>
        <v>0</v>
      </c>
      <c r="T223" s="16" t="str">
        <f t="shared" si="12"/>
        <v/>
      </c>
      <c r="U223" s="26">
        <f t="shared" si="10"/>
        <v>0</v>
      </c>
      <c r="W223" s="16">
        <f>IF(LEN(O223)=4,ROUND(SUMIF(data2!H$4:H$10000,O223,data2!V$4:V$10000)-SUMIF(data2!H$4:H$10000,O223,data2!W$4:W$10000)+Q223,2),IF(LEN(O223)=6,ROUND(SUMIF(data2!I$4:I$10000,O223,data2!V$4:V$10000)-SUMIF(data2!I$4:I$10000,O223,data2!W$4:W$10000)+Q223,2),IF(LEN(O223)=8,ROUND(SUMIF(data2!J$4:J$10000,O223,data2!V$4:V$10000)-SUMIF(data2!J$4:J$10000,O223,data2!W$4:W$10000)+Q223,2),IF(LEN(O223)=10,ROUND(SUMIF(data2!T$4:T$10000,O223,data2!V$4:V$10000)-SUMIF(data2!T$4:T$10000,O223,data2!W$4:W$10000)+Q223,2),0))))</f>
        <v>0</v>
      </c>
    </row>
    <row r="224" spans="10:23" ht="15" customHeight="1" x14ac:dyDescent="0.15">
      <c r="J224" s="3">
        <f>IF(K224=0,0,IF(AND(K224&lt;&gt;0,INT(LEFT(O224,4))=结转!R$13),MAX(J$2:J223)+1,0))</f>
        <v>0</v>
      </c>
      <c r="K224" s="16">
        <f>ROUND(SUMIF(data!T$4:T$10000,O224,data!V$4:V$10000)-SUMIF(data!T$4:T$10000,O224,data!W$4:W$10000),2)</f>
        <v>0</v>
      </c>
      <c r="Q224" s="89">
        <v>0</v>
      </c>
      <c r="S224" s="16">
        <f t="shared" si="11"/>
        <v>0</v>
      </c>
      <c r="T224" s="16" t="str">
        <f t="shared" si="12"/>
        <v/>
      </c>
      <c r="U224" s="26">
        <f t="shared" si="10"/>
        <v>0</v>
      </c>
      <c r="W224" s="16">
        <f>IF(LEN(O224)=4,ROUND(SUMIF(data2!H$4:H$10000,O224,data2!V$4:V$10000)-SUMIF(data2!H$4:H$10000,O224,data2!W$4:W$10000)+Q224,2),IF(LEN(O224)=6,ROUND(SUMIF(data2!I$4:I$10000,O224,data2!V$4:V$10000)-SUMIF(data2!I$4:I$10000,O224,data2!W$4:W$10000)+Q224,2),IF(LEN(O224)=8,ROUND(SUMIF(data2!J$4:J$10000,O224,data2!V$4:V$10000)-SUMIF(data2!J$4:J$10000,O224,data2!W$4:W$10000)+Q224,2),IF(LEN(O224)=10,ROUND(SUMIF(data2!T$4:T$10000,O224,data2!V$4:V$10000)-SUMIF(data2!T$4:T$10000,O224,data2!W$4:W$10000)+Q224,2),0))))</f>
        <v>0</v>
      </c>
    </row>
    <row r="225" spans="10:23" ht="15" customHeight="1" x14ac:dyDescent="0.15">
      <c r="J225" s="3">
        <f>IF(K225=0,0,IF(AND(K225&lt;&gt;0,INT(LEFT(O225,4))=结转!R$13),MAX(J$2:J224)+1,0))</f>
        <v>0</v>
      </c>
      <c r="K225" s="16">
        <f>ROUND(SUMIF(data!T$4:T$10000,O225,data!V$4:V$10000)-SUMIF(data!T$4:T$10000,O225,data!W$4:W$10000),2)</f>
        <v>0</v>
      </c>
      <c r="Q225" s="89">
        <v>0</v>
      </c>
      <c r="S225" s="16">
        <f t="shared" si="11"/>
        <v>0</v>
      </c>
      <c r="T225" s="16" t="str">
        <f t="shared" si="12"/>
        <v/>
      </c>
      <c r="U225" s="26">
        <f t="shared" si="10"/>
        <v>0</v>
      </c>
      <c r="W225" s="16">
        <f>IF(LEN(O225)=4,ROUND(SUMIF(data2!H$4:H$10000,O225,data2!V$4:V$10000)-SUMIF(data2!H$4:H$10000,O225,data2!W$4:W$10000)+Q225,2),IF(LEN(O225)=6,ROUND(SUMIF(data2!I$4:I$10000,O225,data2!V$4:V$10000)-SUMIF(data2!I$4:I$10000,O225,data2!W$4:W$10000)+Q225,2),IF(LEN(O225)=8,ROUND(SUMIF(data2!J$4:J$10000,O225,data2!V$4:V$10000)-SUMIF(data2!J$4:J$10000,O225,data2!W$4:W$10000)+Q225,2),IF(LEN(O225)=10,ROUND(SUMIF(data2!T$4:T$10000,O225,data2!V$4:V$10000)-SUMIF(data2!T$4:T$10000,O225,data2!W$4:W$10000)+Q225,2),0))))</f>
        <v>0</v>
      </c>
    </row>
    <row r="226" spans="10:23" ht="15" customHeight="1" x14ac:dyDescent="0.15">
      <c r="J226" s="3">
        <f>IF(K226=0,0,IF(AND(K226&lt;&gt;0,INT(LEFT(O226,4))=结转!R$13),MAX(J$2:J225)+1,0))</f>
        <v>0</v>
      </c>
      <c r="K226" s="16">
        <f>ROUND(SUMIF(data!T$4:T$10000,O226,data!V$4:V$10000)-SUMIF(data!T$4:T$10000,O226,data!W$4:W$10000),2)</f>
        <v>0</v>
      </c>
      <c r="Q226" s="89">
        <v>0</v>
      </c>
      <c r="S226" s="16">
        <f t="shared" si="11"/>
        <v>0</v>
      </c>
      <c r="T226" s="16" t="str">
        <f t="shared" si="12"/>
        <v/>
      </c>
      <c r="U226" s="26">
        <f t="shared" si="10"/>
        <v>0</v>
      </c>
      <c r="W226" s="16">
        <f>IF(LEN(O226)=4,ROUND(SUMIF(data2!H$4:H$10000,O226,data2!V$4:V$10000)-SUMIF(data2!H$4:H$10000,O226,data2!W$4:W$10000)+Q226,2),IF(LEN(O226)=6,ROUND(SUMIF(data2!I$4:I$10000,O226,data2!V$4:V$10000)-SUMIF(data2!I$4:I$10000,O226,data2!W$4:W$10000)+Q226,2),IF(LEN(O226)=8,ROUND(SUMIF(data2!J$4:J$10000,O226,data2!V$4:V$10000)-SUMIF(data2!J$4:J$10000,O226,data2!W$4:W$10000)+Q226,2),IF(LEN(O226)=10,ROUND(SUMIF(data2!T$4:T$10000,O226,data2!V$4:V$10000)-SUMIF(data2!T$4:T$10000,O226,data2!W$4:W$10000)+Q226,2),0))))</f>
        <v>0</v>
      </c>
    </row>
    <row r="227" spans="10:23" ht="15" customHeight="1" x14ac:dyDescent="0.15">
      <c r="J227" s="3">
        <f>IF(K227=0,0,IF(AND(K227&lt;&gt;0,INT(LEFT(O227,4))=结转!R$13),MAX(J$2:J226)+1,0))</f>
        <v>0</v>
      </c>
      <c r="K227" s="16">
        <f>ROUND(SUMIF(data!T$4:T$10000,O227,data!V$4:V$10000)-SUMIF(data!T$4:T$10000,O227,data!W$4:W$10000),2)</f>
        <v>0</v>
      </c>
      <c r="Q227" s="89">
        <v>0</v>
      </c>
      <c r="S227" s="16">
        <f t="shared" si="11"/>
        <v>0</v>
      </c>
      <c r="T227" s="16" t="str">
        <f t="shared" si="12"/>
        <v/>
      </c>
      <c r="U227" s="26">
        <f t="shared" si="10"/>
        <v>0</v>
      </c>
      <c r="W227" s="16">
        <f>IF(LEN(O227)=4,ROUND(SUMIF(data2!H$4:H$10000,O227,data2!V$4:V$10000)-SUMIF(data2!H$4:H$10000,O227,data2!W$4:W$10000)+Q227,2),IF(LEN(O227)=6,ROUND(SUMIF(data2!I$4:I$10000,O227,data2!V$4:V$10000)-SUMIF(data2!I$4:I$10000,O227,data2!W$4:W$10000)+Q227,2),IF(LEN(O227)=8,ROUND(SUMIF(data2!J$4:J$10000,O227,data2!V$4:V$10000)-SUMIF(data2!J$4:J$10000,O227,data2!W$4:W$10000)+Q227,2),IF(LEN(O227)=10,ROUND(SUMIF(data2!T$4:T$10000,O227,data2!V$4:V$10000)-SUMIF(data2!T$4:T$10000,O227,data2!W$4:W$10000)+Q227,2),0))))</f>
        <v>0</v>
      </c>
    </row>
    <row r="228" spans="10:23" ht="15" customHeight="1" x14ac:dyDescent="0.15">
      <c r="J228" s="3">
        <f>IF(K228=0,0,IF(AND(K228&lt;&gt;0,INT(LEFT(O228,4))=结转!R$13),MAX(J$2:J227)+1,0))</f>
        <v>0</v>
      </c>
      <c r="K228" s="16">
        <f>ROUND(SUMIF(data!T$4:T$10000,O228,data!V$4:V$10000)-SUMIF(data!T$4:T$10000,O228,data!W$4:W$10000),2)</f>
        <v>0</v>
      </c>
      <c r="Q228" s="89">
        <v>0</v>
      </c>
      <c r="S228" s="16">
        <f t="shared" si="11"/>
        <v>0</v>
      </c>
      <c r="T228" s="16" t="str">
        <f t="shared" si="12"/>
        <v/>
      </c>
      <c r="U228" s="26">
        <f t="shared" si="10"/>
        <v>0</v>
      </c>
      <c r="W228" s="16">
        <f>IF(LEN(O228)=4,ROUND(SUMIF(data2!H$4:H$10000,O228,data2!V$4:V$10000)-SUMIF(data2!H$4:H$10000,O228,data2!W$4:W$10000)+Q228,2),IF(LEN(O228)=6,ROUND(SUMIF(data2!I$4:I$10000,O228,data2!V$4:V$10000)-SUMIF(data2!I$4:I$10000,O228,data2!W$4:W$10000)+Q228,2),IF(LEN(O228)=8,ROUND(SUMIF(data2!J$4:J$10000,O228,data2!V$4:V$10000)-SUMIF(data2!J$4:J$10000,O228,data2!W$4:W$10000)+Q228,2),IF(LEN(O228)=10,ROUND(SUMIF(data2!T$4:T$10000,O228,data2!V$4:V$10000)-SUMIF(data2!T$4:T$10000,O228,data2!W$4:W$10000)+Q228,2),0))))</f>
        <v>0</v>
      </c>
    </row>
    <row r="229" spans="10:23" ht="15" customHeight="1" x14ac:dyDescent="0.15">
      <c r="J229" s="3">
        <f>IF(K229=0,0,IF(AND(K229&lt;&gt;0,INT(LEFT(O229,4))=结转!R$13),MAX(J$2:J228)+1,0))</f>
        <v>0</v>
      </c>
      <c r="K229" s="16">
        <f>ROUND(SUMIF(data!T$4:T$10000,O229,data!V$4:V$10000)-SUMIF(data!T$4:T$10000,O229,data!W$4:W$10000),2)</f>
        <v>0</v>
      </c>
      <c r="Q229" s="89">
        <v>0</v>
      </c>
      <c r="S229" s="16">
        <f t="shared" si="11"/>
        <v>0</v>
      </c>
      <c r="T229" s="16" t="str">
        <f t="shared" si="12"/>
        <v/>
      </c>
      <c r="U229" s="26">
        <f t="shared" si="10"/>
        <v>0</v>
      </c>
      <c r="W229" s="16">
        <f>IF(LEN(O229)=4,ROUND(SUMIF(data2!H$4:H$10000,O229,data2!V$4:V$10000)-SUMIF(data2!H$4:H$10000,O229,data2!W$4:W$10000)+Q229,2),IF(LEN(O229)=6,ROUND(SUMIF(data2!I$4:I$10000,O229,data2!V$4:V$10000)-SUMIF(data2!I$4:I$10000,O229,data2!W$4:W$10000)+Q229,2),IF(LEN(O229)=8,ROUND(SUMIF(data2!J$4:J$10000,O229,data2!V$4:V$10000)-SUMIF(data2!J$4:J$10000,O229,data2!W$4:W$10000)+Q229,2),IF(LEN(O229)=10,ROUND(SUMIF(data2!T$4:T$10000,O229,data2!V$4:V$10000)-SUMIF(data2!T$4:T$10000,O229,data2!W$4:W$10000)+Q229,2),0))))</f>
        <v>0</v>
      </c>
    </row>
    <row r="230" spans="10:23" ht="15" customHeight="1" x14ac:dyDescent="0.15">
      <c r="J230" s="3">
        <f>IF(K230=0,0,IF(AND(K230&lt;&gt;0,INT(LEFT(O230,4))=结转!R$13),MAX(J$2:J229)+1,0))</f>
        <v>0</v>
      </c>
      <c r="K230" s="16">
        <f>ROUND(SUMIF(data!T$4:T$10000,O230,data!V$4:V$10000)-SUMIF(data!T$4:T$10000,O230,data!W$4:W$10000),2)</f>
        <v>0</v>
      </c>
      <c r="Q230" s="89">
        <v>0</v>
      </c>
      <c r="S230" s="16">
        <f t="shared" si="11"/>
        <v>0</v>
      </c>
      <c r="T230" s="16" t="str">
        <f t="shared" si="12"/>
        <v/>
      </c>
      <c r="U230" s="26">
        <f t="shared" si="10"/>
        <v>0</v>
      </c>
      <c r="W230" s="16">
        <f>IF(LEN(O230)=4,ROUND(SUMIF(data2!H$4:H$10000,O230,data2!V$4:V$10000)-SUMIF(data2!H$4:H$10000,O230,data2!W$4:W$10000)+Q230,2),IF(LEN(O230)=6,ROUND(SUMIF(data2!I$4:I$10000,O230,data2!V$4:V$10000)-SUMIF(data2!I$4:I$10000,O230,data2!W$4:W$10000)+Q230,2),IF(LEN(O230)=8,ROUND(SUMIF(data2!J$4:J$10000,O230,data2!V$4:V$10000)-SUMIF(data2!J$4:J$10000,O230,data2!W$4:W$10000)+Q230,2),IF(LEN(O230)=10,ROUND(SUMIF(data2!T$4:T$10000,O230,data2!V$4:V$10000)-SUMIF(data2!T$4:T$10000,O230,data2!W$4:W$10000)+Q230,2),0))))</f>
        <v>0</v>
      </c>
    </row>
    <row r="231" spans="10:23" ht="15" customHeight="1" x14ac:dyDescent="0.15">
      <c r="J231" s="3">
        <f>IF(K231=0,0,IF(AND(K231&lt;&gt;0,INT(LEFT(O231,4))=结转!R$13),MAX(J$2:J230)+1,0))</f>
        <v>0</v>
      </c>
      <c r="K231" s="16">
        <f>ROUND(SUMIF(data!T$4:T$10000,O231,data!V$4:V$10000)-SUMIF(data!T$4:T$10000,O231,data!W$4:W$10000),2)</f>
        <v>0</v>
      </c>
      <c r="Q231" s="89">
        <v>0</v>
      </c>
      <c r="S231" s="16">
        <f t="shared" si="11"/>
        <v>0</v>
      </c>
      <c r="T231" s="16" t="str">
        <f t="shared" si="12"/>
        <v/>
      </c>
      <c r="U231" s="26">
        <f t="shared" si="10"/>
        <v>0</v>
      </c>
      <c r="W231" s="16">
        <f>IF(LEN(O231)=4,ROUND(SUMIF(data2!H$4:H$10000,O231,data2!V$4:V$10000)-SUMIF(data2!H$4:H$10000,O231,data2!W$4:W$10000)+Q231,2),IF(LEN(O231)=6,ROUND(SUMIF(data2!I$4:I$10000,O231,data2!V$4:V$10000)-SUMIF(data2!I$4:I$10000,O231,data2!W$4:W$10000)+Q231,2),IF(LEN(O231)=8,ROUND(SUMIF(data2!J$4:J$10000,O231,data2!V$4:V$10000)-SUMIF(data2!J$4:J$10000,O231,data2!W$4:W$10000)+Q231,2),IF(LEN(O231)=10,ROUND(SUMIF(data2!T$4:T$10000,O231,data2!V$4:V$10000)-SUMIF(data2!T$4:T$10000,O231,data2!W$4:W$10000)+Q231,2),0))))</f>
        <v>0</v>
      </c>
    </row>
    <row r="232" spans="10:23" ht="15" customHeight="1" x14ac:dyDescent="0.15">
      <c r="J232" s="3">
        <f>IF(K232=0,0,IF(AND(K232&lt;&gt;0,INT(LEFT(O232,4))=结转!R$13),MAX(J$2:J231)+1,0))</f>
        <v>0</v>
      </c>
      <c r="K232" s="16">
        <f>ROUND(SUMIF(data!T$4:T$10000,O232,data!V$4:V$10000)-SUMIF(data!T$4:T$10000,O232,data!W$4:W$10000),2)</f>
        <v>0</v>
      </c>
      <c r="Q232" s="89">
        <v>0</v>
      </c>
      <c r="S232" s="16">
        <f t="shared" si="11"/>
        <v>0</v>
      </c>
      <c r="T232" s="16" t="str">
        <f t="shared" si="12"/>
        <v/>
      </c>
      <c r="U232" s="26">
        <f t="shared" si="10"/>
        <v>0</v>
      </c>
      <c r="W232" s="16">
        <f>IF(LEN(O232)=4,ROUND(SUMIF(data2!H$4:H$10000,O232,data2!V$4:V$10000)-SUMIF(data2!H$4:H$10000,O232,data2!W$4:W$10000)+Q232,2),IF(LEN(O232)=6,ROUND(SUMIF(data2!I$4:I$10000,O232,data2!V$4:V$10000)-SUMIF(data2!I$4:I$10000,O232,data2!W$4:W$10000)+Q232,2),IF(LEN(O232)=8,ROUND(SUMIF(data2!J$4:J$10000,O232,data2!V$4:V$10000)-SUMIF(data2!J$4:J$10000,O232,data2!W$4:W$10000)+Q232,2),IF(LEN(O232)=10,ROUND(SUMIF(data2!T$4:T$10000,O232,data2!V$4:V$10000)-SUMIF(data2!T$4:T$10000,O232,data2!W$4:W$10000)+Q232,2),0))))</f>
        <v>0</v>
      </c>
    </row>
    <row r="233" spans="10:23" ht="15" customHeight="1" x14ac:dyDescent="0.15">
      <c r="J233" s="3">
        <f>IF(K233=0,0,IF(AND(K233&lt;&gt;0,INT(LEFT(O233,4))=结转!R$13),MAX(J$2:J232)+1,0))</f>
        <v>0</v>
      </c>
      <c r="K233" s="16">
        <f>ROUND(SUMIF(data!T$4:T$10000,O233,data!V$4:V$10000)-SUMIF(data!T$4:T$10000,O233,data!W$4:W$10000),2)</f>
        <v>0</v>
      </c>
      <c r="Q233" s="89">
        <v>0</v>
      </c>
      <c r="S233" s="16">
        <f t="shared" si="11"/>
        <v>0</v>
      </c>
      <c r="T233" s="16" t="str">
        <f t="shared" si="12"/>
        <v/>
      </c>
      <c r="U233" s="26">
        <f t="shared" si="10"/>
        <v>0</v>
      </c>
      <c r="W233" s="16">
        <f>IF(LEN(O233)=4,ROUND(SUMIF(data2!H$4:H$10000,O233,data2!V$4:V$10000)-SUMIF(data2!H$4:H$10000,O233,data2!W$4:W$10000)+Q233,2),IF(LEN(O233)=6,ROUND(SUMIF(data2!I$4:I$10000,O233,data2!V$4:V$10000)-SUMIF(data2!I$4:I$10000,O233,data2!W$4:W$10000)+Q233,2),IF(LEN(O233)=8,ROUND(SUMIF(data2!J$4:J$10000,O233,data2!V$4:V$10000)-SUMIF(data2!J$4:J$10000,O233,data2!W$4:W$10000)+Q233,2),IF(LEN(O233)=10,ROUND(SUMIF(data2!T$4:T$10000,O233,data2!V$4:V$10000)-SUMIF(data2!T$4:T$10000,O233,data2!W$4:W$10000)+Q233,2),0))))</f>
        <v>0</v>
      </c>
    </row>
    <row r="234" spans="10:23" ht="15" customHeight="1" x14ac:dyDescent="0.15">
      <c r="J234" s="3">
        <f>IF(K234=0,0,IF(AND(K234&lt;&gt;0,INT(LEFT(O234,4))=结转!R$13),MAX(J$2:J233)+1,0))</f>
        <v>0</v>
      </c>
      <c r="K234" s="16">
        <f>ROUND(SUMIF(data!T$4:T$10000,O234,data!V$4:V$10000)-SUMIF(data!T$4:T$10000,O234,data!W$4:W$10000),2)</f>
        <v>0</v>
      </c>
      <c r="Q234" s="89">
        <v>0</v>
      </c>
      <c r="S234" s="16">
        <f t="shared" si="11"/>
        <v>0</v>
      </c>
      <c r="T234" s="16" t="str">
        <f t="shared" si="12"/>
        <v/>
      </c>
      <c r="U234" s="26">
        <f t="shared" si="10"/>
        <v>0</v>
      </c>
      <c r="W234" s="16">
        <f>IF(LEN(O234)=4,ROUND(SUMIF(data2!H$4:H$10000,O234,data2!V$4:V$10000)-SUMIF(data2!H$4:H$10000,O234,data2!W$4:W$10000)+Q234,2),IF(LEN(O234)=6,ROUND(SUMIF(data2!I$4:I$10000,O234,data2!V$4:V$10000)-SUMIF(data2!I$4:I$10000,O234,data2!W$4:W$10000)+Q234,2),IF(LEN(O234)=8,ROUND(SUMIF(data2!J$4:J$10000,O234,data2!V$4:V$10000)-SUMIF(data2!J$4:J$10000,O234,data2!W$4:W$10000)+Q234,2),IF(LEN(O234)=10,ROUND(SUMIF(data2!T$4:T$10000,O234,data2!V$4:V$10000)-SUMIF(data2!T$4:T$10000,O234,data2!W$4:W$10000)+Q234,2),0))))</f>
        <v>0</v>
      </c>
    </row>
    <row r="235" spans="10:23" ht="15" customHeight="1" x14ac:dyDescent="0.15">
      <c r="J235" s="3">
        <f>IF(K235=0,0,IF(AND(K235&lt;&gt;0,INT(LEFT(O235,4))=结转!R$13),MAX(J$2:J234)+1,0))</f>
        <v>0</v>
      </c>
      <c r="K235" s="16">
        <f>ROUND(SUMIF(data!T$4:T$10000,O235,data!V$4:V$10000)-SUMIF(data!T$4:T$10000,O235,data!W$4:W$10000),2)</f>
        <v>0</v>
      </c>
      <c r="Q235" s="89">
        <v>0</v>
      </c>
      <c r="S235" s="16">
        <f t="shared" si="11"/>
        <v>0</v>
      </c>
      <c r="T235" s="16" t="str">
        <f t="shared" si="12"/>
        <v/>
      </c>
      <c r="U235" s="26">
        <f t="shared" si="10"/>
        <v>0</v>
      </c>
      <c r="W235" s="16">
        <f>IF(LEN(O235)=4,ROUND(SUMIF(data2!H$4:H$10000,O235,data2!V$4:V$10000)-SUMIF(data2!H$4:H$10000,O235,data2!W$4:W$10000)+Q235,2),IF(LEN(O235)=6,ROUND(SUMIF(data2!I$4:I$10000,O235,data2!V$4:V$10000)-SUMIF(data2!I$4:I$10000,O235,data2!W$4:W$10000)+Q235,2),IF(LEN(O235)=8,ROUND(SUMIF(data2!J$4:J$10000,O235,data2!V$4:V$10000)-SUMIF(data2!J$4:J$10000,O235,data2!W$4:W$10000)+Q235,2),IF(LEN(O235)=10,ROUND(SUMIF(data2!T$4:T$10000,O235,data2!V$4:V$10000)-SUMIF(data2!T$4:T$10000,O235,data2!W$4:W$10000)+Q235,2),0))))</f>
        <v>0</v>
      </c>
    </row>
    <row r="236" spans="10:23" ht="15" customHeight="1" x14ac:dyDescent="0.15">
      <c r="J236" s="3">
        <f>IF(K236=0,0,IF(AND(K236&lt;&gt;0,INT(LEFT(O236,4))=结转!R$13),MAX(J$2:J235)+1,0))</f>
        <v>0</v>
      </c>
      <c r="K236" s="16">
        <f>ROUND(SUMIF(data!T$4:T$10000,O236,data!V$4:V$10000)-SUMIF(data!T$4:T$10000,O236,data!W$4:W$10000),2)</f>
        <v>0</v>
      </c>
      <c r="Q236" s="89">
        <v>0</v>
      </c>
      <c r="S236" s="16">
        <f t="shared" si="11"/>
        <v>0</v>
      </c>
      <c r="T236" s="16" t="str">
        <f t="shared" si="12"/>
        <v/>
      </c>
      <c r="U236" s="26">
        <f t="shared" si="10"/>
        <v>0</v>
      </c>
      <c r="W236" s="16">
        <f>IF(LEN(O236)=4,ROUND(SUMIF(data2!H$4:H$10000,O236,data2!V$4:V$10000)-SUMIF(data2!H$4:H$10000,O236,data2!W$4:W$10000)+Q236,2),IF(LEN(O236)=6,ROUND(SUMIF(data2!I$4:I$10000,O236,data2!V$4:V$10000)-SUMIF(data2!I$4:I$10000,O236,data2!W$4:W$10000)+Q236,2),IF(LEN(O236)=8,ROUND(SUMIF(data2!J$4:J$10000,O236,data2!V$4:V$10000)-SUMIF(data2!J$4:J$10000,O236,data2!W$4:W$10000)+Q236,2),IF(LEN(O236)=10,ROUND(SUMIF(data2!T$4:T$10000,O236,data2!V$4:V$10000)-SUMIF(data2!T$4:T$10000,O236,data2!W$4:W$10000)+Q236,2),0))))</f>
        <v>0</v>
      </c>
    </row>
    <row r="237" spans="10:23" ht="15" customHeight="1" x14ac:dyDescent="0.15">
      <c r="J237" s="3">
        <f>IF(K237=0,0,IF(AND(K237&lt;&gt;0,INT(LEFT(O237,4))=结转!R$13),MAX(J$2:J236)+1,0))</f>
        <v>0</v>
      </c>
      <c r="K237" s="16">
        <f>ROUND(SUMIF(data!T$4:T$10000,O237,data!V$4:V$10000)-SUMIF(data!T$4:T$10000,O237,data!W$4:W$10000),2)</f>
        <v>0</v>
      </c>
      <c r="Q237" s="89">
        <v>0</v>
      </c>
      <c r="S237" s="16">
        <f t="shared" si="11"/>
        <v>0</v>
      </c>
      <c r="T237" s="16" t="str">
        <f t="shared" si="12"/>
        <v/>
      </c>
      <c r="U237" s="26">
        <f t="shared" si="10"/>
        <v>0</v>
      </c>
      <c r="W237" s="16">
        <f>IF(LEN(O237)=4,ROUND(SUMIF(data2!H$4:H$10000,O237,data2!V$4:V$10000)-SUMIF(data2!H$4:H$10000,O237,data2!W$4:W$10000)+Q237,2),IF(LEN(O237)=6,ROUND(SUMIF(data2!I$4:I$10000,O237,data2!V$4:V$10000)-SUMIF(data2!I$4:I$10000,O237,data2!W$4:W$10000)+Q237,2),IF(LEN(O237)=8,ROUND(SUMIF(data2!J$4:J$10000,O237,data2!V$4:V$10000)-SUMIF(data2!J$4:J$10000,O237,data2!W$4:W$10000)+Q237,2),IF(LEN(O237)=10,ROUND(SUMIF(data2!T$4:T$10000,O237,data2!V$4:V$10000)-SUMIF(data2!T$4:T$10000,O237,data2!W$4:W$10000)+Q237,2),0))))</f>
        <v>0</v>
      </c>
    </row>
    <row r="238" spans="10:23" ht="15" customHeight="1" x14ac:dyDescent="0.15">
      <c r="J238" s="3">
        <f>IF(K238=0,0,IF(AND(K238&lt;&gt;0,INT(LEFT(O238,4))=结转!R$13),MAX(J$2:J237)+1,0))</f>
        <v>0</v>
      </c>
      <c r="K238" s="16">
        <f>ROUND(SUMIF(data!T$4:T$10000,O238,data!V$4:V$10000)-SUMIF(data!T$4:T$10000,O238,data!W$4:W$10000),2)</f>
        <v>0</v>
      </c>
      <c r="Q238" s="89">
        <v>0</v>
      </c>
      <c r="S238" s="16">
        <f t="shared" si="11"/>
        <v>0</v>
      </c>
      <c r="T238" s="16" t="str">
        <f t="shared" si="12"/>
        <v/>
      </c>
      <c r="U238" s="26">
        <f t="shared" si="10"/>
        <v>0</v>
      </c>
      <c r="W238" s="16">
        <f>IF(LEN(O238)=4,ROUND(SUMIF(data2!H$4:H$10000,O238,data2!V$4:V$10000)-SUMIF(data2!H$4:H$10000,O238,data2!W$4:W$10000)+Q238,2),IF(LEN(O238)=6,ROUND(SUMIF(data2!I$4:I$10000,O238,data2!V$4:V$10000)-SUMIF(data2!I$4:I$10000,O238,data2!W$4:W$10000)+Q238,2),IF(LEN(O238)=8,ROUND(SUMIF(data2!J$4:J$10000,O238,data2!V$4:V$10000)-SUMIF(data2!J$4:J$10000,O238,data2!W$4:W$10000)+Q238,2),IF(LEN(O238)=10,ROUND(SUMIF(data2!T$4:T$10000,O238,data2!V$4:V$10000)-SUMIF(data2!T$4:T$10000,O238,data2!W$4:W$10000)+Q238,2),0))))</f>
        <v>0</v>
      </c>
    </row>
    <row r="239" spans="10:23" ht="15" customHeight="1" x14ac:dyDescent="0.15">
      <c r="J239" s="3">
        <f>IF(K239=0,0,IF(AND(K239&lt;&gt;0,INT(LEFT(O239,4))=结转!R$13),MAX(J$2:J238)+1,0))</f>
        <v>0</v>
      </c>
      <c r="K239" s="16">
        <f>ROUND(SUMIF(data!T$4:T$10000,O239,data!V$4:V$10000)-SUMIF(data!T$4:T$10000,O239,data!W$4:W$10000),2)</f>
        <v>0</v>
      </c>
      <c r="Q239" s="89">
        <v>0</v>
      </c>
      <c r="S239" s="16">
        <f t="shared" si="11"/>
        <v>0</v>
      </c>
      <c r="T239" s="16" t="str">
        <f t="shared" si="12"/>
        <v/>
      </c>
      <c r="U239" s="26">
        <f t="shared" si="10"/>
        <v>0</v>
      </c>
      <c r="W239" s="16">
        <f>IF(LEN(O239)=4,ROUND(SUMIF(data2!H$4:H$10000,O239,data2!V$4:V$10000)-SUMIF(data2!H$4:H$10000,O239,data2!W$4:W$10000)+Q239,2),IF(LEN(O239)=6,ROUND(SUMIF(data2!I$4:I$10000,O239,data2!V$4:V$10000)-SUMIF(data2!I$4:I$10000,O239,data2!W$4:W$10000)+Q239,2),IF(LEN(O239)=8,ROUND(SUMIF(data2!J$4:J$10000,O239,data2!V$4:V$10000)-SUMIF(data2!J$4:J$10000,O239,data2!W$4:W$10000)+Q239,2),IF(LEN(O239)=10,ROUND(SUMIF(data2!T$4:T$10000,O239,data2!V$4:V$10000)-SUMIF(data2!T$4:T$10000,O239,data2!W$4:W$10000)+Q239,2),0))))</f>
        <v>0</v>
      </c>
    </row>
    <row r="240" spans="10:23" ht="15" customHeight="1" x14ac:dyDescent="0.15">
      <c r="J240" s="3">
        <f>IF(K240=0,0,IF(AND(K240&lt;&gt;0,INT(LEFT(O240,4))=结转!R$13),MAX(J$2:J239)+1,0))</f>
        <v>0</v>
      </c>
      <c r="K240" s="16">
        <f>ROUND(SUMIF(data!T$4:T$10000,O240,data!V$4:V$10000)-SUMIF(data!T$4:T$10000,O240,data!W$4:W$10000),2)</f>
        <v>0</v>
      </c>
      <c r="Q240" s="89">
        <v>0</v>
      </c>
      <c r="S240" s="16">
        <f t="shared" si="11"/>
        <v>0</v>
      </c>
      <c r="T240" s="16" t="str">
        <f t="shared" si="12"/>
        <v/>
      </c>
      <c r="U240" s="26">
        <f t="shared" si="10"/>
        <v>0</v>
      </c>
      <c r="W240" s="16">
        <f>IF(LEN(O240)=4,ROUND(SUMIF(data2!H$4:H$10000,O240,data2!V$4:V$10000)-SUMIF(data2!H$4:H$10000,O240,data2!W$4:W$10000)+Q240,2),IF(LEN(O240)=6,ROUND(SUMIF(data2!I$4:I$10000,O240,data2!V$4:V$10000)-SUMIF(data2!I$4:I$10000,O240,data2!W$4:W$10000)+Q240,2),IF(LEN(O240)=8,ROUND(SUMIF(data2!J$4:J$10000,O240,data2!V$4:V$10000)-SUMIF(data2!J$4:J$10000,O240,data2!W$4:W$10000)+Q240,2),IF(LEN(O240)=10,ROUND(SUMIF(data2!T$4:T$10000,O240,data2!V$4:V$10000)-SUMIF(data2!T$4:T$10000,O240,data2!W$4:W$10000)+Q240,2),0))))</f>
        <v>0</v>
      </c>
    </row>
    <row r="241" spans="10:23" ht="15" customHeight="1" x14ac:dyDescent="0.15">
      <c r="J241" s="3">
        <f>IF(K241=0,0,IF(AND(K241&lt;&gt;0,INT(LEFT(O241,4))=结转!R$13),MAX(J$2:J240)+1,0))</f>
        <v>0</v>
      </c>
      <c r="K241" s="16">
        <f>ROUND(SUMIF(data!T$4:T$10000,O241,data!V$4:V$10000)-SUMIF(data!T$4:T$10000,O241,data!W$4:W$10000),2)</f>
        <v>0</v>
      </c>
      <c r="Q241" s="89">
        <v>0</v>
      </c>
      <c r="S241" s="16">
        <f t="shared" si="11"/>
        <v>0</v>
      </c>
      <c r="T241" s="16" t="str">
        <f t="shared" si="12"/>
        <v/>
      </c>
      <c r="U241" s="26">
        <f t="shared" si="10"/>
        <v>0</v>
      </c>
      <c r="W241" s="16">
        <f>IF(LEN(O241)=4,ROUND(SUMIF(data2!H$4:H$10000,O241,data2!V$4:V$10000)-SUMIF(data2!H$4:H$10000,O241,data2!W$4:W$10000)+Q241,2),IF(LEN(O241)=6,ROUND(SUMIF(data2!I$4:I$10000,O241,data2!V$4:V$10000)-SUMIF(data2!I$4:I$10000,O241,data2!W$4:W$10000)+Q241,2),IF(LEN(O241)=8,ROUND(SUMIF(data2!J$4:J$10000,O241,data2!V$4:V$10000)-SUMIF(data2!J$4:J$10000,O241,data2!W$4:W$10000)+Q241,2),IF(LEN(O241)=10,ROUND(SUMIF(data2!T$4:T$10000,O241,data2!V$4:V$10000)-SUMIF(data2!T$4:T$10000,O241,data2!W$4:W$10000)+Q241,2),0))))</f>
        <v>0</v>
      </c>
    </row>
    <row r="242" spans="10:23" ht="15" customHeight="1" x14ac:dyDescent="0.15">
      <c r="J242" s="3">
        <f>IF(K242=0,0,IF(AND(K242&lt;&gt;0,INT(LEFT(O242,4))=结转!R$13),MAX(J$2:J241)+1,0))</f>
        <v>0</v>
      </c>
      <c r="K242" s="16">
        <f>ROUND(SUMIF(data!T$4:T$10000,O242,data!V$4:V$10000)-SUMIF(data!T$4:T$10000,O242,data!W$4:W$10000),2)</f>
        <v>0</v>
      </c>
      <c r="Q242" s="89">
        <v>0</v>
      </c>
      <c r="S242" s="16">
        <f t="shared" si="11"/>
        <v>0</v>
      </c>
      <c r="T242" s="16" t="str">
        <f t="shared" si="12"/>
        <v/>
      </c>
      <c r="U242" s="26">
        <f t="shared" si="10"/>
        <v>0</v>
      </c>
      <c r="W242" s="16">
        <f>IF(LEN(O242)=4,ROUND(SUMIF(data2!H$4:H$10000,O242,data2!V$4:V$10000)-SUMIF(data2!H$4:H$10000,O242,data2!W$4:W$10000)+Q242,2),IF(LEN(O242)=6,ROUND(SUMIF(data2!I$4:I$10000,O242,data2!V$4:V$10000)-SUMIF(data2!I$4:I$10000,O242,data2!W$4:W$10000)+Q242,2),IF(LEN(O242)=8,ROUND(SUMIF(data2!J$4:J$10000,O242,data2!V$4:V$10000)-SUMIF(data2!J$4:J$10000,O242,data2!W$4:W$10000)+Q242,2),IF(LEN(O242)=10,ROUND(SUMIF(data2!T$4:T$10000,O242,data2!V$4:V$10000)-SUMIF(data2!T$4:T$10000,O242,data2!W$4:W$10000)+Q242,2),0))))</f>
        <v>0</v>
      </c>
    </row>
    <row r="243" spans="10:23" ht="15" customHeight="1" x14ac:dyDescent="0.15">
      <c r="J243" s="3">
        <f>IF(K243=0,0,IF(AND(K243&lt;&gt;0,INT(LEFT(O243,4))=结转!R$13),MAX(J$2:J242)+1,0))</f>
        <v>0</v>
      </c>
      <c r="K243" s="16">
        <f>ROUND(SUMIF(data!T$4:T$10000,O243,data!V$4:V$10000)-SUMIF(data!T$4:T$10000,O243,data!W$4:W$10000),2)</f>
        <v>0</v>
      </c>
      <c r="Q243" s="89">
        <v>0</v>
      </c>
      <c r="S243" s="16">
        <f t="shared" si="11"/>
        <v>0</v>
      </c>
      <c r="T243" s="16" t="str">
        <f t="shared" si="12"/>
        <v/>
      </c>
      <c r="U243" s="26">
        <f t="shared" si="10"/>
        <v>0</v>
      </c>
      <c r="W243" s="16">
        <f>IF(LEN(O243)=4,ROUND(SUMIF(data2!H$4:H$10000,O243,data2!V$4:V$10000)-SUMIF(data2!H$4:H$10000,O243,data2!W$4:W$10000)+Q243,2),IF(LEN(O243)=6,ROUND(SUMIF(data2!I$4:I$10000,O243,data2!V$4:V$10000)-SUMIF(data2!I$4:I$10000,O243,data2!W$4:W$10000)+Q243,2),IF(LEN(O243)=8,ROUND(SUMIF(data2!J$4:J$10000,O243,data2!V$4:V$10000)-SUMIF(data2!J$4:J$10000,O243,data2!W$4:W$10000)+Q243,2),IF(LEN(O243)=10,ROUND(SUMIF(data2!T$4:T$10000,O243,data2!V$4:V$10000)-SUMIF(data2!T$4:T$10000,O243,data2!W$4:W$10000)+Q243,2),0))))</f>
        <v>0</v>
      </c>
    </row>
    <row r="244" spans="10:23" ht="15" customHeight="1" x14ac:dyDescent="0.15">
      <c r="J244" s="3">
        <f>IF(K244=0,0,IF(AND(K244&lt;&gt;0,INT(LEFT(O244,4))=结转!R$13),MAX(J$2:J243)+1,0))</f>
        <v>0</v>
      </c>
      <c r="K244" s="16">
        <f>ROUND(SUMIF(data!T$4:T$10000,O244,data!V$4:V$10000)-SUMIF(data!T$4:T$10000,O244,data!W$4:W$10000),2)</f>
        <v>0</v>
      </c>
      <c r="Q244" s="89">
        <v>0</v>
      </c>
      <c r="S244" s="16">
        <f t="shared" si="11"/>
        <v>0</v>
      </c>
      <c r="T244" s="16" t="str">
        <f t="shared" si="12"/>
        <v/>
      </c>
      <c r="U244" s="26">
        <f t="shared" si="10"/>
        <v>0</v>
      </c>
      <c r="W244" s="16">
        <f>IF(LEN(O244)=4,ROUND(SUMIF(data2!H$4:H$10000,O244,data2!V$4:V$10000)-SUMIF(data2!H$4:H$10000,O244,data2!W$4:W$10000)+Q244,2),IF(LEN(O244)=6,ROUND(SUMIF(data2!I$4:I$10000,O244,data2!V$4:V$10000)-SUMIF(data2!I$4:I$10000,O244,data2!W$4:W$10000)+Q244,2),IF(LEN(O244)=8,ROUND(SUMIF(data2!J$4:J$10000,O244,data2!V$4:V$10000)-SUMIF(data2!J$4:J$10000,O244,data2!W$4:W$10000)+Q244,2),IF(LEN(O244)=10,ROUND(SUMIF(data2!T$4:T$10000,O244,data2!V$4:V$10000)-SUMIF(data2!T$4:T$10000,O244,data2!W$4:W$10000)+Q244,2),0))))</f>
        <v>0</v>
      </c>
    </row>
    <row r="245" spans="10:23" ht="15" customHeight="1" x14ac:dyDescent="0.15">
      <c r="J245" s="3">
        <f>IF(K245=0,0,IF(AND(K245&lt;&gt;0,INT(LEFT(O245,4))=结转!R$13),MAX(J$2:J244)+1,0))</f>
        <v>0</v>
      </c>
      <c r="K245" s="16">
        <f>ROUND(SUMIF(data!T$4:T$10000,O245,data!V$4:V$10000)-SUMIF(data!T$4:T$10000,O245,data!W$4:W$10000),2)</f>
        <v>0</v>
      </c>
      <c r="Q245" s="89">
        <v>0</v>
      </c>
      <c r="S245" s="16">
        <f t="shared" si="11"/>
        <v>0</v>
      </c>
      <c r="T245" s="16" t="str">
        <f t="shared" si="12"/>
        <v/>
      </c>
      <c r="U245" s="26">
        <f t="shared" si="10"/>
        <v>0</v>
      </c>
      <c r="W245" s="16">
        <f>IF(LEN(O245)=4,ROUND(SUMIF(data2!H$4:H$10000,O245,data2!V$4:V$10000)-SUMIF(data2!H$4:H$10000,O245,data2!W$4:W$10000)+Q245,2),IF(LEN(O245)=6,ROUND(SUMIF(data2!I$4:I$10000,O245,data2!V$4:V$10000)-SUMIF(data2!I$4:I$10000,O245,data2!W$4:W$10000)+Q245,2),IF(LEN(O245)=8,ROUND(SUMIF(data2!J$4:J$10000,O245,data2!V$4:V$10000)-SUMIF(data2!J$4:J$10000,O245,data2!W$4:W$10000)+Q245,2),IF(LEN(O245)=10,ROUND(SUMIF(data2!T$4:T$10000,O245,data2!V$4:V$10000)-SUMIF(data2!T$4:T$10000,O245,data2!W$4:W$10000)+Q245,2),0))))</f>
        <v>0</v>
      </c>
    </row>
    <row r="246" spans="10:23" ht="15" customHeight="1" x14ac:dyDescent="0.15">
      <c r="J246" s="3">
        <f>IF(K246=0,0,IF(AND(K246&lt;&gt;0,INT(LEFT(O246,4))=结转!R$13),MAX(J$2:J245)+1,0))</f>
        <v>0</v>
      </c>
      <c r="K246" s="16">
        <f>ROUND(SUMIF(data!T$4:T$10000,O246,data!V$4:V$10000)-SUMIF(data!T$4:T$10000,O246,data!W$4:W$10000),2)</f>
        <v>0</v>
      </c>
      <c r="Q246" s="89">
        <v>0</v>
      </c>
      <c r="S246" s="16">
        <f t="shared" si="11"/>
        <v>0</v>
      </c>
      <c r="T246" s="16" t="str">
        <f t="shared" si="12"/>
        <v/>
      </c>
      <c r="U246" s="26">
        <f t="shared" si="10"/>
        <v>0</v>
      </c>
      <c r="W246" s="16">
        <f>IF(LEN(O246)=4,ROUND(SUMIF(data2!H$4:H$10000,O246,data2!V$4:V$10000)-SUMIF(data2!H$4:H$10000,O246,data2!W$4:W$10000)+Q246,2),IF(LEN(O246)=6,ROUND(SUMIF(data2!I$4:I$10000,O246,data2!V$4:V$10000)-SUMIF(data2!I$4:I$10000,O246,data2!W$4:W$10000)+Q246,2),IF(LEN(O246)=8,ROUND(SUMIF(data2!J$4:J$10000,O246,data2!V$4:V$10000)-SUMIF(data2!J$4:J$10000,O246,data2!W$4:W$10000)+Q246,2),IF(LEN(O246)=10,ROUND(SUMIF(data2!T$4:T$10000,O246,data2!V$4:V$10000)-SUMIF(data2!T$4:T$10000,O246,data2!W$4:W$10000)+Q246,2),0))))</f>
        <v>0</v>
      </c>
    </row>
    <row r="247" spans="10:23" ht="15" customHeight="1" x14ac:dyDescent="0.15">
      <c r="J247" s="3">
        <f>IF(K247=0,0,IF(AND(K247&lt;&gt;0,INT(LEFT(O247,4))=结转!R$13),MAX(J$2:J246)+1,0))</f>
        <v>0</v>
      </c>
      <c r="K247" s="16">
        <f>ROUND(SUMIF(data!T$4:T$10000,O247,data!V$4:V$10000)-SUMIF(data!T$4:T$10000,O247,data!W$4:W$10000),2)</f>
        <v>0</v>
      </c>
      <c r="Q247" s="89">
        <v>0</v>
      </c>
      <c r="S247" s="16">
        <f t="shared" si="11"/>
        <v>0</v>
      </c>
      <c r="T247" s="16" t="str">
        <f t="shared" si="12"/>
        <v/>
      </c>
      <c r="U247" s="26">
        <f t="shared" si="10"/>
        <v>0</v>
      </c>
      <c r="W247" s="16">
        <f>IF(LEN(O247)=4,ROUND(SUMIF(data2!H$4:H$10000,O247,data2!V$4:V$10000)-SUMIF(data2!H$4:H$10000,O247,data2!W$4:W$10000)+Q247,2),IF(LEN(O247)=6,ROUND(SUMIF(data2!I$4:I$10000,O247,data2!V$4:V$10000)-SUMIF(data2!I$4:I$10000,O247,data2!W$4:W$10000)+Q247,2),IF(LEN(O247)=8,ROUND(SUMIF(data2!J$4:J$10000,O247,data2!V$4:V$10000)-SUMIF(data2!J$4:J$10000,O247,data2!W$4:W$10000)+Q247,2),IF(LEN(O247)=10,ROUND(SUMIF(data2!T$4:T$10000,O247,data2!V$4:V$10000)-SUMIF(data2!T$4:T$10000,O247,data2!W$4:W$10000)+Q247,2),0))))</f>
        <v>0</v>
      </c>
    </row>
    <row r="248" spans="10:23" ht="15" customHeight="1" x14ac:dyDescent="0.15">
      <c r="J248" s="3">
        <f>IF(K248=0,0,IF(AND(K248&lt;&gt;0,INT(LEFT(O248,4))=结转!R$13),MAX(J$2:J247)+1,0))</f>
        <v>0</v>
      </c>
      <c r="K248" s="16">
        <f>ROUND(SUMIF(data!T$4:T$10000,O248,data!V$4:V$10000)-SUMIF(data!T$4:T$10000,O248,data!W$4:W$10000),2)</f>
        <v>0</v>
      </c>
      <c r="Q248" s="89">
        <v>0</v>
      </c>
      <c r="S248" s="16">
        <f t="shared" si="11"/>
        <v>0</v>
      </c>
      <c r="T248" s="16" t="str">
        <f t="shared" si="12"/>
        <v/>
      </c>
      <c r="U248" s="26">
        <f t="shared" si="10"/>
        <v>0</v>
      </c>
      <c r="W248" s="16">
        <f>IF(LEN(O248)=4,ROUND(SUMIF(data2!H$4:H$10000,O248,data2!V$4:V$10000)-SUMIF(data2!H$4:H$10000,O248,data2!W$4:W$10000)+Q248,2),IF(LEN(O248)=6,ROUND(SUMIF(data2!I$4:I$10000,O248,data2!V$4:V$10000)-SUMIF(data2!I$4:I$10000,O248,data2!W$4:W$10000)+Q248,2),IF(LEN(O248)=8,ROUND(SUMIF(data2!J$4:J$10000,O248,data2!V$4:V$10000)-SUMIF(data2!J$4:J$10000,O248,data2!W$4:W$10000)+Q248,2),IF(LEN(O248)=10,ROUND(SUMIF(data2!T$4:T$10000,O248,data2!V$4:V$10000)-SUMIF(data2!T$4:T$10000,O248,data2!W$4:W$10000)+Q248,2),0))))</f>
        <v>0</v>
      </c>
    </row>
    <row r="249" spans="10:23" ht="15" customHeight="1" x14ac:dyDescent="0.15">
      <c r="J249" s="3">
        <f>IF(K249=0,0,IF(AND(K249&lt;&gt;0,INT(LEFT(O249,4))=结转!R$13),MAX(J$2:J248)+1,0))</f>
        <v>0</v>
      </c>
      <c r="K249" s="16">
        <f>ROUND(SUMIF(data!T$4:T$10000,O249,data!V$4:V$10000)-SUMIF(data!T$4:T$10000,O249,data!W$4:W$10000),2)</f>
        <v>0</v>
      </c>
      <c r="Q249" s="89">
        <v>0</v>
      </c>
      <c r="S249" s="16">
        <f t="shared" si="11"/>
        <v>0</v>
      </c>
      <c r="T249" s="16" t="str">
        <f t="shared" si="12"/>
        <v/>
      </c>
      <c r="U249" s="26">
        <f t="shared" si="10"/>
        <v>0</v>
      </c>
      <c r="W249" s="16">
        <f>IF(LEN(O249)=4,ROUND(SUMIF(data2!H$4:H$10000,O249,data2!V$4:V$10000)-SUMIF(data2!H$4:H$10000,O249,data2!W$4:W$10000)+Q249,2),IF(LEN(O249)=6,ROUND(SUMIF(data2!I$4:I$10000,O249,data2!V$4:V$10000)-SUMIF(data2!I$4:I$10000,O249,data2!W$4:W$10000)+Q249,2),IF(LEN(O249)=8,ROUND(SUMIF(data2!J$4:J$10000,O249,data2!V$4:V$10000)-SUMIF(data2!J$4:J$10000,O249,data2!W$4:W$10000)+Q249,2),IF(LEN(O249)=10,ROUND(SUMIF(data2!T$4:T$10000,O249,data2!V$4:V$10000)-SUMIF(data2!T$4:T$10000,O249,data2!W$4:W$10000)+Q249,2),0))))</f>
        <v>0</v>
      </c>
    </row>
    <row r="250" spans="10:23" ht="15" customHeight="1" x14ac:dyDescent="0.15">
      <c r="J250" s="3">
        <f>IF(K250=0,0,IF(AND(K250&lt;&gt;0,INT(LEFT(O250,4))=结转!R$13),MAX(J$2:J249)+1,0))</f>
        <v>0</v>
      </c>
      <c r="K250" s="16">
        <f>ROUND(SUMIF(data!T$4:T$10000,O250,data!V$4:V$10000)-SUMIF(data!T$4:T$10000,O250,data!W$4:W$10000),2)</f>
        <v>0</v>
      </c>
      <c r="Q250" s="89">
        <v>0</v>
      </c>
      <c r="S250" s="16">
        <f t="shared" si="11"/>
        <v>0</v>
      </c>
      <c r="T250" s="16" t="str">
        <f t="shared" si="12"/>
        <v/>
      </c>
      <c r="U250" s="26">
        <f t="shared" si="10"/>
        <v>0</v>
      </c>
      <c r="W250" s="16">
        <f>IF(LEN(O250)=4,ROUND(SUMIF(data2!H$4:H$10000,O250,data2!V$4:V$10000)-SUMIF(data2!H$4:H$10000,O250,data2!W$4:W$10000)+Q250,2),IF(LEN(O250)=6,ROUND(SUMIF(data2!I$4:I$10000,O250,data2!V$4:V$10000)-SUMIF(data2!I$4:I$10000,O250,data2!W$4:W$10000)+Q250,2),IF(LEN(O250)=8,ROUND(SUMIF(data2!J$4:J$10000,O250,data2!V$4:V$10000)-SUMIF(data2!J$4:J$10000,O250,data2!W$4:W$10000)+Q250,2),IF(LEN(O250)=10,ROUND(SUMIF(data2!T$4:T$10000,O250,data2!V$4:V$10000)-SUMIF(data2!T$4:T$10000,O250,data2!W$4:W$10000)+Q250,2),0))))</f>
        <v>0</v>
      </c>
    </row>
    <row r="251" spans="10:23" ht="15" customHeight="1" x14ac:dyDescent="0.15">
      <c r="J251" s="3">
        <f>IF(K251=0,0,IF(AND(K251&lt;&gt;0,INT(LEFT(O251,4))=结转!R$13),MAX(J$2:J250)+1,0))</f>
        <v>0</v>
      </c>
      <c r="K251" s="16">
        <f>ROUND(SUMIF(data!T$4:T$10000,O251,data!V$4:V$10000)-SUMIF(data!T$4:T$10000,O251,data!W$4:W$10000),2)</f>
        <v>0</v>
      </c>
      <c r="Q251" s="89">
        <v>0</v>
      </c>
      <c r="S251" s="16">
        <f t="shared" si="11"/>
        <v>0</v>
      </c>
      <c r="T251" s="16" t="str">
        <f t="shared" si="12"/>
        <v/>
      </c>
      <c r="U251" s="26">
        <f t="shared" si="10"/>
        <v>0</v>
      </c>
      <c r="W251" s="16">
        <f>IF(LEN(O251)=4,ROUND(SUMIF(data2!H$4:H$10000,O251,data2!V$4:V$10000)-SUMIF(data2!H$4:H$10000,O251,data2!W$4:W$10000)+Q251,2),IF(LEN(O251)=6,ROUND(SUMIF(data2!I$4:I$10000,O251,data2!V$4:V$10000)-SUMIF(data2!I$4:I$10000,O251,data2!W$4:W$10000)+Q251,2),IF(LEN(O251)=8,ROUND(SUMIF(data2!J$4:J$10000,O251,data2!V$4:V$10000)-SUMIF(data2!J$4:J$10000,O251,data2!W$4:W$10000)+Q251,2),IF(LEN(O251)=10,ROUND(SUMIF(data2!T$4:T$10000,O251,data2!V$4:V$10000)-SUMIF(data2!T$4:T$10000,O251,data2!W$4:W$10000)+Q251,2),0))))</f>
        <v>0</v>
      </c>
    </row>
    <row r="252" spans="10:23" ht="15" customHeight="1" x14ac:dyDescent="0.15">
      <c r="J252" s="3">
        <f>IF(K252=0,0,IF(AND(K252&lt;&gt;0,INT(LEFT(O252,4))=结转!R$13),MAX(J$2:J251)+1,0))</f>
        <v>0</v>
      </c>
      <c r="K252" s="16">
        <f>ROUND(SUMIF(data!T$4:T$10000,O252,data!V$4:V$10000)-SUMIF(data!T$4:T$10000,O252,data!W$4:W$10000),2)</f>
        <v>0</v>
      </c>
      <c r="Q252" s="89">
        <v>0</v>
      </c>
      <c r="S252" s="16">
        <f t="shared" si="11"/>
        <v>0</v>
      </c>
      <c r="T252" s="16" t="str">
        <f t="shared" si="12"/>
        <v/>
      </c>
      <c r="U252" s="26">
        <f t="shared" si="10"/>
        <v>0</v>
      </c>
      <c r="W252" s="16">
        <f>IF(LEN(O252)=4,ROUND(SUMIF(data2!H$4:H$10000,O252,data2!V$4:V$10000)-SUMIF(data2!H$4:H$10000,O252,data2!W$4:W$10000)+Q252,2),IF(LEN(O252)=6,ROUND(SUMIF(data2!I$4:I$10000,O252,data2!V$4:V$10000)-SUMIF(data2!I$4:I$10000,O252,data2!W$4:W$10000)+Q252,2),IF(LEN(O252)=8,ROUND(SUMIF(data2!J$4:J$10000,O252,data2!V$4:V$10000)-SUMIF(data2!J$4:J$10000,O252,data2!W$4:W$10000)+Q252,2),IF(LEN(O252)=10,ROUND(SUMIF(data2!T$4:T$10000,O252,data2!V$4:V$10000)-SUMIF(data2!T$4:T$10000,O252,data2!W$4:W$10000)+Q252,2),0))))</f>
        <v>0</v>
      </c>
    </row>
    <row r="253" spans="10:23" ht="15" customHeight="1" x14ac:dyDescent="0.15">
      <c r="J253" s="3">
        <f>IF(K253=0,0,IF(AND(K253&lt;&gt;0,INT(LEFT(O253,4))=结转!R$13),MAX(J$2:J252)+1,0))</f>
        <v>0</v>
      </c>
      <c r="K253" s="16">
        <f>ROUND(SUMIF(data!T$4:T$10000,O253,data!V$4:V$10000)-SUMIF(data!T$4:T$10000,O253,data!W$4:W$10000),2)</f>
        <v>0</v>
      </c>
      <c r="Q253" s="89">
        <v>0</v>
      </c>
      <c r="S253" s="16">
        <f t="shared" si="11"/>
        <v>0</v>
      </c>
      <c r="T253" s="16" t="str">
        <f t="shared" si="12"/>
        <v/>
      </c>
      <c r="U253" s="26">
        <f t="shared" si="10"/>
        <v>0</v>
      </c>
      <c r="W253" s="16">
        <f>IF(LEN(O253)=4,ROUND(SUMIF(data2!H$4:H$10000,O253,data2!V$4:V$10000)-SUMIF(data2!H$4:H$10000,O253,data2!W$4:W$10000)+Q253,2),IF(LEN(O253)=6,ROUND(SUMIF(data2!I$4:I$10000,O253,data2!V$4:V$10000)-SUMIF(data2!I$4:I$10000,O253,data2!W$4:W$10000)+Q253,2),IF(LEN(O253)=8,ROUND(SUMIF(data2!J$4:J$10000,O253,data2!V$4:V$10000)-SUMIF(data2!J$4:J$10000,O253,data2!W$4:W$10000)+Q253,2),IF(LEN(O253)=10,ROUND(SUMIF(data2!T$4:T$10000,O253,data2!V$4:V$10000)-SUMIF(data2!T$4:T$10000,O253,data2!W$4:W$10000)+Q253,2),0))))</f>
        <v>0</v>
      </c>
    </row>
    <row r="254" spans="10:23" ht="15" customHeight="1" x14ac:dyDescent="0.15">
      <c r="J254" s="3">
        <f>IF(K254=0,0,IF(AND(K254&lt;&gt;0,INT(LEFT(O254,4))=结转!R$13),MAX(J$2:J253)+1,0))</f>
        <v>0</v>
      </c>
      <c r="K254" s="16">
        <f>ROUND(SUMIF(data!T$4:T$10000,O254,data!V$4:V$10000)-SUMIF(data!T$4:T$10000,O254,data!W$4:W$10000),2)</f>
        <v>0</v>
      </c>
      <c r="Q254" s="89">
        <v>0</v>
      </c>
      <c r="S254" s="16">
        <f t="shared" si="11"/>
        <v>0</v>
      </c>
      <c r="T254" s="16" t="str">
        <f t="shared" si="12"/>
        <v/>
      </c>
      <c r="U254" s="26">
        <f t="shared" si="10"/>
        <v>0</v>
      </c>
      <c r="W254" s="16">
        <f>IF(LEN(O254)=4,ROUND(SUMIF(data2!H$4:H$10000,O254,data2!V$4:V$10000)-SUMIF(data2!H$4:H$10000,O254,data2!W$4:W$10000)+Q254,2),IF(LEN(O254)=6,ROUND(SUMIF(data2!I$4:I$10000,O254,data2!V$4:V$10000)-SUMIF(data2!I$4:I$10000,O254,data2!W$4:W$10000)+Q254,2),IF(LEN(O254)=8,ROUND(SUMIF(data2!J$4:J$10000,O254,data2!V$4:V$10000)-SUMIF(data2!J$4:J$10000,O254,data2!W$4:W$10000)+Q254,2),IF(LEN(O254)=10,ROUND(SUMIF(data2!T$4:T$10000,O254,data2!V$4:V$10000)-SUMIF(data2!T$4:T$10000,O254,data2!W$4:W$10000)+Q254,2),0))))</f>
        <v>0</v>
      </c>
    </row>
    <row r="255" spans="10:23" ht="15" customHeight="1" x14ac:dyDescent="0.15">
      <c r="J255" s="3">
        <f>IF(K255=0,0,IF(AND(K255&lt;&gt;0,INT(LEFT(O255,4))=结转!R$13),MAX(J$2:J254)+1,0))</f>
        <v>0</v>
      </c>
      <c r="K255" s="16">
        <f>ROUND(SUMIF(data!T$4:T$10000,O255,data!V$4:V$10000)-SUMIF(data!T$4:T$10000,O255,data!W$4:W$10000),2)</f>
        <v>0</v>
      </c>
      <c r="Q255" s="89">
        <v>0</v>
      </c>
      <c r="S255" s="16">
        <f t="shared" si="11"/>
        <v>0</v>
      </c>
      <c r="T255" s="16" t="str">
        <f t="shared" si="12"/>
        <v/>
      </c>
      <c r="U255" s="26">
        <f t="shared" si="10"/>
        <v>0</v>
      </c>
      <c r="W255" s="16">
        <f>IF(LEN(O255)=4,ROUND(SUMIF(data2!H$4:H$10000,O255,data2!V$4:V$10000)-SUMIF(data2!H$4:H$10000,O255,data2!W$4:W$10000)+Q255,2),IF(LEN(O255)=6,ROUND(SUMIF(data2!I$4:I$10000,O255,data2!V$4:V$10000)-SUMIF(data2!I$4:I$10000,O255,data2!W$4:W$10000)+Q255,2),IF(LEN(O255)=8,ROUND(SUMIF(data2!J$4:J$10000,O255,data2!V$4:V$10000)-SUMIF(data2!J$4:J$10000,O255,data2!W$4:W$10000)+Q255,2),IF(LEN(O255)=10,ROUND(SUMIF(data2!T$4:T$10000,O255,data2!V$4:V$10000)-SUMIF(data2!T$4:T$10000,O255,data2!W$4:W$10000)+Q255,2),0))))</f>
        <v>0</v>
      </c>
    </row>
    <row r="256" spans="10:23" ht="15" customHeight="1" x14ac:dyDescent="0.15">
      <c r="J256" s="3">
        <f>IF(K256=0,0,IF(AND(K256&lt;&gt;0,INT(LEFT(O256,4))=结转!R$13),MAX(J$2:J255)+1,0))</f>
        <v>0</v>
      </c>
      <c r="K256" s="16">
        <f>ROUND(SUMIF(data!T$4:T$10000,O256,data!V$4:V$10000)-SUMIF(data!T$4:T$10000,O256,data!W$4:W$10000),2)</f>
        <v>0</v>
      </c>
      <c r="Q256" s="89">
        <v>0</v>
      </c>
      <c r="S256" s="16">
        <f t="shared" si="11"/>
        <v>0</v>
      </c>
      <c r="T256" s="16" t="str">
        <f t="shared" si="12"/>
        <v/>
      </c>
      <c r="U256" s="26">
        <f t="shared" si="10"/>
        <v>0</v>
      </c>
      <c r="W256" s="16">
        <f>IF(LEN(O256)=4,ROUND(SUMIF(data2!H$4:H$10000,O256,data2!V$4:V$10000)-SUMIF(data2!H$4:H$10000,O256,data2!W$4:W$10000)+Q256,2),IF(LEN(O256)=6,ROUND(SUMIF(data2!I$4:I$10000,O256,data2!V$4:V$10000)-SUMIF(data2!I$4:I$10000,O256,data2!W$4:W$10000)+Q256,2),IF(LEN(O256)=8,ROUND(SUMIF(data2!J$4:J$10000,O256,data2!V$4:V$10000)-SUMIF(data2!J$4:J$10000,O256,data2!W$4:W$10000)+Q256,2),IF(LEN(O256)=10,ROUND(SUMIF(data2!T$4:T$10000,O256,data2!V$4:V$10000)-SUMIF(data2!T$4:T$10000,O256,data2!W$4:W$10000)+Q256,2),0))))</f>
        <v>0</v>
      </c>
    </row>
    <row r="257" spans="10:23" ht="15" customHeight="1" x14ac:dyDescent="0.15">
      <c r="J257" s="3">
        <f>IF(K257=0,0,IF(AND(K257&lt;&gt;0,INT(LEFT(O257,4))=结转!R$13),MAX(J$2:J256)+1,0))</f>
        <v>0</v>
      </c>
      <c r="K257" s="16">
        <f>ROUND(SUMIF(data!T$4:T$10000,O257,data!V$4:V$10000)-SUMIF(data!T$4:T$10000,O257,data!W$4:W$10000),2)</f>
        <v>0</v>
      </c>
      <c r="Q257" s="89">
        <v>0</v>
      </c>
      <c r="S257" s="16">
        <f t="shared" si="11"/>
        <v>0</v>
      </c>
      <c r="T257" s="16" t="str">
        <f t="shared" si="12"/>
        <v/>
      </c>
      <c r="U257" s="26">
        <f t="shared" si="10"/>
        <v>0</v>
      </c>
      <c r="W257" s="16">
        <f>IF(LEN(O257)=4,ROUND(SUMIF(data2!H$4:H$10000,O257,data2!V$4:V$10000)-SUMIF(data2!H$4:H$10000,O257,data2!W$4:W$10000)+Q257,2),IF(LEN(O257)=6,ROUND(SUMIF(data2!I$4:I$10000,O257,data2!V$4:V$10000)-SUMIF(data2!I$4:I$10000,O257,data2!W$4:W$10000)+Q257,2),IF(LEN(O257)=8,ROUND(SUMIF(data2!J$4:J$10000,O257,data2!V$4:V$10000)-SUMIF(data2!J$4:J$10000,O257,data2!W$4:W$10000)+Q257,2),IF(LEN(O257)=10,ROUND(SUMIF(data2!T$4:T$10000,O257,data2!V$4:V$10000)-SUMIF(data2!T$4:T$10000,O257,data2!W$4:W$10000)+Q257,2),0))))</f>
        <v>0</v>
      </c>
    </row>
    <row r="258" spans="10:23" ht="15" customHeight="1" x14ac:dyDescent="0.15">
      <c r="J258" s="3">
        <f>IF(K258=0,0,IF(AND(K258&lt;&gt;0,INT(LEFT(O258,4))=结转!R$13),MAX(J$2:J257)+1,0))</f>
        <v>0</v>
      </c>
      <c r="K258" s="16">
        <f>ROUND(SUMIF(data!T$4:T$10000,O258,data!V$4:V$10000)-SUMIF(data!T$4:T$10000,O258,data!W$4:W$10000),2)</f>
        <v>0</v>
      </c>
      <c r="Q258" s="89">
        <v>0</v>
      </c>
      <c r="S258" s="16">
        <f t="shared" si="11"/>
        <v>0</v>
      </c>
      <c r="T258" s="16" t="str">
        <f t="shared" si="12"/>
        <v/>
      </c>
      <c r="U258" s="26">
        <f t="shared" si="10"/>
        <v>0</v>
      </c>
      <c r="W258" s="16">
        <f>IF(LEN(O258)=4,ROUND(SUMIF(data2!H$4:H$10000,O258,data2!V$4:V$10000)-SUMIF(data2!H$4:H$10000,O258,data2!W$4:W$10000)+Q258,2),IF(LEN(O258)=6,ROUND(SUMIF(data2!I$4:I$10000,O258,data2!V$4:V$10000)-SUMIF(data2!I$4:I$10000,O258,data2!W$4:W$10000)+Q258,2),IF(LEN(O258)=8,ROUND(SUMIF(data2!J$4:J$10000,O258,data2!V$4:V$10000)-SUMIF(data2!J$4:J$10000,O258,data2!W$4:W$10000)+Q258,2),IF(LEN(O258)=10,ROUND(SUMIF(data2!T$4:T$10000,O258,data2!V$4:V$10000)-SUMIF(data2!T$4:T$10000,O258,data2!W$4:W$10000)+Q258,2),0))))</f>
        <v>0</v>
      </c>
    </row>
    <row r="259" spans="10:23" ht="15" customHeight="1" x14ac:dyDescent="0.15">
      <c r="J259" s="3">
        <f>IF(K259=0,0,IF(AND(K259&lt;&gt;0,INT(LEFT(O259,4))=结转!R$13),MAX(J$2:J258)+1,0))</f>
        <v>0</v>
      </c>
      <c r="K259" s="16">
        <f>ROUND(SUMIF(data!T$4:T$10000,O259,data!V$4:V$10000)-SUMIF(data!T$4:T$10000,O259,data!W$4:W$10000),2)</f>
        <v>0</v>
      </c>
      <c r="Q259" s="89">
        <v>0</v>
      </c>
      <c r="S259" s="16">
        <f t="shared" si="11"/>
        <v>0</v>
      </c>
      <c r="T259" s="16" t="str">
        <f t="shared" si="12"/>
        <v/>
      </c>
      <c r="U259" s="26">
        <f t="shared" si="10"/>
        <v>0</v>
      </c>
      <c r="W259" s="16">
        <f>IF(LEN(O259)=4,ROUND(SUMIF(data2!H$4:H$10000,O259,data2!V$4:V$10000)-SUMIF(data2!H$4:H$10000,O259,data2!W$4:W$10000)+Q259,2),IF(LEN(O259)=6,ROUND(SUMIF(data2!I$4:I$10000,O259,data2!V$4:V$10000)-SUMIF(data2!I$4:I$10000,O259,data2!W$4:W$10000)+Q259,2),IF(LEN(O259)=8,ROUND(SUMIF(data2!J$4:J$10000,O259,data2!V$4:V$10000)-SUMIF(data2!J$4:J$10000,O259,data2!W$4:W$10000)+Q259,2),IF(LEN(O259)=10,ROUND(SUMIF(data2!T$4:T$10000,O259,data2!V$4:V$10000)-SUMIF(data2!T$4:T$10000,O259,data2!W$4:W$10000)+Q259,2),0))))</f>
        <v>0</v>
      </c>
    </row>
    <row r="260" spans="10:23" ht="15" customHeight="1" x14ac:dyDescent="0.15">
      <c r="J260" s="3">
        <f>IF(K260=0,0,IF(AND(K260&lt;&gt;0,INT(LEFT(O260,4))=结转!R$13),MAX(J$2:J259)+1,0))</f>
        <v>0</v>
      </c>
      <c r="K260" s="16">
        <f>ROUND(SUMIF(data!T$4:T$10000,O260,data!V$4:V$10000)-SUMIF(data!T$4:T$10000,O260,data!W$4:W$10000),2)</f>
        <v>0</v>
      </c>
      <c r="Q260" s="89">
        <v>0</v>
      </c>
      <c r="S260" s="16">
        <f t="shared" si="11"/>
        <v>0</v>
      </c>
      <c r="T260" s="16" t="str">
        <f t="shared" si="12"/>
        <v/>
      </c>
      <c r="U260" s="26">
        <f t="shared" ref="U260:U323" si="13">IF(O260="",0,ROUND(IF(T260&lt;&gt;0,T260,Q260),2))</f>
        <v>0</v>
      </c>
      <c r="W260" s="16">
        <f>IF(LEN(O260)=4,ROUND(SUMIF(data2!H$4:H$10000,O260,data2!V$4:V$10000)-SUMIF(data2!H$4:H$10000,O260,data2!W$4:W$10000)+Q260,2),IF(LEN(O260)=6,ROUND(SUMIF(data2!I$4:I$10000,O260,data2!V$4:V$10000)-SUMIF(data2!I$4:I$10000,O260,data2!W$4:W$10000)+Q260,2),IF(LEN(O260)=8,ROUND(SUMIF(data2!J$4:J$10000,O260,data2!V$4:V$10000)-SUMIF(data2!J$4:J$10000,O260,data2!W$4:W$10000)+Q260,2),IF(LEN(O260)=10,ROUND(SUMIF(data2!T$4:T$10000,O260,data2!V$4:V$10000)-SUMIF(data2!T$4:T$10000,O260,data2!W$4:W$10000)+Q260,2),0))))</f>
        <v>0</v>
      </c>
    </row>
    <row r="261" spans="10:23" ht="15" customHeight="1" x14ac:dyDescent="0.15">
      <c r="J261" s="3">
        <f>IF(K261=0,0,IF(AND(K261&lt;&gt;0,INT(LEFT(O261,4))=结转!R$13),MAX(J$2:J260)+1,0))</f>
        <v>0</v>
      </c>
      <c r="K261" s="16">
        <f>ROUND(SUMIF(data!T$4:T$10000,O261,data!V$4:V$10000)-SUMIF(data!T$4:T$10000,O261,data!W$4:W$10000),2)</f>
        <v>0</v>
      </c>
      <c r="Q261" s="89">
        <v>0</v>
      </c>
      <c r="S261" s="16">
        <f t="shared" si="11"/>
        <v>0</v>
      </c>
      <c r="T261" s="16" t="str">
        <f t="shared" si="12"/>
        <v/>
      </c>
      <c r="U261" s="26">
        <f t="shared" si="13"/>
        <v>0</v>
      </c>
      <c r="W261" s="16">
        <f>IF(LEN(O261)=4,ROUND(SUMIF(data2!H$4:H$10000,O261,data2!V$4:V$10000)-SUMIF(data2!H$4:H$10000,O261,data2!W$4:W$10000)+Q261,2),IF(LEN(O261)=6,ROUND(SUMIF(data2!I$4:I$10000,O261,data2!V$4:V$10000)-SUMIF(data2!I$4:I$10000,O261,data2!W$4:W$10000)+Q261,2),IF(LEN(O261)=8,ROUND(SUMIF(data2!J$4:J$10000,O261,data2!V$4:V$10000)-SUMIF(data2!J$4:J$10000,O261,data2!W$4:W$10000)+Q261,2),IF(LEN(O261)=10,ROUND(SUMIF(data2!T$4:T$10000,O261,data2!V$4:V$10000)-SUMIF(data2!T$4:T$10000,O261,data2!W$4:W$10000)+Q261,2),0))))</f>
        <v>0</v>
      </c>
    </row>
    <row r="262" spans="10:23" ht="15" customHeight="1" x14ac:dyDescent="0.15">
      <c r="J262" s="3">
        <f>IF(K262=0,0,IF(AND(K262&lt;&gt;0,INT(LEFT(O262,4))=结转!R$13),MAX(J$2:J261)+1,0))</f>
        <v>0</v>
      </c>
      <c r="K262" s="16">
        <f>ROUND(SUMIF(data!T$4:T$10000,O262,data!V$4:V$10000)-SUMIF(data!T$4:T$10000,O262,data!W$4:W$10000),2)</f>
        <v>0</v>
      </c>
      <c r="Q262" s="89">
        <v>0</v>
      </c>
      <c r="S262" s="16">
        <f t="shared" si="11"/>
        <v>0</v>
      </c>
      <c r="T262" s="16" t="str">
        <f t="shared" si="12"/>
        <v/>
      </c>
      <c r="U262" s="26">
        <f t="shared" si="13"/>
        <v>0</v>
      </c>
      <c r="W262" s="16">
        <f>IF(LEN(O262)=4,ROUND(SUMIF(data2!H$4:H$10000,O262,data2!V$4:V$10000)-SUMIF(data2!H$4:H$10000,O262,data2!W$4:W$10000)+Q262,2),IF(LEN(O262)=6,ROUND(SUMIF(data2!I$4:I$10000,O262,data2!V$4:V$10000)-SUMIF(data2!I$4:I$10000,O262,data2!W$4:W$10000)+Q262,2),IF(LEN(O262)=8,ROUND(SUMIF(data2!J$4:J$10000,O262,data2!V$4:V$10000)-SUMIF(data2!J$4:J$10000,O262,data2!W$4:W$10000)+Q262,2),IF(LEN(O262)=10,ROUND(SUMIF(data2!T$4:T$10000,O262,data2!V$4:V$10000)-SUMIF(data2!T$4:T$10000,O262,data2!W$4:W$10000)+Q262,2),0))))</f>
        <v>0</v>
      </c>
    </row>
    <row r="263" spans="10:23" ht="15" customHeight="1" x14ac:dyDescent="0.15">
      <c r="J263" s="3">
        <f>IF(K263=0,0,IF(AND(K263&lt;&gt;0,INT(LEFT(O263,4))=结转!R$13),MAX(J$2:J262)+1,0))</f>
        <v>0</v>
      </c>
      <c r="K263" s="16">
        <f>ROUND(SUMIF(data!T$4:T$10000,O263,data!V$4:V$10000)-SUMIF(data!T$4:T$10000,O263,data!W$4:W$10000),2)</f>
        <v>0</v>
      </c>
      <c r="Q263" s="89">
        <v>0</v>
      </c>
      <c r="S263" s="16">
        <f t="shared" si="11"/>
        <v>0</v>
      </c>
      <c r="T263" s="16" t="str">
        <f t="shared" si="12"/>
        <v/>
      </c>
      <c r="U263" s="26">
        <f t="shared" si="13"/>
        <v>0</v>
      </c>
      <c r="W263" s="16">
        <f>IF(LEN(O263)=4,ROUND(SUMIF(data2!H$4:H$10000,O263,data2!V$4:V$10000)-SUMIF(data2!H$4:H$10000,O263,data2!W$4:W$10000)+Q263,2),IF(LEN(O263)=6,ROUND(SUMIF(data2!I$4:I$10000,O263,data2!V$4:V$10000)-SUMIF(data2!I$4:I$10000,O263,data2!W$4:W$10000)+Q263,2),IF(LEN(O263)=8,ROUND(SUMIF(data2!J$4:J$10000,O263,data2!V$4:V$10000)-SUMIF(data2!J$4:J$10000,O263,data2!W$4:W$10000)+Q263,2),IF(LEN(O263)=10,ROUND(SUMIF(data2!T$4:T$10000,O263,data2!V$4:V$10000)-SUMIF(data2!T$4:T$10000,O263,data2!W$4:W$10000)+Q263,2),0))))</f>
        <v>0</v>
      </c>
    </row>
    <row r="264" spans="10:23" ht="15" customHeight="1" x14ac:dyDescent="0.15">
      <c r="J264" s="3">
        <f>IF(K264=0,0,IF(AND(K264&lt;&gt;0,INT(LEFT(O264,4))=结转!R$13),MAX(J$2:J263)+1,0))</f>
        <v>0</v>
      </c>
      <c r="K264" s="16">
        <f>ROUND(SUMIF(data!T$4:T$10000,O264,data!V$4:V$10000)-SUMIF(data!T$4:T$10000,O264,data!W$4:W$10000),2)</f>
        <v>0</v>
      </c>
      <c r="Q264" s="89">
        <v>0</v>
      </c>
      <c r="S264" s="16">
        <f t="shared" ref="S264:S327" si="14">IF(LEN(O264)&gt;4,INT(O264/100),0)</f>
        <v>0</v>
      </c>
      <c r="T264" s="16" t="str">
        <f t="shared" si="12"/>
        <v/>
      </c>
      <c r="U264" s="26">
        <f t="shared" si="13"/>
        <v>0</v>
      </c>
      <c r="W264" s="16">
        <f>IF(LEN(O264)=4,ROUND(SUMIF(data2!H$4:H$10000,O264,data2!V$4:V$10000)-SUMIF(data2!H$4:H$10000,O264,data2!W$4:W$10000)+Q264,2),IF(LEN(O264)=6,ROUND(SUMIF(data2!I$4:I$10000,O264,data2!V$4:V$10000)-SUMIF(data2!I$4:I$10000,O264,data2!W$4:W$10000)+Q264,2),IF(LEN(O264)=8,ROUND(SUMIF(data2!J$4:J$10000,O264,data2!V$4:V$10000)-SUMIF(data2!J$4:J$10000,O264,data2!W$4:W$10000)+Q264,2),IF(LEN(O264)=10,ROUND(SUMIF(data2!T$4:T$10000,O264,data2!V$4:V$10000)-SUMIF(data2!T$4:T$10000,O264,data2!W$4:W$10000)+Q264,2),0))))</f>
        <v>0</v>
      </c>
    </row>
    <row r="265" spans="10:23" ht="15" customHeight="1" x14ac:dyDescent="0.15">
      <c r="J265" s="3">
        <f>IF(K265=0,0,IF(AND(K265&lt;&gt;0,INT(LEFT(O265,4))=结转!R$13),MAX(J$2:J264)+1,0))</f>
        <v>0</v>
      </c>
      <c r="K265" s="16">
        <f>ROUND(SUMIF(data!T$4:T$10000,O265,data!V$4:V$10000)-SUMIF(data!T$4:T$10000,O265,data!W$4:W$10000),2)</f>
        <v>0</v>
      </c>
      <c r="Q265" s="89">
        <v>0</v>
      </c>
      <c r="S265" s="16">
        <f t="shared" si="14"/>
        <v>0</v>
      </c>
      <c r="T265" s="16" t="str">
        <f t="shared" si="12"/>
        <v/>
      </c>
      <c r="U265" s="26">
        <f t="shared" si="13"/>
        <v>0</v>
      </c>
      <c r="W265" s="16">
        <f>IF(LEN(O265)=4,ROUND(SUMIF(data2!H$4:H$10000,O265,data2!V$4:V$10000)-SUMIF(data2!H$4:H$10000,O265,data2!W$4:W$10000)+Q265,2),IF(LEN(O265)=6,ROUND(SUMIF(data2!I$4:I$10000,O265,data2!V$4:V$10000)-SUMIF(data2!I$4:I$10000,O265,data2!W$4:W$10000)+Q265,2),IF(LEN(O265)=8,ROUND(SUMIF(data2!J$4:J$10000,O265,data2!V$4:V$10000)-SUMIF(data2!J$4:J$10000,O265,data2!W$4:W$10000)+Q265,2),IF(LEN(O265)=10,ROUND(SUMIF(data2!T$4:T$10000,O265,data2!V$4:V$10000)-SUMIF(data2!T$4:T$10000,O265,data2!W$4:W$10000)+Q265,2),0))))</f>
        <v>0</v>
      </c>
    </row>
    <row r="266" spans="10:23" ht="15" customHeight="1" x14ac:dyDescent="0.15">
      <c r="J266" s="3">
        <f>IF(K266=0,0,IF(AND(K266&lt;&gt;0,INT(LEFT(O266,4))=结转!R$13),MAX(J$2:J265)+1,0))</f>
        <v>0</v>
      </c>
      <c r="K266" s="16">
        <f>ROUND(SUMIF(data!T$4:T$10000,O266,data!V$4:V$10000)-SUMIF(data!T$4:T$10000,O266,data!W$4:W$10000),2)</f>
        <v>0</v>
      </c>
      <c r="Q266" s="89">
        <v>0</v>
      </c>
      <c r="S266" s="16">
        <f t="shared" si="14"/>
        <v>0</v>
      </c>
      <c r="T266" s="16" t="str">
        <f t="shared" si="12"/>
        <v/>
      </c>
      <c r="U266" s="26">
        <f t="shared" si="13"/>
        <v>0</v>
      </c>
      <c r="W266" s="16">
        <f>IF(LEN(O266)=4,ROUND(SUMIF(data2!H$4:H$10000,O266,data2!V$4:V$10000)-SUMIF(data2!H$4:H$10000,O266,data2!W$4:W$10000)+Q266,2),IF(LEN(O266)=6,ROUND(SUMIF(data2!I$4:I$10000,O266,data2!V$4:V$10000)-SUMIF(data2!I$4:I$10000,O266,data2!W$4:W$10000)+Q266,2),IF(LEN(O266)=8,ROUND(SUMIF(data2!J$4:J$10000,O266,data2!V$4:V$10000)-SUMIF(data2!J$4:J$10000,O266,data2!W$4:W$10000)+Q266,2),IF(LEN(O266)=10,ROUND(SUMIF(data2!T$4:T$10000,O266,data2!V$4:V$10000)-SUMIF(data2!T$4:T$10000,O266,data2!W$4:W$10000)+Q266,2),0))))</f>
        <v>0</v>
      </c>
    </row>
    <row r="267" spans="10:23" ht="15" customHeight="1" x14ac:dyDescent="0.15">
      <c r="J267" s="3">
        <f>IF(K267=0,0,IF(AND(K267&lt;&gt;0,INT(LEFT(O267,4))=结转!R$13),MAX(J$2:J266)+1,0))</f>
        <v>0</v>
      </c>
      <c r="K267" s="16">
        <f>ROUND(SUMIF(data!T$4:T$10000,O267,data!V$4:V$10000)-SUMIF(data!T$4:T$10000,O267,data!W$4:W$10000),2)</f>
        <v>0</v>
      </c>
      <c r="Q267" s="89">
        <v>0</v>
      </c>
      <c r="S267" s="16">
        <f t="shared" si="14"/>
        <v>0</v>
      </c>
      <c r="T267" s="16" t="str">
        <f t="shared" si="12"/>
        <v/>
      </c>
      <c r="U267" s="26">
        <f t="shared" si="13"/>
        <v>0</v>
      </c>
      <c r="W267" s="16">
        <f>IF(LEN(O267)=4,ROUND(SUMIF(data2!H$4:H$10000,O267,data2!V$4:V$10000)-SUMIF(data2!H$4:H$10000,O267,data2!W$4:W$10000)+Q267,2),IF(LEN(O267)=6,ROUND(SUMIF(data2!I$4:I$10000,O267,data2!V$4:V$10000)-SUMIF(data2!I$4:I$10000,O267,data2!W$4:W$10000)+Q267,2),IF(LEN(O267)=8,ROUND(SUMIF(data2!J$4:J$10000,O267,data2!V$4:V$10000)-SUMIF(data2!J$4:J$10000,O267,data2!W$4:W$10000)+Q267,2),IF(LEN(O267)=10,ROUND(SUMIF(data2!T$4:T$10000,O267,data2!V$4:V$10000)-SUMIF(data2!T$4:T$10000,O267,data2!W$4:W$10000)+Q267,2),0))))</f>
        <v>0</v>
      </c>
    </row>
    <row r="268" spans="10:23" ht="15" customHeight="1" x14ac:dyDescent="0.15">
      <c r="J268" s="3">
        <f>IF(K268=0,0,IF(AND(K268&lt;&gt;0,INT(LEFT(O268,4))=结转!R$13),MAX(J$2:J267)+1,0))</f>
        <v>0</v>
      </c>
      <c r="K268" s="16">
        <f>ROUND(SUMIF(data!T$4:T$10000,O268,data!V$4:V$10000)-SUMIF(data!T$4:T$10000,O268,data!W$4:W$10000),2)</f>
        <v>0</v>
      </c>
      <c r="Q268" s="89">
        <v>0</v>
      </c>
      <c r="S268" s="16">
        <f t="shared" si="14"/>
        <v>0</v>
      </c>
      <c r="T268" s="16" t="str">
        <f t="shared" si="12"/>
        <v/>
      </c>
      <c r="U268" s="26">
        <f t="shared" si="13"/>
        <v>0</v>
      </c>
      <c r="W268" s="16">
        <f>IF(LEN(O268)=4,ROUND(SUMIF(data2!H$4:H$10000,O268,data2!V$4:V$10000)-SUMIF(data2!H$4:H$10000,O268,data2!W$4:W$10000)+Q268,2),IF(LEN(O268)=6,ROUND(SUMIF(data2!I$4:I$10000,O268,data2!V$4:V$10000)-SUMIF(data2!I$4:I$10000,O268,data2!W$4:W$10000)+Q268,2),IF(LEN(O268)=8,ROUND(SUMIF(data2!J$4:J$10000,O268,data2!V$4:V$10000)-SUMIF(data2!J$4:J$10000,O268,data2!W$4:W$10000)+Q268,2),IF(LEN(O268)=10,ROUND(SUMIF(data2!T$4:T$10000,O268,data2!V$4:V$10000)-SUMIF(data2!T$4:T$10000,O268,data2!W$4:W$10000)+Q268,2),0))))</f>
        <v>0</v>
      </c>
    </row>
    <row r="269" spans="10:23" ht="15" customHeight="1" x14ac:dyDescent="0.15">
      <c r="J269" s="3">
        <f>IF(K269=0,0,IF(AND(K269&lt;&gt;0,INT(LEFT(O269,4))=结转!R$13),MAX(J$2:J268)+1,0))</f>
        <v>0</v>
      </c>
      <c r="K269" s="16">
        <f>ROUND(SUMIF(data!T$4:T$10000,O269,data!V$4:V$10000)-SUMIF(data!T$4:T$10000,O269,data!W$4:W$10000),2)</f>
        <v>0</v>
      </c>
      <c r="Q269" s="89">
        <v>0</v>
      </c>
      <c r="S269" s="16">
        <f t="shared" si="14"/>
        <v>0</v>
      </c>
      <c r="T269" s="16" t="str">
        <f t="shared" si="12"/>
        <v/>
      </c>
      <c r="U269" s="26">
        <f t="shared" si="13"/>
        <v>0</v>
      </c>
      <c r="W269" s="16">
        <f>IF(LEN(O269)=4,ROUND(SUMIF(data2!H$4:H$10000,O269,data2!V$4:V$10000)-SUMIF(data2!H$4:H$10000,O269,data2!W$4:W$10000)+Q269,2),IF(LEN(O269)=6,ROUND(SUMIF(data2!I$4:I$10000,O269,data2!V$4:V$10000)-SUMIF(data2!I$4:I$10000,O269,data2!W$4:W$10000)+Q269,2),IF(LEN(O269)=8,ROUND(SUMIF(data2!J$4:J$10000,O269,data2!V$4:V$10000)-SUMIF(data2!J$4:J$10000,O269,data2!W$4:W$10000)+Q269,2),IF(LEN(O269)=10,ROUND(SUMIF(data2!T$4:T$10000,O269,data2!V$4:V$10000)-SUMIF(data2!T$4:T$10000,O269,data2!W$4:W$10000)+Q269,2),0))))</f>
        <v>0</v>
      </c>
    </row>
    <row r="270" spans="10:23" ht="15" customHeight="1" x14ac:dyDescent="0.15">
      <c r="J270" s="3">
        <f>IF(K270=0,0,IF(AND(K270&lt;&gt;0,INT(LEFT(O270,4))=结转!R$13),MAX(J$2:J269)+1,0))</f>
        <v>0</v>
      </c>
      <c r="K270" s="16">
        <f>ROUND(SUMIF(data!T$4:T$10000,O270,data!V$4:V$10000)-SUMIF(data!T$4:T$10000,O270,data!W$4:W$10000),2)</f>
        <v>0</v>
      </c>
      <c r="Q270" s="89">
        <v>0</v>
      </c>
      <c r="S270" s="16">
        <f t="shared" si="14"/>
        <v>0</v>
      </c>
      <c r="T270" s="16" t="str">
        <f t="shared" si="12"/>
        <v/>
      </c>
      <c r="U270" s="26">
        <f t="shared" si="13"/>
        <v>0</v>
      </c>
      <c r="W270" s="16">
        <f>IF(LEN(O270)=4,ROUND(SUMIF(data2!H$4:H$10000,O270,data2!V$4:V$10000)-SUMIF(data2!H$4:H$10000,O270,data2!W$4:W$10000)+Q270,2),IF(LEN(O270)=6,ROUND(SUMIF(data2!I$4:I$10000,O270,data2!V$4:V$10000)-SUMIF(data2!I$4:I$10000,O270,data2!W$4:W$10000)+Q270,2),IF(LEN(O270)=8,ROUND(SUMIF(data2!J$4:J$10000,O270,data2!V$4:V$10000)-SUMIF(data2!J$4:J$10000,O270,data2!W$4:W$10000)+Q270,2),IF(LEN(O270)=10,ROUND(SUMIF(data2!T$4:T$10000,O270,data2!V$4:V$10000)-SUMIF(data2!T$4:T$10000,O270,data2!W$4:W$10000)+Q270,2),0))))</f>
        <v>0</v>
      </c>
    </row>
    <row r="271" spans="10:23" ht="15" customHeight="1" x14ac:dyDescent="0.15">
      <c r="J271" s="3">
        <f>IF(K271=0,0,IF(AND(K271&lt;&gt;0,INT(LEFT(O271,4))=结转!R$13),MAX(J$2:J270)+1,0))</f>
        <v>0</v>
      </c>
      <c r="K271" s="16">
        <f>ROUND(SUMIF(data!T$4:T$10000,O271,data!V$4:V$10000)-SUMIF(data!T$4:T$10000,O271,data!W$4:W$10000),2)</f>
        <v>0</v>
      </c>
      <c r="Q271" s="89">
        <v>0</v>
      </c>
      <c r="S271" s="16">
        <f t="shared" si="14"/>
        <v>0</v>
      </c>
      <c r="T271" s="16" t="str">
        <f t="shared" si="12"/>
        <v/>
      </c>
      <c r="U271" s="26">
        <f t="shared" si="13"/>
        <v>0</v>
      </c>
      <c r="W271" s="16">
        <f>IF(LEN(O271)=4,ROUND(SUMIF(data2!H$4:H$10000,O271,data2!V$4:V$10000)-SUMIF(data2!H$4:H$10000,O271,data2!W$4:W$10000)+Q271,2),IF(LEN(O271)=6,ROUND(SUMIF(data2!I$4:I$10000,O271,data2!V$4:V$10000)-SUMIF(data2!I$4:I$10000,O271,data2!W$4:W$10000)+Q271,2),IF(LEN(O271)=8,ROUND(SUMIF(data2!J$4:J$10000,O271,data2!V$4:V$10000)-SUMIF(data2!J$4:J$10000,O271,data2!W$4:W$10000)+Q271,2),IF(LEN(O271)=10,ROUND(SUMIF(data2!T$4:T$10000,O271,data2!V$4:V$10000)-SUMIF(data2!T$4:T$10000,O271,data2!W$4:W$10000)+Q271,2),0))))</f>
        <v>0</v>
      </c>
    </row>
    <row r="272" spans="10:23" ht="15" customHeight="1" x14ac:dyDescent="0.15">
      <c r="J272" s="3">
        <f>IF(K272=0,0,IF(AND(K272&lt;&gt;0,INT(LEFT(O272,4))=结转!R$13),MAX(J$2:J271)+1,0))</f>
        <v>0</v>
      </c>
      <c r="K272" s="16">
        <f>ROUND(SUMIF(data!T$4:T$10000,O272,data!V$4:V$10000)-SUMIF(data!T$4:T$10000,O272,data!W$4:W$10000),2)</f>
        <v>0</v>
      </c>
      <c r="Q272" s="89">
        <v>0</v>
      </c>
      <c r="S272" s="16">
        <f t="shared" si="14"/>
        <v>0</v>
      </c>
      <c r="T272" s="16" t="str">
        <f t="shared" si="12"/>
        <v/>
      </c>
      <c r="U272" s="26">
        <f t="shared" si="13"/>
        <v>0</v>
      </c>
      <c r="W272" s="16">
        <f>IF(LEN(O272)=4,ROUND(SUMIF(data2!H$4:H$10000,O272,data2!V$4:V$10000)-SUMIF(data2!H$4:H$10000,O272,data2!W$4:W$10000)+Q272,2),IF(LEN(O272)=6,ROUND(SUMIF(data2!I$4:I$10000,O272,data2!V$4:V$10000)-SUMIF(data2!I$4:I$10000,O272,data2!W$4:W$10000)+Q272,2),IF(LEN(O272)=8,ROUND(SUMIF(data2!J$4:J$10000,O272,data2!V$4:V$10000)-SUMIF(data2!J$4:J$10000,O272,data2!W$4:W$10000)+Q272,2),IF(LEN(O272)=10,ROUND(SUMIF(data2!T$4:T$10000,O272,data2!V$4:V$10000)-SUMIF(data2!T$4:T$10000,O272,data2!W$4:W$10000)+Q272,2),0))))</f>
        <v>0</v>
      </c>
    </row>
    <row r="273" spans="10:23" ht="15" customHeight="1" x14ac:dyDescent="0.15">
      <c r="J273" s="3">
        <f>IF(K273=0,0,IF(AND(K273&lt;&gt;0,INT(LEFT(O273,4))=结转!R$13),MAX(J$2:J272)+1,0))</f>
        <v>0</v>
      </c>
      <c r="K273" s="16">
        <f>ROUND(SUMIF(data!T$4:T$10000,O273,data!V$4:V$10000)-SUMIF(data!T$4:T$10000,O273,data!W$4:W$10000),2)</f>
        <v>0</v>
      </c>
      <c r="Q273" s="89">
        <v>0</v>
      </c>
      <c r="S273" s="16">
        <f t="shared" si="14"/>
        <v>0</v>
      </c>
      <c r="T273" s="16" t="str">
        <f t="shared" si="12"/>
        <v/>
      </c>
      <c r="U273" s="26">
        <f t="shared" si="13"/>
        <v>0</v>
      </c>
      <c r="W273" s="16">
        <f>IF(LEN(O273)=4,ROUND(SUMIF(data2!H$4:H$10000,O273,data2!V$4:V$10000)-SUMIF(data2!H$4:H$10000,O273,data2!W$4:W$10000)+Q273,2),IF(LEN(O273)=6,ROUND(SUMIF(data2!I$4:I$10000,O273,data2!V$4:V$10000)-SUMIF(data2!I$4:I$10000,O273,data2!W$4:W$10000)+Q273,2),IF(LEN(O273)=8,ROUND(SUMIF(data2!J$4:J$10000,O273,data2!V$4:V$10000)-SUMIF(data2!J$4:J$10000,O273,data2!W$4:W$10000)+Q273,2),IF(LEN(O273)=10,ROUND(SUMIF(data2!T$4:T$10000,O273,data2!V$4:V$10000)-SUMIF(data2!T$4:T$10000,O273,data2!W$4:W$10000)+Q273,2),0))))</f>
        <v>0</v>
      </c>
    </row>
    <row r="274" spans="10:23" ht="15" customHeight="1" x14ac:dyDescent="0.15">
      <c r="J274" s="3">
        <f>IF(K274=0,0,IF(AND(K274&lt;&gt;0,INT(LEFT(O274,4))=结转!R$13),MAX(J$2:J273)+1,0))</f>
        <v>0</v>
      </c>
      <c r="K274" s="16">
        <f>ROUND(SUMIF(data!T$4:T$10000,O274,data!V$4:V$10000)-SUMIF(data!T$4:T$10000,O274,data!W$4:W$10000),2)</f>
        <v>0</v>
      </c>
      <c r="Q274" s="89">
        <v>0</v>
      </c>
      <c r="S274" s="16">
        <f t="shared" si="14"/>
        <v>0</v>
      </c>
      <c r="T274" s="16" t="str">
        <f t="shared" si="12"/>
        <v/>
      </c>
      <c r="U274" s="26">
        <f t="shared" si="13"/>
        <v>0</v>
      </c>
      <c r="W274" s="16">
        <f>IF(LEN(O274)=4,ROUND(SUMIF(data2!H$4:H$10000,O274,data2!V$4:V$10000)-SUMIF(data2!H$4:H$10000,O274,data2!W$4:W$10000)+Q274,2),IF(LEN(O274)=6,ROUND(SUMIF(data2!I$4:I$10000,O274,data2!V$4:V$10000)-SUMIF(data2!I$4:I$10000,O274,data2!W$4:W$10000)+Q274,2),IF(LEN(O274)=8,ROUND(SUMIF(data2!J$4:J$10000,O274,data2!V$4:V$10000)-SUMIF(data2!J$4:J$10000,O274,data2!W$4:W$10000)+Q274,2),IF(LEN(O274)=10,ROUND(SUMIF(data2!T$4:T$10000,O274,data2!V$4:V$10000)-SUMIF(data2!T$4:T$10000,O274,data2!W$4:W$10000)+Q274,2),0))))</f>
        <v>0</v>
      </c>
    </row>
    <row r="275" spans="10:23" ht="15" customHeight="1" x14ac:dyDescent="0.15">
      <c r="J275" s="3">
        <f>IF(K275=0,0,IF(AND(K275&lt;&gt;0,INT(LEFT(O275,4))=结转!R$13),MAX(J$2:J274)+1,0))</f>
        <v>0</v>
      </c>
      <c r="K275" s="16">
        <f>ROUND(SUMIF(data!T$4:T$10000,O275,data!V$4:V$10000)-SUMIF(data!T$4:T$10000,O275,data!W$4:W$10000),2)</f>
        <v>0</v>
      </c>
      <c r="Q275" s="89">
        <v>0</v>
      </c>
      <c r="S275" s="16">
        <f t="shared" si="14"/>
        <v>0</v>
      </c>
      <c r="T275" s="16" t="str">
        <f t="shared" si="12"/>
        <v/>
      </c>
      <c r="U275" s="26">
        <f t="shared" si="13"/>
        <v>0</v>
      </c>
      <c r="W275" s="16">
        <f>IF(LEN(O275)=4,ROUND(SUMIF(data2!H$4:H$10000,O275,data2!V$4:V$10000)-SUMIF(data2!H$4:H$10000,O275,data2!W$4:W$10000)+Q275,2),IF(LEN(O275)=6,ROUND(SUMIF(data2!I$4:I$10000,O275,data2!V$4:V$10000)-SUMIF(data2!I$4:I$10000,O275,data2!W$4:W$10000)+Q275,2),IF(LEN(O275)=8,ROUND(SUMIF(data2!J$4:J$10000,O275,data2!V$4:V$10000)-SUMIF(data2!J$4:J$10000,O275,data2!W$4:W$10000)+Q275,2),IF(LEN(O275)=10,ROUND(SUMIF(data2!T$4:T$10000,O275,data2!V$4:V$10000)-SUMIF(data2!T$4:T$10000,O275,data2!W$4:W$10000)+Q275,2),0))))</f>
        <v>0</v>
      </c>
    </row>
    <row r="276" spans="10:23" ht="15" customHeight="1" x14ac:dyDescent="0.15">
      <c r="J276" s="3">
        <f>IF(K276=0,0,IF(AND(K276&lt;&gt;0,INT(LEFT(O276,4))=结转!R$13),MAX(J$2:J275)+1,0))</f>
        <v>0</v>
      </c>
      <c r="K276" s="16">
        <f>ROUND(SUMIF(data!T$4:T$10000,O276,data!V$4:V$10000)-SUMIF(data!T$4:T$10000,O276,data!W$4:W$10000),2)</f>
        <v>0</v>
      </c>
      <c r="Q276" s="89">
        <v>0</v>
      </c>
      <c r="S276" s="16">
        <f t="shared" si="14"/>
        <v>0</v>
      </c>
      <c r="T276" s="16" t="str">
        <f t="shared" si="12"/>
        <v/>
      </c>
      <c r="U276" s="26">
        <f t="shared" si="13"/>
        <v>0</v>
      </c>
      <c r="W276" s="16">
        <f>IF(LEN(O276)=4,ROUND(SUMIF(data2!H$4:H$10000,O276,data2!V$4:V$10000)-SUMIF(data2!H$4:H$10000,O276,data2!W$4:W$10000)+Q276,2),IF(LEN(O276)=6,ROUND(SUMIF(data2!I$4:I$10000,O276,data2!V$4:V$10000)-SUMIF(data2!I$4:I$10000,O276,data2!W$4:W$10000)+Q276,2),IF(LEN(O276)=8,ROUND(SUMIF(data2!J$4:J$10000,O276,data2!V$4:V$10000)-SUMIF(data2!J$4:J$10000,O276,data2!W$4:W$10000)+Q276,2),IF(LEN(O276)=10,ROUND(SUMIF(data2!T$4:T$10000,O276,data2!V$4:V$10000)-SUMIF(data2!T$4:T$10000,O276,data2!W$4:W$10000)+Q276,2),0))))</f>
        <v>0</v>
      </c>
    </row>
    <row r="277" spans="10:23" ht="15" customHeight="1" x14ac:dyDescent="0.15">
      <c r="J277" s="3">
        <f>IF(K277=0,0,IF(AND(K277&lt;&gt;0,INT(LEFT(O277,4))=结转!R$13),MAX(J$2:J276)+1,0))</f>
        <v>0</v>
      </c>
      <c r="K277" s="16">
        <f>ROUND(SUMIF(data!T$4:T$10000,O277,data!V$4:V$10000)-SUMIF(data!T$4:T$10000,O277,data!W$4:W$10000),2)</f>
        <v>0</v>
      </c>
      <c r="Q277" s="89">
        <v>0</v>
      </c>
      <c r="S277" s="16">
        <f t="shared" si="14"/>
        <v>0</v>
      </c>
      <c r="T277" s="16" t="str">
        <f t="shared" ref="T277:T340" si="15">IF(O277="","",ROUND(SUMIF(S$3:S$500,O277,Q$3:Q$500),2))</f>
        <v/>
      </c>
      <c r="U277" s="26">
        <f t="shared" si="13"/>
        <v>0</v>
      </c>
      <c r="W277" s="16">
        <f>IF(LEN(O277)=4,ROUND(SUMIF(data2!H$4:H$10000,O277,data2!V$4:V$10000)-SUMIF(data2!H$4:H$10000,O277,data2!W$4:W$10000)+Q277,2),IF(LEN(O277)=6,ROUND(SUMIF(data2!I$4:I$10000,O277,data2!V$4:V$10000)-SUMIF(data2!I$4:I$10000,O277,data2!W$4:W$10000)+Q277,2),IF(LEN(O277)=8,ROUND(SUMIF(data2!J$4:J$10000,O277,data2!V$4:V$10000)-SUMIF(data2!J$4:J$10000,O277,data2!W$4:W$10000)+Q277,2),IF(LEN(O277)=10,ROUND(SUMIF(data2!T$4:T$10000,O277,data2!V$4:V$10000)-SUMIF(data2!T$4:T$10000,O277,data2!W$4:W$10000)+Q277,2),0))))</f>
        <v>0</v>
      </c>
    </row>
    <row r="278" spans="10:23" ht="15" customHeight="1" x14ac:dyDescent="0.15">
      <c r="J278" s="3">
        <f>IF(K278=0,0,IF(AND(K278&lt;&gt;0,INT(LEFT(O278,4))=结转!R$13),MAX(J$2:J277)+1,0))</f>
        <v>0</v>
      </c>
      <c r="K278" s="16">
        <f>ROUND(SUMIF(data!T$4:T$10000,O278,data!V$4:V$10000)-SUMIF(data!T$4:T$10000,O278,data!W$4:W$10000),2)</f>
        <v>0</v>
      </c>
      <c r="Q278" s="89">
        <v>0</v>
      </c>
      <c r="S278" s="16">
        <f t="shared" si="14"/>
        <v>0</v>
      </c>
      <c r="T278" s="16" t="str">
        <f t="shared" si="15"/>
        <v/>
      </c>
      <c r="U278" s="26">
        <f t="shared" si="13"/>
        <v>0</v>
      </c>
      <c r="W278" s="16">
        <f>IF(LEN(O278)=4,ROUND(SUMIF(data2!H$4:H$10000,O278,data2!V$4:V$10000)-SUMIF(data2!H$4:H$10000,O278,data2!W$4:W$10000)+Q278,2),IF(LEN(O278)=6,ROUND(SUMIF(data2!I$4:I$10000,O278,data2!V$4:V$10000)-SUMIF(data2!I$4:I$10000,O278,data2!W$4:W$10000)+Q278,2),IF(LEN(O278)=8,ROUND(SUMIF(data2!J$4:J$10000,O278,data2!V$4:V$10000)-SUMIF(data2!J$4:J$10000,O278,data2!W$4:W$10000)+Q278,2),IF(LEN(O278)=10,ROUND(SUMIF(data2!T$4:T$10000,O278,data2!V$4:V$10000)-SUMIF(data2!T$4:T$10000,O278,data2!W$4:W$10000)+Q278,2),0))))</f>
        <v>0</v>
      </c>
    </row>
    <row r="279" spans="10:23" ht="15" customHeight="1" x14ac:dyDescent="0.15">
      <c r="J279" s="3">
        <f>IF(K279=0,0,IF(AND(K279&lt;&gt;0,INT(LEFT(O279,4))=结转!R$13),MAX(J$2:J278)+1,0))</f>
        <v>0</v>
      </c>
      <c r="K279" s="16">
        <f>ROUND(SUMIF(data!T$4:T$10000,O279,data!V$4:V$10000)-SUMIF(data!T$4:T$10000,O279,data!W$4:W$10000),2)</f>
        <v>0</v>
      </c>
      <c r="Q279" s="89">
        <v>0</v>
      </c>
      <c r="S279" s="16">
        <f t="shared" si="14"/>
        <v>0</v>
      </c>
      <c r="T279" s="16" t="str">
        <f t="shared" si="15"/>
        <v/>
      </c>
      <c r="U279" s="26">
        <f t="shared" si="13"/>
        <v>0</v>
      </c>
      <c r="W279" s="16">
        <f>IF(LEN(O279)=4,ROUND(SUMIF(data2!H$4:H$10000,O279,data2!V$4:V$10000)-SUMIF(data2!H$4:H$10000,O279,data2!W$4:W$10000)+Q279,2),IF(LEN(O279)=6,ROUND(SUMIF(data2!I$4:I$10000,O279,data2!V$4:V$10000)-SUMIF(data2!I$4:I$10000,O279,data2!W$4:W$10000)+Q279,2),IF(LEN(O279)=8,ROUND(SUMIF(data2!J$4:J$10000,O279,data2!V$4:V$10000)-SUMIF(data2!J$4:J$10000,O279,data2!W$4:W$10000)+Q279,2),IF(LEN(O279)=10,ROUND(SUMIF(data2!T$4:T$10000,O279,data2!V$4:V$10000)-SUMIF(data2!T$4:T$10000,O279,data2!W$4:W$10000)+Q279,2),0))))</f>
        <v>0</v>
      </c>
    </row>
    <row r="280" spans="10:23" ht="15" customHeight="1" x14ac:dyDescent="0.15">
      <c r="J280" s="3">
        <f>IF(K280=0,0,IF(AND(K280&lt;&gt;0,INT(LEFT(O280,4))=结转!R$13),MAX(J$2:J279)+1,0))</f>
        <v>0</v>
      </c>
      <c r="K280" s="16">
        <f>ROUND(SUMIF(data!T$4:T$10000,O280,data!V$4:V$10000)-SUMIF(data!T$4:T$10000,O280,data!W$4:W$10000),2)</f>
        <v>0</v>
      </c>
      <c r="Q280" s="89">
        <v>0</v>
      </c>
      <c r="S280" s="16">
        <f t="shared" si="14"/>
        <v>0</v>
      </c>
      <c r="T280" s="16" t="str">
        <f t="shared" si="15"/>
        <v/>
      </c>
      <c r="U280" s="26">
        <f t="shared" si="13"/>
        <v>0</v>
      </c>
      <c r="W280" s="16">
        <f>IF(LEN(O280)=4,ROUND(SUMIF(data2!H$4:H$10000,O280,data2!V$4:V$10000)-SUMIF(data2!H$4:H$10000,O280,data2!W$4:W$10000)+Q280,2),IF(LEN(O280)=6,ROUND(SUMIF(data2!I$4:I$10000,O280,data2!V$4:V$10000)-SUMIF(data2!I$4:I$10000,O280,data2!W$4:W$10000)+Q280,2),IF(LEN(O280)=8,ROUND(SUMIF(data2!J$4:J$10000,O280,data2!V$4:V$10000)-SUMIF(data2!J$4:J$10000,O280,data2!W$4:W$10000)+Q280,2),IF(LEN(O280)=10,ROUND(SUMIF(data2!T$4:T$10000,O280,data2!V$4:V$10000)-SUMIF(data2!T$4:T$10000,O280,data2!W$4:W$10000)+Q280,2),0))))</f>
        <v>0</v>
      </c>
    </row>
    <row r="281" spans="10:23" ht="15" customHeight="1" x14ac:dyDescent="0.15">
      <c r="J281" s="3">
        <f>IF(K281=0,0,IF(AND(K281&lt;&gt;0,INT(LEFT(O281,4))=结转!R$13),MAX(J$2:J280)+1,0))</f>
        <v>0</v>
      </c>
      <c r="K281" s="16">
        <f>ROUND(SUMIF(data!T$4:T$10000,O281,data!V$4:V$10000)-SUMIF(data!T$4:T$10000,O281,data!W$4:W$10000),2)</f>
        <v>0</v>
      </c>
      <c r="Q281" s="89">
        <v>0</v>
      </c>
      <c r="S281" s="16">
        <f t="shared" si="14"/>
        <v>0</v>
      </c>
      <c r="T281" s="16" t="str">
        <f t="shared" si="15"/>
        <v/>
      </c>
      <c r="U281" s="26">
        <f t="shared" si="13"/>
        <v>0</v>
      </c>
      <c r="W281" s="16">
        <f>IF(LEN(O281)=4,ROUND(SUMIF(data2!H$4:H$10000,O281,data2!V$4:V$10000)-SUMIF(data2!H$4:H$10000,O281,data2!W$4:W$10000)+Q281,2),IF(LEN(O281)=6,ROUND(SUMIF(data2!I$4:I$10000,O281,data2!V$4:V$10000)-SUMIF(data2!I$4:I$10000,O281,data2!W$4:W$10000)+Q281,2),IF(LEN(O281)=8,ROUND(SUMIF(data2!J$4:J$10000,O281,data2!V$4:V$10000)-SUMIF(data2!J$4:J$10000,O281,data2!W$4:W$10000)+Q281,2),IF(LEN(O281)=10,ROUND(SUMIF(data2!T$4:T$10000,O281,data2!V$4:V$10000)-SUMIF(data2!T$4:T$10000,O281,data2!W$4:W$10000)+Q281,2),0))))</f>
        <v>0</v>
      </c>
    </row>
    <row r="282" spans="10:23" ht="15" customHeight="1" x14ac:dyDescent="0.15">
      <c r="J282" s="3">
        <f>IF(K282=0,0,IF(AND(K282&lt;&gt;0,INT(LEFT(O282,4))=结转!R$13),MAX(J$2:J281)+1,0))</f>
        <v>0</v>
      </c>
      <c r="K282" s="16">
        <f>ROUND(SUMIF(data!T$4:T$10000,O282,data!V$4:V$10000)-SUMIF(data!T$4:T$10000,O282,data!W$4:W$10000),2)</f>
        <v>0</v>
      </c>
      <c r="Q282" s="89">
        <v>0</v>
      </c>
      <c r="S282" s="16">
        <f t="shared" si="14"/>
        <v>0</v>
      </c>
      <c r="T282" s="16" t="str">
        <f t="shared" si="15"/>
        <v/>
      </c>
      <c r="U282" s="26">
        <f t="shared" si="13"/>
        <v>0</v>
      </c>
      <c r="W282" s="16">
        <f>IF(LEN(O282)=4,ROUND(SUMIF(data2!H$4:H$10000,O282,data2!V$4:V$10000)-SUMIF(data2!H$4:H$10000,O282,data2!W$4:W$10000)+Q282,2),IF(LEN(O282)=6,ROUND(SUMIF(data2!I$4:I$10000,O282,data2!V$4:V$10000)-SUMIF(data2!I$4:I$10000,O282,data2!W$4:W$10000)+Q282,2),IF(LEN(O282)=8,ROUND(SUMIF(data2!J$4:J$10000,O282,data2!V$4:V$10000)-SUMIF(data2!J$4:J$10000,O282,data2!W$4:W$10000)+Q282,2),IF(LEN(O282)=10,ROUND(SUMIF(data2!T$4:T$10000,O282,data2!V$4:V$10000)-SUMIF(data2!T$4:T$10000,O282,data2!W$4:W$10000)+Q282,2),0))))</f>
        <v>0</v>
      </c>
    </row>
    <row r="283" spans="10:23" ht="15" customHeight="1" x14ac:dyDescent="0.15">
      <c r="J283" s="3">
        <f>IF(K283=0,0,IF(AND(K283&lt;&gt;0,INT(LEFT(O283,4))=结转!R$13),MAX(J$2:J282)+1,0))</f>
        <v>0</v>
      </c>
      <c r="K283" s="16">
        <f>ROUND(SUMIF(data!T$4:T$10000,O283,data!V$4:V$10000)-SUMIF(data!T$4:T$10000,O283,data!W$4:W$10000),2)</f>
        <v>0</v>
      </c>
      <c r="Q283" s="89">
        <v>0</v>
      </c>
      <c r="S283" s="16">
        <f t="shared" si="14"/>
        <v>0</v>
      </c>
      <c r="T283" s="16" t="str">
        <f t="shared" si="15"/>
        <v/>
      </c>
      <c r="U283" s="26">
        <f t="shared" si="13"/>
        <v>0</v>
      </c>
      <c r="W283" s="16">
        <f>IF(LEN(O283)=4,ROUND(SUMIF(data2!H$4:H$10000,O283,data2!V$4:V$10000)-SUMIF(data2!H$4:H$10000,O283,data2!W$4:W$10000)+Q283,2),IF(LEN(O283)=6,ROUND(SUMIF(data2!I$4:I$10000,O283,data2!V$4:V$10000)-SUMIF(data2!I$4:I$10000,O283,data2!W$4:W$10000)+Q283,2),IF(LEN(O283)=8,ROUND(SUMIF(data2!J$4:J$10000,O283,data2!V$4:V$10000)-SUMIF(data2!J$4:J$10000,O283,data2!W$4:W$10000)+Q283,2),IF(LEN(O283)=10,ROUND(SUMIF(data2!T$4:T$10000,O283,data2!V$4:V$10000)-SUMIF(data2!T$4:T$10000,O283,data2!W$4:W$10000)+Q283,2),0))))</f>
        <v>0</v>
      </c>
    </row>
    <row r="284" spans="10:23" ht="15" customHeight="1" x14ac:dyDescent="0.15">
      <c r="J284" s="3">
        <f>IF(K284=0,0,IF(AND(K284&lt;&gt;0,INT(LEFT(O284,4))=结转!R$13),MAX(J$2:J283)+1,0))</f>
        <v>0</v>
      </c>
      <c r="K284" s="16">
        <f>ROUND(SUMIF(data!T$4:T$10000,O284,data!V$4:V$10000)-SUMIF(data!T$4:T$10000,O284,data!W$4:W$10000),2)</f>
        <v>0</v>
      </c>
      <c r="Q284" s="89">
        <v>0</v>
      </c>
      <c r="S284" s="16">
        <f t="shared" si="14"/>
        <v>0</v>
      </c>
      <c r="T284" s="16" t="str">
        <f t="shared" si="15"/>
        <v/>
      </c>
      <c r="U284" s="26">
        <f t="shared" si="13"/>
        <v>0</v>
      </c>
      <c r="W284" s="16">
        <f>IF(LEN(O284)=4,ROUND(SUMIF(data2!H$4:H$10000,O284,data2!V$4:V$10000)-SUMIF(data2!H$4:H$10000,O284,data2!W$4:W$10000)+Q284,2),IF(LEN(O284)=6,ROUND(SUMIF(data2!I$4:I$10000,O284,data2!V$4:V$10000)-SUMIF(data2!I$4:I$10000,O284,data2!W$4:W$10000)+Q284,2),IF(LEN(O284)=8,ROUND(SUMIF(data2!J$4:J$10000,O284,data2!V$4:V$10000)-SUMIF(data2!J$4:J$10000,O284,data2!W$4:W$10000)+Q284,2),IF(LEN(O284)=10,ROUND(SUMIF(data2!T$4:T$10000,O284,data2!V$4:V$10000)-SUMIF(data2!T$4:T$10000,O284,data2!W$4:W$10000)+Q284,2),0))))</f>
        <v>0</v>
      </c>
    </row>
    <row r="285" spans="10:23" ht="15" customHeight="1" x14ac:dyDescent="0.15">
      <c r="J285" s="3">
        <f>IF(K285=0,0,IF(AND(K285&lt;&gt;0,INT(LEFT(O285,4))=结转!R$13),MAX(J$2:J284)+1,0))</f>
        <v>0</v>
      </c>
      <c r="K285" s="16">
        <f>ROUND(SUMIF(data!T$4:T$10000,O285,data!V$4:V$10000)-SUMIF(data!T$4:T$10000,O285,data!W$4:W$10000),2)</f>
        <v>0</v>
      </c>
      <c r="Q285" s="89">
        <v>0</v>
      </c>
      <c r="S285" s="16">
        <f t="shared" si="14"/>
        <v>0</v>
      </c>
      <c r="T285" s="16" t="str">
        <f t="shared" si="15"/>
        <v/>
      </c>
      <c r="U285" s="26">
        <f t="shared" si="13"/>
        <v>0</v>
      </c>
      <c r="W285" s="16">
        <f>IF(LEN(O285)=4,ROUND(SUMIF(data2!H$4:H$10000,O285,data2!V$4:V$10000)-SUMIF(data2!H$4:H$10000,O285,data2!W$4:W$10000)+Q285,2),IF(LEN(O285)=6,ROUND(SUMIF(data2!I$4:I$10000,O285,data2!V$4:V$10000)-SUMIF(data2!I$4:I$10000,O285,data2!W$4:W$10000)+Q285,2),IF(LEN(O285)=8,ROUND(SUMIF(data2!J$4:J$10000,O285,data2!V$4:V$10000)-SUMIF(data2!J$4:J$10000,O285,data2!W$4:W$10000)+Q285,2),IF(LEN(O285)=10,ROUND(SUMIF(data2!T$4:T$10000,O285,data2!V$4:V$10000)-SUMIF(data2!T$4:T$10000,O285,data2!W$4:W$10000)+Q285,2),0))))</f>
        <v>0</v>
      </c>
    </row>
    <row r="286" spans="10:23" ht="15" customHeight="1" x14ac:dyDescent="0.15">
      <c r="J286" s="3">
        <f>IF(K286=0,0,IF(AND(K286&lt;&gt;0,INT(LEFT(O286,4))=结转!R$13),MAX(J$2:J285)+1,0))</f>
        <v>0</v>
      </c>
      <c r="K286" s="16">
        <f>ROUND(SUMIF(data!T$4:T$10000,O286,data!V$4:V$10000)-SUMIF(data!T$4:T$10000,O286,data!W$4:W$10000),2)</f>
        <v>0</v>
      </c>
      <c r="Q286" s="89">
        <v>0</v>
      </c>
      <c r="S286" s="16">
        <f t="shared" si="14"/>
        <v>0</v>
      </c>
      <c r="T286" s="16" t="str">
        <f t="shared" si="15"/>
        <v/>
      </c>
      <c r="U286" s="26">
        <f t="shared" si="13"/>
        <v>0</v>
      </c>
      <c r="W286" s="16">
        <f>IF(LEN(O286)=4,ROUND(SUMIF(data2!H$4:H$10000,O286,data2!V$4:V$10000)-SUMIF(data2!H$4:H$10000,O286,data2!W$4:W$10000)+Q286,2),IF(LEN(O286)=6,ROUND(SUMIF(data2!I$4:I$10000,O286,data2!V$4:V$10000)-SUMIF(data2!I$4:I$10000,O286,data2!W$4:W$10000)+Q286,2),IF(LEN(O286)=8,ROUND(SUMIF(data2!J$4:J$10000,O286,data2!V$4:V$10000)-SUMIF(data2!J$4:J$10000,O286,data2!W$4:W$10000)+Q286,2),IF(LEN(O286)=10,ROUND(SUMIF(data2!T$4:T$10000,O286,data2!V$4:V$10000)-SUMIF(data2!T$4:T$10000,O286,data2!W$4:W$10000)+Q286,2),0))))</f>
        <v>0</v>
      </c>
    </row>
    <row r="287" spans="10:23" ht="15" customHeight="1" x14ac:dyDescent="0.15">
      <c r="J287" s="3">
        <f>IF(K287=0,0,IF(AND(K287&lt;&gt;0,INT(LEFT(O287,4))=结转!R$13),MAX(J$2:J286)+1,0))</f>
        <v>0</v>
      </c>
      <c r="K287" s="16">
        <f>ROUND(SUMIF(data!T$4:T$10000,O287,data!V$4:V$10000)-SUMIF(data!T$4:T$10000,O287,data!W$4:W$10000),2)</f>
        <v>0</v>
      </c>
      <c r="Q287" s="89">
        <v>0</v>
      </c>
      <c r="S287" s="16">
        <f t="shared" si="14"/>
        <v>0</v>
      </c>
      <c r="T287" s="16" t="str">
        <f t="shared" si="15"/>
        <v/>
      </c>
      <c r="U287" s="26">
        <f t="shared" si="13"/>
        <v>0</v>
      </c>
      <c r="W287" s="16">
        <f>IF(LEN(O287)=4,ROUND(SUMIF(data2!H$4:H$10000,O287,data2!V$4:V$10000)-SUMIF(data2!H$4:H$10000,O287,data2!W$4:W$10000)+Q287,2),IF(LEN(O287)=6,ROUND(SUMIF(data2!I$4:I$10000,O287,data2!V$4:V$10000)-SUMIF(data2!I$4:I$10000,O287,data2!W$4:W$10000)+Q287,2),IF(LEN(O287)=8,ROUND(SUMIF(data2!J$4:J$10000,O287,data2!V$4:V$10000)-SUMIF(data2!J$4:J$10000,O287,data2!W$4:W$10000)+Q287,2),IF(LEN(O287)=10,ROUND(SUMIF(data2!T$4:T$10000,O287,data2!V$4:V$10000)-SUMIF(data2!T$4:T$10000,O287,data2!W$4:W$10000)+Q287,2),0))))</f>
        <v>0</v>
      </c>
    </row>
    <row r="288" spans="10:23" ht="15" customHeight="1" x14ac:dyDescent="0.15">
      <c r="J288" s="3">
        <f>IF(K288=0,0,IF(AND(K288&lt;&gt;0,INT(LEFT(O288,4))=结转!R$13),MAX(J$2:J287)+1,0))</f>
        <v>0</v>
      </c>
      <c r="K288" s="16">
        <f>ROUND(SUMIF(data!T$4:T$10000,O288,data!V$4:V$10000)-SUMIF(data!T$4:T$10000,O288,data!W$4:W$10000),2)</f>
        <v>0</v>
      </c>
      <c r="Q288" s="89">
        <v>0</v>
      </c>
      <c r="S288" s="16">
        <f t="shared" si="14"/>
        <v>0</v>
      </c>
      <c r="T288" s="16" t="str">
        <f t="shared" si="15"/>
        <v/>
      </c>
      <c r="U288" s="26">
        <f t="shared" si="13"/>
        <v>0</v>
      </c>
      <c r="W288" s="16">
        <f>IF(LEN(O288)=4,ROUND(SUMIF(data2!H$4:H$10000,O288,data2!V$4:V$10000)-SUMIF(data2!H$4:H$10000,O288,data2!W$4:W$10000)+Q288,2),IF(LEN(O288)=6,ROUND(SUMIF(data2!I$4:I$10000,O288,data2!V$4:V$10000)-SUMIF(data2!I$4:I$10000,O288,data2!W$4:W$10000)+Q288,2),IF(LEN(O288)=8,ROUND(SUMIF(data2!J$4:J$10000,O288,data2!V$4:V$10000)-SUMIF(data2!J$4:J$10000,O288,data2!W$4:W$10000)+Q288,2),IF(LEN(O288)=10,ROUND(SUMIF(data2!T$4:T$10000,O288,data2!V$4:V$10000)-SUMIF(data2!T$4:T$10000,O288,data2!W$4:W$10000)+Q288,2),0))))</f>
        <v>0</v>
      </c>
    </row>
    <row r="289" spans="10:23" ht="15" customHeight="1" x14ac:dyDescent="0.15">
      <c r="J289" s="3">
        <f>IF(K289=0,0,IF(AND(K289&lt;&gt;0,INT(LEFT(O289,4))=结转!R$13),MAX(J$2:J288)+1,0))</f>
        <v>0</v>
      </c>
      <c r="K289" s="16">
        <f>ROUND(SUMIF(data!T$4:T$10000,O289,data!V$4:V$10000)-SUMIF(data!T$4:T$10000,O289,data!W$4:W$10000),2)</f>
        <v>0</v>
      </c>
      <c r="Q289" s="89">
        <v>0</v>
      </c>
      <c r="S289" s="16">
        <f t="shared" si="14"/>
        <v>0</v>
      </c>
      <c r="T289" s="16" t="str">
        <f t="shared" si="15"/>
        <v/>
      </c>
      <c r="U289" s="26">
        <f t="shared" si="13"/>
        <v>0</v>
      </c>
      <c r="W289" s="16">
        <f>IF(LEN(O289)=4,ROUND(SUMIF(data2!H$4:H$10000,O289,data2!V$4:V$10000)-SUMIF(data2!H$4:H$10000,O289,data2!W$4:W$10000)+Q289,2),IF(LEN(O289)=6,ROUND(SUMIF(data2!I$4:I$10000,O289,data2!V$4:V$10000)-SUMIF(data2!I$4:I$10000,O289,data2!W$4:W$10000)+Q289,2),IF(LEN(O289)=8,ROUND(SUMIF(data2!J$4:J$10000,O289,data2!V$4:V$10000)-SUMIF(data2!J$4:J$10000,O289,data2!W$4:W$10000)+Q289,2),IF(LEN(O289)=10,ROUND(SUMIF(data2!T$4:T$10000,O289,data2!V$4:V$10000)-SUMIF(data2!T$4:T$10000,O289,data2!W$4:W$10000)+Q289,2),0))))</f>
        <v>0</v>
      </c>
    </row>
    <row r="290" spans="10:23" ht="15" customHeight="1" x14ac:dyDescent="0.15">
      <c r="J290" s="3">
        <f>IF(K290=0,0,IF(AND(K290&lt;&gt;0,INT(LEFT(O290,4))=结转!R$13),MAX(J$2:J289)+1,0))</f>
        <v>0</v>
      </c>
      <c r="K290" s="16">
        <f>ROUND(SUMIF(data!T$4:T$10000,O290,data!V$4:V$10000)-SUMIF(data!T$4:T$10000,O290,data!W$4:W$10000),2)</f>
        <v>0</v>
      </c>
      <c r="Q290" s="89">
        <v>0</v>
      </c>
      <c r="S290" s="16">
        <f t="shared" si="14"/>
        <v>0</v>
      </c>
      <c r="T290" s="16" t="str">
        <f t="shared" si="15"/>
        <v/>
      </c>
      <c r="U290" s="26">
        <f t="shared" si="13"/>
        <v>0</v>
      </c>
      <c r="W290" s="16">
        <f>IF(LEN(O290)=4,ROUND(SUMIF(data2!H$4:H$10000,O290,data2!V$4:V$10000)-SUMIF(data2!H$4:H$10000,O290,data2!W$4:W$10000)+Q290,2),IF(LEN(O290)=6,ROUND(SUMIF(data2!I$4:I$10000,O290,data2!V$4:V$10000)-SUMIF(data2!I$4:I$10000,O290,data2!W$4:W$10000)+Q290,2),IF(LEN(O290)=8,ROUND(SUMIF(data2!J$4:J$10000,O290,data2!V$4:V$10000)-SUMIF(data2!J$4:J$10000,O290,data2!W$4:W$10000)+Q290,2),IF(LEN(O290)=10,ROUND(SUMIF(data2!T$4:T$10000,O290,data2!V$4:V$10000)-SUMIF(data2!T$4:T$10000,O290,data2!W$4:W$10000)+Q290,2),0))))</f>
        <v>0</v>
      </c>
    </row>
    <row r="291" spans="10:23" ht="15" customHeight="1" x14ac:dyDescent="0.15">
      <c r="J291" s="3">
        <f>IF(K291=0,0,IF(AND(K291&lt;&gt;0,INT(LEFT(O291,4))=结转!R$13),MAX(J$2:J290)+1,0))</f>
        <v>0</v>
      </c>
      <c r="K291" s="16">
        <f>ROUND(SUMIF(data!T$4:T$10000,O291,data!V$4:V$10000)-SUMIF(data!T$4:T$10000,O291,data!W$4:W$10000),2)</f>
        <v>0</v>
      </c>
      <c r="Q291" s="89">
        <v>0</v>
      </c>
      <c r="S291" s="16">
        <f t="shared" si="14"/>
        <v>0</v>
      </c>
      <c r="T291" s="16" t="str">
        <f t="shared" si="15"/>
        <v/>
      </c>
      <c r="U291" s="26">
        <f t="shared" si="13"/>
        <v>0</v>
      </c>
      <c r="W291" s="16">
        <f>IF(LEN(O291)=4,ROUND(SUMIF(data2!H$4:H$10000,O291,data2!V$4:V$10000)-SUMIF(data2!H$4:H$10000,O291,data2!W$4:W$10000)+Q291,2),IF(LEN(O291)=6,ROUND(SUMIF(data2!I$4:I$10000,O291,data2!V$4:V$10000)-SUMIF(data2!I$4:I$10000,O291,data2!W$4:W$10000)+Q291,2),IF(LEN(O291)=8,ROUND(SUMIF(data2!J$4:J$10000,O291,data2!V$4:V$10000)-SUMIF(data2!J$4:J$10000,O291,data2!W$4:W$10000)+Q291,2),IF(LEN(O291)=10,ROUND(SUMIF(data2!T$4:T$10000,O291,data2!V$4:V$10000)-SUMIF(data2!T$4:T$10000,O291,data2!W$4:W$10000)+Q291,2),0))))</f>
        <v>0</v>
      </c>
    </row>
    <row r="292" spans="10:23" ht="15" customHeight="1" x14ac:dyDescent="0.15">
      <c r="J292" s="3">
        <f>IF(K292=0,0,IF(AND(K292&lt;&gt;0,INT(LEFT(O292,4))=结转!R$13),MAX(J$2:J291)+1,0))</f>
        <v>0</v>
      </c>
      <c r="K292" s="16">
        <f>ROUND(SUMIF(data!T$4:T$10000,O292,data!V$4:V$10000)-SUMIF(data!T$4:T$10000,O292,data!W$4:W$10000),2)</f>
        <v>0</v>
      </c>
      <c r="Q292" s="89">
        <v>0</v>
      </c>
      <c r="S292" s="16">
        <f t="shared" si="14"/>
        <v>0</v>
      </c>
      <c r="T292" s="16" t="str">
        <f t="shared" si="15"/>
        <v/>
      </c>
      <c r="U292" s="26">
        <f t="shared" si="13"/>
        <v>0</v>
      </c>
      <c r="W292" s="16">
        <f>IF(LEN(O292)=4,ROUND(SUMIF(data2!H$4:H$10000,O292,data2!V$4:V$10000)-SUMIF(data2!H$4:H$10000,O292,data2!W$4:W$10000)+Q292,2),IF(LEN(O292)=6,ROUND(SUMIF(data2!I$4:I$10000,O292,data2!V$4:V$10000)-SUMIF(data2!I$4:I$10000,O292,data2!W$4:W$10000)+Q292,2),IF(LEN(O292)=8,ROUND(SUMIF(data2!J$4:J$10000,O292,data2!V$4:V$10000)-SUMIF(data2!J$4:J$10000,O292,data2!W$4:W$10000)+Q292,2),IF(LEN(O292)=10,ROUND(SUMIF(data2!T$4:T$10000,O292,data2!V$4:V$10000)-SUMIF(data2!T$4:T$10000,O292,data2!W$4:W$10000)+Q292,2),0))))</f>
        <v>0</v>
      </c>
    </row>
    <row r="293" spans="10:23" ht="15" customHeight="1" x14ac:dyDescent="0.15">
      <c r="J293" s="3">
        <f>IF(K293=0,0,IF(AND(K293&lt;&gt;0,INT(LEFT(O293,4))=结转!R$13),MAX(J$2:J292)+1,0))</f>
        <v>0</v>
      </c>
      <c r="K293" s="16">
        <f>ROUND(SUMIF(data!T$4:T$10000,O293,data!V$4:V$10000)-SUMIF(data!T$4:T$10000,O293,data!W$4:W$10000),2)</f>
        <v>0</v>
      </c>
      <c r="Q293" s="89">
        <v>0</v>
      </c>
      <c r="S293" s="16">
        <f t="shared" si="14"/>
        <v>0</v>
      </c>
      <c r="T293" s="16" t="str">
        <f t="shared" si="15"/>
        <v/>
      </c>
      <c r="U293" s="26">
        <f t="shared" si="13"/>
        <v>0</v>
      </c>
      <c r="W293" s="16">
        <f>IF(LEN(O293)=4,ROUND(SUMIF(data2!H$4:H$10000,O293,data2!V$4:V$10000)-SUMIF(data2!H$4:H$10000,O293,data2!W$4:W$10000)+Q293,2),IF(LEN(O293)=6,ROUND(SUMIF(data2!I$4:I$10000,O293,data2!V$4:V$10000)-SUMIF(data2!I$4:I$10000,O293,data2!W$4:W$10000)+Q293,2),IF(LEN(O293)=8,ROUND(SUMIF(data2!J$4:J$10000,O293,data2!V$4:V$10000)-SUMIF(data2!J$4:J$10000,O293,data2!W$4:W$10000)+Q293,2),IF(LEN(O293)=10,ROUND(SUMIF(data2!T$4:T$10000,O293,data2!V$4:V$10000)-SUMIF(data2!T$4:T$10000,O293,data2!W$4:W$10000)+Q293,2),0))))</f>
        <v>0</v>
      </c>
    </row>
    <row r="294" spans="10:23" ht="15" customHeight="1" x14ac:dyDescent="0.15">
      <c r="J294" s="3">
        <f>IF(K294=0,0,IF(AND(K294&lt;&gt;0,INT(LEFT(O294,4))=结转!R$13),MAX(J$2:J293)+1,0))</f>
        <v>0</v>
      </c>
      <c r="K294" s="16">
        <f>ROUND(SUMIF(data!T$4:T$10000,O294,data!V$4:V$10000)-SUMIF(data!T$4:T$10000,O294,data!W$4:W$10000),2)</f>
        <v>0</v>
      </c>
      <c r="Q294" s="89">
        <v>0</v>
      </c>
      <c r="S294" s="16">
        <f t="shared" si="14"/>
        <v>0</v>
      </c>
      <c r="T294" s="16" t="str">
        <f t="shared" si="15"/>
        <v/>
      </c>
      <c r="U294" s="26">
        <f t="shared" si="13"/>
        <v>0</v>
      </c>
      <c r="W294" s="16">
        <f>IF(LEN(O294)=4,ROUND(SUMIF(data2!H$4:H$10000,O294,data2!V$4:V$10000)-SUMIF(data2!H$4:H$10000,O294,data2!W$4:W$10000)+Q294,2),IF(LEN(O294)=6,ROUND(SUMIF(data2!I$4:I$10000,O294,data2!V$4:V$10000)-SUMIF(data2!I$4:I$10000,O294,data2!W$4:W$10000)+Q294,2),IF(LEN(O294)=8,ROUND(SUMIF(data2!J$4:J$10000,O294,data2!V$4:V$10000)-SUMIF(data2!J$4:J$10000,O294,data2!W$4:W$10000)+Q294,2),IF(LEN(O294)=10,ROUND(SUMIF(data2!T$4:T$10000,O294,data2!V$4:V$10000)-SUMIF(data2!T$4:T$10000,O294,data2!W$4:W$10000)+Q294,2),0))))</f>
        <v>0</v>
      </c>
    </row>
    <row r="295" spans="10:23" ht="15" customHeight="1" x14ac:dyDescent="0.15">
      <c r="J295" s="3">
        <f>IF(K295=0,0,IF(AND(K295&lt;&gt;0,INT(LEFT(O295,4))=结转!R$13),MAX(J$2:J294)+1,0))</f>
        <v>0</v>
      </c>
      <c r="K295" s="16">
        <f>ROUND(SUMIF(data!T$4:T$10000,O295,data!V$4:V$10000)-SUMIF(data!T$4:T$10000,O295,data!W$4:W$10000),2)</f>
        <v>0</v>
      </c>
      <c r="Q295" s="89">
        <v>0</v>
      </c>
      <c r="S295" s="16">
        <f t="shared" si="14"/>
        <v>0</v>
      </c>
      <c r="T295" s="16" t="str">
        <f t="shared" si="15"/>
        <v/>
      </c>
      <c r="U295" s="26">
        <f t="shared" si="13"/>
        <v>0</v>
      </c>
      <c r="W295" s="16">
        <f>IF(LEN(O295)=4,ROUND(SUMIF(data2!H$4:H$10000,O295,data2!V$4:V$10000)-SUMIF(data2!H$4:H$10000,O295,data2!W$4:W$10000)+Q295,2),IF(LEN(O295)=6,ROUND(SUMIF(data2!I$4:I$10000,O295,data2!V$4:V$10000)-SUMIF(data2!I$4:I$10000,O295,data2!W$4:W$10000)+Q295,2),IF(LEN(O295)=8,ROUND(SUMIF(data2!J$4:J$10000,O295,data2!V$4:V$10000)-SUMIF(data2!J$4:J$10000,O295,data2!W$4:W$10000)+Q295,2),IF(LEN(O295)=10,ROUND(SUMIF(data2!T$4:T$10000,O295,data2!V$4:V$10000)-SUMIF(data2!T$4:T$10000,O295,data2!W$4:W$10000)+Q295,2),0))))</f>
        <v>0</v>
      </c>
    </row>
    <row r="296" spans="10:23" ht="15" customHeight="1" x14ac:dyDescent="0.15">
      <c r="J296" s="3">
        <f>IF(K296=0,0,IF(AND(K296&lt;&gt;0,INT(LEFT(O296,4))=结转!R$13),MAX(J$2:J295)+1,0))</f>
        <v>0</v>
      </c>
      <c r="K296" s="16">
        <f>ROUND(SUMIF(data!T$4:T$10000,O296,data!V$4:V$10000)-SUMIF(data!T$4:T$10000,O296,data!W$4:W$10000),2)</f>
        <v>0</v>
      </c>
      <c r="Q296" s="89">
        <v>0</v>
      </c>
      <c r="S296" s="16">
        <f t="shared" si="14"/>
        <v>0</v>
      </c>
      <c r="T296" s="16" t="str">
        <f t="shared" si="15"/>
        <v/>
      </c>
      <c r="U296" s="26">
        <f t="shared" si="13"/>
        <v>0</v>
      </c>
      <c r="W296" s="16">
        <f>IF(LEN(O296)=4,ROUND(SUMIF(data2!H$4:H$10000,O296,data2!V$4:V$10000)-SUMIF(data2!H$4:H$10000,O296,data2!W$4:W$10000)+Q296,2),IF(LEN(O296)=6,ROUND(SUMIF(data2!I$4:I$10000,O296,data2!V$4:V$10000)-SUMIF(data2!I$4:I$10000,O296,data2!W$4:W$10000)+Q296,2),IF(LEN(O296)=8,ROUND(SUMIF(data2!J$4:J$10000,O296,data2!V$4:V$10000)-SUMIF(data2!J$4:J$10000,O296,data2!W$4:W$10000)+Q296,2),IF(LEN(O296)=10,ROUND(SUMIF(data2!T$4:T$10000,O296,data2!V$4:V$10000)-SUMIF(data2!T$4:T$10000,O296,data2!W$4:W$10000)+Q296,2),0))))</f>
        <v>0</v>
      </c>
    </row>
    <row r="297" spans="10:23" ht="15" customHeight="1" x14ac:dyDescent="0.15">
      <c r="J297" s="3">
        <f>IF(K297=0,0,IF(AND(K297&lt;&gt;0,INT(LEFT(O297,4))=结转!R$13),MAX(J$2:J296)+1,0))</f>
        <v>0</v>
      </c>
      <c r="K297" s="16">
        <f>ROUND(SUMIF(data!T$4:T$10000,O297,data!V$4:V$10000)-SUMIF(data!T$4:T$10000,O297,data!W$4:W$10000),2)</f>
        <v>0</v>
      </c>
      <c r="Q297" s="89">
        <v>0</v>
      </c>
      <c r="S297" s="16">
        <f t="shared" si="14"/>
        <v>0</v>
      </c>
      <c r="T297" s="16" t="str">
        <f t="shared" si="15"/>
        <v/>
      </c>
      <c r="U297" s="26">
        <f t="shared" si="13"/>
        <v>0</v>
      </c>
      <c r="W297" s="16">
        <f>IF(LEN(O297)=4,ROUND(SUMIF(data2!H$4:H$10000,O297,data2!V$4:V$10000)-SUMIF(data2!H$4:H$10000,O297,data2!W$4:W$10000)+Q297,2),IF(LEN(O297)=6,ROUND(SUMIF(data2!I$4:I$10000,O297,data2!V$4:V$10000)-SUMIF(data2!I$4:I$10000,O297,data2!W$4:W$10000)+Q297,2),IF(LEN(O297)=8,ROUND(SUMIF(data2!J$4:J$10000,O297,data2!V$4:V$10000)-SUMIF(data2!J$4:J$10000,O297,data2!W$4:W$10000)+Q297,2),IF(LEN(O297)=10,ROUND(SUMIF(data2!T$4:T$10000,O297,data2!V$4:V$10000)-SUMIF(data2!T$4:T$10000,O297,data2!W$4:W$10000)+Q297,2),0))))</f>
        <v>0</v>
      </c>
    </row>
    <row r="298" spans="10:23" ht="15" customHeight="1" x14ac:dyDescent="0.15">
      <c r="J298" s="3">
        <f>IF(K298=0,0,IF(AND(K298&lt;&gt;0,INT(LEFT(O298,4))=结转!R$13),MAX(J$2:J297)+1,0))</f>
        <v>0</v>
      </c>
      <c r="K298" s="16">
        <f>ROUND(SUMIF(data!T$4:T$10000,O298,data!V$4:V$10000)-SUMIF(data!T$4:T$10000,O298,data!W$4:W$10000),2)</f>
        <v>0</v>
      </c>
      <c r="Q298" s="89">
        <v>0</v>
      </c>
      <c r="S298" s="16">
        <f t="shared" si="14"/>
        <v>0</v>
      </c>
      <c r="T298" s="16" t="str">
        <f t="shared" si="15"/>
        <v/>
      </c>
      <c r="U298" s="26">
        <f t="shared" si="13"/>
        <v>0</v>
      </c>
      <c r="W298" s="16">
        <f>IF(LEN(O298)=4,ROUND(SUMIF(data2!H$4:H$10000,O298,data2!V$4:V$10000)-SUMIF(data2!H$4:H$10000,O298,data2!W$4:W$10000)+Q298,2),IF(LEN(O298)=6,ROUND(SUMIF(data2!I$4:I$10000,O298,data2!V$4:V$10000)-SUMIF(data2!I$4:I$10000,O298,data2!W$4:W$10000)+Q298,2),IF(LEN(O298)=8,ROUND(SUMIF(data2!J$4:J$10000,O298,data2!V$4:V$10000)-SUMIF(data2!J$4:J$10000,O298,data2!W$4:W$10000)+Q298,2),IF(LEN(O298)=10,ROUND(SUMIF(data2!T$4:T$10000,O298,data2!V$4:V$10000)-SUMIF(data2!T$4:T$10000,O298,data2!W$4:W$10000)+Q298,2),0))))</f>
        <v>0</v>
      </c>
    </row>
    <row r="299" spans="10:23" ht="15" customHeight="1" x14ac:dyDescent="0.15">
      <c r="J299" s="3">
        <f>IF(K299=0,0,IF(AND(K299&lt;&gt;0,INT(LEFT(O299,4))=结转!R$13),MAX(J$2:J298)+1,0))</f>
        <v>0</v>
      </c>
      <c r="K299" s="16">
        <f>ROUND(SUMIF(data!T$4:T$10000,O299,data!V$4:V$10000)-SUMIF(data!T$4:T$10000,O299,data!W$4:W$10000),2)</f>
        <v>0</v>
      </c>
      <c r="Q299" s="89">
        <v>0</v>
      </c>
      <c r="S299" s="16">
        <f t="shared" si="14"/>
        <v>0</v>
      </c>
      <c r="T299" s="16" t="str">
        <f t="shared" si="15"/>
        <v/>
      </c>
      <c r="U299" s="26">
        <f t="shared" si="13"/>
        <v>0</v>
      </c>
      <c r="W299" s="16">
        <f>IF(LEN(O299)=4,ROUND(SUMIF(data2!H$4:H$10000,O299,data2!V$4:V$10000)-SUMIF(data2!H$4:H$10000,O299,data2!W$4:W$10000)+Q299,2),IF(LEN(O299)=6,ROUND(SUMIF(data2!I$4:I$10000,O299,data2!V$4:V$10000)-SUMIF(data2!I$4:I$10000,O299,data2!W$4:W$10000)+Q299,2),IF(LEN(O299)=8,ROUND(SUMIF(data2!J$4:J$10000,O299,data2!V$4:V$10000)-SUMIF(data2!J$4:J$10000,O299,data2!W$4:W$10000)+Q299,2),IF(LEN(O299)=10,ROUND(SUMIF(data2!T$4:T$10000,O299,data2!V$4:V$10000)-SUMIF(data2!T$4:T$10000,O299,data2!W$4:W$10000)+Q299,2),0))))</f>
        <v>0</v>
      </c>
    </row>
    <row r="300" spans="10:23" ht="15" customHeight="1" x14ac:dyDescent="0.15">
      <c r="J300" s="3">
        <f>IF(K300=0,0,IF(AND(K300&lt;&gt;0,INT(LEFT(O300,4))=结转!R$13),MAX(J$2:J299)+1,0))</f>
        <v>0</v>
      </c>
      <c r="K300" s="16">
        <f>ROUND(SUMIF(data!T$4:T$10000,O300,data!V$4:V$10000)-SUMIF(data!T$4:T$10000,O300,data!W$4:W$10000),2)</f>
        <v>0</v>
      </c>
      <c r="Q300" s="89">
        <v>0</v>
      </c>
      <c r="S300" s="16">
        <f t="shared" si="14"/>
        <v>0</v>
      </c>
      <c r="T300" s="16" t="str">
        <f t="shared" si="15"/>
        <v/>
      </c>
      <c r="U300" s="26">
        <f t="shared" si="13"/>
        <v>0</v>
      </c>
      <c r="W300" s="16">
        <f>IF(LEN(O300)=4,ROUND(SUMIF(data2!H$4:H$10000,O300,data2!V$4:V$10000)-SUMIF(data2!H$4:H$10000,O300,data2!W$4:W$10000)+Q300,2),IF(LEN(O300)=6,ROUND(SUMIF(data2!I$4:I$10000,O300,data2!V$4:V$10000)-SUMIF(data2!I$4:I$10000,O300,data2!W$4:W$10000)+Q300,2),IF(LEN(O300)=8,ROUND(SUMIF(data2!J$4:J$10000,O300,data2!V$4:V$10000)-SUMIF(data2!J$4:J$10000,O300,data2!W$4:W$10000)+Q300,2),IF(LEN(O300)=10,ROUND(SUMIF(data2!T$4:T$10000,O300,data2!V$4:V$10000)-SUMIF(data2!T$4:T$10000,O300,data2!W$4:W$10000)+Q300,2),0))))</f>
        <v>0</v>
      </c>
    </row>
    <row r="301" spans="10:23" ht="15" customHeight="1" x14ac:dyDescent="0.15">
      <c r="J301" s="3">
        <f>IF(K301=0,0,IF(AND(K301&lt;&gt;0,INT(LEFT(O301,4))=结转!R$13),MAX(J$2:J300)+1,0))</f>
        <v>0</v>
      </c>
      <c r="K301" s="16">
        <f>ROUND(SUMIF(data!T$4:T$10000,O301,data!V$4:V$10000)-SUMIF(data!T$4:T$10000,O301,data!W$4:W$10000),2)</f>
        <v>0</v>
      </c>
      <c r="Q301" s="89">
        <v>0</v>
      </c>
      <c r="S301" s="16">
        <f t="shared" si="14"/>
        <v>0</v>
      </c>
      <c r="T301" s="16" t="str">
        <f t="shared" si="15"/>
        <v/>
      </c>
      <c r="U301" s="26">
        <f t="shared" si="13"/>
        <v>0</v>
      </c>
      <c r="W301" s="16">
        <f>IF(LEN(O301)=4,ROUND(SUMIF(data2!H$4:H$10000,O301,data2!V$4:V$10000)-SUMIF(data2!H$4:H$10000,O301,data2!W$4:W$10000)+Q301,2),IF(LEN(O301)=6,ROUND(SUMIF(data2!I$4:I$10000,O301,data2!V$4:V$10000)-SUMIF(data2!I$4:I$10000,O301,data2!W$4:W$10000)+Q301,2),IF(LEN(O301)=8,ROUND(SUMIF(data2!J$4:J$10000,O301,data2!V$4:V$10000)-SUMIF(data2!J$4:J$10000,O301,data2!W$4:W$10000)+Q301,2),IF(LEN(O301)=10,ROUND(SUMIF(data2!T$4:T$10000,O301,data2!V$4:V$10000)-SUMIF(data2!T$4:T$10000,O301,data2!W$4:W$10000)+Q301,2),0))))</f>
        <v>0</v>
      </c>
    </row>
    <row r="302" spans="10:23" ht="15" customHeight="1" x14ac:dyDescent="0.15">
      <c r="J302" s="3">
        <f>IF(K302=0,0,IF(AND(K302&lt;&gt;0,INT(LEFT(O302,4))=结转!R$13),MAX(J$2:J301)+1,0))</f>
        <v>0</v>
      </c>
      <c r="K302" s="16">
        <f>ROUND(SUMIF(data!T$4:T$10000,O302,data!V$4:V$10000)-SUMIF(data!T$4:T$10000,O302,data!W$4:W$10000),2)</f>
        <v>0</v>
      </c>
      <c r="Q302" s="89">
        <v>0</v>
      </c>
      <c r="S302" s="16">
        <f t="shared" si="14"/>
        <v>0</v>
      </c>
      <c r="T302" s="16" t="str">
        <f t="shared" si="15"/>
        <v/>
      </c>
      <c r="U302" s="26">
        <f t="shared" si="13"/>
        <v>0</v>
      </c>
      <c r="W302" s="16">
        <f>IF(LEN(O302)=4,ROUND(SUMIF(data2!H$4:H$10000,O302,data2!V$4:V$10000)-SUMIF(data2!H$4:H$10000,O302,data2!W$4:W$10000)+Q302,2),IF(LEN(O302)=6,ROUND(SUMIF(data2!I$4:I$10000,O302,data2!V$4:V$10000)-SUMIF(data2!I$4:I$10000,O302,data2!W$4:W$10000)+Q302,2),IF(LEN(O302)=8,ROUND(SUMIF(data2!J$4:J$10000,O302,data2!V$4:V$10000)-SUMIF(data2!J$4:J$10000,O302,data2!W$4:W$10000)+Q302,2),IF(LEN(O302)=10,ROUND(SUMIF(data2!T$4:T$10000,O302,data2!V$4:V$10000)-SUMIF(data2!T$4:T$10000,O302,data2!W$4:W$10000)+Q302,2),0))))</f>
        <v>0</v>
      </c>
    </row>
    <row r="303" spans="10:23" ht="15" customHeight="1" x14ac:dyDescent="0.15">
      <c r="J303" s="3">
        <f>IF(K303=0,0,IF(AND(K303&lt;&gt;0,INT(LEFT(O303,4))=结转!R$13),MAX(J$2:J302)+1,0))</f>
        <v>0</v>
      </c>
      <c r="K303" s="16">
        <f>ROUND(SUMIF(data!T$4:T$10000,O303,data!V$4:V$10000)-SUMIF(data!T$4:T$10000,O303,data!W$4:W$10000),2)</f>
        <v>0</v>
      </c>
      <c r="Q303" s="89">
        <v>0</v>
      </c>
      <c r="S303" s="16">
        <f t="shared" si="14"/>
        <v>0</v>
      </c>
      <c r="T303" s="16" t="str">
        <f t="shared" si="15"/>
        <v/>
      </c>
      <c r="U303" s="26">
        <f t="shared" si="13"/>
        <v>0</v>
      </c>
      <c r="W303" s="16">
        <f>IF(LEN(O303)=4,ROUND(SUMIF(data2!H$4:H$10000,O303,data2!V$4:V$10000)-SUMIF(data2!H$4:H$10000,O303,data2!W$4:W$10000)+Q303,2),IF(LEN(O303)=6,ROUND(SUMIF(data2!I$4:I$10000,O303,data2!V$4:V$10000)-SUMIF(data2!I$4:I$10000,O303,data2!W$4:W$10000)+Q303,2),IF(LEN(O303)=8,ROUND(SUMIF(data2!J$4:J$10000,O303,data2!V$4:V$10000)-SUMIF(data2!J$4:J$10000,O303,data2!W$4:W$10000)+Q303,2),IF(LEN(O303)=10,ROUND(SUMIF(data2!T$4:T$10000,O303,data2!V$4:V$10000)-SUMIF(data2!T$4:T$10000,O303,data2!W$4:W$10000)+Q303,2),0))))</f>
        <v>0</v>
      </c>
    </row>
    <row r="304" spans="10:23" ht="15" customHeight="1" x14ac:dyDescent="0.15">
      <c r="J304" s="3">
        <f>IF(K304=0,0,IF(AND(K304&lt;&gt;0,INT(LEFT(O304,4))=结转!R$13),MAX(J$2:J303)+1,0))</f>
        <v>0</v>
      </c>
      <c r="K304" s="16">
        <f>ROUND(SUMIF(data!T$4:T$10000,O304,data!V$4:V$10000)-SUMIF(data!T$4:T$10000,O304,data!W$4:W$10000),2)</f>
        <v>0</v>
      </c>
      <c r="Q304" s="89">
        <v>0</v>
      </c>
      <c r="S304" s="16">
        <f t="shared" si="14"/>
        <v>0</v>
      </c>
      <c r="T304" s="16" t="str">
        <f t="shared" si="15"/>
        <v/>
      </c>
      <c r="U304" s="26">
        <f t="shared" si="13"/>
        <v>0</v>
      </c>
      <c r="W304" s="16">
        <f>IF(LEN(O304)=4,ROUND(SUMIF(data2!H$4:H$10000,O304,data2!V$4:V$10000)-SUMIF(data2!H$4:H$10000,O304,data2!W$4:W$10000)+Q304,2),IF(LEN(O304)=6,ROUND(SUMIF(data2!I$4:I$10000,O304,data2!V$4:V$10000)-SUMIF(data2!I$4:I$10000,O304,data2!W$4:W$10000)+Q304,2),IF(LEN(O304)=8,ROUND(SUMIF(data2!J$4:J$10000,O304,data2!V$4:V$10000)-SUMIF(data2!J$4:J$10000,O304,data2!W$4:W$10000)+Q304,2),IF(LEN(O304)=10,ROUND(SUMIF(data2!T$4:T$10000,O304,data2!V$4:V$10000)-SUMIF(data2!T$4:T$10000,O304,data2!W$4:W$10000)+Q304,2),0))))</f>
        <v>0</v>
      </c>
    </row>
    <row r="305" spans="10:23" ht="15" customHeight="1" x14ac:dyDescent="0.15">
      <c r="J305" s="3">
        <f>IF(K305=0,0,IF(AND(K305&lt;&gt;0,INT(LEFT(O305,4))=结转!R$13),MAX(J$2:J304)+1,0))</f>
        <v>0</v>
      </c>
      <c r="K305" s="16">
        <f>ROUND(SUMIF(data!T$4:T$10000,O305,data!V$4:V$10000)-SUMIF(data!T$4:T$10000,O305,data!W$4:W$10000),2)</f>
        <v>0</v>
      </c>
      <c r="Q305" s="89">
        <v>0</v>
      </c>
      <c r="S305" s="16">
        <f t="shared" si="14"/>
        <v>0</v>
      </c>
      <c r="T305" s="16" t="str">
        <f t="shared" si="15"/>
        <v/>
      </c>
      <c r="U305" s="26">
        <f t="shared" si="13"/>
        <v>0</v>
      </c>
      <c r="W305" s="16">
        <f>IF(LEN(O305)=4,ROUND(SUMIF(data2!H$4:H$10000,O305,data2!V$4:V$10000)-SUMIF(data2!H$4:H$10000,O305,data2!W$4:W$10000)+Q305,2),IF(LEN(O305)=6,ROUND(SUMIF(data2!I$4:I$10000,O305,data2!V$4:V$10000)-SUMIF(data2!I$4:I$10000,O305,data2!W$4:W$10000)+Q305,2),IF(LEN(O305)=8,ROUND(SUMIF(data2!J$4:J$10000,O305,data2!V$4:V$10000)-SUMIF(data2!J$4:J$10000,O305,data2!W$4:W$10000)+Q305,2),IF(LEN(O305)=10,ROUND(SUMIF(data2!T$4:T$10000,O305,data2!V$4:V$10000)-SUMIF(data2!T$4:T$10000,O305,data2!W$4:W$10000)+Q305,2),0))))</f>
        <v>0</v>
      </c>
    </row>
    <row r="306" spans="10:23" ht="15" customHeight="1" x14ac:dyDescent="0.15">
      <c r="J306" s="3">
        <f>IF(K306=0,0,IF(AND(K306&lt;&gt;0,INT(LEFT(O306,4))=结转!R$13),MAX(J$2:J305)+1,0))</f>
        <v>0</v>
      </c>
      <c r="K306" s="16">
        <f>ROUND(SUMIF(data!T$4:T$10000,O306,data!V$4:V$10000)-SUMIF(data!T$4:T$10000,O306,data!W$4:W$10000),2)</f>
        <v>0</v>
      </c>
      <c r="Q306" s="89">
        <v>0</v>
      </c>
      <c r="S306" s="16">
        <f t="shared" si="14"/>
        <v>0</v>
      </c>
      <c r="T306" s="16" t="str">
        <f t="shared" si="15"/>
        <v/>
      </c>
      <c r="U306" s="26">
        <f t="shared" si="13"/>
        <v>0</v>
      </c>
      <c r="W306" s="16">
        <f>IF(LEN(O306)=4,ROUND(SUMIF(data2!H$4:H$10000,O306,data2!V$4:V$10000)-SUMIF(data2!H$4:H$10000,O306,data2!W$4:W$10000)+Q306,2),IF(LEN(O306)=6,ROUND(SUMIF(data2!I$4:I$10000,O306,data2!V$4:V$10000)-SUMIF(data2!I$4:I$10000,O306,data2!W$4:W$10000)+Q306,2),IF(LEN(O306)=8,ROUND(SUMIF(data2!J$4:J$10000,O306,data2!V$4:V$10000)-SUMIF(data2!J$4:J$10000,O306,data2!W$4:W$10000)+Q306,2),IF(LEN(O306)=10,ROUND(SUMIF(data2!T$4:T$10000,O306,data2!V$4:V$10000)-SUMIF(data2!T$4:T$10000,O306,data2!W$4:W$10000)+Q306,2),0))))</f>
        <v>0</v>
      </c>
    </row>
    <row r="307" spans="10:23" ht="15" customHeight="1" x14ac:dyDescent="0.15">
      <c r="J307" s="3">
        <f>IF(K307=0,0,IF(AND(K307&lt;&gt;0,INT(LEFT(O307,4))=结转!R$13),MAX(J$2:J306)+1,0))</f>
        <v>0</v>
      </c>
      <c r="K307" s="16">
        <f>ROUND(SUMIF(data!T$4:T$10000,O307,data!V$4:V$10000)-SUMIF(data!T$4:T$10000,O307,data!W$4:W$10000),2)</f>
        <v>0</v>
      </c>
      <c r="Q307" s="89">
        <v>0</v>
      </c>
      <c r="S307" s="16">
        <f t="shared" si="14"/>
        <v>0</v>
      </c>
      <c r="T307" s="16" t="str">
        <f t="shared" si="15"/>
        <v/>
      </c>
      <c r="U307" s="26">
        <f t="shared" si="13"/>
        <v>0</v>
      </c>
      <c r="W307" s="16">
        <f>IF(LEN(O307)=4,ROUND(SUMIF(data2!H$4:H$10000,O307,data2!V$4:V$10000)-SUMIF(data2!H$4:H$10000,O307,data2!W$4:W$10000)+Q307,2),IF(LEN(O307)=6,ROUND(SUMIF(data2!I$4:I$10000,O307,data2!V$4:V$10000)-SUMIF(data2!I$4:I$10000,O307,data2!W$4:W$10000)+Q307,2),IF(LEN(O307)=8,ROUND(SUMIF(data2!J$4:J$10000,O307,data2!V$4:V$10000)-SUMIF(data2!J$4:J$10000,O307,data2!W$4:W$10000)+Q307,2),IF(LEN(O307)=10,ROUND(SUMIF(data2!T$4:T$10000,O307,data2!V$4:V$10000)-SUMIF(data2!T$4:T$10000,O307,data2!W$4:W$10000)+Q307,2),0))))</f>
        <v>0</v>
      </c>
    </row>
    <row r="308" spans="10:23" ht="15" customHeight="1" x14ac:dyDescent="0.15">
      <c r="J308" s="3">
        <f>IF(K308=0,0,IF(AND(K308&lt;&gt;0,INT(LEFT(O308,4))=结转!R$13),MAX(J$2:J307)+1,0))</f>
        <v>0</v>
      </c>
      <c r="K308" s="16">
        <f>ROUND(SUMIF(data!T$4:T$10000,O308,data!V$4:V$10000)-SUMIF(data!T$4:T$10000,O308,data!W$4:W$10000),2)</f>
        <v>0</v>
      </c>
      <c r="Q308" s="89">
        <v>0</v>
      </c>
      <c r="S308" s="16">
        <f t="shared" si="14"/>
        <v>0</v>
      </c>
      <c r="T308" s="16" t="str">
        <f t="shared" si="15"/>
        <v/>
      </c>
      <c r="U308" s="26">
        <f t="shared" si="13"/>
        <v>0</v>
      </c>
      <c r="W308" s="16">
        <f>IF(LEN(O308)=4,ROUND(SUMIF(data2!H$4:H$10000,O308,data2!V$4:V$10000)-SUMIF(data2!H$4:H$10000,O308,data2!W$4:W$10000)+Q308,2),IF(LEN(O308)=6,ROUND(SUMIF(data2!I$4:I$10000,O308,data2!V$4:V$10000)-SUMIF(data2!I$4:I$10000,O308,data2!W$4:W$10000)+Q308,2),IF(LEN(O308)=8,ROUND(SUMIF(data2!J$4:J$10000,O308,data2!V$4:V$10000)-SUMIF(data2!J$4:J$10000,O308,data2!W$4:W$10000)+Q308,2),IF(LEN(O308)=10,ROUND(SUMIF(data2!T$4:T$10000,O308,data2!V$4:V$10000)-SUMIF(data2!T$4:T$10000,O308,data2!W$4:W$10000)+Q308,2),0))))</f>
        <v>0</v>
      </c>
    </row>
    <row r="309" spans="10:23" ht="15" customHeight="1" x14ac:dyDescent="0.15">
      <c r="J309" s="3">
        <f>IF(K309=0,0,IF(AND(K309&lt;&gt;0,INT(LEFT(O309,4))=结转!R$13),MAX(J$2:J308)+1,0))</f>
        <v>0</v>
      </c>
      <c r="K309" s="16">
        <f>ROUND(SUMIF(data!T$4:T$10000,O309,data!V$4:V$10000)-SUMIF(data!T$4:T$10000,O309,data!W$4:W$10000),2)</f>
        <v>0</v>
      </c>
      <c r="Q309" s="89">
        <v>0</v>
      </c>
      <c r="S309" s="16">
        <f t="shared" si="14"/>
        <v>0</v>
      </c>
      <c r="T309" s="16" t="str">
        <f t="shared" si="15"/>
        <v/>
      </c>
      <c r="U309" s="26">
        <f t="shared" si="13"/>
        <v>0</v>
      </c>
      <c r="W309" s="16">
        <f>IF(LEN(O309)=4,ROUND(SUMIF(data2!H$4:H$10000,O309,data2!V$4:V$10000)-SUMIF(data2!H$4:H$10000,O309,data2!W$4:W$10000)+Q309,2),IF(LEN(O309)=6,ROUND(SUMIF(data2!I$4:I$10000,O309,data2!V$4:V$10000)-SUMIF(data2!I$4:I$10000,O309,data2!W$4:W$10000)+Q309,2),IF(LEN(O309)=8,ROUND(SUMIF(data2!J$4:J$10000,O309,data2!V$4:V$10000)-SUMIF(data2!J$4:J$10000,O309,data2!W$4:W$10000)+Q309,2),IF(LEN(O309)=10,ROUND(SUMIF(data2!T$4:T$10000,O309,data2!V$4:V$10000)-SUMIF(data2!T$4:T$10000,O309,data2!W$4:W$10000)+Q309,2),0))))</f>
        <v>0</v>
      </c>
    </row>
    <row r="310" spans="10:23" ht="15" customHeight="1" x14ac:dyDescent="0.15">
      <c r="J310" s="3">
        <f>IF(K310=0,0,IF(AND(K310&lt;&gt;0,INT(LEFT(O310,4))=结转!R$13),MAX(J$2:J309)+1,0))</f>
        <v>0</v>
      </c>
      <c r="K310" s="16">
        <f>ROUND(SUMIF(data!T$4:T$10000,O310,data!V$4:V$10000)-SUMIF(data!T$4:T$10000,O310,data!W$4:W$10000),2)</f>
        <v>0</v>
      </c>
      <c r="Q310" s="89">
        <v>0</v>
      </c>
      <c r="S310" s="16">
        <f t="shared" si="14"/>
        <v>0</v>
      </c>
      <c r="T310" s="16" t="str">
        <f t="shared" si="15"/>
        <v/>
      </c>
      <c r="U310" s="26">
        <f t="shared" si="13"/>
        <v>0</v>
      </c>
      <c r="W310" s="16">
        <f>IF(LEN(O310)=4,ROUND(SUMIF(data2!H$4:H$10000,O310,data2!V$4:V$10000)-SUMIF(data2!H$4:H$10000,O310,data2!W$4:W$10000)+Q310,2),IF(LEN(O310)=6,ROUND(SUMIF(data2!I$4:I$10000,O310,data2!V$4:V$10000)-SUMIF(data2!I$4:I$10000,O310,data2!W$4:W$10000)+Q310,2),IF(LEN(O310)=8,ROUND(SUMIF(data2!J$4:J$10000,O310,data2!V$4:V$10000)-SUMIF(data2!J$4:J$10000,O310,data2!W$4:W$10000)+Q310,2),IF(LEN(O310)=10,ROUND(SUMIF(data2!T$4:T$10000,O310,data2!V$4:V$10000)-SUMIF(data2!T$4:T$10000,O310,data2!W$4:W$10000)+Q310,2),0))))</f>
        <v>0</v>
      </c>
    </row>
    <row r="311" spans="10:23" ht="15" customHeight="1" x14ac:dyDescent="0.15">
      <c r="J311" s="3">
        <f>IF(K311=0,0,IF(AND(K311&lt;&gt;0,INT(LEFT(O311,4))=结转!R$13),MAX(J$2:J310)+1,0))</f>
        <v>0</v>
      </c>
      <c r="K311" s="16">
        <f>ROUND(SUMIF(data!T$4:T$10000,O311,data!V$4:V$10000)-SUMIF(data!T$4:T$10000,O311,data!W$4:W$10000),2)</f>
        <v>0</v>
      </c>
      <c r="Q311" s="89">
        <v>0</v>
      </c>
      <c r="S311" s="16">
        <f t="shared" si="14"/>
        <v>0</v>
      </c>
      <c r="T311" s="16" t="str">
        <f t="shared" si="15"/>
        <v/>
      </c>
      <c r="U311" s="26">
        <f t="shared" si="13"/>
        <v>0</v>
      </c>
      <c r="W311" s="16">
        <f>IF(LEN(O311)=4,ROUND(SUMIF(data2!H$4:H$10000,O311,data2!V$4:V$10000)-SUMIF(data2!H$4:H$10000,O311,data2!W$4:W$10000)+Q311,2),IF(LEN(O311)=6,ROUND(SUMIF(data2!I$4:I$10000,O311,data2!V$4:V$10000)-SUMIF(data2!I$4:I$10000,O311,data2!W$4:W$10000)+Q311,2),IF(LEN(O311)=8,ROUND(SUMIF(data2!J$4:J$10000,O311,data2!V$4:V$10000)-SUMIF(data2!J$4:J$10000,O311,data2!W$4:W$10000)+Q311,2),IF(LEN(O311)=10,ROUND(SUMIF(data2!T$4:T$10000,O311,data2!V$4:V$10000)-SUMIF(data2!T$4:T$10000,O311,data2!W$4:W$10000)+Q311,2),0))))</f>
        <v>0</v>
      </c>
    </row>
    <row r="312" spans="10:23" ht="15" customHeight="1" x14ac:dyDescent="0.15">
      <c r="J312" s="3">
        <f>IF(K312=0,0,IF(AND(K312&lt;&gt;0,INT(LEFT(O312,4))=结转!R$13),MAX(J$2:J311)+1,0))</f>
        <v>0</v>
      </c>
      <c r="K312" s="16">
        <f>ROUND(SUMIF(data!T$4:T$10000,O312,data!V$4:V$10000)-SUMIF(data!T$4:T$10000,O312,data!W$4:W$10000),2)</f>
        <v>0</v>
      </c>
      <c r="Q312" s="89">
        <v>0</v>
      </c>
      <c r="S312" s="16">
        <f t="shared" si="14"/>
        <v>0</v>
      </c>
      <c r="T312" s="16" t="str">
        <f t="shared" si="15"/>
        <v/>
      </c>
      <c r="U312" s="26">
        <f t="shared" si="13"/>
        <v>0</v>
      </c>
      <c r="W312" s="16">
        <f>IF(LEN(O312)=4,ROUND(SUMIF(data2!H$4:H$10000,O312,data2!V$4:V$10000)-SUMIF(data2!H$4:H$10000,O312,data2!W$4:W$10000)+Q312,2),IF(LEN(O312)=6,ROUND(SUMIF(data2!I$4:I$10000,O312,data2!V$4:V$10000)-SUMIF(data2!I$4:I$10000,O312,data2!W$4:W$10000)+Q312,2),IF(LEN(O312)=8,ROUND(SUMIF(data2!J$4:J$10000,O312,data2!V$4:V$10000)-SUMIF(data2!J$4:J$10000,O312,data2!W$4:W$10000)+Q312,2),IF(LEN(O312)=10,ROUND(SUMIF(data2!T$4:T$10000,O312,data2!V$4:V$10000)-SUMIF(data2!T$4:T$10000,O312,data2!W$4:W$10000)+Q312,2),0))))</f>
        <v>0</v>
      </c>
    </row>
    <row r="313" spans="10:23" ht="15" customHeight="1" x14ac:dyDescent="0.15">
      <c r="J313" s="3">
        <f>IF(K313=0,0,IF(AND(K313&lt;&gt;0,INT(LEFT(O313,4))=结转!R$13),MAX(J$2:J312)+1,0))</f>
        <v>0</v>
      </c>
      <c r="K313" s="16">
        <f>ROUND(SUMIF(data!T$4:T$10000,O313,data!V$4:V$10000)-SUMIF(data!T$4:T$10000,O313,data!W$4:W$10000),2)</f>
        <v>0</v>
      </c>
      <c r="Q313" s="89">
        <v>0</v>
      </c>
      <c r="S313" s="16">
        <f t="shared" si="14"/>
        <v>0</v>
      </c>
      <c r="T313" s="16" t="str">
        <f t="shared" si="15"/>
        <v/>
      </c>
      <c r="U313" s="26">
        <f t="shared" si="13"/>
        <v>0</v>
      </c>
      <c r="W313" s="16">
        <f>IF(LEN(O313)=4,ROUND(SUMIF(data2!H$4:H$10000,O313,data2!V$4:V$10000)-SUMIF(data2!H$4:H$10000,O313,data2!W$4:W$10000)+Q313,2),IF(LEN(O313)=6,ROUND(SUMIF(data2!I$4:I$10000,O313,data2!V$4:V$10000)-SUMIF(data2!I$4:I$10000,O313,data2!W$4:W$10000)+Q313,2),IF(LEN(O313)=8,ROUND(SUMIF(data2!J$4:J$10000,O313,data2!V$4:V$10000)-SUMIF(data2!J$4:J$10000,O313,data2!W$4:W$10000)+Q313,2),IF(LEN(O313)=10,ROUND(SUMIF(data2!T$4:T$10000,O313,data2!V$4:V$10000)-SUMIF(data2!T$4:T$10000,O313,data2!W$4:W$10000)+Q313,2),0))))</f>
        <v>0</v>
      </c>
    </row>
    <row r="314" spans="10:23" ht="15" customHeight="1" x14ac:dyDescent="0.15">
      <c r="J314" s="3">
        <f>IF(K314=0,0,IF(AND(K314&lt;&gt;0,INT(LEFT(O314,4))=结转!R$13),MAX(J$2:J313)+1,0))</f>
        <v>0</v>
      </c>
      <c r="K314" s="16">
        <f>ROUND(SUMIF(data!T$4:T$10000,O314,data!V$4:V$10000)-SUMIF(data!T$4:T$10000,O314,data!W$4:W$10000),2)</f>
        <v>0</v>
      </c>
      <c r="Q314" s="89">
        <v>0</v>
      </c>
      <c r="S314" s="16">
        <f t="shared" si="14"/>
        <v>0</v>
      </c>
      <c r="T314" s="16" t="str">
        <f t="shared" si="15"/>
        <v/>
      </c>
      <c r="U314" s="26">
        <f t="shared" si="13"/>
        <v>0</v>
      </c>
      <c r="W314" s="16">
        <f>IF(LEN(O314)=4,ROUND(SUMIF(data2!H$4:H$10000,O314,data2!V$4:V$10000)-SUMIF(data2!H$4:H$10000,O314,data2!W$4:W$10000)+Q314,2),IF(LEN(O314)=6,ROUND(SUMIF(data2!I$4:I$10000,O314,data2!V$4:V$10000)-SUMIF(data2!I$4:I$10000,O314,data2!W$4:W$10000)+Q314,2),IF(LEN(O314)=8,ROUND(SUMIF(data2!J$4:J$10000,O314,data2!V$4:V$10000)-SUMIF(data2!J$4:J$10000,O314,data2!W$4:W$10000)+Q314,2),IF(LEN(O314)=10,ROUND(SUMIF(data2!T$4:T$10000,O314,data2!V$4:V$10000)-SUMIF(data2!T$4:T$10000,O314,data2!W$4:W$10000)+Q314,2),0))))</f>
        <v>0</v>
      </c>
    </row>
    <row r="315" spans="10:23" ht="15" customHeight="1" x14ac:dyDescent="0.15">
      <c r="J315" s="3">
        <f>IF(K315=0,0,IF(AND(K315&lt;&gt;0,INT(LEFT(O315,4))=结转!R$13),MAX(J$2:J314)+1,0))</f>
        <v>0</v>
      </c>
      <c r="K315" s="16">
        <f>ROUND(SUMIF(data!T$4:T$10000,O315,data!V$4:V$10000)-SUMIF(data!T$4:T$10000,O315,data!W$4:W$10000),2)</f>
        <v>0</v>
      </c>
      <c r="Q315" s="89">
        <v>0</v>
      </c>
      <c r="S315" s="16">
        <f t="shared" si="14"/>
        <v>0</v>
      </c>
      <c r="T315" s="16" t="str">
        <f t="shared" si="15"/>
        <v/>
      </c>
      <c r="U315" s="26">
        <f t="shared" si="13"/>
        <v>0</v>
      </c>
      <c r="W315" s="16">
        <f>IF(LEN(O315)=4,ROUND(SUMIF(data2!H$4:H$10000,O315,data2!V$4:V$10000)-SUMIF(data2!H$4:H$10000,O315,data2!W$4:W$10000)+Q315,2),IF(LEN(O315)=6,ROUND(SUMIF(data2!I$4:I$10000,O315,data2!V$4:V$10000)-SUMIF(data2!I$4:I$10000,O315,data2!W$4:W$10000)+Q315,2),IF(LEN(O315)=8,ROUND(SUMIF(data2!J$4:J$10000,O315,data2!V$4:V$10000)-SUMIF(data2!J$4:J$10000,O315,data2!W$4:W$10000)+Q315,2),IF(LEN(O315)=10,ROUND(SUMIF(data2!T$4:T$10000,O315,data2!V$4:V$10000)-SUMIF(data2!T$4:T$10000,O315,data2!W$4:W$10000)+Q315,2),0))))</f>
        <v>0</v>
      </c>
    </row>
    <row r="316" spans="10:23" ht="15" customHeight="1" x14ac:dyDescent="0.15">
      <c r="J316" s="3">
        <f>IF(K316=0,0,IF(AND(K316&lt;&gt;0,INT(LEFT(O316,4))=结转!R$13),MAX(J$2:J315)+1,0))</f>
        <v>0</v>
      </c>
      <c r="K316" s="16">
        <f>ROUND(SUMIF(data!T$4:T$10000,O316,data!V$4:V$10000)-SUMIF(data!T$4:T$10000,O316,data!W$4:W$10000),2)</f>
        <v>0</v>
      </c>
      <c r="Q316" s="89">
        <v>0</v>
      </c>
      <c r="S316" s="16">
        <f t="shared" si="14"/>
        <v>0</v>
      </c>
      <c r="T316" s="16" t="str">
        <f t="shared" si="15"/>
        <v/>
      </c>
      <c r="U316" s="26">
        <f t="shared" si="13"/>
        <v>0</v>
      </c>
      <c r="W316" s="16">
        <f>IF(LEN(O316)=4,ROUND(SUMIF(data2!H$4:H$10000,O316,data2!V$4:V$10000)-SUMIF(data2!H$4:H$10000,O316,data2!W$4:W$10000)+Q316,2),IF(LEN(O316)=6,ROUND(SUMIF(data2!I$4:I$10000,O316,data2!V$4:V$10000)-SUMIF(data2!I$4:I$10000,O316,data2!W$4:W$10000)+Q316,2),IF(LEN(O316)=8,ROUND(SUMIF(data2!J$4:J$10000,O316,data2!V$4:V$10000)-SUMIF(data2!J$4:J$10000,O316,data2!W$4:W$10000)+Q316,2),IF(LEN(O316)=10,ROUND(SUMIF(data2!T$4:T$10000,O316,data2!V$4:V$10000)-SUMIF(data2!T$4:T$10000,O316,data2!W$4:W$10000)+Q316,2),0))))</f>
        <v>0</v>
      </c>
    </row>
    <row r="317" spans="10:23" ht="15" customHeight="1" x14ac:dyDescent="0.15">
      <c r="J317" s="3">
        <f>IF(K317=0,0,IF(AND(K317&lt;&gt;0,INT(LEFT(O317,4))=结转!R$13),MAX(J$2:J316)+1,0))</f>
        <v>0</v>
      </c>
      <c r="K317" s="16">
        <f>ROUND(SUMIF(data!T$4:T$10000,O317,data!V$4:V$10000)-SUMIF(data!T$4:T$10000,O317,data!W$4:W$10000),2)</f>
        <v>0</v>
      </c>
      <c r="Q317" s="89">
        <v>0</v>
      </c>
      <c r="S317" s="16">
        <f t="shared" si="14"/>
        <v>0</v>
      </c>
      <c r="T317" s="16" t="str">
        <f t="shared" si="15"/>
        <v/>
      </c>
      <c r="U317" s="26">
        <f t="shared" si="13"/>
        <v>0</v>
      </c>
      <c r="W317" s="16">
        <f>IF(LEN(O317)=4,ROUND(SUMIF(data2!H$4:H$10000,O317,data2!V$4:V$10000)-SUMIF(data2!H$4:H$10000,O317,data2!W$4:W$10000)+Q317,2),IF(LEN(O317)=6,ROUND(SUMIF(data2!I$4:I$10000,O317,data2!V$4:V$10000)-SUMIF(data2!I$4:I$10000,O317,data2!W$4:W$10000)+Q317,2),IF(LEN(O317)=8,ROUND(SUMIF(data2!J$4:J$10000,O317,data2!V$4:V$10000)-SUMIF(data2!J$4:J$10000,O317,data2!W$4:W$10000)+Q317,2),IF(LEN(O317)=10,ROUND(SUMIF(data2!T$4:T$10000,O317,data2!V$4:V$10000)-SUMIF(data2!T$4:T$10000,O317,data2!W$4:W$10000)+Q317,2),0))))</f>
        <v>0</v>
      </c>
    </row>
    <row r="318" spans="10:23" ht="15" customHeight="1" x14ac:dyDescent="0.15">
      <c r="J318" s="3">
        <f>IF(K318=0,0,IF(AND(K318&lt;&gt;0,INT(LEFT(O318,4))=结转!R$13),MAX(J$2:J317)+1,0))</f>
        <v>0</v>
      </c>
      <c r="K318" s="16">
        <f>ROUND(SUMIF(data!T$4:T$10000,O318,data!V$4:V$10000)-SUMIF(data!T$4:T$10000,O318,data!W$4:W$10000),2)</f>
        <v>0</v>
      </c>
      <c r="Q318" s="89">
        <v>0</v>
      </c>
      <c r="S318" s="16">
        <f t="shared" si="14"/>
        <v>0</v>
      </c>
      <c r="T318" s="16" t="str">
        <f t="shared" si="15"/>
        <v/>
      </c>
      <c r="U318" s="26">
        <f t="shared" si="13"/>
        <v>0</v>
      </c>
      <c r="W318" s="16">
        <f>IF(LEN(O318)=4,ROUND(SUMIF(data2!H$4:H$10000,O318,data2!V$4:V$10000)-SUMIF(data2!H$4:H$10000,O318,data2!W$4:W$10000)+Q318,2),IF(LEN(O318)=6,ROUND(SUMIF(data2!I$4:I$10000,O318,data2!V$4:V$10000)-SUMIF(data2!I$4:I$10000,O318,data2!W$4:W$10000)+Q318,2),IF(LEN(O318)=8,ROUND(SUMIF(data2!J$4:J$10000,O318,data2!V$4:V$10000)-SUMIF(data2!J$4:J$10000,O318,data2!W$4:W$10000)+Q318,2),IF(LEN(O318)=10,ROUND(SUMIF(data2!T$4:T$10000,O318,data2!V$4:V$10000)-SUMIF(data2!T$4:T$10000,O318,data2!W$4:W$10000)+Q318,2),0))))</f>
        <v>0</v>
      </c>
    </row>
    <row r="319" spans="10:23" ht="15" customHeight="1" x14ac:dyDescent="0.15">
      <c r="J319" s="3">
        <f>IF(K319=0,0,IF(AND(K319&lt;&gt;0,INT(LEFT(O319,4))=结转!R$13),MAX(J$2:J318)+1,0))</f>
        <v>0</v>
      </c>
      <c r="K319" s="16">
        <f>ROUND(SUMIF(data!T$4:T$10000,O319,data!V$4:V$10000)-SUMIF(data!T$4:T$10000,O319,data!W$4:W$10000),2)</f>
        <v>0</v>
      </c>
      <c r="Q319" s="89">
        <v>0</v>
      </c>
      <c r="S319" s="16">
        <f t="shared" si="14"/>
        <v>0</v>
      </c>
      <c r="T319" s="16" t="str">
        <f t="shared" si="15"/>
        <v/>
      </c>
      <c r="U319" s="26">
        <f t="shared" si="13"/>
        <v>0</v>
      </c>
      <c r="W319" s="16">
        <f>IF(LEN(O319)=4,ROUND(SUMIF(data2!H$4:H$10000,O319,data2!V$4:V$10000)-SUMIF(data2!H$4:H$10000,O319,data2!W$4:W$10000)+Q319,2),IF(LEN(O319)=6,ROUND(SUMIF(data2!I$4:I$10000,O319,data2!V$4:V$10000)-SUMIF(data2!I$4:I$10000,O319,data2!W$4:W$10000)+Q319,2),IF(LEN(O319)=8,ROUND(SUMIF(data2!J$4:J$10000,O319,data2!V$4:V$10000)-SUMIF(data2!J$4:J$10000,O319,data2!W$4:W$10000)+Q319,2),IF(LEN(O319)=10,ROUND(SUMIF(data2!T$4:T$10000,O319,data2!V$4:V$10000)-SUMIF(data2!T$4:T$10000,O319,data2!W$4:W$10000)+Q319,2),0))))</f>
        <v>0</v>
      </c>
    </row>
    <row r="320" spans="10:23" ht="15" customHeight="1" x14ac:dyDescent="0.15">
      <c r="J320" s="3">
        <f>IF(K320=0,0,IF(AND(K320&lt;&gt;0,INT(LEFT(O320,4))=结转!R$13),MAX(J$2:J319)+1,0))</f>
        <v>0</v>
      </c>
      <c r="K320" s="16">
        <f>ROUND(SUMIF(data!T$4:T$10000,O320,data!V$4:V$10000)-SUMIF(data!T$4:T$10000,O320,data!W$4:W$10000),2)</f>
        <v>0</v>
      </c>
      <c r="Q320" s="89">
        <v>0</v>
      </c>
      <c r="S320" s="16">
        <f t="shared" si="14"/>
        <v>0</v>
      </c>
      <c r="T320" s="16" t="str">
        <f t="shared" si="15"/>
        <v/>
      </c>
      <c r="U320" s="26">
        <f t="shared" si="13"/>
        <v>0</v>
      </c>
      <c r="W320" s="16">
        <f>IF(LEN(O320)=4,ROUND(SUMIF(data2!H$4:H$10000,O320,data2!V$4:V$10000)-SUMIF(data2!H$4:H$10000,O320,data2!W$4:W$10000)+Q320,2),IF(LEN(O320)=6,ROUND(SUMIF(data2!I$4:I$10000,O320,data2!V$4:V$10000)-SUMIF(data2!I$4:I$10000,O320,data2!W$4:W$10000)+Q320,2),IF(LEN(O320)=8,ROUND(SUMIF(data2!J$4:J$10000,O320,data2!V$4:V$10000)-SUMIF(data2!J$4:J$10000,O320,data2!W$4:W$10000)+Q320,2),IF(LEN(O320)=10,ROUND(SUMIF(data2!T$4:T$10000,O320,data2!V$4:V$10000)-SUMIF(data2!T$4:T$10000,O320,data2!W$4:W$10000)+Q320,2),0))))</f>
        <v>0</v>
      </c>
    </row>
    <row r="321" spans="10:23" ht="15" customHeight="1" x14ac:dyDescent="0.15">
      <c r="J321" s="3">
        <f>IF(K321=0,0,IF(AND(K321&lt;&gt;0,INT(LEFT(O321,4))=结转!R$13),MAX(J$2:J320)+1,0))</f>
        <v>0</v>
      </c>
      <c r="K321" s="16">
        <f>ROUND(SUMIF(data!T$4:T$10000,O321,data!V$4:V$10000)-SUMIF(data!T$4:T$10000,O321,data!W$4:W$10000),2)</f>
        <v>0</v>
      </c>
      <c r="Q321" s="89">
        <v>0</v>
      </c>
      <c r="S321" s="16">
        <f t="shared" si="14"/>
        <v>0</v>
      </c>
      <c r="T321" s="16" t="str">
        <f t="shared" si="15"/>
        <v/>
      </c>
      <c r="U321" s="26">
        <f t="shared" si="13"/>
        <v>0</v>
      </c>
      <c r="W321" s="16">
        <f>IF(LEN(O321)=4,ROUND(SUMIF(data2!H$4:H$10000,O321,data2!V$4:V$10000)-SUMIF(data2!H$4:H$10000,O321,data2!W$4:W$10000)+Q321,2),IF(LEN(O321)=6,ROUND(SUMIF(data2!I$4:I$10000,O321,data2!V$4:V$10000)-SUMIF(data2!I$4:I$10000,O321,data2!W$4:W$10000)+Q321,2),IF(LEN(O321)=8,ROUND(SUMIF(data2!J$4:J$10000,O321,data2!V$4:V$10000)-SUMIF(data2!J$4:J$10000,O321,data2!W$4:W$10000)+Q321,2),IF(LEN(O321)=10,ROUND(SUMIF(data2!T$4:T$10000,O321,data2!V$4:V$10000)-SUMIF(data2!T$4:T$10000,O321,data2!W$4:W$10000)+Q321,2),0))))</f>
        <v>0</v>
      </c>
    </row>
    <row r="322" spans="10:23" ht="15" customHeight="1" x14ac:dyDescent="0.15">
      <c r="J322" s="3">
        <f>IF(K322=0,0,IF(AND(K322&lt;&gt;0,INT(LEFT(O322,4))=结转!R$13),MAX(J$2:J321)+1,0))</f>
        <v>0</v>
      </c>
      <c r="K322" s="16">
        <f>ROUND(SUMIF(data!T$4:T$10000,O322,data!V$4:V$10000)-SUMIF(data!T$4:T$10000,O322,data!W$4:W$10000),2)</f>
        <v>0</v>
      </c>
      <c r="Q322" s="89">
        <v>0</v>
      </c>
      <c r="S322" s="16">
        <f t="shared" si="14"/>
        <v>0</v>
      </c>
      <c r="T322" s="16" t="str">
        <f t="shared" si="15"/>
        <v/>
      </c>
      <c r="U322" s="26">
        <f t="shared" si="13"/>
        <v>0</v>
      </c>
      <c r="W322" s="16">
        <f>IF(LEN(O322)=4,ROUND(SUMIF(data2!H$4:H$10000,O322,data2!V$4:V$10000)-SUMIF(data2!H$4:H$10000,O322,data2!W$4:W$10000)+Q322,2),IF(LEN(O322)=6,ROUND(SUMIF(data2!I$4:I$10000,O322,data2!V$4:V$10000)-SUMIF(data2!I$4:I$10000,O322,data2!W$4:W$10000)+Q322,2),IF(LEN(O322)=8,ROUND(SUMIF(data2!J$4:J$10000,O322,data2!V$4:V$10000)-SUMIF(data2!J$4:J$10000,O322,data2!W$4:W$10000)+Q322,2),IF(LEN(O322)=10,ROUND(SUMIF(data2!T$4:T$10000,O322,data2!V$4:V$10000)-SUMIF(data2!T$4:T$10000,O322,data2!W$4:W$10000)+Q322,2),0))))</f>
        <v>0</v>
      </c>
    </row>
    <row r="323" spans="10:23" ht="15" customHeight="1" x14ac:dyDescent="0.15">
      <c r="J323" s="3">
        <f>IF(K323=0,0,IF(AND(K323&lt;&gt;0,INT(LEFT(O323,4))=结转!R$13),MAX(J$2:J322)+1,0))</f>
        <v>0</v>
      </c>
      <c r="K323" s="16">
        <f>ROUND(SUMIF(data!T$4:T$10000,O323,data!V$4:V$10000)-SUMIF(data!T$4:T$10000,O323,data!W$4:W$10000),2)</f>
        <v>0</v>
      </c>
      <c r="Q323" s="89">
        <v>0</v>
      </c>
      <c r="S323" s="16">
        <f t="shared" si="14"/>
        <v>0</v>
      </c>
      <c r="T323" s="16" t="str">
        <f t="shared" si="15"/>
        <v/>
      </c>
      <c r="U323" s="26">
        <f t="shared" si="13"/>
        <v>0</v>
      </c>
      <c r="W323" s="16">
        <f>IF(LEN(O323)=4,ROUND(SUMIF(data2!H$4:H$10000,O323,data2!V$4:V$10000)-SUMIF(data2!H$4:H$10000,O323,data2!W$4:W$10000)+Q323,2),IF(LEN(O323)=6,ROUND(SUMIF(data2!I$4:I$10000,O323,data2!V$4:V$10000)-SUMIF(data2!I$4:I$10000,O323,data2!W$4:W$10000)+Q323,2),IF(LEN(O323)=8,ROUND(SUMIF(data2!J$4:J$10000,O323,data2!V$4:V$10000)-SUMIF(data2!J$4:J$10000,O323,data2!W$4:W$10000)+Q323,2),IF(LEN(O323)=10,ROUND(SUMIF(data2!T$4:T$10000,O323,data2!V$4:V$10000)-SUMIF(data2!T$4:T$10000,O323,data2!W$4:W$10000)+Q323,2),0))))</f>
        <v>0</v>
      </c>
    </row>
    <row r="324" spans="10:23" ht="15" customHeight="1" x14ac:dyDescent="0.15">
      <c r="J324" s="3">
        <f>IF(K324=0,0,IF(AND(K324&lt;&gt;0,INT(LEFT(O324,4))=结转!R$13),MAX(J$2:J323)+1,0))</f>
        <v>0</v>
      </c>
      <c r="K324" s="16">
        <f>ROUND(SUMIF(data!T$4:T$10000,O324,data!V$4:V$10000)-SUMIF(data!T$4:T$10000,O324,data!W$4:W$10000),2)</f>
        <v>0</v>
      </c>
      <c r="Q324" s="89">
        <v>0</v>
      </c>
      <c r="S324" s="16">
        <f t="shared" si="14"/>
        <v>0</v>
      </c>
      <c r="T324" s="16" t="str">
        <f t="shared" si="15"/>
        <v/>
      </c>
      <c r="U324" s="26">
        <f t="shared" ref="U324:U387" si="16">IF(O324="",0,ROUND(IF(T324&lt;&gt;0,T324,Q324),2))</f>
        <v>0</v>
      </c>
      <c r="W324" s="16">
        <f>IF(LEN(O324)=4,ROUND(SUMIF(data2!H$4:H$10000,O324,data2!V$4:V$10000)-SUMIF(data2!H$4:H$10000,O324,data2!W$4:W$10000)+Q324,2),IF(LEN(O324)=6,ROUND(SUMIF(data2!I$4:I$10000,O324,data2!V$4:V$10000)-SUMIF(data2!I$4:I$10000,O324,data2!W$4:W$10000)+Q324,2),IF(LEN(O324)=8,ROUND(SUMIF(data2!J$4:J$10000,O324,data2!V$4:V$10000)-SUMIF(data2!J$4:J$10000,O324,data2!W$4:W$10000)+Q324,2),IF(LEN(O324)=10,ROUND(SUMIF(data2!T$4:T$10000,O324,data2!V$4:V$10000)-SUMIF(data2!T$4:T$10000,O324,data2!W$4:W$10000)+Q324,2),0))))</f>
        <v>0</v>
      </c>
    </row>
    <row r="325" spans="10:23" ht="15" customHeight="1" x14ac:dyDescent="0.15">
      <c r="J325" s="3">
        <f>IF(K325=0,0,IF(AND(K325&lt;&gt;0,INT(LEFT(O325,4))=结转!R$13),MAX(J$2:J324)+1,0))</f>
        <v>0</v>
      </c>
      <c r="K325" s="16">
        <f>ROUND(SUMIF(data!T$4:T$10000,O325,data!V$4:V$10000)-SUMIF(data!T$4:T$10000,O325,data!W$4:W$10000),2)</f>
        <v>0</v>
      </c>
      <c r="Q325" s="89">
        <v>0</v>
      </c>
      <c r="S325" s="16">
        <f t="shared" si="14"/>
        <v>0</v>
      </c>
      <c r="T325" s="16" t="str">
        <f t="shared" si="15"/>
        <v/>
      </c>
      <c r="U325" s="26">
        <f t="shared" si="16"/>
        <v>0</v>
      </c>
      <c r="W325" s="16">
        <f>IF(LEN(O325)=4,ROUND(SUMIF(data2!H$4:H$10000,O325,data2!V$4:V$10000)-SUMIF(data2!H$4:H$10000,O325,data2!W$4:W$10000)+Q325,2),IF(LEN(O325)=6,ROUND(SUMIF(data2!I$4:I$10000,O325,data2!V$4:V$10000)-SUMIF(data2!I$4:I$10000,O325,data2!W$4:W$10000)+Q325,2),IF(LEN(O325)=8,ROUND(SUMIF(data2!J$4:J$10000,O325,data2!V$4:V$10000)-SUMIF(data2!J$4:J$10000,O325,data2!W$4:W$10000)+Q325,2),IF(LEN(O325)=10,ROUND(SUMIF(data2!T$4:T$10000,O325,data2!V$4:V$10000)-SUMIF(data2!T$4:T$10000,O325,data2!W$4:W$10000)+Q325,2),0))))</f>
        <v>0</v>
      </c>
    </row>
    <row r="326" spans="10:23" ht="15" customHeight="1" x14ac:dyDescent="0.15">
      <c r="J326" s="3">
        <f>IF(K326=0,0,IF(AND(K326&lt;&gt;0,INT(LEFT(O326,4))=结转!R$13),MAX(J$2:J325)+1,0))</f>
        <v>0</v>
      </c>
      <c r="K326" s="16">
        <f>ROUND(SUMIF(data!T$4:T$10000,O326,data!V$4:V$10000)-SUMIF(data!T$4:T$10000,O326,data!W$4:W$10000),2)</f>
        <v>0</v>
      </c>
      <c r="Q326" s="89">
        <v>0</v>
      </c>
      <c r="S326" s="16">
        <f t="shared" si="14"/>
        <v>0</v>
      </c>
      <c r="T326" s="16" t="str">
        <f t="shared" si="15"/>
        <v/>
      </c>
      <c r="U326" s="26">
        <f t="shared" si="16"/>
        <v>0</v>
      </c>
      <c r="W326" s="16">
        <f>IF(LEN(O326)=4,ROUND(SUMIF(data2!H$4:H$10000,O326,data2!V$4:V$10000)-SUMIF(data2!H$4:H$10000,O326,data2!W$4:W$10000)+Q326,2),IF(LEN(O326)=6,ROUND(SUMIF(data2!I$4:I$10000,O326,data2!V$4:V$10000)-SUMIF(data2!I$4:I$10000,O326,data2!W$4:W$10000)+Q326,2),IF(LEN(O326)=8,ROUND(SUMIF(data2!J$4:J$10000,O326,data2!V$4:V$10000)-SUMIF(data2!J$4:J$10000,O326,data2!W$4:W$10000)+Q326,2),IF(LEN(O326)=10,ROUND(SUMIF(data2!T$4:T$10000,O326,data2!V$4:V$10000)-SUMIF(data2!T$4:T$10000,O326,data2!W$4:W$10000)+Q326,2),0))))</f>
        <v>0</v>
      </c>
    </row>
    <row r="327" spans="10:23" ht="15" customHeight="1" x14ac:dyDescent="0.15">
      <c r="J327" s="3">
        <f>IF(K327=0,0,IF(AND(K327&lt;&gt;0,INT(LEFT(O327,4))=结转!R$13),MAX(J$2:J326)+1,0))</f>
        <v>0</v>
      </c>
      <c r="K327" s="16">
        <f>ROUND(SUMIF(data!T$4:T$10000,O327,data!V$4:V$10000)-SUMIF(data!T$4:T$10000,O327,data!W$4:W$10000),2)</f>
        <v>0</v>
      </c>
      <c r="Q327" s="89">
        <v>0</v>
      </c>
      <c r="S327" s="16">
        <f t="shared" si="14"/>
        <v>0</v>
      </c>
      <c r="T327" s="16" t="str">
        <f t="shared" si="15"/>
        <v/>
      </c>
      <c r="U327" s="26">
        <f t="shared" si="16"/>
        <v>0</v>
      </c>
      <c r="W327" s="16">
        <f>IF(LEN(O327)=4,ROUND(SUMIF(data2!H$4:H$10000,O327,data2!V$4:V$10000)-SUMIF(data2!H$4:H$10000,O327,data2!W$4:W$10000)+Q327,2),IF(LEN(O327)=6,ROUND(SUMIF(data2!I$4:I$10000,O327,data2!V$4:V$10000)-SUMIF(data2!I$4:I$10000,O327,data2!W$4:W$10000)+Q327,2),IF(LEN(O327)=8,ROUND(SUMIF(data2!J$4:J$10000,O327,data2!V$4:V$10000)-SUMIF(data2!J$4:J$10000,O327,data2!W$4:W$10000)+Q327,2),IF(LEN(O327)=10,ROUND(SUMIF(data2!T$4:T$10000,O327,data2!V$4:V$10000)-SUMIF(data2!T$4:T$10000,O327,data2!W$4:W$10000)+Q327,2),0))))</f>
        <v>0</v>
      </c>
    </row>
    <row r="328" spans="10:23" ht="15" customHeight="1" x14ac:dyDescent="0.15">
      <c r="J328" s="3">
        <f>IF(K328=0,0,IF(AND(K328&lt;&gt;0,INT(LEFT(O328,4))=结转!R$13),MAX(J$2:J327)+1,0))</f>
        <v>0</v>
      </c>
      <c r="K328" s="16">
        <f>ROUND(SUMIF(data!T$4:T$10000,O328,data!V$4:V$10000)-SUMIF(data!T$4:T$10000,O328,data!W$4:W$10000),2)</f>
        <v>0</v>
      </c>
      <c r="Q328" s="89">
        <v>0</v>
      </c>
      <c r="S328" s="16">
        <f t="shared" ref="S328:S391" si="17">IF(LEN(O328)&gt;4,INT(O328/100),0)</f>
        <v>0</v>
      </c>
      <c r="T328" s="16" t="str">
        <f t="shared" si="15"/>
        <v/>
      </c>
      <c r="U328" s="26">
        <f t="shared" si="16"/>
        <v>0</v>
      </c>
      <c r="W328" s="16">
        <f>IF(LEN(O328)=4,ROUND(SUMIF(data2!H$4:H$10000,O328,data2!V$4:V$10000)-SUMIF(data2!H$4:H$10000,O328,data2!W$4:W$10000)+Q328,2),IF(LEN(O328)=6,ROUND(SUMIF(data2!I$4:I$10000,O328,data2!V$4:V$10000)-SUMIF(data2!I$4:I$10000,O328,data2!W$4:W$10000)+Q328,2),IF(LEN(O328)=8,ROUND(SUMIF(data2!J$4:J$10000,O328,data2!V$4:V$10000)-SUMIF(data2!J$4:J$10000,O328,data2!W$4:W$10000)+Q328,2),IF(LEN(O328)=10,ROUND(SUMIF(data2!T$4:T$10000,O328,data2!V$4:V$10000)-SUMIF(data2!T$4:T$10000,O328,data2!W$4:W$10000)+Q328,2),0))))</f>
        <v>0</v>
      </c>
    </row>
    <row r="329" spans="10:23" ht="15" customHeight="1" x14ac:dyDescent="0.15">
      <c r="J329" s="3">
        <f>IF(K329=0,0,IF(AND(K329&lt;&gt;0,INT(LEFT(O329,4))=结转!R$13),MAX(J$2:J328)+1,0))</f>
        <v>0</v>
      </c>
      <c r="K329" s="16">
        <f>ROUND(SUMIF(data!T$4:T$10000,O329,data!V$4:V$10000)-SUMIF(data!T$4:T$10000,O329,data!W$4:W$10000),2)</f>
        <v>0</v>
      </c>
      <c r="Q329" s="89">
        <v>0</v>
      </c>
      <c r="S329" s="16">
        <f t="shared" si="17"/>
        <v>0</v>
      </c>
      <c r="T329" s="16" t="str">
        <f t="shared" si="15"/>
        <v/>
      </c>
      <c r="U329" s="26">
        <f t="shared" si="16"/>
        <v>0</v>
      </c>
      <c r="W329" s="16">
        <f>IF(LEN(O329)=4,ROUND(SUMIF(data2!H$4:H$10000,O329,data2!V$4:V$10000)-SUMIF(data2!H$4:H$10000,O329,data2!W$4:W$10000)+Q329,2),IF(LEN(O329)=6,ROUND(SUMIF(data2!I$4:I$10000,O329,data2!V$4:V$10000)-SUMIF(data2!I$4:I$10000,O329,data2!W$4:W$10000)+Q329,2),IF(LEN(O329)=8,ROUND(SUMIF(data2!J$4:J$10000,O329,data2!V$4:V$10000)-SUMIF(data2!J$4:J$10000,O329,data2!W$4:W$10000)+Q329,2),IF(LEN(O329)=10,ROUND(SUMIF(data2!T$4:T$10000,O329,data2!V$4:V$10000)-SUMIF(data2!T$4:T$10000,O329,data2!W$4:W$10000)+Q329,2),0))))</f>
        <v>0</v>
      </c>
    </row>
    <row r="330" spans="10:23" ht="15" customHeight="1" x14ac:dyDescent="0.15">
      <c r="J330" s="3">
        <f>IF(K330=0,0,IF(AND(K330&lt;&gt;0,INT(LEFT(O330,4))=结转!R$13),MAX(J$2:J329)+1,0))</f>
        <v>0</v>
      </c>
      <c r="K330" s="16">
        <f>ROUND(SUMIF(data!T$4:T$10000,O330,data!V$4:V$10000)-SUMIF(data!T$4:T$10000,O330,data!W$4:W$10000),2)</f>
        <v>0</v>
      </c>
      <c r="Q330" s="89">
        <v>0</v>
      </c>
      <c r="S330" s="16">
        <f t="shared" si="17"/>
        <v>0</v>
      </c>
      <c r="T330" s="16" t="str">
        <f t="shared" si="15"/>
        <v/>
      </c>
      <c r="U330" s="26">
        <f t="shared" si="16"/>
        <v>0</v>
      </c>
      <c r="W330" s="16">
        <f>IF(LEN(O330)=4,ROUND(SUMIF(data2!H$4:H$10000,O330,data2!V$4:V$10000)-SUMIF(data2!H$4:H$10000,O330,data2!W$4:W$10000)+Q330,2),IF(LEN(O330)=6,ROUND(SUMIF(data2!I$4:I$10000,O330,data2!V$4:V$10000)-SUMIF(data2!I$4:I$10000,O330,data2!W$4:W$10000)+Q330,2),IF(LEN(O330)=8,ROUND(SUMIF(data2!J$4:J$10000,O330,data2!V$4:V$10000)-SUMIF(data2!J$4:J$10000,O330,data2!W$4:W$10000)+Q330,2),IF(LEN(O330)=10,ROUND(SUMIF(data2!T$4:T$10000,O330,data2!V$4:V$10000)-SUMIF(data2!T$4:T$10000,O330,data2!W$4:W$10000)+Q330,2),0))))</f>
        <v>0</v>
      </c>
    </row>
    <row r="331" spans="10:23" ht="15" customHeight="1" x14ac:dyDescent="0.15">
      <c r="J331" s="3">
        <f>IF(K331=0,0,IF(AND(K331&lt;&gt;0,INT(LEFT(O331,4))=结转!R$13),MAX(J$2:J330)+1,0))</f>
        <v>0</v>
      </c>
      <c r="K331" s="16">
        <f>ROUND(SUMIF(data!T$4:T$10000,O331,data!V$4:V$10000)-SUMIF(data!T$4:T$10000,O331,data!W$4:W$10000),2)</f>
        <v>0</v>
      </c>
      <c r="Q331" s="89">
        <v>0</v>
      </c>
      <c r="S331" s="16">
        <f t="shared" si="17"/>
        <v>0</v>
      </c>
      <c r="T331" s="16" t="str">
        <f t="shared" si="15"/>
        <v/>
      </c>
      <c r="U331" s="26">
        <f t="shared" si="16"/>
        <v>0</v>
      </c>
      <c r="W331" s="16">
        <f>IF(LEN(O331)=4,ROUND(SUMIF(data2!H$4:H$10000,O331,data2!V$4:V$10000)-SUMIF(data2!H$4:H$10000,O331,data2!W$4:W$10000)+Q331,2),IF(LEN(O331)=6,ROUND(SUMIF(data2!I$4:I$10000,O331,data2!V$4:V$10000)-SUMIF(data2!I$4:I$10000,O331,data2!W$4:W$10000)+Q331,2),IF(LEN(O331)=8,ROUND(SUMIF(data2!J$4:J$10000,O331,data2!V$4:V$10000)-SUMIF(data2!J$4:J$10000,O331,data2!W$4:W$10000)+Q331,2),IF(LEN(O331)=10,ROUND(SUMIF(data2!T$4:T$10000,O331,data2!V$4:V$10000)-SUMIF(data2!T$4:T$10000,O331,data2!W$4:W$10000)+Q331,2),0))))</f>
        <v>0</v>
      </c>
    </row>
    <row r="332" spans="10:23" ht="15" customHeight="1" x14ac:dyDescent="0.15">
      <c r="J332" s="3">
        <f>IF(K332=0,0,IF(AND(K332&lt;&gt;0,INT(LEFT(O332,4))=结转!R$13),MAX(J$2:J331)+1,0))</f>
        <v>0</v>
      </c>
      <c r="K332" s="16">
        <f>ROUND(SUMIF(data!T$4:T$10000,O332,data!V$4:V$10000)-SUMIF(data!T$4:T$10000,O332,data!W$4:W$10000),2)</f>
        <v>0</v>
      </c>
      <c r="Q332" s="89">
        <v>0</v>
      </c>
      <c r="S332" s="16">
        <f t="shared" si="17"/>
        <v>0</v>
      </c>
      <c r="T332" s="16" t="str">
        <f t="shared" si="15"/>
        <v/>
      </c>
      <c r="U332" s="26">
        <f t="shared" si="16"/>
        <v>0</v>
      </c>
      <c r="W332" s="16">
        <f>IF(LEN(O332)=4,ROUND(SUMIF(data2!H$4:H$10000,O332,data2!V$4:V$10000)-SUMIF(data2!H$4:H$10000,O332,data2!W$4:W$10000)+Q332,2),IF(LEN(O332)=6,ROUND(SUMIF(data2!I$4:I$10000,O332,data2!V$4:V$10000)-SUMIF(data2!I$4:I$10000,O332,data2!W$4:W$10000)+Q332,2),IF(LEN(O332)=8,ROUND(SUMIF(data2!J$4:J$10000,O332,data2!V$4:V$10000)-SUMIF(data2!J$4:J$10000,O332,data2!W$4:W$10000)+Q332,2),IF(LEN(O332)=10,ROUND(SUMIF(data2!T$4:T$10000,O332,data2!V$4:V$10000)-SUMIF(data2!T$4:T$10000,O332,data2!W$4:W$10000)+Q332,2),0))))</f>
        <v>0</v>
      </c>
    </row>
    <row r="333" spans="10:23" ht="15" customHeight="1" x14ac:dyDescent="0.15">
      <c r="J333" s="3">
        <f>IF(K333=0,0,IF(AND(K333&lt;&gt;0,INT(LEFT(O333,4))=结转!R$13),MAX(J$2:J332)+1,0))</f>
        <v>0</v>
      </c>
      <c r="K333" s="16">
        <f>ROUND(SUMIF(data!T$4:T$10000,O333,data!V$4:V$10000)-SUMIF(data!T$4:T$10000,O333,data!W$4:W$10000),2)</f>
        <v>0</v>
      </c>
      <c r="Q333" s="89">
        <v>0</v>
      </c>
      <c r="S333" s="16">
        <f t="shared" si="17"/>
        <v>0</v>
      </c>
      <c r="T333" s="16" t="str">
        <f t="shared" si="15"/>
        <v/>
      </c>
      <c r="U333" s="26">
        <f t="shared" si="16"/>
        <v>0</v>
      </c>
      <c r="W333" s="16">
        <f>IF(LEN(O333)=4,ROUND(SUMIF(data2!H$4:H$10000,O333,data2!V$4:V$10000)-SUMIF(data2!H$4:H$10000,O333,data2!W$4:W$10000)+Q333,2),IF(LEN(O333)=6,ROUND(SUMIF(data2!I$4:I$10000,O333,data2!V$4:V$10000)-SUMIF(data2!I$4:I$10000,O333,data2!W$4:W$10000)+Q333,2),IF(LEN(O333)=8,ROUND(SUMIF(data2!J$4:J$10000,O333,data2!V$4:V$10000)-SUMIF(data2!J$4:J$10000,O333,data2!W$4:W$10000)+Q333,2),IF(LEN(O333)=10,ROUND(SUMIF(data2!T$4:T$10000,O333,data2!V$4:V$10000)-SUMIF(data2!T$4:T$10000,O333,data2!W$4:W$10000)+Q333,2),0))))</f>
        <v>0</v>
      </c>
    </row>
    <row r="334" spans="10:23" ht="15" customHeight="1" x14ac:dyDescent="0.15">
      <c r="J334" s="3">
        <f>IF(K334=0,0,IF(AND(K334&lt;&gt;0,INT(LEFT(O334,4))=结转!R$13),MAX(J$2:J333)+1,0))</f>
        <v>0</v>
      </c>
      <c r="K334" s="16">
        <f>ROUND(SUMIF(data!T$4:T$10000,O334,data!V$4:V$10000)-SUMIF(data!T$4:T$10000,O334,data!W$4:W$10000),2)</f>
        <v>0</v>
      </c>
      <c r="Q334" s="89">
        <v>0</v>
      </c>
      <c r="S334" s="16">
        <f t="shared" si="17"/>
        <v>0</v>
      </c>
      <c r="T334" s="16" t="str">
        <f t="shared" si="15"/>
        <v/>
      </c>
      <c r="U334" s="26">
        <f t="shared" si="16"/>
        <v>0</v>
      </c>
      <c r="W334" s="16">
        <f>IF(LEN(O334)=4,ROUND(SUMIF(data2!H$4:H$10000,O334,data2!V$4:V$10000)-SUMIF(data2!H$4:H$10000,O334,data2!W$4:W$10000)+Q334,2),IF(LEN(O334)=6,ROUND(SUMIF(data2!I$4:I$10000,O334,data2!V$4:V$10000)-SUMIF(data2!I$4:I$10000,O334,data2!W$4:W$10000)+Q334,2),IF(LEN(O334)=8,ROUND(SUMIF(data2!J$4:J$10000,O334,data2!V$4:V$10000)-SUMIF(data2!J$4:J$10000,O334,data2!W$4:W$10000)+Q334,2),IF(LEN(O334)=10,ROUND(SUMIF(data2!T$4:T$10000,O334,data2!V$4:V$10000)-SUMIF(data2!T$4:T$10000,O334,data2!W$4:W$10000)+Q334,2),0))))</f>
        <v>0</v>
      </c>
    </row>
    <row r="335" spans="10:23" ht="15" customHeight="1" x14ac:dyDescent="0.15">
      <c r="J335" s="3">
        <f>IF(K335=0,0,IF(AND(K335&lt;&gt;0,INT(LEFT(O335,4))=结转!R$13),MAX(J$2:J334)+1,0))</f>
        <v>0</v>
      </c>
      <c r="K335" s="16">
        <f>ROUND(SUMIF(data!T$4:T$10000,O335,data!V$4:V$10000)-SUMIF(data!T$4:T$10000,O335,data!W$4:W$10000),2)</f>
        <v>0</v>
      </c>
      <c r="Q335" s="89">
        <v>0</v>
      </c>
      <c r="S335" s="16">
        <f t="shared" si="17"/>
        <v>0</v>
      </c>
      <c r="T335" s="16" t="str">
        <f t="shared" si="15"/>
        <v/>
      </c>
      <c r="U335" s="26">
        <f t="shared" si="16"/>
        <v>0</v>
      </c>
      <c r="W335" s="16">
        <f>IF(LEN(O335)=4,ROUND(SUMIF(data2!H$4:H$10000,O335,data2!V$4:V$10000)-SUMIF(data2!H$4:H$10000,O335,data2!W$4:W$10000)+Q335,2),IF(LEN(O335)=6,ROUND(SUMIF(data2!I$4:I$10000,O335,data2!V$4:V$10000)-SUMIF(data2!I$4:I$10000,O335,data2!W$4:W$10000)+Q335,2),IF(LEN(O335)=8,ROUND(SUMIF(data2!J$4:J$10000,O335,data2!V$4:V$10000)-SUMIF(data2!J$4:J$10000,O335,data2!W$4:W$10000)+Q335,2),IF(LEN(O335)=10,ROUND(SUMIF(data2!T$4:T$10000,O335,data2!V$4:V$10000)-SUMIF(data2!T$4:T$10000,O335,data2!W$4:W$10000)+Q335,2),0))))</f>
        <v>0</v>
      </c>
    </row>
    <row r="336" spans="10:23" ht="15" customHeight="1" x14ac:dyDescent="0.15">
      <c r="J336" s="3">
        <f>IF(K336=0,0,IF(AND(K336&lt;&gt;0,INT(LEFT(O336,4))=结转!R$13),MAX(J$2:J335)+1,0))</f>
        <v>0</v>
      </c>
      <c r="K336" s="16">
        <f>ROUND(SUMIF(data!T$4:T$10000,O336,data!V$4:V$10000)-SUMIF(data!T$4:T$10000,O336,data!W$4:W$10000),2)</f>
        <v>0</v>
      </c>
      <c r="Q336" s="89">
        <v>0</v>
      </c>
      <c r="S336" s="16">
        <f t="shared" si="17"/>
        <v>0</v>
      </c>
      <c r="T336" s="16" t="str">
        <f t="shared" si="15"/>
        <v/>
      </c>
      <c r="U336" s="26">
        <f t="shared" si="16"/>
        <v>0</v>
      </c>
      <c r="W336" s="16">
        <f>IF(LEN(O336)=4,ROUND(SUMIF(data2!H$4:H$10000,O336,data2!V$4:V$10000)-SUMIF(data2!H$4:H$10000,O336,data2!W$4:W$10000)+Q336,2),IF(LEN(O336)=6,ROUND(SUMIF(data2!I$4:I$10000,O336,data2!V$4:V$10000)-SUMIF(data2!I$4:I$10000,O336,data2!W$4:W$10000)+Q336,2),IF(LEN(O336)=8,ROUND(SUMIF(data2!J$4:J$10000,O336,data2!V$4:V$10000)-SUMIF(data2!J$4:J$10000,O336,data2!W$4:W$10000)+Q336,2),IF(LEN(O336)=10,ROUND(SUMIF(data2!T$4:T$10000,O336,data2!V$4:V$10000)-SUMIF(data2!T$4:T$10000,O336,data2!W$4:W$10000)+Q336,2),0))))</f>
        <v>0</v>
      </c>
    </row>
    <row r="337" spans="10:23" ht="15" customHeight="1" x14ac:dyDescent="0.15">
      <c r="J337" s="3">
        <f>IF(K337=0,0,IF(AND(K337&lt;&gt;0,INT(LEFT(O337,4))=结转!R$13),MAX(J$2:J336)+1,0))</f>
        <v>0</v>
      </c>
      <c r="K337" s="16">
        <f>ROUND(SUMIF(data!T$4:T$10000,O337,data!V$4:V$10000)-SUMIF(data!T$4:T$10000,O337,data!W$4:W$10000),2)</f>
        <v>0</v>
      </c>
      <c r="Q337" s="89">
        <v>0</v>
      </c>
      <c r="S337" s="16">
        <f t="shared" si="17"/>
        <v>0</v>
      </c>
      <c r="T337" s="16" t="str">
        <f t="shared" si="15"/>
        <v/>
      </c>
      <c r="U337" s="26">
        <f t="shared" si="16"/>
        <v>0</v>
      </c>
      <c r="W337" s="16">
        <f>IF(LEN(O337)=4,ROUND(SUMIF(data2!H$4:H$10000,O337,data2!V$4:V$10000)-SUMIF(data2!H$4:H$10000,O337,data2!W$4:W$10000)+Q337,2),IF(LEN(O337)=6,ROUND(SUMIF(data2!I$4:I$10000,O337,data2!V$4:V$10000)-SUMIF(data2!I$4:I$10000,O337,data2!W$4:W$10000)+Q337,2),IF(LEN(O337)=8,ROUND(SUMIF(data2!J$4:J$10000,O337,data2!V$4:V$10000)-SUMIF(data2!J$4:J$10000,O337,data2!W$4:W$10000)+Q337,2),IF(LEN(O337)=10,ROUND(SUMIF(data2!T$4:T$10000,O337,data2!V$4:V$10000)-SUMIF(data2!T$4:T$10000,O337,data2!W$4:W$10000)+Q337,2),0))))</f>
        <v>0</v>
      </c>
    </row>
    <row r="338" spans="10:23" ht="15" customHeight="1" x14ac:dyDescent="0.15">
      <c r="J338" s="3">
        <f>IF(K338=0,0,IF(AND(K338&lt;&gt;0,INT(LEFT(O338,4))=结转!R$13),MAX(J$2:J337)+1,0))</f>
        <v>0</v>
      </c>
      <c r="K338" s="16">
        <f>ROUND(SUMIF(data!T$4:T$10000,O338,data!V$4:V$10000)-SUMIF(data!T$4:T$10000,O338,data!W$4:W$10000),2)</f>
        <v>0</v>
      </c>
      <c r="Q338" s="89">
        <v>0</v>
      </c>
      <c r="S338" s="16">
        <f t="shared" si="17"/>
        <v>0</v>
      </c>
      <c r="T338" s="16" t="str">
        <f t="shared" si="15"/>
        <v/>
      </c>
      <c r="U338" s="26">
        <f t="shared" si="16"/>
        <v>0</v>
      </c>
      <c r="W338" s="16">
        <f>IF(LEN(O338)=4,ROUND(SUMIF(data2!H$4:H$10000,O338,data2!V$4:V$10000)-SUMIF(data2!H$4:H$10000,O338,data2!W$4:W$10000)+Q338,2),IF(LEN(O338)=6,ROUND(SUMIF(data2!I$4:I$10000,O338,data2!V$4:V$10000)-SUMIF(data2!I$4:I$10000,O338,data2!W$4:W$10000)+Q338,2),IF(LEN(O338)=8,ROUND(SUMIF(data2!J$4:J$10000,O338,data2!V$4:V$10000)-SUMIF(data2!J$4:J$10000,O338,data2!W$4:W$10000)+Q338,2),IF(LEN(O338)=10,ROUND(SUMIF(data2!T$4:T$10000,O338,data2!V$4:V$10000)-SUMIF(data2!T$4:T$10000,O338,data2!W$4:W$10000)+Q338,2),0))))</f>
        <v>0</v>
      </c>
    </row>
    <row r="339" spans="10:23" ht="15" customHeight="1" x14ac:dyDescent="0.15">
      <c r="J339" s="3">
        <f>IF(K339=0,0,IF(AND(K339&lt;&gt;0,INT(LEFT(O339,4))=结转!R$13),MAX(J$2:J338)+1,0))</f>
        <v>0</v>
      </c>
      <c r="K339" s="16">
        <f>ROUND(SUMIF(data!T$4:T$10000,O339,data!V$4:V$10000)-SUMIF(data!T$4:T$10000,O339,data!W$4:W$10000),2)</f>
        <v>0</v>
      </c>
      <c r="Q339" s="89">
        <v>0</v>
      </c>
      <c r="S339" s="16">
        <f t="shared" si="17"/>
        <v>0</v>
      </c>
      <c r="T339" s="16" t="str">
        <f t="shared" si="15"/>
        <v/>
      </c>
      <c r="U339" s="26">
        <f t="shared" si="16"/>
        <v>0</v>
      </c>
      <c r="W339" s="16">
        <f>IF(LEN(O339)=4,ROUND(SUMIF(data2!H$4:H$10000,O339,data2!V$4:V$10000)-SUMIF(data2!H$4:H$10000,O339,data2!W$4:W$10000)+Q339,2),IF(LEN(O339)=6,ROUND(SUMIF(data2!I$4:I$10000,O339,data2!V$4:V$10000)-SUMIF(data2!I$4:I$10000,O339,data2!W$4:W$10000)+Q339,2),IF(LEN(O339)=8,ROUND(SUMIF(data2!J$4:J$10000,O339,data2!V$4:V$10000)-SUMIF(data2!J$4:J$10000,O339,data2!W$4:W$10000)+Q339,2),IF(LEN(O339)=10,ROUND(SUMIF(data2!T$4:T$10000,O339,data2!V$4:V$10000)-SUMIF(data2!T$4:T$10000,O339,data2!W$4:W$10000)+Q339,2),0))))</f>
        <v>0</v>
      </c>
    </row>
    <row r="340" spans="10:23" ht="15" customHeight="1" x14ac:dyDescent="0.15">
      <c r="J340" s="3">
        <f>IF(K340=0,0,IF(AND(K340&lt;&gt;0,INT(LEFT(O340,4))=结转!R$13),MAX(J$2:J339)+1,0))</f>
        <v>0</v>
      </c>
      <c r="K340" s="16">
        <f>ROUND(SUMIF(data!T$4:T$10000,O340,data!V$4:V$10000)-SUMIF(data!T$4:T$10000,O340,data!W$4:W$10000),2)</f>
        <v>0</v>
      </c>
      <c r="Q340" s="89">
        <v>0</v>
      </c>
      <c r="S340" s="16">
        <f t="shared" si="17"/>
        <v>0</v>
      </c>
      <c r="T340" s="16" t="str">
        <f t="shared" si="15"/>
        <v/>
      </c>
      <c r="U340" s="26">
        <f t="shared" si="16"/>
        <v>0</v>
      </c>
      <c r="W340" s="16">
        <f>IF(LEN(O340)=4,ROUND(SUMIF(data2!H$4:H$10000,O340,data2!V$4:V$10000)-SUMIF(data2!H$4:H$10000,O340,data2!W$4:W$10000)+Q340,2),IF(LEN(O340)=6,ROUND(SUMIF(data2!I$4:I$10000,O340,data2!V$4:V$10000)-SUMIF(data2!I$4:I$10000,O340,data2!W$4:W$10000)+Q340,2),IF(LEN(O340)=8,ROUND(SUMIF(data2!J$4:J$10000,O340,data2!V$4:V$10000)-SUMIF(data2!J$4:J$10000,O340,data2!W$4:W$10000)+Q340,2),IF(LEN(O340)=10,ROUND(SUMIF(data2!T$4:T$10000,O340,data2!V$4:V$10000)-SUMIF(data2!T$4:T$10000,O340,data2!W$4:W$10000)+Q340,2),0))))</f>
        <v>0</v>
      </c>
    </row>
    <row r="341" spans="10:23" ht="15" customHeight="1" x14ac:dyDescent="0.15">
      <c r="J341" s="3">
        <f>IF(K341=0,0,IF(AND(K341&lt;&gt;0,INT(LEFT(O341,4))=结转!R$13),MAX(J$2:J340)+1,0))</f>
        <v>0</v>
      </c>
      <c r="K341" s="16">
        <f>ROUND(SUMIF(data!T$4:T$10000,O341,data!V$4:V$10000)-SUMIF(data!T$4:T$10000,O341,data!W$4:W$10000),2)</f>
        <v>0</v>
      </c>
      <c r="Q341" s="89">
        <v>0</v>
      </c>
      <c r="S341" s="16">
        <f t="shared" si="17"/>
        <v>0</v>
      </c>
      <c r="T341" s="16" t="str">
        <f t="shared" ref="T341:T404" si="18">IF(O341="","",ROUND(SUMIF(S$3:S$500,O341,Q$3:Q$500),2))</f>
        <v/>
      </c>
      <c r="U341" s="26">
        <f t="shared" si="16"/>
        <v>0</v>
      </c>
      <c r="W341" s="16">
        <f>IF(LEN(O341)=4,ROUND(SUMIF(data2!H$4:H$10000,O341,data2!V$4:V$10000)-SUMIF(data2!H$4:H$10000,O341,data2!W$4:W$10000)+Q341,2),IF(LEN(O341)=6,ROUND(SUMIF(data2!I$4:I$10000,O341,data2!V$4:V$10000)-SUMIF(data2!I$4:I$10000,O341,data2!W$4:W$10000)+Q341,2),IF(LEN(O341)=8,ROUND(SUMIF(data2!J$4:J$10000,O341,data2!V$4:V$10000)-SUMIF(data2!J$4:J$10000,O341,data2!W$4:W$10000)+Q341,2),IF(LEN(O341)=10,ROUND(SUMIF(data2!T$4:T$10000,O341,data2!V$4:V$10000)-SUMIF(data2!T$4:T$10000,O341,data2!W$4:W$10000)+Q341,2),0))))</f>
        <v>0</v>
      </c>
    </row>
    <row r="342" spans="10:23" ht="15" customHeight="1" x14ac:dyDescent="0.15">
      <c r="J342" s="3">
        <f>IF(K342=0,0,IF(AND(K342&lt;&gt;0,INT(LEFT(O342,4))=结转!R$13),MAX(J$2:J341)+1,0))</f>
        <v>0</v>
      </c>
      <c r="K342" s="16">
        <f>ROUND(SUMIF(data!T$4:T$10000,O342,data!V$4:V$10000)-SUMIF(data!T$4:T$10000,O342,data!W$4:W$10000),2)</f>
        <v>0</v>
      </c>
      <c r="Q342" s="89">
        <v>0</v>
      </c>
      <c r="S342" s="16">
        <f t="shared" si="17"/>
        <v>0</v>
      </c>
      <c r="T342" s="16" t="str">
        <f t="shared" si="18"/>
        <v/>
      </c>
      <c r="U342" s="26">
        <f t="shared" si="16"/>
        <v>0</v>
      </c>
      <c r="W342" s="16">
        <f>IF(LEN(O342)=4,ROUND(SUMIF(data2!H$4:H$10000,O342,data2!V$4:V$10000)-SUMIF(data2!H$4:H$10000,O342,data2!W$4:W$10000)+Q342,2),IF(LEN(O342)=6,ROUND(SUMIF(data2!I$4:I$10000,O342,data2!V$4:V$10000)-SUMIF(data2!I$4:I$10000,O342,data2!W$4:W$10000)+Q342,2),IF(LEN(O342)=8,ROUND(SUMIF(data2!J$4:J$10000,O342,data2!V$4:V$10000)-SUMIF(data2!J$4:J$10000,O342,data2!W$4:W$10000)+Q342,2),IF(LEN(O342)=10,ROUND(SUMIF(data2!T$4:T$10000,O342,data2!V$4:V$10000)-SUMIF(data2!T$4:T$10000,O342,data2!W$4:W$10000)+Q342,2),0))))</f>
        <v>0</v>
      </c>
    </row>
    <row r="343" spans="10:23" ht="15" customHeight="1" x14ac:dyDescent="0.15">
      <c r="J343" s="3">
        <f>IF(K343=0,0,IF(AND(K343&lt;&gt;0,INT(LEFT(O343,4))=结转!R$13),MAX(J$2:J342)+1,0))</f>
        <v>0</v>
      </c>
      <c r="K343" s="16">
        <f>ROUND(SUMIF(data!T$4:T$10000,O343,data!V$4:V$10000)-SUMIF(data!T$4:T$10000,O343,data!W$4:W$10000),2)</f>
        <v>0</v>
      </c>
      <c r="Q343" s="89">
        <v>0</v>
      </c>
      <c r="S343" s="16">
        <f t="shared" si="17"/>
        <v>0</v>
      </c>
      <c r="T343" s="16" t="str">
        <f t="shared" si="18"/>
        <v/>
      </c>
      <c r="U343" s="26">
        <f t="shared" si="16"/>
        <v>0</v>
      </c>
      <c r="W343" s="16">
        <f>IF(LEN(O343)=4,ROUND(SUMIF(data2!H$4:H$10000,O343,data2!V$4:V$10000)-SUMIF(data2!H$4:H$10000,O343,data2!W$4:W$10000)+Q343,2),IF(LEN(O343)=6,ROUND(SUMIF(data2!I$4:I$10000,O343,data2!V$4:V$10000)-SUMIF(data2!I$4:I$10000,O343,data2!W$4:W$10000)+Q343,2),IF(LEN(O343)=8,ROUND(SUMIF(data2!J$4:J$10000,O343,data2!V$4:V$10000)-SUMIF(data2!J$4:J$10000,O343,data2!W$4:W$10000)+Q343,2),IF(LEN(O343)=10,ROUND(SUMIF(data2!T$4:T$10000,O343,data2!V$4:V$10000)-SUMIF(data2!T$4:T$10000,O343,data2!W$4:W$10000)+Q343,2),0))))</f>
        <v>0</v>
      </c>
    </row>
    <row r="344" spans="10:23" ht="15" customHeight="1" x14ac:dyDescent="0.15">
      <c r="J344" s="3">
        <f>IF(K344=0,0,IF(AND(K344&lt;&gt;0,INT(LEFT(O344,4))=结转!R$13),MAX(J$2:J343)+1,0))</f>
        <v>0</v>
      </c>
      <c r="K344" s="16">
        <f>ROUND(SUMIF(data!T$4:T$10000,O344,data!V$4:V$10000)-SUMIF(data!T$4:T$10000,O344,data!W$4:W$10000),2)</f>
        <v>0</v>
      </c>
      <c r="Q344" s="89">
        <v>0</v>
      </c>
      <c r="S344" s="16">
        <f t="shared" si="17"/>
        <v>0</v>
      </c>
      <c r="T344" s="16" t="str">
        <f t="shared" si="18"/>
        <v/>
      </c>
      <c r="U344" s="26">
        <f t="shared" si="16"/>
        <v>0</v>
      </c>
      <c r="W344" s="16">
        <f>IF(LEN(O344)=4,ROUND(SUMIF(data2!H$4:H$10000,O344,data2!V$4:V$10000)-SUMIF(data2!H$4:H$10000,O344,data2!W$4:W$10000)+Q344,2),IF(LEN(O344)=6,ROUND(SUMIF(data2!I$4:I$10000,O344,data2!V$4:V$10000)-SUMIF(data2!I$4:I$10000,O344,data2!W$4:W$10000)+Q344,2),IF(LEN(O344)=8,ROUND(SUMIF(data2!J$4:J$10000,O344,data2!V$4:V$10000)-SUMIF(data2!J$4:J$10000,O344,data2!W$4:W$10000)+Q344,2),IF(LEN(O344)=10,ROUND(SUMIF(data2!T$4:T$10000,O344,data2!V$4:V$10000)-SUMIF(data2!T$4:T$10000,O344,data2!W$4:W$10000)+Q344,2),0))))</f>
        <v>0</v>
      </c>
    </row>
    <row r="345" spans="10:23" ht="15" customHeight="1" x14ac:dyDescent="0.15">
      <c r="J345" s="3">
        <f>IF(K345=0,0,IF(AND(K345&lt;&gt;0,INT(LEFT(O345,4))=结转!R$13),MAX(J$2:J344)+1,0))</f>
        <v>0</v>
      </c>
      <c r="K345" s="16">
        <f>ROUND(SUMIF(data!T$4:T$10000,O345,data!V$4:V$10000)-SUMIF(data!T$4:T$10000,O345,data!W$4:W$10000),2)</f>
        <v>0</v>
      </c>
      <c r="Q345" s="89">
        <v>0</v>
      </c>
      <c r="S345" s="16">
        <f t="shared" si="17"/>
        <v>0</v>
      </c>
      <c r="T345" s="16" t="str">
        <f t="shared" si="18"/>
        <v/>
      </c>
      <c r="U345" s="26">
        <f t="shared" si="16"/>
        <v>0</v>
      </c>
      <c r="W345" s="16">
        <f>IF(LEN(O345)=4,ROUND(SUMIF(data2!H$4:H$10000,O345,data2!V$4:V$10000)-SUMIF(data2!H$4:H$10000,O345,data2!W$4:W$10000)+Q345,2),IF(LEN(O345)=6,ROUND(SUMIF(data2!I$4:I$10000,O345,data2!V$4:V$10000)-SUMIF(data2!I$4:I$10000,O345,data2!W$4:W$10000)+Q345,2),IF(LEN(O345)=8,ROUND(SUMIF(data2!J$4:J$10000,O345,data2!V$4:V$10000)-SUMIF(data2!J$4:J$10000,O345,data2!W$4:W$10000)+Q345,2),IF(LEN(O345)=10,ROUND(SUMIF(data2!T$4:T$10000,O345,data2!V$4:V$10000)-SUMIF(data2!T$4:T$10000,O345,data2!W$4:W$10000)+Q345,2),0))))</f>
        <v>0</v>
      </c>
    </row>
    <row r="346" spans="10:23" ht="15" customHeight="1" x14ac:dyDescent="0.15">
      <c r="J346" s="3">
        <f>IF(K346=0,0,IF(AND(K346&lt;&gt;0,INT(LEFT(O346,4))=结转!R$13),MAX(J$2:J345)+1,0))</f>
        <v>0</v>
      </c>
      <c r="K346" s="16">
        <f>ROUND(SUMIF(data!T$4:T$10000,O346,data!V$4:V$10000)-SUMIF(data!T$4:T$10000,O346,data!W$4:W$10000),2)</f>
        <v>0</v>
      </c>
      <c r="Q346" s="89">
        <v>0</v>
      </c>
      <c r="S346" s="16">
        <f t="shared" si="17"/>
        <v>0</v>
      </c>
      <c r="T346" s="16" t="str">
        <f t="shared" si="18"/>
        <v/>
      </c>
      <c r="U346" s="26">
        <f t="shared" si="16"/>
        <v>0</v>
      </c>
      <c r="W346" s="16">
        <f>IF(LEN(O346)=4,ROUND(SUMIF(data2!H$4:H$10000,O346,data2!V$4:V$10000)-SUMIF(data2!H$4:H$10000,O346,data2!W$4:W$10000)+Q346,2),IF(LEN(O346)=6,ROUND(SUMIF(data2!I$4:I$10000,O346,data2!V$4:V$10000)-SUMIF(data2!I$4:I$10000,O346,data2!W$4:W$10000)+Q346,2),IF(LEN(O346)=8,ROUND(SUMIF(data2!J$4:J$10000,O346,data2!V$4:V$10000)-SUMIF(data2!J$4:J$10000,O346,data2!W$4:W$10000)+Q346,2),IF(LEN(O346)=10,ROUND(SUMIF(data2!T$4:T$10000,O346,data2!V$4:V$10000)-SUMIF(data2!T$4:T$10000,O346,data2!W$4:W$10000)+Q346,2),0))))</f>
        <v>0</v>
      </c>
    </row>
    <row r="347" spans="10:23" ht="15" customHeight="1" x14ac:dyDescent="0.15">
      <c r="J347" s="3">
        <f>IF(K347=0,0,IF(AND(K347&lt;&gt;0,INT(LEFT(O347,4))=结转!R$13),MAX(J$2:J346)+1,0))</f>
        <v>0</v>
      </c>
      <c r="K347" s="16">
        <f>ROUND(SUMIF(data!T$4:T$10000,O347,data!V$4:V$10000)-SUMIF(data!T$4:T$10000,O347,data!W$4:W$10000),2)</f>
        <v>0</v>
      </c>
      <c r="Q347" s="89">
        <v>0</v>
      </c>
      <c r="S347" s="16">
        <f t="shared" si="17"/>
        <v>0</v>
      </c>
      <c r="T347" s="16" t="str">
        <f t="shared" si="18"/>
        <v/>
      </c>
      <c r="U347" s="26">
        <f t="shared" si="16"/>
        <v>0</v>
      </c>
      <c r="W347" s="16">
        <f>IF(LEN(O347)=4,ROUND(SUMIF(data2!H$4:H$10000,O347,data2!V$4:V$10000)-SUMIF(data2!H$4:H$10000,O347,data2!W$4:W$10000)+Q347,2),IF(LEN(O347)=6,ROUND(SUMIF(data2!I$4:I$10000,O347,data2!V$4:V$10000)-SUMIF(data2!I$4:I$10000,O347,data2!W$4:W$10000)+Q347,2),IF(LEN(O347)=8,ROUND(SUMIF(data2!J$4:J$10000,O347,data2!V$4:V$10000)-SUMIF(data2!J$4:J$10000,O347,data2!W$4:W$10000)+Q347,2),IF(LEN(O347)=10,ROUND(SUMIF(data2!T$4:T$10000,O347,data2!V$4:V$10000)-SUMIF(data2!T$4:T$10000,O347,data2!W$4:W$10000)+Q347,2),0))))</f>
        <v>0</v>
      </c>
    </row>
    <row r="348" spans="10:23" ht="15" customHeight="1" x14ac:dyDescent="0.15">
      <c r="J348" s="3">
        <f>IF(K348=0,0,IF(AND(K348&lt;&gt;0,INT(LEFT(O348,4))=结转!R$13),MAX(J$2:J347)+1,0))</f>
        <v>0</v>
      </c>
      <c r="K348" s="16">
        <f>ROUND(SUMIF(data!T$4:T$10000,O348,data!V$4:V$10000)-SUMIF(data!T$4:T$10000,O348,data!W$4:W$10000),2)</f>
        <v>0</v>
      </c>
      <c r="Q348" s="89">
        <v>0</v>
      </c>
      <c r="S348" s="16">
        <f t="shared" si="17"/>
        <v>0</v>
      </c>
      <c r="T348" s="16" t="str">
        <f t="shared" si="18"/>
        <v/>
      </c>
      <c r="U348" s="26">
        <f t="shared" si="16"/>
        <v>0</v>
      </c>
      <c r="W348" s="16">
        <f>IF(LEN(O348)=4,ROUND(SUMIF(data2!H$4:H$10000,O348,data2!V$4:V$10000)-SUMIF(data2!H$4:H$10000,O348,data2!W$4:W$10000)+Q348,2),IF(LEN(O348)=6,ROUND(SUMIF(data2!I$4:I$10000,O348,data2!V$4:V$10000)-SUMIF(data2!I$4:I$10000,O348,data2!W$4:W$10000)+Q348,2),IF(LEN(O348)=8,ROUND(SUMIF(data2!J$4:J$10000,O348,data2!V$4:V$10000)-SUMIF(data2!J$4:J$10000,O348,data2!W$4:W$10000)+Q348,2),IF(LEN(O348)=10,ROUND(SUMIF(data2!T$4:T$10000,O348,data2!V$4:V$10000)-SUMIF(data2!T$4:T$10000,O348,data2!W$4:W$10000)+Q348,2),0))))</f>
        <v>0</v>
      </c>
    </row>
    <row r="349" spans="10:23" ht="15" customHeight="1" x14ac:dyDescent="0.15">
      <c r="J349" s="3">
        <f>IF(K349=0,0,IF(AND(K349&lt;&gt;0,INT(LEFT(O349,4))=结转!R$13),MAX(J$2:J348)+1,0))</f>
        <v>0</v>
      </c>
      <c r="K349" s="16">
        <f>ROUND(SUMIF(data!T$4:T$10000,O349,data!V$4:V$10000)-SUMIF(data!T$4:T$10000,O349,data!W$4:W$10000),2)</f>
        <v>0</v>
      </c>
      <c r="Q349" s="89">
        <v>0</v>
      </c>
      <c r="S349" s="16">
        <f t="shared" si="17"/>
        <v>0</v>
      </c>
      <c r="T349" s="16" t="str">
        <f t="shared" si="18"/>
        <v/>
      </c>
      <c r="U349" s="26">
        <f t="shared" si="16"/>
        <v>0</v>
      </c>
      <c r="W349" s="16">
        <f>IF(LEN(O349)=4,ROUND(SUMIF(data2!H$4:H$10000,O349,data2!V$4:V$10000)-SUMIF(data2!H$4:H$10000,O349,data2!W$4:W$10000)+Q349,2),IF(LEN(O349)=6,ROUND(SUMIF(data2!I$4:I$10000,O349,data2!V$4:V$10000)-SUMIF(data2!I$4:I$10000,O349,data2!W$4:W$10000)+Q349,2),IF(LEN(O349)=8,ROUND(SUMIF(data2!J$4:J$10000,O349,data2!V$4:V$10000)-SUMIF(data2!J$4:J$10000,O349,data2!W$4:W$10000)+Q349,2),IF(LEN(O349)=10,ROUND(SUMIF(data2!T$4:T$10000,O349,data2!V$4:V$10000)-SUMIF(data2!T$4:T$10000,O349,data2!W$4:W$10000)+Q349,2),0))))</f>
        <v>0</v>
      </c>
    </row>
    <row r="350" spans="10:23" ht="15" customHeight="1" x14ac:dyDescent="0.15">
      <c r="J350" s="3">
        <f>IF(K350=0,0,IF(AND(K350&lt;&gt;0,INT(LEFT(O350,4))=结转!R$13),MAX(J$2:J349)+1,0))</f>
        <v>0</v>
      </c>
      <c r="K350" s="16">
        <f>ROUND(SUMIF(data!T$4:T$10000,O350,data!V$4:V$10000)-SUMIF(data!T$4:T$10000,O350,data!W$4:W$10000),2)</f>
        <v>0</v>
      </c>
      <c r="Q350" s="89">
        <v>0</v>
      </c>
      <c r="S350" s="16">
        <f t="shared" si="17"/>
        <v>0</v>
      </c>
      <c r="T350" s="16" t="str">
        <f t="shared" si="18"/>
        <v/>
      </c>
      <c r="U350" s="26">
        <f t="shared" si="16"/>
        <v>0</v>
      </c>
      <c r="W350" s="16">
        <f>IF(LEN(O350)=4,ROUND(SUMIF(data2!H$4:H$10000,O350,data2!V$4:V$10000)-SUMIF(data2!H$4:H$10000,O350,data2!W$4:W$10000)+Q350,2),IF(LEN(O350)=6,ROUND(SUMIF(data2!I$4:I$10000,O350,data2!V$4:V$10000)-SUMIF(data2!I$4:I$10000,O350,data2!W$4:W$10000)+Q350,2),IF(LEN(O350)=8,ROUND(SUMIF(data2!J$4:J$10000,O350,data2!V$4:V$10000)-SUMIF(data2!J$4:J$10000,O350,data2!W$4:W$10000)+Q350,2),IF(LEN(O350)=10,ROUND(SUMIF(data2!T$4:T$10000,O350,data2!V$4:V$10000)-SUMIF(data2!T$4:T$10000,O350,data2!W$4:W$10000)+Q350,2),0))))</f>
        <v>0</v>
      </c>
    </row>
    <row r="351" spans="10:23" ht="15" customHeight="1" x14ac:dyDescent="0.15">
      <c r="J351" s="3">
        <f>IF(K351=0,0,IF(AND(K351&lt;&gt;0,INT(LEFT(O351,4))=结转!R$13),MAX(J$2:J350)+1,0))</f>
        <v>0</v>
      </c>
      <c r="K351" s="16">
        <f>ROUND(SUMIF(data!T$4:T$10000,O351,data!V$4:V$10000)-SUMIF(data!T$4:T$10000,O351,data!W$4:W$10000),2)</f>
        <v>0</v>
      </c>
      <c r="Q351" s="89">
        <v>0</v>
      </c>
      <c r="S351" s="16">
        <f t="shared" si="17"/>
        <v>0</v>
      </c>
      <c r="T351" s="16" t="str">
        <f t="shared" si="18"/>
        <v/>
      </c>
      <c r="U351" s="26">
        <f t="shared" si="16"/>
        <v>0</v>
      </c>
      <c r="W351" s="16">
        <f>IF(LEN(O351)=4,ROUND(SUMIF(data2!H$4:H$10000,O351,data2!V$4:V$10000)-SUMIF(data2!H$4:H$10000,O351,data2!W$4:W$10000)+Q351,2),IF(LEN(O351)=6,ROUND(SUMIF(data2!I$4:I$10000,O351,data2!V$4:V$10000)-SUMIF(data2!I$4:I$10000,O351,data2!W$4:W$10000)+Q351,2),IF(LEN(O351)=8,ROUND(SUMIF(data2!J$4:J$10000,O351,data2!V$4:V$10000)-SUMIF(data2!J$4:J$10000,O351,data2!W$4:W$10000)+Q351,2),IF(LEN(O351)=10,ROUND(SUMIF(data2!T$4:T$10000,O351,data2!V$4:V$10000)-SUMIF(data2!T$4:T$10000,O351,data2!W$4:W$10000)+Q351,2),0))))</f>
        <v>0</v>
      </c>
    </row>
    <row r="352" spans="10:23" ht="15" customHeight="1" x14ac:dyDescent="0.15">
      <c r="J352" s="3">
        <f>IF(K352=0,0,IF(AND(K352&lt;&gt;0,INT(LEFT(O352,4))=结转!R$13),MAX(J$2:J351)+1,0))</f>
        <v>0</v>
      </c>
      <c r="K352" s="16">
        <f>ROUND(SUMIF(data!T$4:T$10000,O352,data!V$4:V$10000)-SUMIF(data!T$4:T$10000,O352,data!W$4:W$10000),2)</f>
        <v>0</v>
      </c>
      <c r="Q352" s="89">
        <v>0</v>
      </c>
      <c r="S352" s="16">
        <f t="shared" si="17"/>
        <v>0</v>
      </c>
      <c r="T352" s="16" t="str">
        <f t="shared" si="18"/>
        <v/>
      </c>
      <c r="U352" s="26">
        <f t="shared" si="16"/>
        <v>0</v>
      </c>
      <c r="W352" s="16">
        <f>IF(LEN(O352)=4,ROUND(SUMIF(data2!H$4:H$10000,O352,data2!V$4:V$10000)-SUMIF(data2!H$4:H$10000,O352,data2!W$4:W$10000)+Q352,2),IF(LEN(O352)=6,ROUND(SUMIF(data2!I$4:I$10000,O352,data2!V$4:V$10000)-SUMIF(data2!I$4:I$10000,O352,data2!W$4:W$10000)+Q352,2),IF(LEN(O352)=8,ROUND(SUMIF(data2!J$4:J$10000,O352,data2!V$4:V$10000)-SUMIF(data2!J$4:J$10000,O352,data2!W$4:W$10000)+Q352,2),IF(LEN(O352)=10,ROUND(SUMIF(data2!T$4:T$10000,O352,data2!V$4:V$10000)-SUMIF(data2!T$4:T$10000,O352,data2!W$4:W$10000)+Q352,2),0))))</f>
        <v>0</v>
      </c>
    </row>
    <row r="353" spans="10:23" ht="15" customHeight="1" x14ac:dyDescent="0.15">
      <c r="J353" s="3">
        <f>IF(K353=0,0,IF(AND(K353&lt;&gt;0,INT(LEFT(O353,4))=结转!R$13),MAX(J$2:J352)+1,0))</f>
        <v>0</v>
      </c>
      <c r="K353" s="16">
        <f>ROUND(SUMIF(data!T$4:T$10000,O353,data!V$4:V$10000)-SUMIF(data!T$4:T$10000,O353,data!W$4:W$10000),2)</f>
        <v>0</v>
      </c>
      <c r="Q353" s="89">
        <v>0</v>
      </c>
      <c r="S353" s="16">
        <f t="shared" si="17"/>
        <v>0</v>
      </c>
      <c r="T353" s="16" t="str">
        <f t="shared" si="18"/>
        <v/>
      </c>
      <c r="U353" s="26">
        <f t="shared" si="16"/>
        <v>0</v>
      </c>
      <c r="W353" s="16">
        <f>IF(LEN(O353)=4,ROUND(SUMIF(data2!H$4:H$10000,O353,data2!V$4:V$10000)-SUMIF(data2!H$4:H$10000,O353,data2!W$4:W$10000)+Q353,2),IF(LEN(O353)=6,ROUND(SUMIF(data2!I$4:I$10000,O353,data2!V$4:V$10000)-SUMIF(data2!I$4:I$10000,O353,data2!W$4:W$10000)+Q353,2),IF(LEN(O353)=8,ROUND(SUMIF(data2!J$4:J$10000,O353,data2!V$4:V$10000)-SUMIF(data2!J$4:J$10000,O353,data2!W$4:W$10000)+Q353,2),IF(LEN(O353)=10,ROUND(SUMIF(data2!T$4:T$10000,O353,data2!V$4:V$10000)-SUMIF(data2!T$4:T$10000,O353,data2!W$4:W$10000)+Q353,2),0))))</f>
        <v>0</v>
      </c>
    </row>
    <row r="354" spans="10:23" ht="15" customHeight="1" x14ac:dyDescent="0.15">
      <c r="J354" s="3">
        <f>IF(K354=0,0,IF(AND(K354&lt;&gt;0,INT(LEFT(O354,4))=结转!R$13),MAX(J$2:J353)+1,0))</f>
        <v>0</v>
      </c>
      <c r="K354" s="16">
        <f>ROUND(SUMIF(data!T$4:T$10000,O354,data!V$4:V$10000)-SUMIF(data!T$4:T$10000,O354,data!W$4:W$10000),2)</f>
        <v>0</v>
      </c>
      <c r="Q354" s="89">
        <v>0</v>
      </c>
      <c r="S354" s="16">
        <f t="shared" si="17"/>
        <v>0</v>
      </c>
      <c r="T354" s="16" t="str">
        <f t="shared" si="18"/>
        <v/>
      </c>
      <c r="U354" s="26">
        <f t="shared" si="16"/>
        <v>0</v>
      </c>
      <c r="W354" s="16">
        <f>IF(LEN(O354)=4,ROUND(SUMIF(data2!H$4:H$10000,O354,data2!V$4:V$10000)-SUMIF(data2!H$4:H$10000,O354,data2!W$4:W$10000)+Q354,2),IF(LEN(O354)=6,ROUND(SUMIF(data2!I$4:I$10000,O354,data2!V$4:V$10000)-SUMIF(data2!I$4:I$10000,O354,data2!W$4:W$10000)+Q354,2),IF(LEN(O354)=8,ROUND(SUMIF(data2!J$4:J$10000,O354,data2!V$4:V$10000)-SUMIF(data2!J$4:J$10000,O354,data2!W$4:W$10000)+Q354,2),IF(LEN(O354)=10,ROUND(SUMIF(data2!T$4:T$10000,O354,data2!V$4:V$10000)-SUMIF(data2!T$4:T$10000,O354,data2!W$4:W$10000)+Q354,2),0))))</f>
        <v>0</v>
      </c>
    </row>
    <row r="355" spans="10:23" ht="15" customHeight="1" x14ac:dyDescent="0.15">
      <c r="J355" s="3">
        <f>IF(K355=0,0,IF(AND(K355&lt;&gt;0,INT(LEFT(O355,4))=结转!R$13),MAX(J$2:J354)+1,0))</f>
        <v>0</v>
      </c>
      <c r="K355" s="16">
        <f>ROUND(SUMIF(data!T$4:T$10000,O355,data!V$4:V$10000)-SUMIF(data!T$4:T$10000,O355,data!W$4:W$10000),2)</f>
        <v>0</v>
      </c>
      <c r="Q355" s="89">
        <v>0</v>
      </c>
      <c r="S355" s="16">
        <f t="shared" si="17"/>
        <v>0</v>
      </c>
      <c r="T355" s="16" t="str">
        <f t="shared" si="18"/>
        <v/>
      </c>
      <c r="U355" s="26">
        <f t="shared" si="16"/>
        <v>0</v>
      </c>
      <c r="W355" s="16">
        <f>IF(LEN(O355)=4,ROUND(SUMIF(data2!H$4:H$10000,O355,data2!V$4:V$10000)-SUMIF(data2!H$4:H$10000,O355,data2!W$4:W$10000)+Q355,2),IF(LEN(O355)=6,ROUND(SUMIF(data2!I$4:I$10000,O355,data2!V$4:V$10000)-SUMIF(data2!I$4:I$10000,O355,data2!W$4:W$10000)+Q355,2),IF(LEN(O355)=8,ROUND(SUMIF(data2!J$4:J$10000,O355,data2!V$4:V$10000)-SUMIF(data2!J$4:J$10000,O355,data2!W$4:W$10000)+Q355,2),IF(LEN(O355)=10,ROUND(SUMIF(data2!T$4:T$10000,O355,data2!V$4:V$10000)-SUMIF(data2!T$4:T$10000,O355,data2!W$4:W$10000)+Q355,2),0))))</f>
        <v>0</v>
      </c>
    </row>
    <row r="356" spans="10:23" ht="15" customHeight="1" x14ac:dyDescent="0.15">
      <c r="J356" s="3">
        <f>IF(K356=0,0,IF(AND(K356&lt;&gt;0,INT(LEFT(O356,4))=结转!R$13),MAX(J$2:J355)+1,0))</f>
        <v>0</v>
      </c>
      <c r="K356" s="16">
        <f>ROUND(SUMIF(data!T$4:T$10000,O356,data!V$4:V$10000)-SUMIF(data!T$4:T$10000,O356,data!W$4:W$10000),2)</f>
        <v>0</v>
      </c>
      <c r="Q356" s="89">
        <v>0</v>
      </c>
      <c r="S356" s="16">
        <f t="shared" si="17"/>
        <v>0</v>
      </c>
      <c r="T356" s="16" t="str">
        <f t="shared" si="18"/>
        <v/>
      </c>
      <c r="U356" s="26">
        <f t="shared" si="16"/>
        <v>0</v>
      </c>
      <c r="W356" s="16">
        <f>IF(LEN(O356)=4,ROUND(SUMIF(data2!H$4:H$10000,O356,data2!V$4:V$10000)-SUMIF(data2!H$4:H$10000,O356,data2!W$4:W$10000)+Q356,2),IF(LEN(O356)=6,ROUND(SUMIF(data2!I$4:I$10000,O356,data2!V$4:V$10000)-SUMIF(data2!I$4:I$10000,O356,data2!W$4:W$10000)+Q356,2),IF(LEN(O356)=8,ROUND(SUMIF(data2!J$4:J$10000,O356,data2!V$4:V$10000)-SUMIF(data2!J$4:J$10000,O356,data2!W$4:W$10000)+Q356,2),IF(LEN(O356)=10,ROUND(SUMIF(data2!T$4:T$10000,O356,data2!V$4:V$10000)-SUMIF(data2!T$4:T$10000,O356,data2!W$4:W$10000)+Q356,2),0))))</f>
        <v>0</v>
      </c>
    </row>
    <row r="357" spans="10:23" ht="15" customHeight="1" x14ac:dyDescent="0.15">
      <c r="J357" s="3">
        <f>IF(K357=0,0,IF(AND(K357&lt;&gt;0,INT(LEFT(O357,4))=结转!R$13),MAX(J$2:J356)+1,0))</f>
        <v>0</v>
      </c>
      <c r="K357" s="16">
        <f>ROUND(SUMIF(data!T$4:T$10000,O357,data!V$4:V$10000)-SUMIF(data!T$4:T$10000,O357,data!W$4:W$10000),2)</f>
        <v>0</v>
      </c>
      <c r="Q357" s="89">
        <v>0</v>
      </c>
      <c r="S357" s="16">
        <f t="shared" si="17"/>
        <v>0</v>
      </c>
      <c r="T357" s="16" t="str">
        <f t="shared" si="18"/>
        <v/>
      </c>
      <c r="U357" s="26">
        <f t="shared" si="16"/>
        <v>0</v>
      </c>
      <c r="W357" s="16">
        <f>IF(LEN(O357)=4,ROUND(SUMIF(data2!H$4:H$10000,O357,data2!V$4:V$10000)-SUMIF(data2!H$4:H$10000,O357,data2!W$4:W$10000)+Q357,2),IF(LEN(O357)=6,ROUND(SUMIF(data2!I$4:I$10000,O357,data2!V$4:V$10000)-SUMIF(data2!I$4:I$10000,O357,data2!W$4:W$10000)+Q357,2),IF(LEN(O357)=8,ROUND(SUMIF(data2!J$4:J$10000,O357,data2!V$4:V$10000)-SUMIF(data2!J$4:J$10000,O357,data2!W$4:W$10000)+Q357,2),IF(LEN(O357)=10,ROUND(SUMIF(data2!T$4:T$10000,O357,data2!V$4:V$10000)-SUMIF(data2!T$4:T$10000,O357,data2!W$4:W$10000)+Q357,2),0))))</f>
        <v>0</v>
      </c>
    </row>
    <row r="358" spans="10:23" ht="15" customHeight="1" x14ac:dyDescent="0.15">
      <c r="J358" s="3">
        <f>IF(K358=0,0,IF(AND(K358&lt;&gt;0,INT(LEFT(O358,4))=结转!R$13),MAX(J$2:J357)+1,0))</f>
        <v>0</v>
      </c>
      <c r="K358" s="16">
        <f>ROUND(SUMIF(data!T$4:T$10000,O358,data!V$4:V$10000)-SUMIF(data!T$4:T$10000,O358,data!W$4:W$10000),2)</f>
        <v>0</v>
      </c>
      <c r="Q358" s="89">
        <v>0</v>
      </c>
      <c r="S358" s="16">
        <f t="shared" si="17"/>
        <v>0</v>
      </c>
      <c r="T358" s="16" t="str">
        <f t="shared" si="18"/>
        <v/>
      </c>
      <c r="U358" s="26">
        <f t="shared" si="16"/>
        <v>0</v>
      </c>
      <c r="W358" s="16">
        <f>IF(LEN(O358)=4,ROUND(SUMIF(data2!H$4:H$10000,O358,data2!V$4:V$10000)-SUMIF(data2!H$4:H$10000,O358,data2!W$4:W$10000)+Q358,2),IF(LEN(O358)=6,ROUND(SUMIF(data2!I$4:I$10000,O358,data2!V$4:V$10000)-SUMIF(data2!I$4:I$10000,O358,data2!W$4:W$10000)+Q358,2),IF(LEN(O358)=8,ROUND(SUMIF(data2!J$4:J$10000,O358,data2!V$4:V$10000)-SUMIF(data2!J$4:J$10000,O358,data2!W$4:W$10000)+Q358,2),IF(LEN(O358)=10,ROUND(SUMIF(data2!T$4:T$10000,O358,data2!V$4:V$10000)-SUMIF(data2!T$4:T$10000,O358,data2!W$4:W$10000)+Q358,2),0))))</f>
        <v>0</v>
      </c>
    </row>
    <row r="359" spans="10:23" ht="15" customHeight="1" x14ac:dyDescent="0.15">
      <c r="J359" s="3">
        <f>IF(K359=0,0,IF(AND(K359&lt;&gt;0,INT(LEFT(O359,4))=结转!R$13),MAX(J$2:J358)+1,0))</f>
        <v>0</v>
      </c>
      <c r="K359" s="16">
        <f>ROUND(SUMIF(data!T$4:T$10000,O359,data!V$4:V$10000)-SUMIF(data!T$4:T$10000,O359,data!W$4:W$10000),2)</f>
        <v>0</v>
      </c>
      <c r="Q359" s="89">
        <v>0</v>
      </c>
      <c r="S359" s="16">
        <f t="shared" si="17"/>
        <v>0</v>
      </c>
      <c r="T359" s="16" t="str">
        <f t="shared" si="18"/>
        <v/>
      </c>
      <c r="U359" s="26">
        <f t="shared" si="16"/>
        <v>0</v>
      </c>
      <c r="W359" s="16">
        <f>IF(LEN(O359)=4,ROUND(SUMIF(data2!H$4:H$10000,O359,data2!V$4:V$10000)-SUMIF(data2!H$4:H$10000,O359,data2!W$4:W$10000)+Q359,2),IF(LEN(O359)=6,ROUND(SUMIF(data2!I$4:I$10000,O359,data2!V$4:V$10000)-SUMIF(data2!I$4:I$10000,O359,data2!W$4:W$10000)+Q359,2),IF(LEN(O359)=8,ROUND(SUMIF(data2!J$4:J$10000,O359,data2!V$4:V$10000)-SUMIF(data2!J$4:J$10000,O359,data2!W$4:W$10000)+Q359,2),IF(LEN(O359)=10,ROUND(SUMIF(data2!T$4:T$10000,O359,data2!V$4:V$10000)-SUMIF(data2!T$4:T$10000,O359,data2!W$4:W$10000)+Q359,2),0))))</f>
        <v>0</v>
      </c>
    </row>
    <row r="360" spans="10:23" ht="15" customHeight="1" x14ac:dyDescent="0.15">
      <c r="J360" s="3">
        <f>IF(K360=0,0,IF(AND(K360&lt;&gt;0,INT(LEFT(O360,4))=结转!R$13),MAX(J$2:J359)+1,0))</f>
        <v>0</v>
      </c>
      <c r="K360" s="16">
        <f>ROUND(SUMIF(data!T$4:T$10000,O360,data!V$4:V$10000)-SUMIF(data!T$4:T$10000,O360,data!W$4:W$10000),2)</f>
        <v>0</v>
      </c>
      <c r="Q360" s="89">
        <v>0</v>
      </c>
      <c r="S360" s="16">
        <f t="shared" si="17"/>
        <v>0</v>
      </c>
      <c r="T360" s="16" t="str">
        <f t="shared" si="18"/>
        <v/>
      </c>
      <c r="U360" s="26">
        <f t="shared" si="16"/>
        <v>0</v>
      </c>
      <c r="W360" s="16">
        <f>IF(LEN(O360)=4,ROUND(SUMIF(data2!H$4:H$10000,O360,data2!V$4:V$10000)-SUMIF(data2!H$4:H$10000,O360,data2!W$4:W$10000)+Q360,2),IF(LEN(O360)=6,ROUND(SUMIF(data2!I$4:I$10000,O360,data2!V$4:V$10000)-SUMIF(data2!I$4:I$10000,O360,data2!W$4:W$10000)+Q360,2),IF(LEN(O360)=8,ROUND(SUMIF(data2!J$4:J$10000,O360,data2!V$4:V$10000)-SUMIF(data2!J$4:J$10000,O360,data2!W$4:W$10000)+Q360,2),IF(LEN(O360)=10,ROUND(SUMIF(data2!T$4:T$10000,O360,data2!V$4:V$10000)-SUMIF(data2!T$4:T$10000,O360,data2!W$4:W$10000)+Q360,2),0))))</f>
        <v>0</v>
      </c>
    </row>
    <row r="361" spans="10:23" ht="15" customHeight="1" x14ac:dyDescent="0.15">
      <c r="J361" s="3">
        <f>IF(K361=0,0,IF(AND(K361&lt;&gt;0,INT(LEFT(O361,4))=结转!R$13),MAX(J$2:J360)+1,0))</f>
        <v>0</v>
      </c>
      <c r="K361" s="16">
        <f>ROUND(SUMIF(data!T$4:T$10000,O361,data!V$4:V$10000)-SUMIF(data!T$4:T$10000,O361,data!W$4:W$10000),2)</f>
        <v>0</v>
      </c>
      <c r="Q361" s="89">
        <v>0</v>
      </c>
      <c r="S361" s="16">
        <f t="shared" si="17"/>
        <v>0</v>
      </c>
      <c r="T361" s="16" t="str">
        <f t="shared" si="18"/>
        <v/>
      </c>
      <c r="U361" s="26">
        <f t="shared" si="16"/>
        <v>0</v>
      </c>
      <c r="W361" s="16">
        <f>IF(LEN(O361)=4,ROUND(SUMIF(data2!H$4:H$10000,O361,data2!V$4:V$10000)-SUMIF(data2!H$4:H$10000,O361,data2!W$4:W$10000)+Q361,2),IF(LEN(O361)=6,ROUND(SUMIF(data2!I$4:I$10000,O361,data2!V$4:V$10000)-SUMIF(data2!I$4:I$10000,O361,data2!W$4:W$10000)+Q361,2),IF(LEN(O361)=8,ROUND(SUMIF(data2!J$4:J$10000,O361,data2!V$4:V$10000)-SUMIF(data2!J$4:J$10000,O361,data2!W$4:W$10000)+Q361,2),IF(LEN(O361)=10,ROUND(SUMIF(data2!T$4:T$10000,O361,data2!V$4:V$10000)-SUMIF(data2!T$4:T$10000,O361,data2!W$4:W$10000)+Q361,2),0))))</f>
        <v>0</v>
      </c>
    </row>
    <row r="362" spans="10:23" ht="15" customHeight="1" x14ac:dyDescent="0.15">
      <c r="J362" s="3">
        <f>IF(K362=0,0,IF(AND(K362&lt;&gt;0,INT(LEFT(O362,4))=结转!R$13),MAX(J$2:J361)+1,0))</f>
        <v>0</v>
      </c>
      <c r="K362" s="16">
        <f>ROUND(SUMIF(data!T$4:T$10000,O362,data!V$4:V$10000)-SUMIF(data!T$4:T$10000,O362,data!W$4:W$10000),2)</f>
        <v>0</v>
      </c>
      <c r="Q362" s="89">
        <v>0</v>
      </c>
      <c r="S362" s="16">
        <f t="shared" si="17"/>
        <v>0</v>
      </c>
      <c r="T362" s="16" t="str">
        <f t="shared" si="18"/>
        <v/>
      </c>
      <c r="U362" s="26">
        <f t="shared" si="16"/>
        <v>0</v>
      </c>
      <c r="W362" s="16">
        <f>IF(LEN(O362)=4,ROUND(SUMIF(data2!H$4:H$10000,O362,data2!V$4:V$10000)-SUMIF(data2!H$4:H$10000,O362,data2!W$4:W$10000)+Q362,2),IF(LEN(O362)=6,ROUND(SUMIF(data2!I$4:I$10000,O362,data2!V$4:V$10000)-SUMIF(data2!I$4:I$10000,O362,data2!W$4:W$10000)+Q362,2),IF(LEN(O362)=8,ROUND(SUMIF(data2!J$4:J$10000,O362,data2!V$4:V$10000)-SUMIF(data2!J$4:J$10000,O362,data2!W$4:W$10000)+Q362,2),IF(LEN(O362)=10,ROUND(SUMIF(data2!T$4:T$10000,O362,data2!V$4:V$10000)-SUMIF(data2!T$4:T$10000,O362,data2!W$4:W$10000)+Q362,2),0))))</f>
        <v>0</v>
      </c>
    </row>
    <row r="363" spans="10:23" ht="15" customHeight="1" x14ac:dyDescent="0.15">
      <c r="J363" s="3">
        <f>IF(K363=0,0,IF(AND(K363&lt;&gt;0,INT(LEFT(O363,4))=结转!R$13),MAX(J$2:J362)+1,0))</f>
        <v>0</v>
      </c>
      <c r="K363" s="16">
        <f>ROUND(SUMIF(data!T$4:T$10000,O363,data!V$4:V$10000)-SUMIF(data!T$4:T$10000,O363,data!W$4:W$10000),2)</f>
        <v>0</v>
      </c>
      <c r="Q363" s="89">
        <v>0</v>
      </c>
      <c r="S363" s="16">
        <f t="shared" si="17"/>
        <v>0</v>
      </c>
      <c r="T363" s="16" t="str">
        <f t="shared" si="18"/>
        <v/>
      </c>
      <c r="U363" s="26">
        <f t="shared" si="16"/>
        <v>0</v>
      </c>
      <c r="W363" s="16">
        <f>IF(LEN(O363)=4,ROUND(SUMIF(data2!H$4:H$10000,O363,data2!V$4:V$10000)-SUMIF(data2!H$4:H$10000,O363,data2!W$4:W$10000)+Q363,2),IF(LEN(O363)=6,ROUND(SUMIF(data2!I$4:I$10000,O363,data2!V$4:V$10000)-SUMIF(data2!I$4:I$10000,O363,data2!W$4:W$10000)+Q363,2),IF(LEN(O363)=8,ROUND(SUMIF(data2!J$4:J$10000,O363,data2!V$4:V$10000)-SUMIF(data2!J$4:J$10000,O363,data2!W$4:W$10000)+Q363,2),IF(LEN(O363)=10,ROUND(SUMIF(data2!T$4:T$10000,O363,data2!V$4:V$10000)-SUMIF(data2!T$4:T$10000,O363,data2!W$4:W$10000)+Q363,2),0))))</f>
        <v>0</v>
      </c>
    </row>
    <row r="364" spans="10:23" ht="15" customHeight="1" x14ac:dyDescent="0.15">
      <c r="J364" s="3">
        <f>IF(K364=0,0,IF(AND(K364&lt;&gt;0,INT(LEFT(O364,4))=结转!R$13),MAX(J$2:J363)+1,0))</f>
        <v>0</v>
      </c>
      <c r="K364" s="16">
        <f>ROUND(SUMIF(data!T$4:T$10000,O364,data!V$4:V$10000)-SUMIF(data!T$4:T$10000,O364,data!W$4:W$10000),2)</f>
        <v>0</v>
      </c>
      <c r="Q364" s="89">
        <v>0</v>
      </c>
      <c r="S364" s="16">
        <f t="shared" si="17"/>
        <v>0</v>
      </c>
      <c r="T364" s="16" t="str">
        <f t="shared" si="18"/>
        <v/>
      </c>
      <c r="U364" s="26">
        <f t="shared" si="16"/>
        <v>0</v>
      </c>
      <c r="W364" s="16">
        <f>IF(LEN(O364)=4,ROUND(SUMIF(data2!H$4:H$10000,O364,data2!V$4:V$10000)-SUMIF(data2!H$4:H$10000,O364,data2!W$4:W$10000)+Q364,2),IF(LEN(O364)=6,ROUND(SUMIF(data2!I$4:I$10000,O364,data2!V$4:V$10000)-SUMIF(data2!I$4:I$10000,O364,data2!W$4:W$10000)+Q364,2),IF(LEN(O364)=8,ROUND(SUMIF(data2!J$4:J$10000,O364,data2!V$4:V$10000)-SUMIF(data2!J$4:J$10000,O364,data2!W$4:W$10000)+Q364,2),IF(LEN(O364)=10,ROUND(SUMIF(data2!T$4:T$10000,O364,data2!V$4:V$10000)-SUMIF(data2!T$4:T$10000,O364,data2!W$4:W$10000)+Q364,2),0))))</f>
        <v>0</v>
      </c>
    </row>
    <row r="365" spans="10:23" ht="15" customHeight="1" x14ac:dyDescent="0.15">
      <c r="J365" s="3">
        <f>IF(K365=0,0,IF(AND(K365&lt;&gt;0,INT(LEFT(O365,4))=结转!R$13),MAX(J$2:J364)+1,0))</f>
        <v>0</v>
      </c>
      <c r="K365" s="16">
        <f>ROUND(SUMIF(data!T$4:T$10000,O365,data!V$4:V$10000)-SUMIF(data!T$4:T$10000,O365,data!W$4:W$10000),2)</f>
        <v>0</v>
      </c>
      <c r="Q365" s="89">
        <v>0</v>
      </c>
      <c r="S365" s="16">
        <f t="shared" si="17"/>
        <v>0</v>
      </c>
      <c r="T365" s="16" t="str">
        <f t="shared" si="18"/>
        <v/>
      </c>
      <c r="U365" s="26">
        <f t="shared" si="16"/>
        <v>0</v>
      </c>
      <c r="W365" s="16">
        <f>IF(LEN(O365)=4,ROUND(SUMIF(data2!H$4:H$10000,O365,data2!V$4:V$10000)-SUMIF(data2!H$4:H$10000,O365,data2!W$4:W$10000)+Q365,2),IF(LEN(O365)=6,ROUND(SUMIF(data2!I$4:I$10000,O365,data2!V$4:V$10000)-SUMIF(data2!I$4:I$10000,O365,data2!W$4:W$10000)+Q365,2),IF(LEN(O365)=8,ROUND(SUMIF(data2!J$4:J$10000,O365,data2!V$4:V$10000)-SUMIF(data2!J$4:J$10000,O365,data2!W$4:W$10000)+Q365,2),IF(LEN(O365)=10,ROUND(SUMIF(data2!T$4:T$10000,O365,data2!V$4:V$10000)-SUMIF(data2!T$4:T$10000,O365,data2!W$4:W$10000)+Q365,2),0))))</f>
        <v>0</v>
      </c>
    </row>
    <row r="366" spans="10:23" ht="15" customHeight="1" x14ac:dyDescent="0.15">
      <c r="J366" s="3">
        <f>IF(K366=0,0,IF(AND(K366&lt;&gt;0,INT(LEFT(O366,4))=结转!R$13),MAX(J$2:J365)+1,0))</f>
        <v>0</v>
      </c>
      <c r="K366" s="16">
        <f>ROUND(SUMIF(data!T$4:T$10000,O366,data!V$4:V$10000)-SUMIF(data!T$4:T$10000,O366,data!W$4:W$10000),2)</f>
        <v>0</v>
      </c>
      <c r="Q366" s="89">
        <v>0</v>
      </c>
      <c r="S366" s="16">
        <f t="shared" si="17"/>
        <v>0</v>
      </c>
      <c r="T366" s="16" t="str">
        <f t="shared" si="18"/>
        <v/>
      </c>
      <c r="U366" s="26">
        <f t="shared" si="16"/>
        <v>0</v>
      </c>
      <c r="W366" s="16">
        <f>IF(LEN(O366)=4,ROUND(SUMIF(data2!H$4:H$10000,O366,data2!V$4:V$10000)-SUMIF(data2!H$4:H$10000,O366,data2!W$4:W$10000)+Q366,2),IF(LEN(O366)=6,ROUND(SUMIF(data2!I$4:I$10000,O366,data2!V$4:V$10000)-SUMIF(data2!I$4:I$10000,O366,data2!W$4:W$10000)+Q366,2),IF(LEN(O366)=8,ROUND(SUMIF(data2!J$4:J$10000,O366,data2!V$4:V$10000)-SUMIF(data2!J$4:J$10000,O366,data2!W$4:W$10000)+Q366,2),IF(LEN(O366)=10,ROUND(SUMIF(data2!T$4:T$10000,O366,data2!V$4:V$10000)-SUMIF(data2!T$4:T$10000,O366,data2!W$4:W$10000)+Q366,2),0))))</f>
        <v>0</v>
      </c>
    </row>
    <row r="367" spans="10:23" ht="15" customHeight="1" x14ac:dyDescent="0.15">
      <c r="J367" s="3">
        <f>IF(K367=0,0,IF(AND(K367&lt;&gt;0,INT(LEFT(O367,4))=结转!R$13),MAX(J$2:J366)+1,0))</f>
        <v>0</v>
      </c>
      <c r="K367" s="16">
        <f>ROUND(SUMIF(data!T$4:T$10000,O367,data!V$4:V$10000)-SUMIF(data!T$4:T$10000,O367,data!W$4:W$10000),2)</f>
        <v>0</v>
      </c>
      <c r="Q367" s="89">
        <v>0</v>
      </c>
      <c r="S367" s="16">
        <f t="shared" si="17"/>
        <v>0</v>
      </c>
      <c r="T367" s="16" t="str">
        <f t="shared" si="18"/>
        <v/>
      </c>
      <c r="U367" s="26">
        <f t="shared" si="16"/>
        <v>0</v>
      </c>
      <c r="W367" s="16">
        <f>IF(LEN(O367)=4,ROUND(SUMIF(data2!H$4:H$10000,O367,data2!V$4:V$10000)-SUMIF(data2!H$4:H$10000,O367,data2!W$4:W$10000)+Q367,2),IF(LEN(O367)=6,ROUND(SUMIF(data2!I$4:I$10000,O367,data2!V$4:V$10000)-SUMIF(data2!I$4:I$10000,O367,data2!W$4:W$10000)+Q367,2),IF(LEN(O367)=8,ROUND(SUMIF(data2!J$4:J$10000,O367,data2!V$4:V$10000)-SUMIF(data2!J$4:J$10000,O367,data2!W$4:W$10000)+Q367,2),IF(LEN(O367)=10,ROUND(SUMIF(data2!T$4:T$10000,O367,data2!V$4:V$10000)-SUMIF(data2!T$4:T$10000,O367,data2!W$4:W$10000)+Q367,2),0))))</f>
        <v>0</v>
      </c>
    </row>
    <row r="368" spans="10:23" ht="15" customHeight="1" x14ac:dyDescent="0.15">
      <c r="J368" s="3">
        <f>IF(K368=0,0,IF(AND(K368&lt;&gt;0,INT(LEFT(O368,4))=结转!R$13),MAX(J$2:J367)+1,0))</f>
        <v>0</v>
      </c>
      <c r="K368" s="16">
        <f>ROUND(SUMIF(data!T$4:T$10000,O368,data!V$4:V$10000)-SUMIF(data!T$4:T$10000,O368,data!W$4:W$10000),2)</f>
        <v>0</v>
      </c>
      <c r="Q368" s="89">
        <v>0</v>
      </c>
      <c r="S368" s="16">
        <f t="shared" si="17"/>
        <v>0</v>
      </c>
      <c r="T368" s="16" t="str">
        <f t="shared" si="18"/>
        <v/>
      </c>
      <c r="U368" s="26">
        <f t="shared" si="16"/>
        <v>0</v>
      </c>
      <c r="W368" s="16">
        <f>IF(LEN(O368)=4,ROUND(SUMIF(data2!H$4:H$10000,O368,data2!V$4:V$10000)-SUMIF(data2!H$4:H$10000,O368,data2!W$4:W$10000)+Q368,2),IF(LEN(O368)=6,ROUND(SUMIF(data2!I$4:I$10000,O368,data2!V$4:V$10000)-SUMIF(data2!I$4:I$10000,O368,data2!W$4:W$10000)+Q368,2),IF(LEN(O368)=8,ROUND(SUMIF(data2!J$4:J$10000,O368,data2!V$4:V$10000)-SUMIF(data2!J$4:J$10000,O368,data2!W$4:W$10000)+Q368,2),IF(LEN(O368)=10,ROUND(SUMIF(data2!T$4:T$10000,O368,data2!V$4:V$10000)-SUMIF(data2!T$4:T$10000,O368,data2!W$4:W$10000)+Q368,2),0))))</f>
        <v>0</v>
      </c>
    </row>
    <row r="369" spans="10:23" ht="15" customHeight="1" x14ac:dyDescent="0.15">
      <c r="J369" s="3">
        <f>IF(K369=0,0,IF(AND(K369&lt;&gt;0,INT(LEFT(O369,4))=结转!R$13),MAX(J$2:J368)+1,0))</f>
        <v>0</v>
      </c>
      <c r="K369" s="16">
        <f>ROUND(SUMIF(data!T$4:T$10000,O369,data!V$4:V$10000)-SUMIF(data!T$4:T$10000,O369,data!W$4:W$10000),2)</f>
        <v>0</v>
      </c>
      <c r="Q369" s="89">
        <v>0</v>
      </c>
      <c r="S369" s="16">
        <f t="shared" si="17"/>
        <v>0</v>
      </c>
      <c r="T369" s="16" t="str">
        <f t="shared" si="18"/>
        <v/>
      </c>
      <c r="U369" s="26">
        <f t="shared" si="16"/>
        <v>0</v>
      </c>
      <c r="W369" s="16">
        <f>IF(LEN(O369)=4,ROUND(SUMIF(data2!H$4:H$10000,O369,data2!V$4:V$10000)-SUMIF(data2!H$4:H$10000,O369,data2!W$4:W$10000)+Q369,2),IF(LEN(O369)=6,ROUND(SUMIF(data2!I$4:I$10000,O369,data2!V$4:V$10000)-SUMIF(data2!I$4:I$10000,O369,data2!W$4:W$10000)+Q369,2),IF(LEN(O369)=8,ROUND(SUMIF(data2!J$4:J$10000,O369,data2!V$4:V$10000)-SUMIF(data2!J$4:J$10000,O369,data2!W$4:W$10000)+Q369,2),IF(LEN(O369)=10,ROUND(SUMIF(data2!T$4:T$10000,O369,data2!V$4:V$10000)-SUMIF(data2!T$4:T$10000,O369,data2!W$4:W$10000)+Q369,2),0))))</f>
        <v>0</v>
      </c>
    </row>
    <row r="370" spans="10:23" ht="15" customHeight="1" x14ac:dyDescent="0.15">
      <c r="J370" s="3">
        <f>IF(K370=0,0,IF(AND(K370&lt;&gt;0,INT(LEFT(O370,4))=结转!R$13),MAX(J$2:J369)+1,0))</f>
        <v>0</v>
      </c>
      <c r="K370" s="16">
        <f>ROUND(SUMIF(data!T$4:T$10000,O370,data!V$4:V$10000)-SUMIF(data!T$4:T$10000,O370,data!W$4:W$10000),2)</f>
        <v>0</v>
      </c>
      <c r="Q370" s="89">
        <v>0</v>
      </c>
      <c r="S370" s="16">
        <f t="shared" si="17"/>
        <v>0</v>
      </c>
      <c r="T370" s="16" t="str">
        <f t="shared" si="18"/>
        <v/>
      </c>
      <c r="U370" s="26">
        <f t="shared" si="16"/>
        <v>0</v>
      </c>
      <c r="W370" s="16">
        <f>IF(LEN(O370)=4,ROUND(SUMIF(data2!H$4:H$10000,O370,data2!V$4:V$10000)-SUMIF(data2!H$4:H$10000,O370,data2!W$4:W$10000)+Q370,2),IF(LEN(O370)=6,ROUND(SUMIF(data2!I$4:I$10000,O370,data2!V$4:V$10000)-SUMIF(data2!I$4:I$10000,O370,data2!W$4:W$10000)+Q370,2),IF(LEN(O370)=8,ROUND(SUMIF(data2!J$4:J$10000,O370,data2!V$4:V$10000)-SUMIF(data2!J$4:J$10000,O370,data2!W$4:W$10000)+Q370,2),IF(LEN(O370)=10,ROUND(SUMIF(data2!T$4:T$10000,O370,data2!V$4:V$10000)-SUMIF(data2!T$4:T$10000,O370,data2!W$4:W$10000)+Q370,2),0))))</f>
        <v>0</v>
      </c>
    </row>
    <row r="371" spans="10:23" ht="15" customHeight="1" x14ac:dyDescent="0.15">
      <c r="J371" s="3">
        <f>IF(K371=0,0,IF(AND(K371&lt;&gt;0,INT(LEFT(O371,4))=结转!R$13),MAX(J$2:J370)+1,0))</f>
        <v>0</v>
      </c>
      <c r="K371" s="16">
        <f>ROUND(SUMIF(data!T$4:T$10000,O371,data!V$4:V$10000)-SUMIF(data!T$4:T$10000,O371,data!W$4:W$10000),2)</f>
        <v>0</v>
      </c>
      <c r="Q371" s="89">
        <v>0</v>
      </c>
      <c r="S371" s="16">
        <f t="shared" si="17"/>
        <v>0</v>
      </c>
      <c r="T371" s="16" t="str">
        <f t="shared" si="18"/>
        <v/>
      </c>
      <c r="U371" s="26">
        <f t="shared" si="16"/>
        <v>0</v>
      </c>
      <c r="W371" s="16">
        <f>IF(LEN(O371)=4,ROUND(SUMIF(data2!H$4:H$10000,O371,data2!V$4:V$10000)-SUMIF(data2!H$4:H$10000,O371,data2!W$4:W$10000)+Q371,2),IF(LEN(O371)=6,ROUND(SUMIF(data2!I$4:I$10000,O371,data2!V$4:V$10000)-SUMIF(data2!I$4:I$10000,O371,data2!W$4:W$10000)+Q371,2),IF(LEN(O371)=8,ROUND(SUMIF(data2!J$4:J$10000,O371,data2!V$4:V$10000)-SUMIF(data2!J$4:J$10000,O371,data2!W$4:W$10000)+Q371,2),IF(LEN(O371)=10,ROUND(SUMIF(data2!T$4:T$10000,O371,data2!V$4:V$10000)-SUMIF(data2!T$4:T$10000,O371,data2!W$4:W$10000)+Q371,2),0))))</f>
        <v>0</v>
      </c>
    </row>
    <row r="372" spans="10:23" ht="15" customHeight="1" x14ac:dyDescent="0.15">
      <c r="J372" s="3">
        <f>IF(K372=0,0,IF(AND(K372&lt;&gt;0,INT(LEFT(O372,4))=结转!R$13),MAX(J$2:J371)+1,0))</f>
        <v>0</v>
      </c>
      <c r="K372" s="16">
        <f>ROUND(SUMIF(data!T$4:T$10000,O372,data!V$4:V$10000)-SUMIF(data!T$4:T$10000,O372,data!W$4:W$10000),2)</f>
        <v>0</v>
      </c>
      <c r="Q372" s="89">
        <v>0</v>
      </c>
      <c r="S372" s="16">
        <f t="shared" si="17"/>
        <v>0</v>
      </c>
      <c r="T372" s="16" t="str">
        <f t="shared" si="18"/>
        <v/>
      </c>
      <c r="U372" s="26">
        <f t="shared" si="16"/>
        <v>0</v>
      </c>
      <c r="W372" s="16">
        <f>IF(LEN(O372)=4,ROUND(SUMIF(data2!H$4:H$10000,O372,data2!V$4:V$10000)-SUMIF(data2!H$4:H$10000,O372,data2!W$4:W$10000)+Q372,2),IF(LEN(O372)=6,ROUND(SUMIF(data2!I$4:I$10000,O372,data2!V$4:V$10000)-SUMIF(data2!I$4:I$10000,O372,data2!W$4:W$10000)+Q372,2),IF(LEN(O372)=8,ROUND(SUMIF(data2!J$4:J$10000,O372,data2!V$4:V$10000)-SUMIF(data2!J$4:J$10000,O372,data2!W$4:W$10000)+Q372,2),IF(LEN(O372)=10,ROUND(SUMIF(data2!T$4:T$10000,O372,data2!V$4:V$10000)-SUMIF(data2!T$4:T$10000,O372,data2!W$4:W$10000)+Q372,2),0))))</f>
        <v>0</v>
      </c>
    </row>
    <row r="373" spans="10:23" ht="15" customHeight="1" x14ac:dyDescent="0.15">
      <c r="J373" s="3">
        <f>IF(K373=0,0,IF(AND(K373&lt;&gt;0,INT(LEFT(O373,4))=结转!R$13),MAX(J$2:J372)+1,0))</f>
        <v>0</v>
      </c>
      <c r="K373" s="16">
        <f>ROUND(SUMIF(data!T$4:T$10000,O373,data!V$4:V$10000)-SUMIF(data!T$4:T$10000,O373,data!W$4:W$10000),2)</f>
        <v>0</v>
      </c>
      <c r="Q373" s="89">
        <v>0</v>
      </c>
      <c r="S373" s="16">
        <f t="shared" si="17"/>
        <v>0</v>
      </c>
      <c r="T373" s="16" t="str">
        <f t="shared" si="18"/>
        <v/>
      </c>
      <c r="U373" s="26">
        <f t="shared" si="16"/>
        <v>0</v>
      </c>
      <c r="W373" s="16">
        <f>IF(LEN(O373)=4,ROUND(SUMIF(data2!H$4:H$10000,O373,data2!V$4:V$10000)-SUMIF(data2!H$4:H$10000,O373,data2!W$4:W$10000)+Q373,2),IF(LEN(O373)=6,ROUND(SUMIF(data2!I$4:I$10000,O373,data2!V$4:V$10000)-SUMIF(data2!I$4:I$10000,O373,data2!W$4:W$10000)+Q373,2),IF(LEN(O373)=8,ROUND(SUMIF(data2!J$4:J$10000,O373,data2!V$4:V$10000)-SUMIF(data2!J$4:J$10000,O373,data2!W$4:W$10000)+Q373,2),IF(LEN(O373)=10,ROUND(SUMIF(data2!T$4:T$10000,O373,data2!V$4:V$10000)-SUMIF(data2!T$4:T$10000,O373,data2!W$4:W$10000)+Q373,2),0))))</f>
        <v>0</v>
      </c>
    </row>
    <row r="374" spans="10:23" ht="15" customHeight="1" x14ac:dyDescent="0.15">
      <c r="J374" s="3">
        <f>IF(K374=0,0,IF(AND(K374&lt;&gt;0,INT(LEFT(O374,4))=结转!R$13),MAX(J$2:J373)+1,0))</f>
        <v>0</v>
      </c>
      <c r="K374" s="16">
        <f>ROUND(SUMIF(data!T$4:T$10000,O374,data!V$4:V$10000)-SUMIF(data!T$4:T$10000,O374,data!W$4:W$10000),2)</f>
        <v>0</v>
      </c>
      <c r="Q374" s="89">
        <v>0</v>
      </c>
      <c r="S374" s="16">
        <f t="shared" si="17"/>
        <v>0</v>
      </c>
      <c r="T374" s="16" t="str">
        <f t="shared" si="18"/>
        <v/>
      </c>
      <c r="U374" s="26">
        <f t="shared" si="16"/>
        <v>0</v>
      </c>
      <c r="W374" s="16">
        <f>IF(LEN(O374)=4,ROUND(SUMIF(data2!H$4:H$10000,O374,data2!V$4:V$10000)-SUMIF(data2!H$4:H$10000,O374,data2!W$4:W$10000)+Q374,2),IF(LEN(O374)=6,ROUND(SUMIF(data2!I$4:I$10000,O374,data2!V$4:V$10000)-SUMIF(data2!I$4:I$10000,O374,data2!W$4:W$10000)+Q374,2),IF(LEN(O374)=8,ROUND(SUMIF(data2!J$4:J$10000,O374,data2!V$4:V$10000)-SUMIF(data2!J$4:J$10000,O374,data2!W$4:W$10000)+Q374,2),IF(LEN(O374)=10,ROUND(SUMIF(data2!T$4:T$10000,O374,data2!V$4:V$10000)-SUMIF(data2!T$4:T$10000,O374,data2!W$4:W$10000)+Q374,2),0))))</f>
        <v>0</v>
      </c>
    </row>
    <row r="375" spans="10:23" ht="15" customHeight="1" x14ac:dyDescent="0.15">
      <c r="J375" s="3">
        <f>IF(K375=0,0,IF(AND(K375&lt;&gt;0,INT(LEFT(O375,4))=结转!R$13),MAX(J$2:J374)+1,0))</f>
        <v>0</v>
      </c>
      <c r="K375" s="16">
        <f>ROUND(SUMIF(data!T$4:T$10000,O375,data!V$4:V$10000)-SUMIF(data!T$4:T$10000,O375,data!W$4:W$10000),2)</f>
        <v>0</v>
      </c>
      <c r="Q375" s="89">
        <v>0</v>
      </c>
      <c r="S375" s="16">
        <f t="shared" si="17"/>
        <v>0</v>
      </c>
      <c r="T375" s="16" t="str">
        <f t="shared" si="18"/>
        <v/>
      </c>
      <c r="U375" s="26">
        <f t="shared" si="16"/>
        <v>0</v>
      </c>
      <c r="W375" s="16">
        <f>IF(LEN(O375)=4,ROUND(SUMIF(data2!H$4:H$10000,O375,data2!V$4:V$10000)-SUMIF(data2!H$4:H$10000,O375,data2!W$4:W$10000)+Q375,2),IF(LEN(O375)=6,ROUND(SUMIF(data2!I$4:I$10000,O375,data2!V$4:V$10000)-SUMIF(data2!I$4:I$10000,O375,data2!W$4:W$10000)+Q375,2),IF(LEN(O375)=8,ROUND(SUMIF(data2!J$4:J$10000,O375,data2!V$4:V$10000)-SUMIF(data2!J$4:J$10000,O375,data2!W$4:W$10000)+Q375,2),IF(LEN(O375)=10,ROUND(SUMIF(data2!T$4:T$10000,O375,data2!V$4:V$10000)-SUMIF(data2!T$4:T$10000,O375,data2!W$4:W$10000)+Q375,2),0))))</f>
        <v>0</v>
      </c>
    </row>
    <row r="376" spans="10:23" ht="15" customHeight="1" x14ac:dyDescent="0.15">
      <c r="J376" s="3">
        <f>IF(K376=0,0,IF(AND(K376&lt;&gt;0,INT(LEFT(O376,4))=结转!R$13),MAX(J$2:J375)+1,0))</f>
        <v>0</v>
      </c>
      <c r="K376" s="16">
        <f>ROUND(SUMIF(data!T$4:T$10000,O376,data!V$4:V$10000)-SUMIF(data!T$4:T$10000,O376,data!W$4:W$10000),2)</f>
        <v>0</v>
      </c>
      <c r="Q376" s="89">
        <v>0</v>
      </c>
      <c r="S376" s="16">
        <f t="shared" si="17"/>
        <v>0</v>
      </c>
      <c r="T376" s="16" t="str">
        <f t="shared" si="18"/>
        <v/>
      </c>
      <c r="U376" s="26">
        <f t="shared" si="16"/>
        <v>0</v>
      </c>
      <c r="W376" s="16">
        <f>IF(LEN(O376)=4,ROUND(SUMIF(data2!H$4:H$10000,O376,data2!V$4:V$10000)-SUMIF(data2!H$4:H$10000,O376,data2!W$4:W$10000)+Q376,2),IF(LEN(O376)=6,ROUND(SUMIF(data2!I$4:I$10000,O376,data2!V$4:V$10000)-SUMIF(data2!I$4:I$10000,O376,data2!W$4:W$10000)+Q376,2),IF(LEN(O376)=8,ROUND(SUMIF(data2!J$4:J$10000,O376,data2!V$4:V$10000)-SUMIF(data2!J$4:J$10000,O376,data2!W$4:W$10000)+Q376,2),IF(LEN(O376)=10,ROUND(SUMIF(data2!T$4:T$10000,O376,data2!V$4:V$10000)-SUMIF(data2!T$4:T$10000,O376,data2!W$4:W$10000)+Q376,2),0))))</f>
        <v>0</v>
      </c>
    </row>
    <row r="377" spans="10:23" ht="15" customHeight="1" x14ac:dyDescent="0.15">
      <c r="J377" s="3">
        <f>IF(K377=0,0,IF(AND(K377&lt;&gt;0,INT(LEFT(O377,4))=结转!R$13),MAX(J$2:J376)+1,0))</f>
        <v>0</v>
      </c>
      <c r="K377" s="16">
        <f>ROUND(SUMIF(data!T$4:T$10000,O377,data!V$4:V$10000)-SUMIF(data!T$4:T$10000,O377,data!W$4:W$10000),2)</f>
        <v>0</v>
      </c>
      <c r="Q377" s="89">
        <v>0</v>
      </c>
      <c r="S377" s="16">
        <f t="shared" si="17"/>
        <v>0</v>
      </c>
      <c r="T377" s="16" t="str">
        <f t="shared" si="18"/>
        <v/>
      </c>
      <c r="U377" s="26">
        <f t="shared" si="16"/>
        <v>0</v>
      </c>
      <c r="W377" s="16">
        <f>IF(LEN(O377)=4,ROUND(SUMIF(data2!H$4:H$10000,O377,data2!V$4:V$10000)-SUMIF(data2!H$4:H$10000,O377,data2!W$4:W$10000)+Q377,2),IF(LEN(O377)=6,ROUND(SUMIF(data2!I$4:I$10000,O377,data2!V$4:V$10000)-SUMIF(data2!I$4:I$10000,O377,data2!W$4:W$10000)+Q377,2),IF(LEN(O377)=8,ROUND(SUMIF(data2!J$4:J$10000,O377,data2!V$4:V$10000)-SUMIF(data2!J$4:J$10000,O377,data2!W$4:W$10000)+Q377,2),IF(LEN(O377)=10,ROUND(SUMIF(data2!T$4:T$10000,O377,data2!V$4:V$10000)-SUMIF(data2!T$4:T$10000,O377,data2!W$4:W$10000)+Q377,2),0))))</f>
        <v>0</v>
      </c>
    </row>
    <row r="378" spans="10:23" ht="15" customHeight="1" x14ac:dyDescent="0.15">
      <c r="J378" s="3">
        <f>IF(K378=0,0,IF(AND(K378&lt;&gt;0,INT(LEFT(O378,4))=结转!R$13),MAX(J$2:J377)+1,0))</f>
        <v>0</v>
      </c>
      <c r="K378" s="16">
        <f>ROUND(SUMIF(data!T$4:T$10000,O378,data!V$4:V$10000)-SUMIF(data!T$4:T$10000,O378,data!W$4:W$10000),2)</f>
        <v>0</v>
      </c>
      <c r="Q378" s="89">
        <v>0</v>
      </c>
      <c r="S378" s="16">
        <f t="shared" si="17"/>
        <v>0</v>
      </c>
      <c r="T378" s="16" t="str">
        <f t="shared" si="18"/>
        <v/>
      </c>
      <c r="U378" s="26">
        <f t="shared" si="16"/>
        <v>0</v>
      </c>
      <c r="W378" s="16">
        <f>IF(LEN(O378)=4,ROUND(SUMIF(data2!H$4:H$10000,O378,data2!V$4:V$10000)-SUMIF(data2!H$4:H$10000,O378,data2!W$4:W$10000)+Q378,2),IF(LEN(O378)=6,ROUND(SUMIF(data2!I$4:I$10000,O378,data2!V$4:V$10000)-SUMIF(data2!I$4:I$10000,O378,data2!W$4:W$10000)+Q378,2),IF(LEN(O378)=8,ROUND(SUMIF(data2!J$4:J$10000,O378,data2!V$4:V$10000)-SUMIF(data2!J$4:J$10000,O378,data2!W$4:W$10000)+Q378,2),IF(LEN(O378)=10,ROUND(SUMIF(data2!T$4:T$10000,O378,data2!V$4:V$10000)-SUMIF(data2!T$4:T$10000,O378,data2!W$4:W$10000)+Q378,2),0))))</f>
        <v>0</v>
      </c>
    </row>
    <row r="379" spans="10:23" ht="15" customHeight="1" x14ac:dyDescent="0.15">
      <c r="J379" s="3">
        <f>IF(K379=0,0,IF(AND(K379&lt;&gt;0,INT(LEFT(O379,4))=结转!R$13),MAX(J$2:J378)+1,0))</f>
        <v>0</v>
      </c>
      <c r="K379" s="16">
        <f>ROUND(SUMIF(data!T$4:T$10000,O379,data!V$4:V$10000)-SUMIF(data!T$4:T$10000,O379,data!W$4:W$10000),2)</f>
        <v>0</v>
      </c>
      <c r="Q379" s="89">
        <v>0</v>
      </c>
      <c r="S379" s="16">
        <f t="shared" si="17"/>
        <v>0</v>
      </c>
      <c r="T379" s="16" t="str">
        <f t="shared" si="18"/>
        <v/>
      </c>
      <c r="U379" s="26">
        <f t="shared" si="16"/>
        <v>0</v>
      </c>
      <c r="W379" s="16">
        <f>IF(LEN(O379)=4,ROUND(SUMIF(data2!H$4:H$10000,O379,data2!V$4:V$10000)-SUMIF(data2!H$4:H$10000,O379,data2!W$4:W$10000)+Q379,2),IF(LEN(O379)=6,ROUND(SUMIF(data2!I$4:I$10000,O379,data2!V$4:V$10000)-SUMIF(data2!I$4:I$10000,O379,data2!W$4:W$10000)+Q379,2),IF(LEN(O379)=8,ROUND(SUMIF(data2!J$4:J$10000,O379,data2!V$4:V$10000)-SUMIF(data2!J$4:J$10000,O379,data2!W$4:W$10000)+Q379,2),IF(LEN(O379)=10,ROUND(SUMIF(data2!T$4:T$10000,O379,data2!V$4:V$10000)-SUMIF(data2!T$4:T$10000,O379,data2!W$4:W$10000)+Q379,2),0))))</f>
        <v>0</v>
      </c>
    </row>
    <row r="380" spans="10:23" ht="15" customHeight="1" x14ac:dyDescent="0.15">
      <c r="J380" s="3">
        <f>IF(K380=0,0,IF(AND(K380&lt;&gt;0,INT(LEFT(O380,4))=结转!R$13),MAX(J$2:J379)+1,0))</f>
        <v>0</v>
      </c>
      <c r="K380" s="16">
        <f>ROUND(SUMIF(data!T$4:T$10000,O380,data!V$4:V$10000)-SUMIF(data!T$4:T$10000,O380,data!W$4:W$10000),2)</f>
        <v>0</v>
      </c>
      <c r="Q380" s="89">
        <v>0</v>
      </c>
      <c r="S380" s="16">
        <f t="shared" si="17"/>
        <v>0</v>
      </c>
      <c r="T380" s="16" t="str">
        <f t="shared" si="18"/>
        <v/>
      </c>
      <c r="U380" s="26">
        <f t="shared" si="16"/>
        <v>0</v>
      </c>
      <c r="W380" s="16">
        <f>IF(LEN(O380)=4,ROUND(SUMIF(data2!H$4:H$10000,O380,data2!V$4:V$10000)-SUMIF(data2!H$4:H$10000,O380,data2!W$4:W$10000)+Q380,2),IF(LEN(O380)=6,ROUND(SUMIF(data2!I$4:I$10000,O380,data2!V$4:V$10000)-SUMIF(data2!I$4:I$10000,O380,data2!W$4:W$10000)+Q380,2),IF(LEN(O380)=8,ROUND(SUMIF(data2!J$4:J$10000,O380,data2!V$4:V$10000)-SUMIF(data2!J$4:J$10000,O380,data2!W$4:W$10000)+Q380,2),IF(LEN(O380)=10,ROUND(SUMIF(data2!T$4:T$10000,O380,data2!V$4:V$10000)-SUMIF(data2!T$4:T$10000,O380,data2!W$4:W$10000)+Q380,2),0))))</f>
        <v>0</v>
      </c>
    </row>
    <row r="381" spans="10:23" ht="15" customHeight="1" x14ac:dyDescent="0.15">
      <c r="J381" s="3">
        <f>IF(K381=0,0,IF(AND(K381&lt;&gt;0,INT(LEFT(O381,4))=结转!R$13),MAX(J$2:J380)+1,0))</f>
        <v>0</v>
      </c>
      <c r="K381" s="16">
        <f>ROUND(SUMIF(data!T$4:T$10000,O381,data!V$4:V$10000)-SUMIF(data!T$4:T$10000,O381,data!W$4:W$10000),2)</f>
        <v>0</v>
      </c>
      <c r="Q381" s="89">
        <v>0</v>
      </c>
      <c r="S381" s="16">
        <f t="shared" si="17"/>
        <v>0</v>
      </c>
      <c r="T381" s="16" t="str">
        <f t="shared" si="18"/>
        <v/>
      </c>
      <c r="U381" s="26">
        <f t="shared" si="16"/>
        <v>0</v>
      </c>
      <c r="W381" s="16">
        <f>IF(LEN(O381)=4,ROUND(SUMIF(data2!H$4:H$10000,O381,data2!V$4:V$10000)-SUMIF(data2!H$4:H$10000,O381,data2!W$4:W$10000)+Q381,2),IF(LEN(O381)=6,ROUND(SUMIF(data2!I$4:I$10000,O381,data2!V$4:V$10000)-SUMIF(data2!I$4:I$10000,O381,data2!W$4:W$10000)+Q381,2),IF(LEN(O381)=8,ROUND(SUMIF(data2!J$4:J$10000,O381,data2!V$4:V$10000)-SUMIF(data2!J$4:J$10000,O381,data2!W$4:W$10000)+Q381,2),IF(LEN(O381)=10,ROUND(SUMIF(data2!T$4:T$10000,O381,data2!V$4:V$10000)-SUMIF(data2!T$4:T$10000,O381,data2!W$4:W$10000)+Q381,2),0))))</f>
        <v>0</v>
      </c>
    </row>
    <row r="382" spans="10:23" ht="15" customHeight="1" x14ac:dyDescent="0.15">
      <c r="J382" s="3">
        <f>IF(K382=0,0,IF(AND(K382&lt;&gt;0,INT(LEFT(O382,4))=结转!R$13),MAX(J$2:J381)+1,0))</f>
        <v>0</v>
      </c>
      <c r="K382" s="16">
        <f>ROUND(SUMIF(data!T$4:T$10000,O382,data!V$4:V$10000)-SUMIF(data!T$4:T$10000,O382,data!W$4:W$10000),2)</f>
        <v>0</v>
      </c>
      <c r="Q382" s="89">
        <v>0</v>
      </c>
      <c r="S382" s="16">
        <f t="shared" si="17"/>
        <v>0</v>
      </c>
      <c r="T382" s="16" t="str">
        <f t="shared" si="18"/>
        <v/>
      </c>
      <c r="U382" s="26">
        <f t="shared" si="16"/>
        <v>0</v>
      </c>
      <c r="W382" s="16">
        <f>IF(LEN(O382)=4,ROUND(SUMIF(data2!H$4:H$10000,O382,data2!V$4:V$10000)-SUMIF(data2!H$4:H$10000,O382,data2!W$4:W$10000)+Q382,2),IF(LEN(O382)=6,ROUND(SUMIF(data2!I$4:I$10000,O382,data2!V$4:V$10000)-SUMIF(data2!I$4:I$10000,O382,data2!W$4:W$10000)+Q382,2),IF(LEN(O382)=8,ROUND(SUMIF(data2!J$4:J$10000,O382,data2!V$4:V$10000)-SUMIF(data2!J$4:J$10000,O382,data2!W$4:W$10000)+Q382,2),IF(LEN(O382)=10,ROUND(SUMIF(data2!T$4:T$10000,O382,data2!V$4:V$10000)-SUMIF(data2!T$4:T$10000,O382,data2!W$4:W$10000)+Q382,2),0))))</f>
        <v>0</v>
      </c>
    </row>
    <row r="383" spans="10:23" ht="15" customHeight="1" x14ac:dyDescent="0.15">
      <c r="J383" s="3">
        <f>IF(K383=0,0,IF(AND(K383&lt;&gt;0,INT(LEFT(O383,4))=结转!R$13),MAX(J$2:J382)+1,0))</f>
        <v>0</v>
      </c>
      <c r="K383" s="16">
        <f>ROUND(SUMIF(data!T$4:T$10000,O383,data!V$4:V$10000)-SUMIF(data!T$4:T$10000,O383,data!W$4:W$10000),2)</f>
        <v>0</v>
      </c>
      <c r="Q383" s="89">
        <v>0</v>
      </c>
      <c r="S383" s="16">
        <f t="shared" si="17"/>
        <v>0</v>
      </c>
      <c r="T383" s="16" t="str">
        <f t="shared" si="18"/>
        <v/>
      </c>
      <c r="U383" s="26">
        <f t="shared" si="16"/>
        <v>0</v>
      </c>
      <c r="W383" s="16">
        <f>IF(LEN(O383)=4,ROUND(SUMIF(data2!H$4:H$10000,O383,data2!V$4:V$10000)-SUMIF(data2!H$4:H$10000,O383,data2!W$4:W$10000)+Q383,2),IF(LEN(O383)=6,ROUND(SUMIF(data2!I$4:I$10000,O383,data2!V$4:V$10000)-SUMIF(data2!I$4:I$10000,O383,data2!W$4:W$10000)+Q383,2),IF(LEN(O383)=8,ROUND(SUMIF(data2!J$4:J$10000,O383,data2!V$4:V$10000)-SUMIF(data2!J$4:J$10000,O383,data2!W$4:W$10000)+Q383,2),IF(LEN(O383)=10,ROUND(SUMIF(data2!T$4:T$10000,O383,data2!V$4:V$10000)-SUMIF(data2!T$4:T$10000,O383,data2!W$4:W$10000)+Q383,2),0))))</f>
        <v>0</v>
      </c>
    </row>
    <row r="384" spans="10:23" ht="15" customHeight="1" x14ac:dyDescent="0.15">
      <c r="J384" s="3">
        <f>IF(K384=0,0,IF(AND(K384&lt;&gt;0,INT(LEFT(O384,4))=结转!R$13),MAX(J$2:J383)+1,0))</f>
        <v>0</v>
      </c>
      <c r="K384" s="16">
        <f>ROUND(SUMIF(data!T$4:T$10000,O384,data!V$4:V$10000)-SUMIF(data!T$4:T$10000,O384,data!W$4:W$10000),2)</f>
        <v>0</v>
      </c>
      <c r="Q384" s="89">
        <v>0</v>
      </c>
      <c r="S384" s="16">
        <f t="shared" si="17"/>
        <v>0</v>
      </c>
      <c r="T384" s="16" t="str">
        <f t="shared" si="18"/>
        <v/>
      </c>
      <c r="U384" s="26">
        <f t="shared" si="16"/>
        <v>0</v>
      </c>
      <c r="W384" s="16">
        <f>IF(LEN(O384)=4,ROUND(SUMIF(data2!H$4:H$10000,O384,data2!V$4:V$10000)-SUMIF(data2!H$4:H$10000,O384,data2!W$4:W$10000)+Q384,2),IF(LEN(O384)=6,ROUND(SUMIF(data2!I$4:I$10000,O384,data2!V$4:V$10000)-SUMIF(data2!I$4:I$10000,O384,data2!W$4:W$10000)+Q384,2),IF(LEN(O384)=8,ROUND(SUMIF(data2!J$4:J$10000,O384,data2!V$4:V$10000)-SUMIF(data2!J$4:J$10000,O384,data2!W$4:W$10000)+Q384,2),IF(LEN(O384)=10,ROUND(SUMIF(data2!T$4:T$10000,O384,data2!V$4:V$10000)-SUMIF(data2!T$4:T$10000,O384,data2!W$4:W$10000)+Q384,2),0))))</f>
        <v>0</v>
      </c>
    </row>
    <row r="385" spans="10:23" ht="15" customHeight="1" x14ac:dyDescent="0.15">
      <c r="J385" s="3">
        <f>IF(K385=0,0,IF(AND(K385&lt;&gt;0,INT(LEFT(O385,4))=结转!R$13),MAX(J$2:J384)+1,0))</f>
        <v>0</v>
      </c>
      <c r="K385" s="16">
        <f>ROUND(SUMIF(data!T$4:T$10000,O385,data!V$4:V$10000)-SUMIF(data!T$4:T$10000,O385,data!W$4:W$10000),2)</f>
        <v>0</v>
      </c>
      <c r="Q385" s="89">
        <v>0</v>
      </c>
      <c r="S385" s="16">
        <f t="shared" si="17"/>
        <v>0</v>
      </c>
      <c r="T385" s="16" t="str">
        <f t="shared" si="18"/>
        <v/>
      </c>
      <c r="U385" s="26">
        <f t="shared" si="16"/>
        <v>0</v>
      </c>
      <c r="W385" s="16">
        <f>IF(LEN(O385)=4,ROUND(SUMIF(data2!H$4:H$10000,O385,data2!V$4:V$10000)-SUMIF(data2!H$4:H$10000,O385,data2!W$4:W$10000)+Q385,2),IF(LEN(O385)=6,ROUND(SUMIF(data2!I$4:I$10000,O385,data2!V$4:V$10000)-SUMIF(data2!I$4:I$10000,O385,data2!W$4:W$10000)+Q385,2),IF(LEN(O385)=8,ROUND(SUMIF(data2!J$4:J$10000,O385,data2!V$4:V$10000)-SUMIF(data2!J$4:J$10000,O385,data2!W$4:W$10000)+Q385,2),IF(LEN(O385)=10,ROUND(SUMIF(data2!T$4:T$10000,O385,data2!V$4:V$10000)-SUMIF(data2!T$4:T$10000,O385,data2!W$4:W$10000)+Q385,2),0))))</f>
        <v>0</v>
      </c>
    </row>
    <row r="386" spans="10:23" ht="15" customHeight="1" x14ac:dyDescent="0.15">
      <c r="J386" s="3">
        <f>IF(K386=0,0,IF(AND(K386&lt;&gt;0,INT(LEFT(O386,4))=结转!R$13),MAX(J$2:J385)+1,0))</f>
        <v>0</v>
      </c>
      <c r="K386" s="16">
        <f>ROUND(SUMIF(data!T$4:T$10000,O386,data!V$4:V$10000)-SUMIF(data!T$4:T$10000,O386,data!W$4:W$10000),2)</f>
        <v>0</v>
      </c>
      <c r="Q386" s="89">
        <v>0</v>
      </c>
      <c r="S386" s="16">
        <f t="shared" si="17"/>
        <v>0</v>
      </c>
      <c r="T386" s="16" t="str">
        <f t="shared" si="18"/>
        <v/>
      </c>
      <c r="U386" s="26">
        <f t="shared" si="16"/>
        <v>0</v>
      </c>
      <c r="W386" s="16">
        <f>IF(LEN(O386)=4,ROUND(SUMIF(data2!H$4:H$10000,O386,data2!V$4:V$10000)-SUMIF(data2!H$4:H$10000,O386,data2!W$4:W$10000)+Q386,2),IF(LEN(O386)=6,ROUND(SUMIF(data2!I$4:I$10000,O386,data2!V$4:V$10000)-SUMIF(data2!I$4:I$10000,O386,data2!W$4:W$10000)+Q386,2),IF(LEN(O386)=8,ROUND(SUMIF(data2!J$4:J$10000,O386,data2!V$4:V$10000)-SUMIF(data2!J$4:J$10000,O386,data2!W$4:W$10000)+Q386,2),IF(LEN(O386)=10,ROUND(SUMIF(data2!T$4:T$10000,O386,data2!V$4:V$10000)-SUMIF(data2!T$4:T$10000,O386,data2!W$4:W$10000)+Q386,2),0))))</f>
        <v>0</v>
      </c>
    </row>
    <row r="387" spans="10:23" ht="15" customHeight="1" x14ac:dyDescent="0.15">
      <c r="J387" s="3">
        <f>IF(K387=0,0,IF(AND(K387&lt;&gt;0,INT(LEFT(O387,4))=结转!R$13),MAX(J$2:J386)+1,0))</f>
        <v>0</v>
      </c>
      <c r="K387" s="16">
        <f>ROUND(SUMIF(data!T$4:T$10000,O387,data!V$4:V$10000)-SUMIF(data!T$4:T$10000,O387,data!W$4:W$10000),2)</f>
        <v>0</v>
      </c>
      <c r="Q387" s="89">
        <v>0</v>
      </c>
      <c r="S387" s="16">
        <f t="shared" si="17"/>
        <v>0</v>
      </c>
      <c r="T387" s="16" t="str">
        <f t="shared" si="18"/>
        <v/>
      </c>
      <c r="U387" s="26">
        <f t="shared" si="16"/>
        <v>0</v>
      </c>
      <c r="W387" s="16">
        <f>IF(LEN(O387)=4,ROUND(SUMIF(data2!H$4:H$10000,O387,data2!V$4:V$10000)-SUMIF(data2!H$4:H$10000,O387,data2!W$4:W$10000)+Q387,2),IF(LEN(O387)=6,ROUND(SUMIF(data2!I$4:I$10000,O387,data2!V$4:V$10000)-SUMIF(data2!I$4:I$10000,O387,data2!W$4:W$10000)+Q387,2),IF(LEN(O387)=8,ROUND(SUMIF(data2!J$4:J$10000,O387,data2!V$4:V$10000)-SUMIF(data2!J$4:J$10000,O387,data2!W$4:W$10000)+Q387,2),IF(LEN(O387)=10,ROUND(SUMIF(data2!T$4:T$10000,O387,data2!V$4:V$10000)-SUMIF(data2!T$4:T$10000,O387,data2!W$4:W$10000)+Q387,2),0))))</f>
        <v>0</v>
      </c>
    </row>
    <row r="388" spans="10:23" ht="15" customHeight="1" x14ac:dyDescent="0.15">
      <c r="J388" s="3">
        <f>IF(K388=0,0,IF(AND(K388&lt;&gt;0,INT(LEFT(O388,4))=结转!R$13),MAX(J$2:J387)+1,0))</f>
        <v>0</v>
      </c>
      <c r="K388" s="16">
        <f>ROUND(SUMIF(data!T$4:T$10000,O388,data!V$4:V$10000)-SUMIF(data!T$4:T$10000,O388,data!W$4:W$10000),2)</f>
        <v>0</v>
      </c>
      <c r="Q388" s="89">
        <v>0</v>
      </c>
      <c r="S388" s="16">
        <f t="shared" si="17"/>
        <v>0</v>
      </c>
      <c r="T388" s="16" t="str">
        <f t="shared" si="18"/>
        <v/>
      </c>
      <c r="U388" s="26">
        <f t="shared" ref="U388:U451" si="19">IF(O388="",0,ROUND(IF(T388&lt;&gt;0,T388,Q388),2))</f>
        <v>0</v>
      </c>
      <c r="W388" s="16">
        <f>IF(LEN(O388)=4,ROUND(SUMIF(data2!H$4:H$10000,O388,data2!V$4:V$10000)-SUMIF(data2!H$4:H$10000,O388,data2!W$4:W$10000)+Q388,2),IF(LEN(O388)=6,ROUND(SUMIF(data2!I$4:I$10000,O388,data2!V$4:V$10000)-SUMIF(data2!I$4:I$10000,O388,data2!W$4:W$10000)+Q388,2),IF(LEN(O388)=8,ROUND(SUMIF(data2!J$4:J$10000,O388,data2!V$4:V$10000)-SUMIF(data2!J$4:J$10000,O388,data2!W$4:W$10000)+Q388,2),IF(LEN(O388)=10,ROUND(SUMIF(data2!T$4:T$10000,O388,data2!V$4:V$10000)-SUMIF(data2!T$4:T$10000,O388,data2!W$4:W$10000)+Q388,2),0))))</f>
        <v>0</v>
      </c>
    </row>
    <row r="389" spans="10:23" ht="15" customHeight="1" x14ac:dyDescent="0.15">
      <c r="J389" s="3">
        <f>IF(K389=0,0,IF(AND(K389&lt;&gt;0,INT(LEFT(O389,4))=结转!R$13),MAX(J$2:J388)+1,0))</f>
        <v>0</v>
      </c>
      <c r="K389" s="16">
        <f>ROUND(SUMIF(data!T$4:T$10000,O389,data!V$4:V$10000)-SUMIF(data!T$4:T$10000,O389,data!W$4:W$10000),2)</f>
        <v>0</v>
      </c>
      <c r="Q389" s="89">
        <v>0</v>
      </c>
      <c r="S389" s="16">
        <f t="shared" si="17"/>
        <v>0</v>
      </c>
      <c r="T389" s="16" t="str">
        <f t="shared" si="18"/>
        <v/>
      </c>
      <c r="U389" s="26">
        <f t="shared" si="19"/>
        <v>0</v>
      </c>
      <c r="W389" s="16">
        <f>IF(LEN(O389)=4,ROUND(SUMIF(data2!H$4:H$10000,O389,data2!V$4:V$10000)-SUMIF(data2!H$4:H$10000,O389,data2!W$4:W$10000)+Q389,2),IF(LEN(O389)=6,ROUND(SUMIF(data2!I$4:I$10000,O389,data2!V$4:V$10000)-SUMIF(data2!I$4:I$10000,O389,data2!W$4:W$10000)+Q389,2),IF(LEN(O389)=8,ROUND(SUMIF(data2!J$4:J$10000,O389,data2!V$4:V$10000)-SUMIF(data2!J$4:J$10000,O389,data2!W$4:W$10000)+Q389,2),IF(LEN(O389)=10,ROUND(SUMIF(data2!T$4:T$10000,O389,data2!V$4:V$10000)-SUMIF(data2!T$4:T$10000,O389,data2!W$4:W$10000)+Q389,2),0))))</f>
        <v>0</v>
      </c>
    </row>
    <row r="390" spans="10:23" ht="15" customHeight="1" x14ac:dyDescent="0.15">
      <c r="J390" s="3">
        <f>IF(K390=0,0,IF(AND(K390&lt;&gt;0,INT(LEFT(O390,4))=结转!R$13),MAX(J$2:J389)+1,0))</f>
        <v>0</v>
      </c>
      <c r="K390" s="16">
        <f>ROUND(SUMIF(data!T$4:T$10000,O390,data!V$4:V$10000)-SUMIF(data!T$4:T$10000,O390,data!W$4:W$10000),2)</f>
        <v>0</v>
      </c>
      <c r="Q390" s="89">
        <v>0</v>
      </c>
      <c r="S390" s="16">
        <f t="shared" si="17"/>
        <v>0</v>
      </c>
      <c r="T390" s="16" t="str">
        <f t="shared" si="18"/>
        <v/>
      </c>
      <c r="U390" s="26">
        <f t="shared" si="19"/>
        <v>0</v>
      </c>
      <c r="W390" s="16">
        <f>IF(LEN(O390)=4,ROUND(SUMIF(data2!H$4:H$10000,O390,data2!V$4:V$10000)-SUMIF(data2!H$4:H$10000,O390,data2!W$4:W$10000)+Q390,2),IF(LEN(O390)=6,ROUND(SUMIF(data2!I$4:I$10000,O390,data2!V$4:V$10000)-SUMIF(data2!I$4:I$10000,O390,data2!W$4:W$10000)+Q390,2),IF(LEN(O390)=8,ROUND(SUMIF(data2!J$4:J$10000,O390,data2!V$4:V$10000)-SUMIF(data2!J$4:J$10000,O390,data2!W$4:W$10000)+Q390,2),IF(LEN(O390)=10,ROUND(SUMIF(data2!T$4:T$10000,O390,data2!V$4:V$10000)-SUMIF(data2!T$4:T$10000,O390,data2!W$4:W$10000)+Q390,2),0))))</f>
        <v>0</v>
      </c>
    </row>
    <row r="391" spans="10:23" ht="15" customHeight="1" x14ac:dyDescent="0.15">
      <c r="J391" s="3">
        <f>IF(K391=0,0,IF(AND(K391&lt;&gt;0,INT(LEFT(O391,4))=结转!R$13),MAX(J$2:J390)+1,0))</f>
        <v>0</v>
      </c>
      <c r="K391" s="16">
        <f>ROUND(SUMIF(data!T$4:T$10000,O391,data!V$4:V$10000)-SUMIF(data!T$4:T$10000,O391,data!W$4:W$10000),2)</f>
        <v>0</v>
      </c>
      <c r="Q391" s="89">
        <v>0</v>
      </c>
      <c r="S391" s="16">
        <f t="shared" si="17"/>
        <v>0</v>
      </c>
      <c r="T391" s="16" t="str">
        <f t="shared" si="18"/>
        <v/>
      </c>
      <c r="U391" s="26">
        <f t="shared" si="19"/>
        <v>0</v>
      </c>
      <c r="W391" s="16">
        <f>IF(LEN(O391)=4,ROUND(SUMIF(data2!H$4:H$10000,O391,data2!V$4:V$10000)-SUMIF(data2!H$4:H$10000,O391,data2!W$4:W$10000)+Q391,2),IF(LEN(O391)=6,ROUND(SUMIF(data2!I$4:I$10000,O391,data2!V$4:V$10000)-SUMIF(data2!I$4:I$10000,O391,data2!W$4:W$10000)+Q391,2),IF(LEN(O391)=8,ROUND(SUMIF(data2!J$4:J$10000,O391,data2!V$4:V$10000)-SUMIF(data2!J$4:J$10000,O391,data2!W$4:W$10000)+Q391,2),IF(LEN(O391)=10,ROUND(SUMIF(data2!T$4:T$10000,O391,data2!V$4:V$10000)-SUMIF(data2!T$4:T$10000,O391,data2!W$4:W$10000)+Q391,2),0))))</f>
        <v>0</v>
      </c>
    </row>
    <row r="392" spans="10:23" ht="15" customHeight="1" x14ac:dyDescent="0.15">
      <c r="J392" s="3">
        <f>IF(K392=0,0,IF(AND(K392&lt;&gt;0,INT(LEFT(O392,4))=结转!R$13),MAX(J$2:J391)+1,0))</f>
        <v>0</v>
      </c>
      <c r="K392" s="16">
        <f>ROUND(SUMIF(data!T$4:T$10000,O392,data!V$4:V$10000)-SUMIF(data!T$4:T$10000,O392,data!W$4:W$10000),2)</f>
        <v>0</v>
      </c>
      <c r="Q392" s="89">
        <v>0</v>
      </c>
      <c r="S392" s="16">
        <f t="shared" ref="S392:S455" si="20">IF(LEN(O392)&gt;4,INT(O392/100),0)</f>
        <v>0</v>
      </c>
      <c r="T392" s="16" t="str">
        <f t="shared" si="18"/>
        <v/>
      </c>
      <c r="U392" s="26">
        <f t="shared" si="19"/>
        <v>0</v>
      </c>
      <c r="W392" s="16">
        <f>IF(LEN(O392)=4,ROUND(SUMIF(data2!H$4:H$10000,O392,data2!V$4:V$10000)-SUMIF(data2!H$4:H$10000,O392,data2!W$4:W$10000)+Q392,2),IF(LEN(O392)=6,ROUND(SUMIF(data2!I$4:I$10000,O392,data2!V$4:V$10000)-SUMIF(data2!I$4:I$10000,O392,data2!W$4:W$10000)+Q392,2),IF(LEN(O392)=8,ROUND(SUMIF(data2!J$4:J$10000,O392,data2!V$4:V$10000)-SUMIF(data2!J$4:J$10000,O392,data2!W$4:W$10000)+Q392,2),IF(LEN(O392)=10,ROUND(SUMIF(data2!T$4:T$10000,O392,data2!V$4:V$10000)-SUMIF(data2!T$4:T$10000,O392,data2!W$4:W$10000)+Q392,2),0))))</f>
        <v>0</v>
      </c>
    </row>
    <row r="393" spans="10:23" ht="15" customHeight="1" x14ac:dyDescent="0.15">
      <c r="J393" s="3">
        <f>IF(K393=0,0,IF(AND(K393&lt;&gt;0,INT(LEFT(O393,4))=结转!R$13),MAX(J$2:J392)+1,0))</f>
        <v>0</v>
      </c>
      <c r="K393" s="16">
        <f>ROUND(SUMIF(data!T$4:T$10000,O393,data!V$4:V$10000)-SUMIF(data!T$4:T$10000,O393,data!W$4:W$10000),2)</f>
        <v>0</v>
      </c>
      <c r="Q393" s="89">
        <v>0</v>
      </c>
      <c r="S393" s="16">
        <f t="shared" si="20"/>
        <v>0</v>
      </c>
      <c r="T393" s="16" t="str">
        <f t="shared" si="18"/>
        <v/>
      </c>
      <c r="U393" s="26">
        <f t="shared" si="19"/>
        <v>0</v>
      </c>
      <c r="W393" s="16">
        <f>IF(LEN(O393)=4,ROUND(SUMIF(data2!H$4:H$10000,O393,data2!V$4:V$10000)-SUMIF(data2!H$4:H$10000,O393,data2!W$4:W$10000)+Q393,2),IF(LEN(O393)=6,ROUND(SUMIF(data2!I$4:I$10000,O393,data2!V$4:V$10000)-SUMIF(data2!I$4:I$10000,O393,data2!W$4:W$10000)+Q393,2),IF(LEN(O393)=8,ROUND(SUMIF(data2!J$4:J$10000,O393,data2!V$4:V$10000)-SUMIF(data2!J$4:J$10000,O393,data2!W$4:W$10000)+Q393,2),IF(LEN(O393)=10,ROUND(SUMIF(data2!T$4:T$10000,O393,data2!V$4:V$10000)-SUMIF(data2!T$4:T$10000,O393,data2!W$4:W$10000)+Q393,2),0))))</f>
        <v>0</v>
      </c>
    </row>
    <row r="394" spans="10:23" ht="15" customHeight="1" x14ac:dyDescent="0.15">
      <c r="J394" s="3">
        <f>IF(K394=0,0,IF(AND(K394&lt;&gt;0,INT(LEFT(O394,4))=结转!R$13),MAX(J$2:J393)+1,0))</f>
        <v>0</v>
      </c>
      <c r="K394" s="16">
        <f>ROUND(SUMIF(data!T$4:T$10000,O394,data!V$4:V$10000)-SUMIF(data!T$4:T$10000,O394,data!W$4:W$10000),2)</f>
        <v>0</v>
      </c>
      <c r="Q394" s="89">
        <v>0</v>
      </c>
      <c r="S394" s="16">
        <f t="shared" si="20"/>
        <v>0</v>
      </c>
      <c r="T394" s="16" t="str">
        <f t="shared" si="18"/>
        <v/>
      </c>
      <c r="U394" s="26">
        <f t="shared" si="19"/>
        <v>0</v>
      </c>
      <c r="W394" s="16">
        <f>IF(LEN(O394)=4,ROUND(SUMIF(data2!H$4:H$10000,O394,data2!V$4:V$10000)-SUMIF(data2!H$4:H$10000,O394,data2!W$4:W$10000)+Q394,2),IF(LEN(O394)=6,ROUND(SUMIF(data2!I$4:I$10000,O394,data2!V$4:V$10000)-SUMIF(data2!I$4:I$10000,O394,data2!W$4:W$10000)+Q394,2),IF(LEN(O394)=8,ROUND(SUMIF(data2!J$4:J$10000,O394,data2!V$4:V$10000)-SUMIF(data2!J$4:J$10000,O394,data2!W$4:W$10000)+Q394,2),IF(LEN(O394)=10,ROUND(SUMIF(data2!T$4:T$10000,O394,data2!V$4:V$10000)-SUMIF(data2!T$4:T$10000,O394,data2!W$4:W$10000)+Q394,2),0))))</f>
        <v>0</v>
      </c>
    </row>
    <row r="395" spans="10:23" ht="15" customHeight="1" x14ac:dyDescent="0.15">
      <c r="J395" s="3">
        <f>IF(K395=0,0,IF(AND(K395&lt;&gt;0,INT(LEFT(O395,4))=结转!R$13),MAX(J$2:J394)+1,0))</f>
        <v>0</v>
      </c>
      <c r="K395" s="16">
        <f>ROUND(SUMIF(data!T$4:T$10000,O395,data!V$4:V$10000)-SUMIF(data!T$4:T$10000,O395,data!W$4:W$10000),2)</f>
        <v>0</v>
      </c>
      <c r="Q395" s="89">
        <v>0</v>
      </c>
      <c r="S395" s="16">
        <f t="shared" si="20"/>
        <v>0</v>
      </c>
      <c r="T395" s="16" t="str">
        <f t="shared" si="18"/>
        <v/>
      </c>
      <c r="U395" s="26">
        <f t="shared" si="19"/>
        <v>0</v>
      </c>
      <c r="W395" s="16">
        <f>IF(LEN(O395)=4,ROUND(SUMIF(data2!H$4:H$10000,O395,data2!V$4:V$10000)-SUMIF(data2!H$4:H$10000,O395,data2!W$4:W$10000)+Q395,2),IF(LEN(O395)=6,ROUND(SUMIF(data2!I$4:I$10000,O395,data2!V$4:V$10000)-SUMIF(data2!I$4:I$10000,O395,data2!W$4:W$10000)+Q395,2),IF(LEN(O395)=8,ROUND(SUMIF(data2!J$4:J$10000,O395,data2!V$4:V$10000)-SUMIF(data2!J$4:J$10000,O395,data2!W$4:W$10000)+Q395,2),IF(LEN(O395)=10,ROUND(SUMIF(data2!T$4:T$10000,O395,data2!V$4:V$10000)-SUMIF(data2!T$4:T$10000,O395,data2!W$4:W$10000)+Q395,2),0))))</f>
        <v>0</v>
      </c>
    </row>
    <row r="396" spans="10:23" ht="15" customHeight="1" x14ac:dyDescent="0.15">
      <c r="J396" s="3">
        <f>IF(K396=0,0,IF(AND(K396&lt;&gt;0,INT(LEFT(O396,4))=结转!R$13),MAX(J$2:J395)+1,0))</f>
        <v>0</v>
      </c>
      <c r="K396" s="16">
        <f>ROUND(SUMIF(data!T$4:T$10000,O396,data!V$4:V$10000)-SUMIF(data!T$4:T$10000,O396,data!W$4:W$10000),2)</f>
        <v>0</v>
      </c>
      <c r="Q396" s="89">
        <v>0</v>
      </c>
      <c r="S396" s="16">
        <f t="shared" si="20"/>
        <v>0</v>
      </c>
      <c r="T396" s="16" t="str">
        <f t="shared" si="18"/>
        <v/>
      </c>
      <c r="U396" s="26">
        <f t="shared" si="19"/>
        <v>0</v>
      </c>
      <c r="W396" s="16">
        <f>IF(LEN(O396)=4,ROUND(SUMIF(data2!H$4:H$10000,O396,data2!V$4:V$10000)-SUMIF(data2!H$4:H$10000,O396,data2!W$4:W$10000)+Q396,2),IF(LEN(O396)=6,ROUND(SUMIF(data2!I$4:I$10000,O396,data2!V$4:V$10000)-SUMIF(data2!I$4:I$10000,O396,data2!W$4:W$10000)+Q396,2),IF(LEN(O396)=8,ROUND(SUMIF(data2!J$4:J$10000,O396,data2!V$4:V$10000)-SUMIF(data2!J$4:J$10000,O396,data2!W$4:W$10000)+Q396,2),IF(LEN(O396)=10,ROUND(SUMIF(data2!T$4:T$10000,O396,data2!V$4:V$10000)-SUMIF(data2!T$4:T$10000,O396,data2!W$4:W$10000)+Q396,2),0))))</f>
        <v>0</v>
      </c>
    </row>
    <row r="397" spans="10:23" ht="15" customHeight="1" x14ac:dyDescent="0.15">
      <c r="J397" s="3">
        <f>IF(K397=0,0,IF(AND(K397&lt;&gt;0,INT(LEFT(O397,4))=结转!R$13),MAX(J$2:J396)+1,0))</f>
        <v>0</v>
      </c>
      <c r="K397" s="16">
        <f>ROUND(SUMIF(data!T$4:T$10000,O397,data!V$4:V$10000)-SUMIF(data!T$4:T$10000,O397,data!W$4:W$10000),2)</f>
        <v>0</v>
      </c>
      <c r="Q397" s="89">
        <v>0</v>
      </c>
      <c r="S397" s="16">
        <f t="shared" si="20"/>
        <v>0</v>
      </c>
      <c r="T397" s="16" t="str">
        <f t="shared" si="18"/>
        <v/>
      </c>
      <c r="U397" s="26">
        <f t="shared" si="19"/>
        <v>0</v>
      </c>
      <c r="W397" s="16">
        <f>IF(LEN(O397)=4,ROUND(SUMIF(data2!H$4:H$10000,O397,data2!V$4:V$10000)-SUMIF(data2!H$4:H$10000,O397,data2!W$4:W$10000)+Q397,2),IF(LEN(O397)=6,ROUND(SUMIF(data2!I$4:I$10000,O397,data2!V$4:V$10000)-SUMIF(data2!I$4:I$10000,O397,data2!W$4:W$10000)+Q397,2),IF(LEN(O397)=8,ROUND(SUMIF(data2!J$4:J$10000,O397,data2!V$4:V$10000)-SUMIF(data2!J$4:J$10000,O397,data2!W$4:W$10000)+Q397,2),IF(LEN(O397)=10,ROUND(SUMIF(data2!T$4:T$10000,O397,data2!V$4:V$10000)-SUMIF(data2!T$4:T$10000,O397,data2!W$4:W$10000)+Q397,2),0))))</f>
        <v>0</v>
      </c>
    </row>
    <row r="398" spans="10:23" ht="15" customHeight="1" x14ac:dyDescent="0.15">
      <c r="J398" s="3">
        <f>IF(K398=0,0,IF(AND(K398&lt;&gt;0,INT(LEFT(O398,4))=结转!R$13),MAX(J$2:J397)+1,0))</f>
        <v>0</v>
      </c>
      <c r="K398" s="16">
        <f>ROUND(SUMIF(data!T$4:T$10000,O398,data!V$4:V$10000)-SUMIF(data!T$4:T$10000,O398,data!W$4:W$10000),2)</f>
        <v>0</v>
      </c>
      <c r="Q398" s="89">
        <v>0</v>
      </c>
      <c r="S398" s="16">
        <f t="shared" si="20"/>
        <v>0</v>
      </c>
      <c r="T398" s="16" t="str">
        <f t="shared" si="18"/>
        <v/>
      </c>
      <c r="U398" s="26">
        <f t="shared" si="19"/>
        <v>0</v>
      </c>
      <c r="W398" s="16">
        <f>IF(LEN(O398)=4,ROUND(SUMIF(data2!H$4:H$10000,O398,data2!V$4:V$10000)-SUMIF(data2!H$4:H$10000,O398,data2!W$4:W$10000)+Q398,2),IF(LEN(O398)=6,ROUND(SUMIF(data2!I$4:I$10000,O398,data2!V$4:V$10000)-SUMIF(data2!I$4:I$10000,O398,data2!W$4:W$10000)+Q398,2),IF(LEN(O398)=8,ROUND(SUMIF(data2!J$4:J$10000,O398,data2!V$4:V$10000)-SUMIF(data2!J$4:J$10000,O398,data2!W$4:W$10000)+Q398,2),IF(LEN(O398)=10,ROUND(SUMIF(data2!T$4:T$10000,O398,data2!V$4:V$10000)-SUMIF(data2!T$4:T$10000,O398,data2!W$4:W$10000)+Q398,2),0))))</f>
        <v>0</v>
      </c>
    </row>
    <row r="399" spans="10:23" ht="15" customHeight="1" x14ac:dyDescent="0.15">
      <c r="J399" s="3">
        <f>IF(K399=0,0,IF(AND(K399&lt;&gt;0,INT(LEFT(O399,4))=结转!R$13),MAX(J$2:J398)+1,0))</f>
        <v>0</v>
      </c>
      <c r="K399" s="16">
        <f>ROUND(SUMIF(data!T$4:T$10000,O399,data!V$4:V$10000)-SUMIF(data!T$4:T$10000,O399,data!W$4:W$10000),2)</f>
        <v>0</v>
      </c>
      <c r="Q399" s="89">
        <v>0</v>
      </c>
      <c r="S399" s="16">
        <f t="shared" si="20"/>
        <v>0</v>
      </c>
      <c r="T399" s="16" t="str">
        <f t="shared" si="18"/>
        <v/>
      </c>
      <c r="U399" s="26">
        <f t="shared" si="19"/>
        <v>0</v>
      </c>
      <c r="W399" s="16">
        <f>IF(LEN(O399)=4,ROUND(SUMIF(data2!H$4:H$10000,O399,data2!V$4:V$10000)-SUMIF(data2!H$4:H$10000,O399,data2!W$4:W$10000)+Q399,2),IF(LEN(O399)=6,ROUND(SUMIF(data2!I$4:I$10000,O399,data2!V$4:V$10000)-SUMIF(data2!I$4:I$10000,O399,data2!W$4:W$10000)+Q399,2),IF(LEN(O399)=8,ROUND(SUMIF(data2!J$4:J$10000,O399,data2!V$4:V$10000)-SUMIF(data2!J$4:J$10000,O399,data2!W$4:W$10000)+Q399,2),IF(LEN(O399)=10,ROUND(SUMIF(data2!T$4:T$10000,O399,data2!V$4:V$10000)-SUMIF(data2!T$4:T$10000,O399,data2!W$4:W$10000)+Q399,2),0))))</f>
        <v>0</v>
      </c>
    </row>
    <row r="400" spans="10:23" ht="15" customHeight="1" x14ac:dyDescent="0.15">
      <c r="J400" s="3">
        <f>IF(K400=0,0,IF(AND(K400&lt;&gt;0,INT(LEFT(O400,4))=结转!R$13),MAX(J$2:J399)+1,0))</f>
        <v>0</v>
      </c>
      <c r="K400" s="16">
        <f>ROUND(SUMIF(data!T$4:T$10000,O400,data!V$4:V$10000)-SUMIF(data!T$4:T$10000,O400,data!W$4:W$10000),2)</f>
        <v>0</v>
      </c>
      <c r="Q400" s="89">
        <v>0</v>
      </c>
      <c r="S400" s="16">
        <f t="shared" si="20"/>
        <v>0</v>
      </c>
      <c r="T400" s="16" t="str">
        <f t="shared" si="18"/>
        <v/>
      </c>
      <c r="U400" s="26">
        <f t="shared" si="19"/>
        <v>0</v>
      </c>
      <c r="W400" s="16">
        <f>IF(LEN(O400)=4,ROUND(SUMIF(data2!H$4:H$10000,O400,data2!V$4:V$10000)-SUMIF(data2!H$4:H$10000,O400,data2!W$4:W$10000)+Q400,2),IF(LEN(O400)=6,ROUND(SUMIF(data2!I$4:I$10000,O400,data2!V$4:V$10000)-SUMIF(data2!I$4:I$10000,O400,data2!W$4:W$10000)+Q400,2),IF(LEN(O400)=8,ROUND(SUMIF(data2!J$4:J$10000,O400,data2!V$4:V$10000)-SUMIF(data2!J$4:J$10000,O400,data2!W$4:W$10000)+Q400,2),IF(LEN(O400)=10,ROUND(SUMIF(data2!T$4:T$10000,O400,data2!V$4:V$10000)-SUMIF(data2!T$4:T$10000,O400,data2!W$4:W$10000)+Q400,2),0))))</f>
        <v>0</v>
      </c>
    </row>
    <row r="401" spans="10:23" ht="15" customHeight="1" x14ac:dyDescent="0.15">
      <c r="J401" s="3">
        <f>IF(K401=0,0,IF(AND(K401&lt;&gt;0,INT(LEFT(O401,4))=结转!R$13),MAX(J$2:J400)+1,0))</f>
        <v>0</v>
      </c>
      <c r="K401" s="16">
        <f>ROUND(SUMIF(data!T$4:T$10000,O401,data!V$4:V$10000)-SUMIF(data!T$4:T$10000,O401,data!W$4:W$10000),2)</f>
        <v>0</v>
      </c>
      <c r="Q401" s="89">
        <v>0</v>
      </c>
      <c r="S401" s="16">
        <f t="shared" si="20"/>
        <v>0</v>
      </c>
      <c r="T401" s="16" t="str">
        <f t="shared" si="18"/>
        <v/>
      </c>
      <c r="U401" s="26">
        <f t="shared" si="19"/>
        <v>0</v>
      </c>
      <c r="W401" s="16">
        <f>IF(LEN(O401)=4,ROUND(SUMIF(data2!H$4:H$10000,O401,data2!V$4:V$10000)-SUMIF(data2!H$4:H$10000,O401,data2!W$4:W$10000)+Q401,2),IF(LEN(O401)=6,ROUND(SUMIF(data2!I$4:I$10000,O401,data2!V$4:V$10000)-SUMIF(data2!I$4:I$10000,O401,data2!W$4:W$10000)+Q401,2),IF(LEN(O401)=8,ROUND(SUMIF(data2!J$4:J$10000,O401,data2!V$4:V$10000)-SUMIF(data2!J$4:J$10000,O401,data2!W$4:W$10000)+Q401,2),IF(LEN(O401)=10,ROUND(SUMIF(data2!T$4:T$10000,O401,data2!V$4:V$10000)-SUMIF(data2!T$4:T$10000,O401,data2!W$4:W$10000)+Q401,2),0))))</f>
        <v>0</v>
      </c>
    </row>
    <row r="402" spans="10:23" ht="15" customHeight="1" x14ac:dyDescent="0.15">
      <c r="J402" s="3">
        <f>IF(K402=0,0,IF(AND(K402&lt;&gt;0,INT(LEFT(O402,4))=结转!R$13),MAX(J$2:J401)+1,0))</f>
        <v>0</v>
      </c>
      <c r="K402" s="16">
        <f>ROUND(SUMIF(data!T$4:T$10000,O402,data!V$4:V$10000)-SUMIF(data!T$4:T$10000,O402,data!W$4:W$10000),2)</f>
        <v>0</v>
      </c>
      <c r="Q402" s="89">
        <v>0</v>
      </c>
      <c r="S402" s="16">
        <f t="shared" si="20"/>
        <v>0</v>
      </c>
      <c r="T402" s="16" t="str">
        <f t="shared" si="18"/>
        <v/>
      </c>
      <c r="U402" s="26">
        <f t="shared" si="19"/>
        <v>0</v>
      </c>
      <c r="W402" s="16">
        <f>IF(LEN(O402)=4,ROUND(SUMIF(data2!H$4:H$10000,O402,data2!V$4:V$10000)-SUMIF(data2!H$4:H$10000,O402,data2!W$4:W$10000)+Q402,2),IF(LEN(O402)=6,ROUND(SUMIF(data2!I$4:I$10000,O402,data2!V$4:V$10000)-SUMIF(data2!I$4:I$10000,O402,data2!W$4:W$10000)+Q402,2),IF(LEN(O402)=8,ROUND(SUMIF(data2!J$4:J$10000,O402,data2!V$4:V$10000)-SUMIF(data2!J$4:J$10000,O402,data2!W$4:W$10000)+Q402,2),IF(LEN(O402)=10,ROUND(SUMIF(data2!T$4:T$10000,O402,data2!V$4:V$10000)-SUMIF(data2!T$4:T$10000,O402,data2!W$4:W$10000)+Q402,2),0))))</f>
        <v>0</v>
      </c>
    </row>
    <row r="403" spans="10:23" ht="15" customHeight="1" x14ac:dyDescent="0.15">
      <c r="J403" s="3">
        <f>IF(K403=0,0,IF(AND(K403&lt;&gt;0,INT(LEFT(O403,4))=结转!R$13),MAX(J$2:J402)+1,0))</f>
        <v>0</v>
      </c>
      <c r="K403" s="16">
        <f>ROUND(SUMIF(data!T$4:T$10000,O403,data!V$4:V$10000)-SUMIF(data!T$4:T$10000,O403,data!W$4:W$10000),2)</f>
        <v>0</v>
      </c>
      <c r="Q403" s="89">
        <v>0</v>
      </c>
      <c r="S403" s="16">
        <f t="shared" si="20"/>
        <v>0</v>
      </c>
      <c r="T403" s="16" t="str">
        <f t="shared" si="18"/>
        <v/>
      </c>
      <c r="U403" s="26">
        <f t="shared" si="19"/>
        <v>0</v>
      </c>
      <c r="W403" s="16">
        <f>IF(LEN(O403)=4,ROUND(SUMIF(data2!H$4:H$10000,O403,data2!V$4:V$10000)-SUMIF(data2!H$4:H$10000,O403,data2!W$4:W$10000)+Q403,2),IF(LEN(O403)=6,ROUND(SUMIF(data2!I$4:I$10000,O403,data2!V$4:V$10000)-SUMIF(data2!I$4:I$10000,O403,data2!W$4:W$10000)+Q403,2),IF(LEN(O403)=8,ROUND(SUMIF(data2!J$4:J$10000,O403,data2!V$4:V$10000)-SUMIF(data2!J$4:J$10000,O403,data2!W$4:W$10000)+Q403,2),IF(LEN(O403)=10,ROUND(SUMIF(data2!T$4:T$10000,O403,data2!V$4:V$10000)-SUMIF(data2!T$4:T$10000,O403,data2!W$4:W$10000)+Q403,2),0))))</f>
        <v>0</v>
      </c>
    </row>
    <row r="404" spans="10:23" ht="15" customHeight="1" x14ac:dyDescent="0.15">
      <c r="J404" s="3">
        <f>IF(K404=0,0,IF(AND(K404&lt;&gt;0,INT(LEFT(O404,4))=结转!R$13),MAX(J$2:J403)+1,0))</f>
        <v>0</v>
      </c>
      <c r="K404" s="16">
        <f>ROUND(SUMIF(data!T$4:T$10000,O404,data!V$4:V$10000)-SUMIF(data!T$4:T$10000,O404,data!W$4:W$10000),2)</f>
        <v>0</v>
      </c>
      <c r="Q404" s="89">
        <v>0</v>
      </c>
      <c r="S404" s="16">
        <f t="shared" si="20"/>
        <v>0</v>
      </c>
      <c r="T404" s="16" t="str">
        <f t="shared" si="18"/>
        <v/>
      </c>
      <c r="U404" s="26">
        <f t="shared" si="19"/>
        <v>0</v>
      </c>
      <c r="W404" s="16">
        <f>IF(LEN(O404)=4,ROUND(SUMIF(data2!H$4:H$10000,O404,data2!V$4:V$10000)-SUMIF(data2!H$4:H$10000,O404,data2!W$4:W$10000)+Q404,2),IF(LEN(O404)=6,ROUND(SUMIF(data2!I$4:I$10000,O404,data2!V$4:V$10000)-SUMIF(data2!I$4:I$10000,O404,data2!W$4:W$10000)+Q404,2),IF(LEN(O404)=8,ROUND(SUMIF(data2!J$4:J$10000,O404,data2!V$4:V$10000)-SUMIF(data2!J$4:J$10000,O404,data2!W$4:W$10000)+Q404,2),IF(LEN(O404)=10,ROUND(SUMIF(data2!T$4:T$10000,O404,data2!V$4:V$10000)-SUMIF(data2!T$4:T$10000,O404,data2!W$4:W$10000)+Q404,2),0))))</f>
        <v>0</v>
      </c>
    </row>
    <row r="405" spans="10:23" ht="15" customHeight="1" x14ac:dyDescent="0.15">
      <c r="J405" s="3">
        <f>IF(K405=0,0,IF(AND(K405&lt;&gt;0,INT(LEFT(O405,4))=结转!R$13),MAX(J$2:J404)+1,0))</f>
        <v>0</v>
      </c>
      <c r="K405" s="16">
        <f>ROUND(SUMIF(data!T$4:T$10000,O405,data!V$4:V$10000)-SUMIF(data!T$4:T$10000,O405,data!W$4:W$10000),2)</f>
        <v>0</v>
      </c>
      <c r="Q405" s="89">
        <v>0</v>
      </c>
      <c r="S405" s="16">
        <f t="shared" si="20"/>
        <v>0</v>
      </c>
      <c r="T405" s="16" t="str">
        <f t="shared" ref="T405:T468" si="21">IF(O405="","",ROUND(SUMIF(S$3:S$500,O405,Q$3:Q$500),2))</f>
        <v/>
      </c>
      <c r="U405" s="26">
        <f t="shared" si="19"/>
        <v>0</v>
      </c>
      <c r="W405" s="16">
        <f>IF(LEN(O405)=4,ROUND(SUMIF(data2!H$4:H$10000,O405,data2!V$4:V$10000)-SUMIF(data2!H$4:H$10000,O405,data2!W$4:W$10000)+Q405,2),IF(LEN(O405)=6,ROUND(SUMIF(data2!I$4:I$10000,O405,data2!V$4:V$10000)-SUMIF(data2!I$4:I$10000,O405,data2!W$4:W$10000)+Q405,2),IF(LEN(O405)=8,ROUND(SUMIF(data2!J$4:J$10000,O405,data2!V$4:V$10000)-SUMIF(data2!J$4:J$10000,O405,data2!W$4:W$10000)+Q405,2),IF(LEN(O405)=10,ROUND(SUMIF(data2!T$4:T$10000,O405,data2!V$4:V$10000)-SUMIF(data2!T$4:T$10000,O405,data2!W$4:W$10000)+Q405,2),0))))</f>
        <v>0</v>
      </c>
    </row>
    <row r="406" spans="10:23" ht="15" customHeight="1" x14ac:dyDescent="0.15">
      <c r="J406" s="3">
        <f>IF(K406=0,0,IF(AND(K406&lt;&gt;0,INT(LEFT(O406,4))=结转!R$13),MAX(J$2:J405)+1,0))</f>
        <v>0</v>
      </c>
      <c r="K406" s="16">
        <f>ROUND(SUMIF(data!T$4:T$10000,O406,data!V$4:V$10000)-SUMIF(data!T$4:T$10000,O406,data!W$4:W$10000),2)</f>
        <v>0</v>
      </c>
      <c r="Q406" s="89">
        <v>0</v>
      </c>
      <c r="S406" s="16">
        <f t="shared" si="20"/>
        <v>0</v>
      </c>
      <c r="T406" s="16" t="str">
        <f t="shared" si="21"/>
        <v/>
      </c>
      <c r="U406" s="26">
        <f t="shared" si="19"/>
        <v>0</v>
      </c>
      <c r="W406" s="16">
        <f>IF(LEN(O406)=4,ROUND(SUMIF(data2!H$4:H$10000,O406,data2!V$4:V$10000)-SUMIF(data2!H$4:H$10000,O406,data2!W$4:W$10000)+Q406,2),IF(LEN(O406)=6,ROUND(SUMIF(data2!I$4:I$10000,O406,data2!V$4:V$10000)-SUMIF(data2!I$4:I$10000,O406,data2!W$4:W$10000)+Q406,2),IF(LEN(O406)=8,ROUND(SUMIF(data2!J$4:J$10000,O406,data2!V$4:V$10000)-SUMIF(data2!J$4:J$10000,O406,data2!W$4:W$10000)+Q406,2),IF(LEN(O406)=10,ROUND(SUMIF(data2!T$4:T$10000,O406,data2!V$4:V$10000)-SUMIF(data2!T$4:T$10000,O406,data2!W$4:W$10000)+Q406,2),0))))</f>
        <v>0</v>
      </c>
    </row>
    <row r="407" spans="10:23" ht="15" customHeight="1" x14ac:dyDescent="0.15">
      <c r="J407" s="3">
        <f>IF(K407=0,0,IF(AND(K407&lt;&gt;0,INT(LEFT(O407,4))=结转!R$13),MAX(J$2:J406)+1,0))</f>
        <v>0</v>
      </c>
      <c r="K407" s="16">
        <f>ROUND(SUMIF(data!T$4:T$10000,O407,data!V$4:V$10000)-SUMIF(data!T$4:T$10000,O407,data!W$4:W$10000),2)</f>
        <v>0</v>
      </c>
      <c r="Q407" s="89">
        <v>0</v>
      </c>
      <c r="S407" s="16">
        <f t="shared" si="20"/>
        <v>0</v>
      </c>
      <c r="T407" s="16" t="str">
        <f t="shared" si="21"/>
        <v/>
      </c>
      <c r="U407" s="26">
        <f t="shared" si="19"/>
        <v>0</v>
      </c>
      <c r="W407" s="16">
        <f>IF(LEN(O407)=4,ROUND(SUMIF(data2!H$4:H$10000,O407,data2!V$4:V$10000)-SUMIF(data2!H$4:H$10000,O407,data2!W$4:W$10000)+Q407,2),IF(LEN(O407)=6,ROUND(SUMIF(data2!I$4:I$10000,O407,data2!V$4:V$10000)-SUMIF(data2!I$4:I$10000,O407,data2!W$4:W$10000)+Q407,2),IF(LEN(O407)=8,ROUND(SUMIF(data2!J$4:J$10000,O407,data2!V$4:V$10000)-SUMIF(data2!J$4:J$10000,O407,data2!W$4:W$10000)+Q407,2),IF(LEN(O407)=10,ROUND(SUMIF(data2!T$4:T$10000,O407,data2!V$4:V$10000)-SUMIF(data2!T$4:T$10000,O407,data2!W$4:W$10000)+Q407,2),0))))</f>
        <v>0</v>
      </c>
    </row>
    <row r="408" spans="10:23" ht="15" customHeight="1" x14ac:dyDescent="0.15">
      <c r="J408" s="3">
        <f>IF(K408=0,0,IF(AND(K408&lt;&gt;0,INT(LEFT(O408,4))=结转!R$13),MAX(J$2:J407)+1,0))</f>
        <v>0</v>
      </c>
      <c r="K408" s="16">
        <f>ROUND(SUMIF(data!T$4:T$10000,O408,data!V$4:V$10000)-SUMIF(data!T$4:T$10000,O408,data!W$4:W$10000),2)</f>
        <v>0</v>
      </c>
      <c r="Q408" s="89">
        <v>0</v>
      </c>
      <c r="S408" s="16">
        <f t="shared" si="20"/>
        <v>0</v>
      </c>
      <c r="T408" s="16" t="str">
        <f t="shared" si="21"/>
        <v/>
      </c>
      <c r="U408" s="26">
        <f t="shared" si="19"/>
        <v>0</v>
      </c>
      <c r="W408" s="16">
        <f>IF(LEN(O408)=4,ROUND(SUMIF(data2!H$4:H$10000,O408,data2!V$4:V$10000)-SUMIF(data2!H$4:H$10000,O408,data2!W$4:W$10000)+Q408,2),IF(LEN(O408)=6,ROUND(SUMIF(data2!I$4:I$10000,O408,data2!V$4:V$10000)-SUMIF(data2!I$4:I$10000,O408,data2!W$4:W$10000)+Q408,2),IF(LEN(O408)=8,ROUND(SUMIF(data2!J$4:J$10000,O408,data2!V$4:V$10000)-SUMIF(data2!J$4:J$10000,O408,data2!W$4:W$10000)+Q408,2),IF(LEN(O408)=10,ROUND(SUMIF(data2!T$4:T$10000,O408,data2!V$4:V$10000)-SUMIF(data2!T$4:T$10000,O408,data2!W$4:W$10000)+Q408,2),0))))</f>
        <v>0</v>
      </c>
    </row>
    <row r="409" spans="10:23" ht="15" customHeight="1" x14ac:dyDescent="0.15">
      <c r="J409" s="3">
        <f>IF(K409=0,0,IF(AND(K409&lt;&gt;0,INT(LEFT(O409,4))=结转!R$13),MAX(J$2:J408)+1,0))</f>
        <v>0</v>
      </c>
      <c r="K409" s="16">
        <f>ROUND(SUMIF(data!T$4:T$10000,O409,data!V$4:V$10000)-SUMIF(data!T$4:T$10000,O409,data!W$4:W$10000),2)</f>
        <v>0</v>
      </c>
      <c r="Q409" s="89">
        <v>0</v>
      </c>
      <c r="S409" s="16">
        <f t="shared" si="20"/>
        <v>0</v>
      </c>
      <c r="T409" s="16" t="str">
        <f t="shared" si="21"/>
        <v/>
      </c>
      <c r="U409" s="26">
        <f t="shared" si="19"/>
        <v>0</v>
      </c>
      <c r="W409" s="16">
        <f>IF(LEN(O409)=4,ROUND(SUMIF(data2!H$4:H$10000,O409,data2!V$4:V$10000)-SUMIF(data2!H$4:H$10000,O409,data2!W$4:W$10000)+Q409,2),IF(LEN(O409)=6,ROUND(SUMIF(data2!I$4:I$10000,O409,data2!V$4:V$10000)-SUMIF(data2!I$4:I$10000,O409,data2!W$4:W$10000)+Q409,2),IF(LEN(O409)=8,ROUND(SUMIF(data2!J$4:J$10000,O409,data2!V$4:V$10000)-SUMIF(data2!J$4:J$10000,O409,data2!W$4:W$10000)+Q409,2),IF(LEN(O409)=10,ROUND(SUMIF(data2!T$4:T$10000,O409,data2!V$4:V$10000)-SUMIF(data2!T$4:T$10000,O409,data2!W$4:W$10000)+Q409,2),0))))</f>
        <v>0</v>
      </c>
    </row>
    <row r="410" spans="10:23" ht="15" customHeight="1" x14ac:dyDescent="0.15">
      <c r="J410" s="3">
        <f>IF(K410=0,0,IF(AND(K410&lt;&gt;0,INT(LEFT(O410,4))=结转!R$13),MAX(J$2:J409)+1,0))</f>
        <v>0</v>
      </c>
      <c r="K410" s="16">
        <f>ROUND(SUMIF(data!T$4:T$10000,O410,data!V$4:V$10000)-SUMIF(data!T$4:T$10000,O410,data!W$4:W$10000),2)</f>
        <v>0</v>
      </c>
      <c r="Q410" s="89">
        <v>0</v>
      </c>
      <c r="S410" s="16">
        <f t="shared" si="20"/>
        <v>0</v>
      </c>
      <c r="T410" s="16" t="str">
        <f t="shared" si="21"/>
        <v/>
      </c>
      <c r="U410" s="26">
        <f t="shared" si="19"/>
        <v>0</v>
      </c>
      <c r="W410" s="16">
        <f>IF(LEN(O410)=4,ROUND(SUMIF(data2!H$4:H$10000,O410,data2!V$4:V$10000)-SUMIF(data2!H$4:H$10000,O410,data2!W$4:W$10000)+Q410,2),IF(LEN(O410)=6,ROUND(SUMIF(data2!I$4:I$10000,O410,data2!V$4:V$10000)-SUMIF(data2!I$4:I$10000,O410,data2!W$4:W$10000)+Q410,2),IF(LEN(O410)=8,ROUND(SUMIF(data2!J$4:J$10000,O410,data2!V$4:V$10000)-SUMIF(data2!J$4:J$10000,O410,data2!W$4:W$10000)+Q410,2),IF(LEN(O410)=10,ROUND(SUMIF(data2!T$4:T$10000,O410,data2!V$4:V$10000)-SUMIF(data2!T$4:T$10000,O410,data2!W$4:W$10000)+Q410,2),0))))</f>
        <v>0</v>
      </c>
    </row>
    <row r="411" spans="10:23" ht="15" customHeight="1" x14ac:dyDescent="0.15">
      <c r="J411" s="3">
        <f>IF(K411=0,0,IF(AND(K411&lt;&gt;0,INT(LEFT(O411,4))=结转!R$13),MAX(J$2:J410)+1,0))</f>
        <v>0</v>
      </c>
      <c r="K411" s="16">
        <f>ROUND(SUMIF(data!T$4:T$10000,O411,data!V$4:V$10000)-SUMIF(data!T$4:T$10000,O411,data!W$4:W$10000),2)</f>
        <v>0</v>
      </c>
      <c r="Q411" s="89">
        <v>0</v>
      </c>
      <c r="S411" s="16">
        <f t="shared" si="20"/>
        <v>0</v>
      </c>
      <c r="T411" s="16" t="str">
        <f t="shared" si="21"/>
        <v/>
      </c>
      <c r="U411" s="26">
        <f t="shared" si="19"/>
        <v>0</v>
      </c>
      <c r="W411" s="16">
        <f>IF(LEN(O411)=4,ROUND(SUMIF(data2!H$4:H$10000,O411,data2!V$4:V$10000)-SUMIF(data2!H$4:H$10000,O411,data2!W$4:W$10000)+Q411,2),IF(LEN(O411)=6,ROUND(SUMIF(data2!I$4:I$10000,O411,data2!V$4:V$10000)-SUMIF(data2!I$4:I$10000,O411,data2!W$4:W$10000)+Q411,2),IF(LEN(O411)=8,ROUND(SUMIF(data2!J$4:J$10000,O411,data2!V$4:V$10000)-SUMIF(data2!J$4:J$10000,O411,data2!W$4:W$10000)+Q411,2),IF(LEN(O411)=10,ROUND(SUMIF(data2!T$4:T$10000,O411,data2!V$4:V$10000)-SUMIF(data2!T$4:T$10000,O411,data2!W$4:W$10000)+Q411,2),0))))</f>
        <v>0</v>
      </c>
    </row>
    <row r="412" spans="10:23" ht="15" customHeight="1" x14ac:dyDescent="0.15">
      <c r="J412" s="3">
        <f>IF(K412=0,0,IF(AND(K412&lt;&gt;0,INT(LEFT(O412,4))=结转!R$13),MAX(J$2:J411)+1,0))</f>
        <v>0</v>
      </c>
      <c r="K412" s="16">
        <f>ROUND(SUMIF(data!T$4:T$10000,O412,data!V$4:V$10000)-SUMIF(data!T$4:T$10000,O412,data!W$4:W$10000),2)</f>
        <v>0</v>
      </c>
      <c r="Q412" s="89">
        <v>0</v>
      </c>
      <c r="S412" s="16">
        <f t="shared" si="20"/>
        <v>0</v>
      </c>
      <c r="T412" s="16" t="str">
        <f t="shared" si="21"/>
        <v/>
      </c>
      <c r="U412" s="26">
        <f t="shared" si="19"/>
        <v>0</v>
      </c>
      <c r="W412" s="16">
        <f>IF(LEN(O412)=4,ROUND(SUMIF(data2!H$4:H$10000,O412,data2!V$4:V$10000)-SUMIF(data2!H$4:H$10000,O412,data2!W$4:W$10000)+Q412,2),IF(LEN(O412)=6,ROUND(SUMIF(data2!I$4:I$10000,O412,data2!V$4:V$10000)-SUMIF(data2!I$4:I$10000,O412,data2!W$4:W$10000)+Q412,2),IF(LEN(O412)=8,ROUND(SUMIF(data2!J$4:J$10000,O412,data2!V$4:V$10000)-SUMIF(data2!J$4:J$10000,O412,data2!W$4:W$10000)+Q412,2),IF(LEN(O412)=10,ROUND(SUMIF(data2!T$4:T$10000,O412,data2!V$4:V$10000)-SUMIF(data2!T$4:T$10000,O412,data2!W$4:W$10000)+Q412,2),0))))</f>
        <v>0</v>
      </c>
    </row>
    <row r="413" spans="10:23" ht="15" customHeight="1" x14ac:dyDescent="0.15">
      <c r="J413" s="3">
        <f>IF(K413=0,0,IF(AND(K413&lt;&gt;0,INT(LEFT(O413,4))=结转!R$13),MAX(J$2:J412)+1,0))</f>
        <v>0</v>
      </c>
      <c r="K413" s="16">
        <f>ROUND(SUMIF(data!T$4:T$10000,O413,data!V$4:V$10000)-SUMIF(data!T$4:T$10000,O413,data!W$4:W$10000),2)</f>
        <v>0</v>
      </c>
      <c r="Q413" s="89">
        <v>0</v>
      </c>
      <c r="S413" s="16">
        <f t="shared" si="20"/>
        <v>0</v>
      </c>
      <c r="T413" s="16" t="str">
        <f t="shared" si="21"/>
        <v/>
      </c>
      <c r="U413" s="26">
        <f t="shared" si="19"/>
        <v>0</v>
      </c>
      <c r="W413" s="16">
        <f>IF(LEN(O413)=4,ROUND(SUMIF(data2!H$4:H$10000,O413,data2!V$4:V$10000)-SUMIF(data2!H$4:H$10000,O413,data2!W$4:W$10000)+Q413,2),IF(LEN(O413)=6,ROUND(SUMIF(data2!I$4:I$10000,O413,data2!V$4:V$10000)-SUMIF(data2!I$4:I$10000,O413,data2!W$4:W$10000)+Q413,2),IF(LEN(O413)=8,ROUND(SUMIF(data2!J$4:J$10000,O413,data2!V$4:V$10000)-SUMIF(data2!J$4:J$10000,O413,data2!W$4:W$10000)+Q413,2),IF(LEN(O413)=10,ROUND(SUMIF(data2!T$4:T$10000,O413,data2!V$4:V$10000)-SUMIF(data2!T$4:T$10000,O413,data2!W$4:W$10000)+Q413,2),0))))</f>
        <v>0</v>
      </c>
    </row>
    <row r="414" spans="10:23" ht="15" customHeight="1" x14ac:dyDescent="0.15">
      <c r="J414" s="3">
        <f>IF(K414=0,0,IF(AND(K414&lt;&gt;0,INT(LEFT(O414,4))=结转!R$13),MAX(J$2:J413)+1,0))</f>
        <v>0</v>
      </c>
      <c r="K414" s="16">
        <f>ROUND(SUMIF(data!T$4:T$10000,O414,data!V$4:V$10000)-SUMIF(data!T$4:T$10000,O414,data!W$4:W$10000),2)</f>
        <v>0</v>
      </c>
      <c r="Q414" s="89">
        <v>0</v>
      </c>
      <c r="S414" s="16">
        <f t="shared" si="20"/>
        <v>0</v>
      </c>
      <c r="T414" s="16" t="str">
        <f t="shared" si="21"/>
        <v/>
      </c>
      <c r="U414" s="26">
        <f t="shared" si="19"/>
        <v>0</v>
      </c>
      <c r="W414" s="16">
        <f>IF(LEN(O414)=4,ROUND(SUMIF(data2!H$4:H$10000,O414,data2!V$4:V$10000)-SUMIF(data2!H$4:H$10000,O414,data2!W$4:W$10000)+Q414,2),IF(LEN(O414)=6,ROUND(SUMIF(data2!I$4:I$10000,O414,data2!V$4:V$10000)-SUMIF(data2!I$4:I$10000,O414,data2!W$4:W$10000)+Q414,2),IF(LEN(O414)=8,ROUND(SUMIF(data2!J$4:J$10000,O414,data2!V$4:V$10000)-SUMIF(data2!J$4:J$10000,O414,data2!W$4:W$10000)+Q414,2),IF(LEN(O414)=10,ROUND(SUMIF(data2!T$4:T$10000,O414,data2!V$4:V$10000)-SUMIF(data2!T$4:T$10000,O414,data2!W$4:W$10000)+Q414,2),0))))</f>
        <v>0</v>
      </c>
    </row>
    <row r="415" spans="10:23" ht="15" customHeight="1" x14ac:dyDescent="0.15">
      <c r="J415" s="3">
        <f>IF(K415=0,0,IF(AND(K415&lt;&gt;0,INT(LEFT(O415,4))=结转!R$13),MAX(J$2:J414)+1,0))</f>
        <v>0</v>
      </c>
      <c r="K415" s="16">
        <f>ROUND(SUMIF(data!T$4:T$10000,O415,data!V$4:V$10000)-SUMIF(data!T$4:T$10000,O415,data!W$4:W$10000),2)</f>
        <v>0</v>
      </c>
      <c r="Q415" s="89">
        <v>0</v>
      </c>
      <c r="S415" s="16">
        <f t="shared" si="20"/>
        <v>0</v>
      </c>
      <c r="T415" s="16" t="str">
        <f t="shared" si="21"/>
        <v/>
      </c>
      <c r="U415" s="26">
        <f t="shared" si="19"/>
        <v>0</v>
      </c>
      <c r="W415" s="16">
        <f>IF(LEN(O415)=4,ROUND(SUMIF(data2!H$4:H$10000,O415,data2!V$4:V$10000)-SUMIF(data2!H$4:H$10000,O415,data2!W$4:W$10000)+Q415,2),IF(LEN(O415)=6,ROUND(SUMIF(data2!I$4:I$10000,O415,data2!V$4:V$10000)-SUMIF(data2!I$4:I$10000,O415,data2!W$4:W$10000)+Q415,2),IF(LEN(O415)=8,ROUND(SUMIF(data2!J$4:J$10000,O415,data2!V$4:V$10000)-SUMIF(data2!J$4:J$10000,O415,data2!W$4:W$10000)+Q415,2),IF(LEN(O415)=10,ROUND(SUMIF(data2!T$4:T$10000,O415,data2!V$4:V$10000)-SUMIF(data2!T$4:T$10000,O415,data2!W$4:W$10000)+Q415,2),0))))</f>
        <v>0</v>
      </c>
    </row>
    <row r="416" spans="10:23" ht="15" customHeight="1" x14ac:dyDescent="0.15">
      <c r="J416" s="3">
        <f>IF(K416=0,0,IF(AND(K416&lt;&gt;0,INT(LEFT(O416,4))=结转!R$13),MAX(J$2:J415)+1,0))</f>
        <v>0</v>
      </c>
      <c r="K416" s="16">
        <f>ROUND(SUMIF(data!T$4:T$10000,O416,data!V$4:V$10000)-SUMIF(data!T$4:T$10000,O416,data!W$4:W$10000),2)</f>
        <v>0</v>
      </c>
      <c r="Q416" s="89">
        <v>0</v>
      </c>
      <c r="S416" s="16">
        <f t="shared" si="20"/>
        <v>0</v>
      </c>
      <c r="T416" s="16" t="str">
        <f t="shared" si="21"/>
        <v/>
      </c>
      <c r="U416" s="26">
        <f t="shared" si="19"/>
        <v>0</v>
      </c>
      <c r="W416" s="16">
        <f>IF(LEN(O416)=4,ROUND(SUMIF(data2!H$4:H$10000,O416,data2!V$4:V$10000)-SUMIF(data2!H$4:H$10000,O416,data2!W$4:W$10000)+Q416,2),IF(LEN(O416)=6,ROUND(SUMIF(data2!I$4:I$10000,O416,data2!V$4:V$10000)-SUMIF(data2!I$4:I$10000,O416,data2!W$4:W$10000)+Q416,2),IF(LEN(O416)=8,ROUND(SUMIF(data2!J$4:J$10000,O416,data2!V$4:V$10000)-SUMIF(data2!J$4:J$10000,O416,data2!W$4:W$10000)+Q416,2),IF(LEN(O416)=10,ROUND(SUMIF(data2!T$4:T$10000,O416,data2!V$4:V$10000)-SUMIF(data2!T$4:T$10000,O416,data2!W$4:W$10000)+Q416,2),0))))</f>
        <v>0</v>
      </c>
    </row>
    <row r="417" spans="10:23" ht="15" customHeight="1" x14ac:dyDescent="0.15">
      <c r="J417" s="3">
        <f>IF(K417=0,0,IF(AND(K417&lt;&gt;0,INT(LEFT(O417,4))=结转!R$13),MAX(J$2:J416)+1,0))</f>
        <v>0</v>
      </c>
      <c r="K417" s="16">
        <f>ROUND(SUMIF(data!T$4:T$10000,O417,data!V$4:V$10000)-SUMIF(data!T$4:T$10000,O417,data!W$4:W$10000),2)</f>
        <v>0</v>
      </c>
      <c r="Q417" s="89">
        <v>0</v>
      </c>
      <c r="S417" s="16">
        <f t="shared" si="20"/>
        <v>0</v>
      </c>
      <c r="T417" s="16" t="str">
        <f t="shared" si="21"/>
        <v/>
      </c>
      <c r="U417" s="26">
        <f t="shared" si="19"/>
        <v>0</v>
      </c>
      <c r="W417" s="16">
        <f>IF(LEN(O417)=4,ROUND(SUMIF(data2!H$4:H$10000,O417,data2!V$4:V$10000)-SUMIF(data2!H$4:H$10000,O417,data2!W$4:W$10000)+Q417,2),IF(LEN(O417)=6,ROUND(SUMIF(data2!I$4:I$10000,O417,data2!V$4:V$10000)-SUMIF(data2!I$4:I$10000,O417,data2!W$4:W$10000)+Q417,2),IF(LEN(O417)=8,ROUND(SUMIF(data2!J$4:J$10000,O417,data2!V$4:V$10000)-SUMIF(data2!J$4:J$10000,O417,data2!W$4:W$10000)+Q417,2),IF(LEN(O417)=10,ROUND(SUMIF(data2!T$4:T$10000,O417,data2!V$4:V$10000)-SUMIF(data2!T$4:T$10000,O417,data2!W$4:W$10000)+Q417,2),0))))</f>
        <v>0</v>
      </c>
    </row>
    <row r="418" spans="10:23" ht="15" customHeight="1" x14ac:dyDescent="0.15">
      <c r="J418" s="3">
        <f>IF(K418=0,0,IF(AND(K418&lt;&gt;0,INT(LEFT(O418,4))=结转!R$13),MAX(J$2:J417)+1,0))</f>
        <v>0</v>
      </c>
      <c r="K418" s="16">
        <f>ROUND(SUMIF(data!T$4:T$10000,O418,data!V$4:V$10000)-SUMIF(data!T$4:T$10000,O418,data!W$4:W$10000),2)</f>
        <v>0</v>
      </c>
      <c r="Q418" s="89">
        <v>0</v>
      </c>
      <c r="S418" s="16">
        <f t="shared" si="20"/>
        <v>0</v>
      </c>
      <c r="T418" s="16" t="str">
        <f t="shared" si="21"/>
        <v/>
      </c>
      <c r="U418" s="26">
        <f t="shared" si="19"/>
        <v>0</v>
      </c>
      <c r="W418" s="16">
        <f>IF(LEN(O418)=4,ROUND(SUMIF(data2!H$4:H$10000,O418,data2!V$4:V$10000)-SUMIF(data2!H$4:H$10000,O418,data2!W$4:W$10000)+Q418,2),IF(LEN(O418)=6,ROUND(SUMIF(data2!I$4:I$10000,O418,data2!V$4:V$10000)-SUMIF(data2!I$4:I$10000,O418,data2!W$4:W$10000)+Q418,2),IF(LEN(O418)=8,ROUND(SUMIF(data2!J$4:J$10000,O418,data2!V$4:V$10000)-SUMIF(data2!J$4:J$10000,O418,data2!W$4:W$10000)+Q418,2),IF(LEN(O418)=10,ROUND(SUMIF(data2!T$4:T$10000,O418,data2!V$4:V$10000)-SUMIF(data2!T$4:T$10000,O418,data2!W$4:W$10000)+Q418,2),0))))</f>
        <v>0</v>
      </c>
    </row>
    <row r="419" spans="10:23" ht="15" customHeight="1" x14ac:dyDescent="0.15">
      <c r="J419" s="3">
        <f>IF(K419=0,0,IF(AND(K419&lt;&gt;0,INT(LEFT(O419,4))=结转!R$13),MAX(J$2:J418)+1,0))</f>
        <v>0</v>
      </c>
      <c r="K419" s="16">
        <f>ROUND(SUMIF(data!T$4:T$10000,O419,data!V$4:V$10000)-SUMIF(data!T$4:T$10000,O419,data!W$4:W$10000),2)</f>
        <v>0</v>
      </c>
      <c r="Q419" s="89">
        <v>0</v>
      </c>
      <c r="S419" s="16">
        <f t="shared" si="20"/>
        <v>0</v>
      </c>
      <c r="T419" s="16" t="str">
        <f t="shared" si="21"/>
        <v/>
      </c>
      <c r="U419" s="26">
        <f t="shared" si="19"/>
        <v>0</v>
      </c>
      <c r="W419" s="16">
        <f>IF(LEN(O419)=4,ROUND(SUMIF(data2!H$4:H$10000,O419,data2!V$4:V$10000)-SUMIF(data2!H$4:H$10000,O419,data2!W$4:W$10000)+Q419,2),IF(LEN(O419)=6,ROUND(SUMIF(data2!I$4:I$10000,O419,data2!V$4:V$10000)-SUMIF(data2!I$4:I$10000,O419,data2!W$4:W$10000)+Q419,2),IF(LEN(O419)=8,ROUND(SUMIF(data2!J$4:J$10000,O419,data2!V$4:V$10000)-SUMIF(data2!J$4:J$10000,O419,data2!W$4:W$10000)+Q419,2),IF(LEN(O419)=10,ROUND(SUMIF(data2!T$4:T$10000,O419,data2!V$4:V$10000)-SUMIF(data2!T$4:T$10000,O419,data2!W$4:W$10000)+Q419,2),0))))</f>
        <v>0</v>
      </c>
    </row>
    <row r="420" spans="10:23" ht="15" customHeight="1" x14ac:dyDescent="0.15">
      <c r="J420" s="3">
        <f>IF(K420=0,0,IF(AND(K420&lt;&gt;0,INT(LEFT(O420,4))=结转!R$13),MAX(J$2:J419)+1,0))</f>
        <v>0</v>
      </c>
      <c r="K420" s="16">
        <f>ROUND(SUMIF(data!T$4:T$10000,O420,data!V$4:V$10000)-SUMIF(data!T$4:T$10000,O420,data!W$4:W$10000),2)</f>
        <v>0</v>
      </c>
      <c r="Q420" s="89">
        <v>0</v>
      </c>
      <c r="S420" s="16">
        <f t="shared" si="20"/>
        <v>0</v>
      </c>
      <c r="T420" s="16" t="str">
        <f t="shared" si="21"/>
        <v/>
      </c>
      <c r="U420" s="26">
        <f t="shared" si="19"/>
        <v>0</v>
      </c>
      <c r="W420" s="16">
        <f>IF(LEN(O420)=4,ROUND(SUMIF(data2!H$4:H$10000,O420,data2!V$4:V$10000)-SUMIF(data2!H$4:H$10000,O420,data2!W$4:W$10000)+Q420,2),IF(LEN(O420)=6,ROUND(SUMIF(data2!I$4:I$10000,O420,data2!V$4:V$10000)-SUMIF(data2!I$4:I$10000,O420,data2!W$4:W$10000)+Q420,2),IF(LEN(O420)=8,ROUND(SUMIF(data2!J$4:J$10000,O420,data2!V$4:V$10000)-SUMIF(data2!J$4:J$10000,O420,data2!W$4:W$10000)+Q420,2),IF(LEN(O420)=10,ROUND(SUMIF(data2!T$4:T$10000,O420,data2!V$4:V$10000)-SUMIF(data2!T$4:T$10000,O420,data2!W$4:W$10000)+Q420,2),0))))</f>
        <v>0</v>
      </c>
    </row>
    <row r="421" spans="10:23" ht="15" customHeight="1" x14ac:dyDescent="0.15">
      <c r="J421" s="3">
        <f>IF(K421=0,0,IF(AND(K421&lt;&gt;0,INT(LEFT(O421,4))=结转!R$13),MAX(J$2:J420)+1,0))</f>
        <v>0</v>
      </c>
      <c r="K421" s="16">
        <f>ROUND(SUMIF(data!T$4:T$10000,O421,data!V$4:V$10000)-SUMIF(data!T$4:T$10000,O421,data!W$4:W$10000),2)</f>
        <v>0</v>
      </c>
      <c r="Q421" s="89">
        <v>0</v>
      </c>
      <c r="S421" s="16">
        <f t="shared" si="20"/>
        <v>0</v>
      </c>
      <c r="T421" s="16" t="str">
        <f t="shared" si="21"/>
        <v/>
      </c>
      <c r="U421" s="26">
        <f t="shared" si="19"/>
        <v>0</v>
      </c>
      <c r="W421" s="16">
        <f>IF(LEN(O421)=4,ROUND(SUMIF(data2!H$4:H$10000,O421,data2!V$4:V$10000)-SUMIF(data2!H$4:H$10000,O421,data2!W$4:W$10000)+Q421,2),IF(LEN(O421)=6,ROUND(SUMIF(data2!I$4:I$10000,O421,data2!V$4:V$10000)-SUMIF(data2!I$4:I$10000,O421,data2!W$4:W$10000)+Q421,2),IF(LEN(O421)=8,ROUND(SUMIF(data2!J$4:J$10000,O421,data2!V$4:V$10000)-SUMIF(data2!J$4:J$10000,O421,data2!W$4:W$10000)+Q421,2),IF(LEN(O421)=10,ROUND(SUMIF(data2!T$4:T$10000,O421,data2!V$4:V$10000)-SUMIF(data2!T$4:T$10000,O421,data2!W$4:W$10000)+Q421,2),0))))</f>
        <v>0</v>
      </c>
    </row>
    <row r="422" spans="10:23" ht="15" customHeight="1" x14ac:dyDescent="0.15">
      <c r="J422" s="3">
        <f>IF(K422=0,0,IF(AND(K422&lt;&gt;0,INT(LEFT(O422,4))=结转!R$13),MAX(J$2:J421)+1,0))</f>
        <v>0</v>
      </c>
      <c r="K422" s="16">
        <f>ROUND(SUMIF(data!T$4:T$10000,O422,data!V$4:V$10000)-SUMIF(data!T$4:T$10000,O422,data!W$4:W$10000),2)</f>
        <v>0</v>
      </c>
      <c r="Q422" s="89">
        <v>0</v>
      </c>
      <c r="S422" s="16">
        <f t="shared" si="20"/>
        <v>0</v>
      </c>
      <c r="T422" s="16" t="str">
        <f t="shared" si="21"/>
        <v/>
      </c>
      <c r="U422" s="26">
        <f t="shared" si="19"/>
        <v>0</v>
      </c>
      <c r="W422" s="16">
        <f>IF(LEN(O422)=4,ROUND(SUMIF(data2!H$4:H$10000,O422,data2!V$4:V$10000)-SUMIF(data2!H$4:H$10000,O422,data2!W$4:W$10000)+Q422,2),IF(LEN(O422)=6,ROUND(SUMIF(data2!I$4:I$10000,O422,data2!V$4:V$10000)-SUMIF(data2!I$4:I$10000,O422,data2!W$4:W$10000)+Q422,2),IF(LEN(O422)=8,ROUND(SUMIF(data2!J$4:J$10000,O422,data2!V$4:V$10000)-SUMIF(data2!J$4:J$10000,O422,data2!W$4:W$10000)+Q422,2),IF(LEN(O422)=10,ROUND(SUMIF(data2!T$4:T$10000,O422,data2!V$4:V$10000)-SUMIF(data2!T$4:T$10000,O422,data2!W$4:W$10000)+Q422,2),0))))</f>
        <v>0</v>
      </c>
    </row>
    <row r="423" spans="10:23" ht="15" customHeight="1" x14ac:dyDescent="0.15">
      <c r="J423" s="3">
        <f>IF(K423=0,0,IF(AND(K423&lt;&gt;0,INT(LEFT(O423,4))=结转!R$13),MAX(J$2:J422)+1,0))</f>
        <v>0</v>
      </c>
      <c r="K423" s="16">
        <f>ROUND(SUMIF(data!T$4:T$10000,O423,data!V$4:V$10000)-SUMIF(data!T$4:T$10000,O423,data!W$4:W$10000),2)</f>
        <v>0</v>
      </c>
      <c r="Q423" s="89">
        <v>0</v>
      </c>
      <c r="S423" s="16">
        <f t="shared" si="20"/>
        <v>0</v>
      </c>
      <c r="T423" s="16" t="str">
        <f t="shared" si="21"/>
        <v/>
      </c>
      <c r="U423" s="26">
        <f t="shared" si="19"/>
        <v>0</v>
      </c>
      <c r="W423" s="16">
        <f>IF(LEN(O423)=4,ROUND(SUMIF(data2!H$4:H$10000,O423,data2!V$4:V$10000)-SUMIF(data2!H$4:H$10000,O423,data2!W$4:W$10000)+Q423,2),IF(LEN(O423)=6,ROUND(SUMIF(data2!I$4:I$10000,O423,data2!V$4:V$10000)-SUMIF(data2!I$4:I$10000,O423,data2!W$4:W$10000)+Q423,2),IF(LEN(O423)=8,ROUND(SUMIF(data2!J$4:J$10000,O423,data2!V$4:V$10000)-SUMIF(data2!J$4:J$10000,O423,data2!W$4:W$10000)+Q423,2),IF(LEN(O423)=10,ROUND(SUMIF(data2!T$4:T$10000,O423,data2!V$4:V$10000)-SUMIF(data2!T$4:T$10000,O423,data2!W$4:W$10000)+Q423,2),0))))</f>
        <v>0</v>
      </c>
    </row>
    <row r="424" spans="10:23" ht="15" customHeight="1" x14ac:dyDescent="0.15">
      <c r="J424" s="3">
        <f>IF(K424=0,0,IF(AND(K424&lt;&gt;0,INT(LEFT(O424,4))=结转!R$13),MAX(J$2:J423)+1,0))</f>
        <v>0</v>
      </c>
      <c r="K424" s="16">
        <f>ROUND(SUMIF(data!T$4:T$10000,O424,data!V$4:V$10000)-SUMIF(data!T$4:T$10000,O424,data!W$4:W$10000),2)</f>
        <v>0</v>
      </c>
      <c r="Q424" s="89">
        <v>0</v>
      </c>
      <c r="S424" s="16">
        <f t="shared" si="20"/>
        <v>0</v>
      </c>
      <c r="T424" s="16" t="str">
        <f t="shared" si="21"/>
        <v/>
      </c>
      <c r="U424" s="26">
        <f t="shared" si="19"/>
        <v>0</v>
      </c>
      <c r="W424" s="16">
        <f>IF(LEN(O424)=4,ROUND(SUMIF(data2!H$4:H$10000,O424,data2!V$4:V$10000)-SUMIF(data2!H$4:H$10000,O424,data2!W$4:W$10000)+Q424,2),IF(LEN(O424)=6,ROUND(SUMIF(data2!I$4:I$10000,O424,data2!V$4:V$10000)-SUMIF(data2!I$4:I$10000,O424,data2!W$4:W$10000)+Q424,2),IF(LEN(O424)=8,ROUND(SUMIF(data2!J$4:J$10000,O424,data2!V$4:V$10000)-SUMIF(data2!J$4:J$10000,O424,data2!W$4:W$10000)+Q424,2),IF(LEN(O424)=10,ROUND(SUMIF(data2!T$4:T$10000,O424,data2!V$4:V$10000)-SUMIF(data2!T$4:T$10000,O424,data2!W$4:W$10000)+Q424,2),0))))</f>
        <v>0</v>
      </c>
    </row>
    <row r="425" spans="10:23" ht="15" customHeight="1" x14ac:dyDescent="0.15">
      <c r="J425" s="3">
        <f>IF(K425=0,0,IF(AND(K425&lt;&gt;0,INT(LEFT(O425,4))=结转!R$13),MAX(J$2:J424)+1,0))</f>
        <v>0</v>
      </c>
      <c r="K425" s="16">
        <f>ROUND(SUMIF(data!T$4:T$10000,O425,data!V$4:V$10000)-SUMIF(data!T$4:T$10000,O425,data!W$4:W$10000),2)</f>
        <v>0</v>
      </c>
      <c r="Q425" s="89">
        <v>0</v>
      </c>
      <c r="S425" s="16">
        <f t="shared" si="20"/>
        <v>0</v>
      </c>
      <c r="T425" s="16" t="str">
        <f t="shared" si="21"/>
        <v/>
      </c>
      <c r="U425" s="26">
        <f t="shared" si="19"/>
        <v>0</v>
      </c>
      <c r="W425" s="16">
        <f>IF(LEN(O425)=4,ROUND(SUMIF(data2!H$4:H$10000,O425,data2!V$4:V$10000)-SUMIF(data2!H$4:H$10000,O425,data2!W$4:W$10000)+Q425,2),IF(LEN(O425)=6,ROUND(SUMIF(data2!I$4:I$10000,O425,data2!V$4:V$10000)-SUMIF(data2!I$4:I$10000,O425,data2!W$4:W$10000)+Q425,2),IF(LEN(O425)=8,ROUND(SUMIF(data2!J$4:J$10000,O425,data2!V$4:V$10000)-SUMIF(data2!J$4:J$10000,O425,data2!W$4:W$10000)+Q425,2),IF(LEN(O425)=10,ROUND(SUMIF(data2!T$4:T$10000,O425,data2!V$4:V$10000)-SUMIF(data2!T$4:T$10000,O425,data2!W$4:W$10000)+Q425,2),0))))</f>
        <v>0</v>
      </c>
    </row>
    <row r="426" spans="10:23" ht="15" customHeight="1" x14ac:dyDescent="0.15">
      <c r="J426" s="3">
        <f>IF(K426=0,0,IF(AND(K426&lt;&gt;0,INT(LEFT(O426,4))=结转!R$13),MAX(J$2:J425)+1,0))</f>
        <v>0</v>
      </c>
      <c r="K426" s="16">
        <f>ROUND(SUMIF(data!T$4:T$10000,O426,data!V$4:V$10000)-SUMIF(data!T$4:T$10000,O426,data!W$4:W$10000),2)</f>
        <v>0</v>
      </c>
      <c r="Q426" s="89">
        <v>0</v>
      </c>
      <c r="S426" s="16">
        <f t="shared" si="20"/>
        <v>0</v>
      </c>
      <c r="T426" s="16" t="str">
        <f t="shared" si="21"/>
        <v/>
      </c>
      <c r="U426" s="26">
        <f t="shared" si="19"/>
        <v>0</v>
      </c>
      <c r="W426" s="16">
        <f>IF(LEN(O426)=4,ROUND(SUMIF(data2!H$4:H$10000,O426,data2!V$4:V$10000)-SUMIF(data2!H$4:H$10000,O426,data2!W$4:W$10000)+Q426,2),IF(LEN(O426)=6,ROUND(SUMIF(data2!I$4:I$10000,O426,data2!V$4:V$10000)-SUMIF(data2!I$4:I$10000,O426,data2!W$4:W$10000)+Q426,2),IF(LEN(O426)=8,ROUND(SUMIF(data2!J$4:J$10000,O426,data2!V$4:V$10000)-SUMIF(data2!J$4:J$10000,O426,data2!W$4:W$10000)+Q426,2),IF(LEN(O426)=10,ROUND(SUMIF(data2!T$4:T$10000,O426,data2!V$4:V$10000)-SUMIF(data2!T$4:T$10000,O426,data2!W$4:W$10000)+Q426,2),0))))</f>
        <v>0</v>
      </c>
    </row>
    <row r="427" spans="10:23" ht="15" customHeight="1" x14ac:dyDescent="0.15">
      <c r="J427" s="3">
        <f>IF(K427=0,0,IF(AND(K427&lt;&gt;0,INT(LEFT(O427,4))=结转!R$13),MAX(J$2:J426)+1,0))</f>
        <v>0</v>
      </c>
      <c r="K427" s="16">
        <f>ROUND(SUMIF(data!T$4:T$10000,O427,data!V$4:V$10000)-SUMIF(data!T$4:T$10000,O427,data!W$4:W$10000),2)</f>
        <v>0</v>
      </c>
      <c r="Q427" s="89">
        <v>0</v>
      </c>
      <c r="S427" s="16">
        <f t="shared" si="20"/>
        <v>0</v>
      </c>
      <c r="T427" s="16" t="str">
        <f t="shared" si="21"/>
        <v/>
      </c>
      <c r="U427" s="26">
        <f t="shared" si="19"/>
        <v>0</v>
      </c>
      <c r="W427" s="16">
        <f>IF(LEN(O427)=4,ROUND(SUMIF(data2!H$4:H$10000,O427,data2!V$4:V$10000)-SUMIF(data2!H$4:H$10000,O427,data2!W$4:W$10000)+Q427,2),IF(LEN(O427)=6,ROUND(SUMIF(data2!I$4:I$10000,O427,data2!V$4:V$10000)-SUMIF(data2!I$4:I$10000,O427,data2!W$4:W$10000)+Q427,2),IF(LEN(O427)=8,ROUND(SUMIF(data2!J$4:J$10000,O427,data2!V$4:V$10000)-SUMIF(data2!J$4:J$10000,O427,data2!W$4:W$10000)+Q427,2),IF(LEN(O427)=10,ROUND(SUMIF(data2!T$4:T$10000,O427,data2!V$4:V$10000)-SUMIF(data2!T$4:T$10000,O427,data2!W$4:W$10000)+Q427,2),0))))</f>
        <v>0</v>
      </c>
    </row>
    <row r="428" spans="10:23" ht="15" customHeight="1" x14ac:dyDescent="0.15">
      <c r="J428" s="3">
        <f>IF(K428=0,0,IF(AND(K428&lt;&gt;0,INT(LEFT(O428,4))=结转!R$13),MAX(J$2:J427)+1,0))</f>
        <v>0</v>
      </c>
      <c r="K428" s="16">
        <f>ROUND(SUMIF(data!T$4:T$10000,O428,data!V$4:V$10000)-SUMIF(data!T$4:T$10000,O428,data!W$4:W$10000),2)</f>
        <v>0</v>
      </c>
      <c r="Q428" s="89">
        <v>0</v>
      </c>
      <c r="S428" s="16">
        <f t="shared" si="20"/>
        <v>0</v>
      </c>
      <c r="T428" s="16" t="str">
        <f t="shared" si="21"/>
        <v/>
      </c>
      <c r="U428" s="26">
        <f t="shared" si="19"/>
        <v>0</v>
      </c>
      <c r="W428" s="16">
        <f>IF(LEN(O428)=4,ROUND(SUMIF(data2!H$4:H$10000,O428,data2!V$4:V$10000)-SUMIF(data2!H$4:H$10000,O428,data2!W$4:W$10000)+Q428,2),IF(LEN(O428)=6,ROUND(SUMIF(data2!I$4:I$10000,O428,data2!V$4:V$10000)-SUMIF(data2!I$4:I$10000,O428,data2!W$4:W$10000)+Q428,2),IF(LEN(O428)=8,ROUND(SUMIF(data2!J$4:J$10000,O428,data2!V$4:V$10000)-SUMIF(data2!J$4:J$10000,O428,data2!W$4:W$10000)+Q428,2),IF(LEN(O428)=10,ROUND(SUMIF(data2!T$4:T$10000,O428,data2!V$4:V$10000)-SUMIF(data2!T$4:T$10000,O428,data2!W$4:W$10000)+Q428,2),0))))</f>
        <v>0</v>
      </c>
    </row>
    <row r="429" spans="10:23" ht="15" customHeight="1" x14ac:dyDescent="0.15">
      <c r="J429" s="3">
        <f>IF(K429=0,0,IF(AND(K429&lt;&gt;0,INT(LEFT(O429,4))=结转!R$13),MAX(J$2:J428)+1,0))</f>
        <v>0</v>
      </c>
      <c r="K429" s="16">
        <f>ROUND(SUMIF(data!T$4:T$10000,O429,data!V$4:V$10000)-SUMIF(data!T$4:T$10000,O429,data!W$4:W$10000),2)</f>
        <v>0</v>
      </c>
      <c r="Q429" s="89">
        <v>0</v>
      </c>
      <c r="S429" s="16">
        <f t="shared" si="20"/>
        <v>0</v>
      </c>
      <c r="T429" s="16" t="str">
        <f t="shared" si="21"/>
        <v/>
      </c>
      <c r="U429" s="26">
        <f t="shared" si="19"/>
        <v>0</v>
      </c>
      <c r="W429" s="16">
        <f>IF(LEN(O429)=4,ROUND(SUMIF(data2!H$4:H$10000,O429,data2!V$4:V$10000)-SUMIF(data2!H$4:H$10000,O429,data2!W$4:W$10000)+Q429,2),IF(LEN(O429)=6,ROUND(SUMIF(data2!I$4:I$10000,O429,data2!V$4:V$10000)-SUMIF(data2!I$4:I$10000,O429,data2!W$4:W$10000)+Q429,2),IF(LEN(O429)=8,ROUND(SUMIF(data2!J$4:J$10000,O429,data2!V$4:V$10000)-SUMIF(data2!J$4:J$10000,O429,data2!W$4:W$10000)+Q429,2),IF(LEN(O429)=10,ROUND(SUMIF(data2!T$4:T$10000,O429,data2!V$4:V$10000)-SUMIF(data2!T$4:T$10000,O429,data2!W$4:W$10000)+Q429,2),0))))</f>
        <v>0</v>
      </c>
    </row>
    <row r="430" spans="10:23" ht="15" customHeight="1" x14ac:dyDescent="0.15">
      <c r="J430" s="3">
        <f>IF(K430=0,0,IF(AND(K430&lt;&gt;0,INT(LEFT(O430,4))=结转!R$13),MAX(J$2:J429)+1,0))</f>
        <v>0</v>
      </c>
      <c r="K430" s="16">
        <f>ROUND(SUMIF(data!T$4:T$10000,O430,data!V$4:V$10000)-SUMIF(data!T$4:T$10000,O430,data!W$4:W$10000),2)</f>
        <v>0</v>
      </c>
      <c r="Q430" s="89">
        <v>0</v>
      </c>
      <c r="S430" s="16">
        <f t="shared" si="20"/>
        <v>0</v>
      </c>
      <c r="T430" s="16" t="str">
        <f t="shared" si="21"/>
        <v/>
      </c>
      <c r="U430" s="26">
        <f t="shared" si="19"/>
        <v>0</v>
      </c>
      <c r="W430" s="16">
        <f>IF(LEN(O430)=4,ROUND(SUMIF(data2!H$4:H$10000,O430,data2!V$4:V$10000)-SUMIF(data2!H$4:H$10000,O430,data2!W$4:W$10000)+Q430,2),IF(LEN(O430)=6,ROUND(SUMIF(data2!I$4:I$10000,O430,data2!V$4:V$10000)-SUMIF(data2!I$4:I$10000,O430,data2!W$4:W$10000)+Q430,2),IF(LEN(O430)=8,ROUND(SUMIF(data2!J$4:J$10000,O430,data2!V$4:V$10000)-SUMIF(data2!J$4:J$10000,O430,data2!W$4:W$10000)+Q430,2),IF(LEN(O430)=10,ROUND(SUMIF(data2!T$4:T$10000,O430,data2!V$4:V$10000)-SUMIF(data2!T$4:T$10000,O430,data2!W$4:W$10000)+Q430,2),0))))</f>
        <v>0</v>
      </c>
    </row>
    <row r="431" spans="10:23" ht="15" customHeight="1" x14ac:dyDescent="0.15">
      <c r="J431" s="3">
        <f>IF(K431=0,0,IF(AND(K431&lt;&gt;0,INT(LEFT(O431,4))=结转!R$13),MAX(J$2:J430)+1,0))</f>
        <v>0</v>
      </c>
      <c r="K431" s="16">
        <f>ROUND(SUMIF(data!T$4:T$10000,O431,data!V$4:V$10000)-SUMIF(data!T$4:T$10000,O431,data!W$4:W$10000),2)</f>
        <v>0</v>
      </c>
      <c r="Q431" s="89">
        <v>0</v>
      </c>
      <c r="S431" s="16">
        <f t="shared" si="20"/>
        <v>0</v>
      </c>
      <c r="T431" s="16" t="str">
        <f t="shared" si="21"/>
        <v/>
      </c>
      <c r="U431" s="26">
        <f t="shared" si="19"/>
        <v>0</v>
      </c>
      <c r="W431" s="16">
        <f>IF(LEN(O431)=4,ROUND(SUMIF(data2!H$4:H$10000,O431,data2!V$4:V$10000)-SUMIF(data2!H$4:H$10000,O431,data2!W$4:W$10000)+Q431,2),IF(LEN(O431)=6,ROUND(SUMIF(data2!I$4:I$10000,O431,data2!V$4:V$10000)-SUMIF(data2!I$4:I$10000,O431,data2!W$4:W$10000)+Q431,2),IF(LEN(O431)=8,ROUND(SUMIF(data2!J$4:J$10000,O431,data2!V$4:V$10000)-SUMIF(data2!J$4:J$10000,O431,data2!W$4:W$10000)+Q431,2),IF(LEN(O431)=10,ROUND(SUMIF(data2!T$4:T$10000,O431,data2!V$4:V$10000)-SUMIF(data2!T$4:T$10000,O431,data2!W$4:W$10000)+Q431,2),0))))</f>
        <v>0</v>
      </c>
    </row>
    <row r="432" spans="10:23" ht="15" customHeight="1" x14ac:dyDescent="0.15">
      <c r="J432" s="3">
        <f>IF(K432=0,0,IF(AND(K432&lt;&gt;0,INT(LEFT(O432,4))=结转!R$13),MAX(J$2:J431)+1,0))</f>
        <v>0</v>
      </c>
      <c r="K432" s="16">
        <f>ROUND(SUMIF(data!T$4:T$10000,O432,data!V$4:V$10000)-SUMIF(data!T$4:T$10000,O432,data!W$4:W$10000),2)</f>
        <v>0</v>
      </c>
      <c r="Q432" s="89">
        <v>0</v>
      </c>
      <c r="S432" s="16">
        <f t="shared" si="20"/>
        <v>0</v>
      </c>
      <c r="T432" s="16" t="str">
        <f t="shared" si="21"/>
        <v/>
      </c>
      <c r="U432" s="26">
        <f t="shared" si="19"/>
        <v>0</v>
      </c>
      <c r="W432" s="16">
        <f>IF(LEN(O432)=4,ROUND(SUMIF(data2!H$4:H$10000,O432,data2!V$4:V$10000)-SUMIF(data2!H$4:H$10000,O432,data2!W$4:W$10000)+Q432,2),IF(LEN(O432)=6,ROUND(SUMIF(data2!I$4:I$10000,O432,data2!V$4:V$10000)-SUMIF(data2!I$4:I$10000,O432,data2!W$4:W$10000)+Q432,2),IF(LEN(O432)=8,ROUND(SUMIF(data2!J$4:J$10000,O432,data2!V$4:V$10000)-SUMIF(data2!J$4:J$10000,O432,data2!W$4:W$10000)+Q432,2),IF(LEN(O432)=10,ROUND(SUMIF(data2!T$4:T$10000,O432,data2!V$4:V$10000)-SUMIF(data2!T$4:T$10000,O432,data2!W$4:W$10000)+Q432,2),0))))</f>
        <v>0</v>
      </c>
    </row>
    <row r="433" spans="10:23" ht="15" customHeight="1" x14ac:dyDescent="0.15">
      <c r="J433" s="3">
        <f>IF(K433=0,0,IF(AND(K433&lt;&gt;0,INT(LEFT(O433,4))=结转!R$13),MAX(J$2:J432)+1,0))</f>
        <v>0</v>
      </c>
      <c r="K433" s="16">
        <f>ROUND(SUMIF(data!T$4:T$10000,O433,data!V$4:V$10000)-SUMIF(data!T$4:T$10000,O433,data!W$4:W$10000),2)</f>
        <v>0</v>
      </c>
      <c r="Q433" s="89">
        <v>0</v>
      </c>
      <c r="S433" s="16">
        <f t="shared" si="20"/>
        <v>0</v>
      </c>
      <c r="T433" s="16" t="str">
        <f t="shared" si="21"/>
        <v/>
      </c>
      <c r="U433" s="26">
        <f t="shared" si="19"/>
        <v>0</v>
      </c>
      <c r="W433" s="16">
        <f>IF(LEN(O433)=4,ROUND(SUMIF(data2!H$4:H$10000,O433,data2!V$4:V$10000)-SUMIF(data2!H$4:H$10000,O433,data2!W$4:W$10000)+Q433,2),IF(LEN(O433)=6,ROUND(SUMIF(data2!I$4:I$10000,O433,data2!V$4:V$10000)-SUMIF(data2!I$4:I$10000,O433,data2!W$4:W$10000)+Q433,2),IF(LEN(O433)=8,ROUND(SUMIF(data2!J$4:J$10000,O433,data2!V$4:V$10000)-SUMIF(data2!J$4:J$10000,O433,data2!W$4:W$10000)+Q433,2),IF(LEN(O433)=10,ROUND(SUMIF(data2!T$4:T$10000,O433,data2!V$4:V$10000)-SUMIF(data2!T$4:T$10000,O433,data2!W$4:W$10000)+Q433,2),0))))</f>
        <v>0</v>
      </c>
    </row>
    <row r="434" spans="10:23" ht="15" customHeight="1" x14ac:dyDescent="0.15">
      <c r="J434" s="3">
        <f>IF(K434=0,0,IF(AND(K434&lt;&gt;0,INT(LEFT(O434,4))=结转!R$13),MAX(J$2:J433)+1,0))</f>
        <v>0</v>
      </c>
      <c r="K434" s="16">
        <f>ROUND(SUMIF(data!T$4:T$10000,O434,data!V$4:V$10000)-SUMIF(data!T$4:T$10000,O434,data!W$4:W$10000),2)</f>
        <v>0</v>
      </c>
      <c r="Q434" s="89">
        <v>0</v>
      </c>
      <c r="S434" s="16">
        <f t="shared" si="20"/>
        <v>0</v>
      </c>
      <c r="T434" s="16" t="str">
        <f t="shared" si="21"/>
        <v/>
      </c>
      <c r="U434" s="26">
        <f t="shared" si="19"/>
        <v>0</v>
      </c>
      <c r="W434" s="16">
        <f>IF(LEN(O434)=4,ROUND(SUMIF(data2!H$4:H$10000,O434,data2!V$4:V$10000)-SUMIF(data2!H$4:H$10000,O434,data2!W$4:W$10000)+Q434,2),IF(LEN(O434)=6,ROUND(SUMIF(data2!I$4:I$10000,O434,data2!V$4:V$10000)-SUMIF(data2!I$4:I$10000,O434,data2!W$4:W$10000)+Q434,2),IF(LEN(O434)=8,ROUND(SUMIF(data2!J$4:J$10000,O434,data2!V$4:V$10000)-SUMIF(data2!J$4:J$10000,O434,data2!W$4:W$10000)+Q434,2),IF(LEN(O434)=10,ROUND(SUMIF(data2!T$4:T$10000,O434,data2!V$4:V$10000)-SUMIF(data2!T$4:T$10000,O434,data2!W$4:W$10000)+Q434,2),0))))</f>
        <v>0</v>
      </c>
    </row>
    <row r="435" spans="10:23" ht="15" customHeight="1" x14ac:dyDescent="0.15">
      <c r="J435" s="3">
        <f>IF(K435=0,0,IF(AND(K435&lt;&gt;0,INT(LEFT(O435,4))=结转!R$13),MAX(J$2:J434)+1,0))</f>
        <v>0</v>
      </c>
      <c r="K435" s="16">
        <f>ROUND(SUMIF(data!T$4:T$10000,O435,data!V$4:V$10000)-SUMIF(data!T$4:T$10000,O435,data!W$4:W$10000),2)</f>
        <v>0</v>
      </c>
      <c r="Q435" s="89">
        <v>0</v>
      </c>
      <c r="S435" s="16">
        <f t="shared" si="20"/>
        <v>0</v>
      </c>
      <c r="T435" s="16" t="str">
        <f t="shared" si="21"/>
        <v/>
      </c>
      <c r="U435" s="26">
        <f t="shared" si="19"/>
        <v>0</v>
      </c>
      <c r="W435" s="16">
        <f>IF(LEN(O435)=4,ROUND(SUMIF(data2!H$4:H$10000,O435,data2!V$4:V$10000)-SUMIF(data2!H$4:H$10000,O435,data2!W$4:W$10000)+Q435,2),IF(LEN(O435)=6,ROUND(SUMIF(data2!I$4:I$10000,O435,data2!V$4:V$10000)-SUMIF(data2!I$4:I$10000,O435,data2!W$4:W$10000)+Q435,2),IF(LEN(O435)=8,ROUND(SUMIF(data2!J$4:J$10000,O435,data2!V$4:V$10000)-SUMIF(data2!J$4:J$10000,O435,data2!W$4:W$10000)+Q435,2),IF(LEN(O435)=10,ROUND(SUMIF(data2!T$4:T$10000,O435,data2!V$4:V$10000)-SUMIF(data2!T$4:T$10000,O435,data2!W$4:W$10000)+Q435,2),0))))</f>
        <v>0</v>
      </c>
    </row>
    <row r="436" spans="10:23" ht="15" customHeight="1" x14ac:dyDescent="0.15">
      <c r="J436" s="3">
        <f>IF(K436=0,0,IF(AND(K436&lt;&gt;0,INT(LEFT(O436,4))=结转!R$13),MAX(J$2:J435)+1,0))</f>
        <v>0</v>
      </c>
      <c r="K436" s="16">
        <f>ROUND(SUMIF(data!T$4:T$10000,O436,data!V$4:V$10000)-SUMIF(data!T$4:T$10000,O436,data!W$4:W$10000),2)</f>
        <v>0</v>
      </c>
      <c r="Q436" s="89">
        <v>0</v>
      </c>
      <c r="S436" s="16">
        <f t="shared" si="20"/>
        <v>0</v>
      </c>
      <c r="T436" s="16" t="str">
        <f t="shared" si="21"/>
        <v/>
      </c>
      <c r="U436" s="26">
        <f t="shared" si="19"/>
        <v>0</v>
      </c>
      <c r="W436" s="16">
        <f>IF(LEN(O436)=4,ROUND(SUMIF(data2!H$4:H$10000,O436,data2!V$4:V$10000)-SUMIF(data2!H$4:H$10000,O436,data2!W$4:W$10000)+Q436,2),IF(LEN(O436)=6,ROUND(SUMIF(data2!I$4:I$10000,O436,data2!V$4:V$10000)-SUMIF(data2!I$4:I$10000,O436,data2!W$4:W$10000)+Q436,2),IF(LEN(O436)=8,ROUND(SUMIF(data2!J$4:J$10000,O436,data2!V$4:V$10000)-SUMIF(data2!J$4:J$10000,O436,data2!W$4:W$10000)+Q436,2),IF(LEN(O436)=10,ROUND(SUMIF(data2!T$4:T$10000,O436,data2!V$4:V$10000)-SUMIF(data2!T$4:T$10000,O436,data2!W$4:W$10000)+Q436,2),0))))</f>
        <v>0</v>
      </c>
    </row>
    <row r="437" spans="10:23" ht="15" customHeight="1" x14ac:dyDescent="0.15">
      <c r="J437" s="3">
        <f>IF(K437=0,0,IF(AND(K437&lt;&gt;0,INT(LEFT(O437,4))=结转!R$13),MAX(J$2:J436)+1,0))</f>
        <v>0</v>
      </c>
      <c r="K437" s="16">
        <f>ROUND(SUMIF(data!T$4:T$10000,O437,data!V$4:V$10000)-SUMIF(data!T$4:T$10000,O437,data!W$4:W$10000),2)</f>
        <v>0</v>
      </c>
      <c r="Q437" s="89">
        <v>0</v>
      </c>
      <c r="S437" s="16">
        <f t="shared" si="20"/>
        <v>0</v>
      </c>
      <c r="T437" s="16" t="str">
        <f t="shared" si="21"/>
        <v/>
      </c>
      <c r="U437" s="26">
        <f t="shared" si="19"/>
        <v>0</v>
      </c>
      <c r="W437" s="16">
        <f>IF(LEN(O437)=4,ROUND(SUMIF(data2!H$4:H$10000,O437,data2!V$4:V$10000)-SUMIF(data2!H$4:H$10000,O437,data2!W$4:W$10000)+Q437,2),IF(LEN(O437)=6,ROUND(SUMIF(data2!I$4:I$10000,O437,data2!V$4:V$10000)-SUMIF(data2!I$4:I$10000,O437,data2!W$4:W$10000)+Q437,2),IF(LEN(O437)=8,ROUND(SUMIF(data2!J$4:J$10000,O437,data2!V$4:V$10000)-SUMIF(data2!J$4:J$10000,O437,data2!W$4:W$10000)+Q437,2),IF(LEN(O437)=10,ROUND(SUMIF(data2!T$4:T$10000,O437,data2!V$4:V$10000)-SUMIF(data2!T$4:T$10000,O437,data2!W$4:W$10000)+Q437,2),0))))</f>
        <v>0</v>
      </c>
    </row>
    <row r="438" spans="10:23" ht="15" customHeight="1" x14ac:dyDescent="0.15">
      <c r="J438" s="3">
        <f>IF(K438=0,0,IF(AND(K438&lt;&gt;0,INT(LEFT(O438,4))=结转!R$13),MAX(J$2:J437)+1,0))</f>
        <v>0</v>
      </c>
      <c r="K438" s="16">
        <f>ROUND(SUMIF(data!T$4:T$10000,O438,data!V$4:V$10000)-SUMIF(data!T$4:T$10000,O438,data!W$4:W$10000),2)</f>
        <v>0</v>
      </c>
      <c r="Q438" s="89">
        <v>0</v>
      </c>
      <c r="S438" s="16">
        <f t="shared" si="20"/>
        <v>0</v>
      </c>
      <c r="T438" s="16" t="str">
        <f t="shared" si="21"/>
        <v/>
      </c>
      <c r="U438" s="26">
        <f t="shared" si="19"/>
        <v>0</v>
      </c>
      <c r="W438" s="16">
        <f>IF(LEN(O438)=4,ROUND(SUMIF(data2!H$4:H$10000,O438,data2!V$4:V$10000)-SUMIF(data2!H$4:H$10000,O438,data2!W$4:W$10000)+Q438,2),IF(LEN(O438)=6,ROUND(SUMIF(data2!I$4:I$10000,O438,data2!V$4:V$10000)-SUMIF(data2!I$4:I$10000,O438,data2!W$4:W$10000)+Q438,2),IF(LEN(O438)=8,ROUND(SUMIF(data2!J$4:J$10000,O438,data2!V$4:V$10000)-SUMIF(data2!J$4:J$10000,O438,data2!W$4:W$10000)+Q438,2),IF(LEN(O438)=10,ROUND(SUMIF(data2!T$4:T$10000,O438,data2!V$4:V$10000)-SUMIF(data2!T$4:T$10000,O438,data2!W$4:W$10000)+Q438,2),0))))</f>
        <v>0</v>
      </c>
    </row>
    <row r="439" spans="10:23" ht="15" customHeight="1" x14ac:dyDescent="0.15">
      <c r="J439" s="3">
        <f>IF(K439=0,0,IF(AND(K439&lt;&gt;0,INT(LEFT(O439,4))=结转!R$13),MAX(J$2:J438)+1,0))</f>
        <v>0</v>
      </c>
      <c r="K439" s="16">
        <f>ROUND(SUMIF(data!T$4:T$10000,O439,data!V$4:V$10000)-SUMIF(data!T$4:T$10000,O439,data!W$4:W$10000),2)</f>
        <v>0</v>
      </c>
      <c r="Q439" s="89">
        <v>0</v>
      </c>
      <c r="S439" s="16">
        <f t="shared" si="20"/>
        <v>0</v>
      </c>
      <c r="T439" s="16" t="str">
        <f t="shared" si="21"/>
        <v/>
      </c>
      <c r="U439" s="26">
        <f t="shared" si="19"/>
        <v>0</v>
      </c>
      <c r="W439" s="16">
        <f>IF(LEN(O439)=4,ROUND(SUMIF(data2!H$4:H$10000,O439,data2!V$4:V$10000)-SUMIF(data2!H$4:H$10000,O439,data2!W$4:W$10000)+Q439,2),IF(LEN(O439)=6,ROUND(SUMIF(data2!I$4:I$10000,O439,data2!V$4:V$10000)-SUMIF(data2!I$4:I$10000,O439,data2!W$4:W$10000)+Q439,2),IF(LEN(O439)=8,ROUND(SUMIF(data2!J$4:J$10000,O439,data2!V$4:V$10000)-SUMIF(data2!J$4:J$10000,O439,data2!W$4:W$10000)+Q439,2),IF(LEN(O439)=10,ROUND(SUMIF(data2!T$4:T$10000,O439,data2!V$4:V$10000)-SUMIF(data2!T$4:T$10000,O439,data2!W$4:W$10000)+Q439,2),0))))</f>
        <v>0</v>
      </c>
    </row>
    <row r="440" spans="10:23" ht="15" customHeight="1" x14ac:dyDescent="0.15">
      <c r="J440" s="3">
        <f>IF(K440=0,0,IF(AND(K440&lt;&gt;0,INT(LEFT(O440,4))=结转!R$13),MAX(J$2:J439)+1,0))</f>
        <v>0</v>
      </c>
      <c r="K440" s="16">
        <f>ROUND(SUMIF(data!T$4:T$10000,O440,data!V$4:V$10000)-SUMIF(data!T$4:T$10000,O440,data!W$4:W$10000),2)</f>
        <v>0</v>
      </c>
      <c r="Q440" s="89">
        <v>0</v>
      </c>
      <c r="S440" s="16">
        <f t="shared" si="20"/>
        <v>0</v>
      </c>
      <c r="T440" s="16" t="str">
        <f t="shared" si="21"/>
        <v/>
      </c>
      <c r="U440" s="26">
        <f t="shared" si="19"/>
        <v>0</v>
      </c>
      <c r="W440" s="16">
        <f>IF(LEN(O440)=4,ROUND(SUMIF(data2!H$4:H$10000,O440,data2!V$4:V$10000)-SUMIF(data2!H$4:H$10000,O440,data2!W$4:W$10000)+Q440,2),IF(LEN(O440)=6,ROUND(SUMIF(data2!I$4:I$10000,O440,data2!V$4:V$10000)-SUMIF(data2!I$4:I$10000,O440,data2!W$4:W$10000)+Q440,2),IF(LEN(O440)=8,ROUND(SUMIF(data2!J$4:J$10000,O440,data2!V$4:V$10000)-SUMIF(data2!J$4:J$10000,O440,data2!W$4:W$10000)+Q440,2),IF(LEN(O440)=10,ROUND(SUMIF(data2!T$4:T$10000,O440,data2!V$4:V$10000)-SUMIF(data2!T$4:T$10000,O440,data2!W$4:W$10000)+Q440,2),0))))</f>
        <v>0</v>
      </c>
    </row>
    <row r="441" spans="10:23" ht="15" customHeight="1" x14ac:dyDescent="0.15">
      <c r="J441" s="3">
        <f>IF(K441=0,0,IF(AND(K441&lt;&gt;0,INT(LEFT(O441,4))=结转!R$13),MAX(J$2:J440)+1,0))</f>
        <v>0</v>
      </c>
      <c r="K441" s="16">
        <f>ROUND(SUMIF(data!T$4:T$10000,O441,data!V$4:V$10000)-SUMIF(data!T$4:T$10000,O441,data!W$4:W$10000),2)</f>
        <v>0</v>
      </c>
      <c r="Q441" s="89">
        <v>0</v>
      </c>
      <c r="S441" s="16">
        <f t="shared" si="20"/>
        <v>0</v>
      </c>
      <c r="T441" s="16" t="str">
        <f t="shared" si="21"/>
        <v/>
      </c>
      <c r="U441" s="26">
        <f t="shared" si="19"/>
        <v>0</v>
      </c>
      <c r="W441" s="16">
        <f>IF(LEN(O441)=4,ROUND(SUMIF(data2!H$4:H$10000,O441,data2!V$4:V$10000)-SUMIF(data2!H$4:H$10000,O441,data2!W$4:W$10000)+Q441,2),IF(LEN(O441)=6,ROUND(SUMIF(data2!I$4:I$10000,O441,data2!V$4:V$10000)-SUMIF(data2!I$4:I$10000,O441,data2!W$4:W$10000)+Q441,2),IF(LEN(O441)=8,ROUND(SUMIF(data2!J$4:J$10000,O441,data2!V$4:V$10000)-SUMIF(data2!J$4:J$10000,O441,data2!W$4:W$10000)+Q441,2),IF(LEN(O441)=10,ROUND(SUMIF(data2!T$4:T$10000,O441,data2!V$4:V$10000)-SUMIF(data2!T$4:T$10000,O441,data2!W$4:W$10000)+Q441,2),0))))</f>
        <v>0</v>
      </c>
    </row>
    <row r="442" spans="10:23" ht="15" customHeight="1" x14ac:dyDescent="0.15">
      <c r="J442" s="3">
        <f>IF(K442=0,0,IF(AND(K442&lt;&gt;0,INT(LEFT(O442,4))=结转!R$13),MAX(J$2:J441)+1,0))</f>
        <v>0</v>
      </c>
      <c r="K442" s="16">
        <f>ROUND(SUMIF(data!T$4:T$10000,O442,data!V$4:V$10000)-SUMIF(data!T$4:T$10000,O442,data!W$4:W$10000),2)</f>
        <v>0</v>
      </c>
      <c r="Q442" s="89">
        <v>0</v>
      </c>
      <c r="S442" s="16">
        <f t="shared" si="20"/>
        <v>0</v>
      </c>
      <c r="T442" s="16" t="str">
        <f t="shared" si="21"/>
        <v/>
      </c>
      <c r="U442" s="26">
        <f t="shared" si="19"/>
        <v>0</v>
      </c>
      <c r="W442" s="16">
        <f>IF(LEN(O442)=4,ROUND(SUMIF(data2!H$4:H$10000,O442,data2!V$4:V$10000)-SUMIF(data2!H$4:H$10000,O442,data2!W$4:W$10000)+Q442,2),IF(LEN(O442)=6,ROUND(SUMIF(data2!I$4:I$10000,O442,data2!V$4:V$10000)-SUMIF(data2!I$4:I$10000,O442,data2!W$4:W$10000)+Q442,2),IF(LEN(O442)=8,ROUND(SUMIF(data2!J$4:J$10000,O442,data2!V$4:V$10000)-SUMIF(data2!J$4:J$10000,O442,data2!W$4:W$10000)+Q442,2),IF(LEN(O442)=10,ROUND(SUMIF(data2!T$4:T$10000,O442,data2!V$4:V$10000)-SUMIF(data2!T$4:T$10000,O442,data2!W$4:W$10000)+Q442,2),0))))</f>
        <v>0</v>
      </c>
    </row>
    <row r="443" spans="10:23" ht="15" customHeight="1" x14ac:dyDescent="0.15">
      <c r="J443" s="3">
        <f>IF(K443=0,0,IF(AND(K443&lt;&gt;0,INT(LEFT(O443,4))=结转!R$13),MAX(J$2:J442)+1,0))</f>
        <v>0</v>
      </c>
      <c r="K443" s="16">
        <f>ROUND(SUMIF(data!T$4:T$10000,O443,data!V$4:V$10000)-SUMIF(data!T$4:T$10000,O443,data!W$4:W$10000),2)</f>
        <v>0</v>
      </c>
      <c r="Q443" s="89">
        <v>0</v>
      </c>
      <c r="S443" s="16">
        <f t="shared" si="20"/>
        <v>0</v>
      </c>
      <c r="T443" s="16" t="str">
        <f t="shared" si="21"/>
        <v/>
      </c>
      <c r="U443" s="26">
        <f t="shared" si="19"/>
        <v>0</v>
      </c>
      <c r="W443" s="16">
        <f>IF(LEN(O443)=4,ROUND(SUMIF(data2!H$4:H$10000,O443,data2!V$4:V$10000)-SUMIF(data2!H$4:H$10000,O443,data2!W$4:W$10000)+Q443,2),IF(LEN(O443)=6,ROUND(SUMIF(data2!I$4:I$10000,O443,data2!V$4:V$10000)-SUMIF(data2!I$4:I$10000,O443,data2!W$4:W$10000)+Q443,2),IF(LEN(O443)=8,ROUND(SUMIF(data2!J$4:J$10000,O443,data2!V$4:V$10000)-SUMIF(data2!J$4:J$10000,O443,data2!W$4:W$10000)+Q443,2),IF(LEN(O443)=10,ROUND(SUMIF(data2!T$4:T$10000,O443,data2!V$4:V$10000)-SUMIF(data2!T$4:T$10000,O443,data2!W$4:W$10000)+Q443,2),0))))</f>
        <v>0</v>
      </c>
    </row>
    <row r="444" spans="10:23" ht="15" customHeight="1" x14ac:dyDescent="0.15">
      <c r="J444" s="3">
        <f>IF(K444=0,0,IF(AND(K444&lt;&gt;0,INT(LEFT(O444,4))=结转!R$13),MAX(J$2:J443)+1,0))</f>
        <v>0</v>
      </c>
      <c r="K444" s="16">
        <f>ROUND(SUMIF(data!T$4:T$10000,O444,data!V$4:V$10000)-SUMIF(data!T$4:T$10000,O444,data!W$4:W$10000),2)</f>
        <v>0</v>
      </c>
      <c r="Q444" s="89">
        <v>0</v>
      </c>
      <c r="S444" s="16">
        <f t="shared" si="20"/>
        <v>0</v>
      </c>
      <c r="T444" s="16" t="str">
        <f t="shared" si="21"/>
        <v/>
      </c>
      <c r="U444" s="26">
        <f t="shared" si="19"/>
        <v>0</v>
      </c>
      <c r="W444" s="16">
        <f>IF(LEN(O444)=4,ROUND(SUMIF(data2!H$4:H$10000,O444,data2!V$4:V$10000)-SUMIF(data2!H$4:H$10000,O444,data2!W$4:W$10000)+Q444,2),IF(LEN(O444)=6,ROUND(SUMIF(data2!I$4:I$10000,O444,data2!V$4:V$10000)-SUMIF(data2!I$4:I$10000,O444,data2!W$4:W$10000)+Q444,2),IF(LEN(O444)=8,ROUND(SUMIF(data2!J$4:J$10000,O444,data2!V$4:V$10000)-SUMIF(data2!J$4:J$10000,O444,data2!W$4:W$10000)+Q444,2),IF(LEN(O444)=10,ROUND(SUMIF(data2!T$4:T$10000,O444,data2!V$4:V$10000)-SUMIF(data2!T$4:T$10000,O444,data2!W$4:W$10000)+Q444,2),0))))</f>
        <v>0</v>
      </c>
    </row>
    <row r="445" spans="10:23" ht="15" customHeight="1" x14ac:dyDescent="0.15">
      <c r="J445" s="3">
        <f>IF(K445=0,0,IF(AND(K445&lt;&gt;0,INT(LEFT(O445,4))=结转!R$13),MAX(J$2:J444)+1,0))</f>
        <v>0</v>
      </c>
      <c r="K445" s="16">
        <f>ROUND(SUMIF(data!T$4:T$10000,O445,data!V$4:V$10000)-SUMIF(data!T$4:T$10000,O445,data!W$4:W$10000),2)</f>
        <v>0</v>
      </c>
      <c r="Q445" s="89">
        <v>0</v>
      </c>
      <c r="S445" s="16">
        <f t="shared" si="20"/>
        <v>0</v>
      </c>
      <c r="T445" s="16" t="str">
        <f t="shared" si="21"/>
        <v/>
      </c>
      <c r="U445" s="26">
        <f t="shared" si="19"/>
        <v>0</v>
      </c>
      <c r="W445" s="16">
        <f>IF(LEN(O445)=4,ROUND(SUMIF(data2!H$4:H$10000,O445,data2!V$4:V$10000)-SUMIF(data2!H$4:H$10000,O445,data2!W$4:W$10000)+Q445,2),IF(LEN(O445)=6,ROUND(SUMIF(data2!I$4:I$10000,O445,data2!V$4:V$10000)-SUMIF(data2!I$4:I$10000,O445,data2!W$4:W$10000)+Q445,2),IF(LEN(O445)=8,ROUND(SUMIF(data2!J$4:J$10000,O445,data2!V$4:V$10000)-SUMIF(data2!J$4:J$10000,O445,data2!W$4:W$10000)+Q445,2),IF(LEN(O445)=10,ROUND(SUMIF(data2!T$4:T$10000,O445,data2!V$4:V$10000)-SUMIF(data2!T$4:T$10000,O445,data2!W$4:W$10000)+Q445,2),0))))</f>
        <v>0</v>
      </c>
    </row>
    <row r="446" spans="10:23" ht="15" customHeight="1" x14ac:dyDescent="0.15">
      <c r="J446" s="3">
        <f>IF(K446=0,0,IF(AND(K446&lt;&gt;0,INT(LEFT(O446,4))=结转!R$13),MAX(J$2:J445)+1,0))</f>
        <v>0</v>
      </c>
      <c r="K446" s="16">
        <f>ROUND(SUMIF(data!T$4:T$10000,O446,data!V$4:V$10000)-SUMIF(data!T$4:T$10000,O446,data!W$4:W$10000),2)</f>
        <v>0</v>
      </c>
      <c r="Q446" s="89">
        <v>0</v>
      </c>
      <c r="S446" s="16">
        <f t="shared" si="20"/>
        <v>0</v>
      </c>
      <c r="T446" s="16" t="str">
        <f t="shared" si="21"/>
        <v/>
      </c>
      <c r="U446" s="26">
        <f t="shared" si="19"/>
        <v>0</v>
      </c>
      <c r="W446" s="16">
        <f>IF(LEN(O446)=4,ROUND(SUMIF(data2!H$4:H$10000,O446,data2!V$4:V$10000)-SUMIF(data2!H$4:H$10000,O446,data2!W$4:W$10000)+Q446,2),IF(LEN(O446)=6,ROUND(SUMIF(data2!I$4:I$10000,O446,data2!V$4:V$10000)-SUMIF(data2!I$4:I$10000,O446,data2!W$4:W$10000)+Q446,2),IF(LEN(O446)=8,ROUND(SUMIF(data2!J$4:J$10000,O446,data2!V$4:V$10000)-SUMIF(data2!J$4:J$10000,O446,data2!W$4:W$10000)+Q446,2),IF(LEN(O446)=10,ROUND(SUMIF(data2!T$4:T$10000,O446,data2!V$4:V$10000)-SUMIF(data2!T$4:T$10000,O446,data2!W$4:W$10000)+Q446,2),0))))</f>
        <v>0</v>
      </c>
    </row>
    <row r="447" spans="10:23" ht="15" customHeight="1" x14ac:dyDescent="0.15">
      <c r="J447" s="3">
        <f>IF(K447=0,0,IF(AND(K447&lt;&gt;0,INT(LEFT(O447,4))=结转!R$13),MAX(J$2:J446)+1,0))</f>
        <v>0</v>
      </c>
      <c r="K447" s="16">
        <f>ROUND(SUMIF(data!T$4:T$10000,O447,data!V$4:V$10000)-SUMIF(data!T$4:T$10000,O447,data!W$4:W$10000),2)</f>
        <v>0</v>
      </c>
      <c r="Q447" s="89">
        <v>0</v>
      </c>
      <c r="S447" s="16">
        <f t="shared" si="20"/>
        <v>0</v>
      </c>
      <c r="T447" s="16" t="str">
        <f t="shared" si="21"/>
        <v/>
      </c>
      <c r="U447" s="26">
        <f t="shared" si="19"/>
        <v>0</v>
      </c>
      <c r="W447" s="16">
        <f>IF(LEN(O447)=4,ROUND(SUMIF(data2!H$4:H$10000,O447,data2!V$4:V$10000)-SUMIF(data2!H$4:H$10000,O447,data2!W$4:W$10000)+Q447,2),IF(LEN(O447)=6,ROUND(SUMIF(data2!I$4:I$10000,O447,data2!V$4:V$10000)-SUMIF(data2!I$4:I$10000,O447,data2!W$4:W$10000)+Q447,2),IF(LEN(O447)=8,ROUND(SUMIF(data2!J$4:J$10000,O447,data2!V$4:V$10000)-SUMIF(data2!J$4:J$10000,O447,data2!W$4:W$10000)+Q447,2),IF(LEN(O447)=10,ROUND(SUMIF(data2!T$4:T$10000,O447,data2!V$4:V$10000)-SUMIF(data2!T$4:T$10000,O447,data2!W$4:W$10000)+Q447,2),0))))</f>
        <v>0</v>
      </c>
    </row>
    <row r="448" spans="10:23" ht="15" customHeight="1" x14ac:dyDescent="0.15">
      <c r="J448" s="3">
        <f>IF(K448=0,0,IF(AND(K448&lt;&gt;0,INT(LEFT(O448,4))=结转!R$13),MAX(J$2:J447)+1,0))</f>
        <v>0</v>
      </c>
      <c r="K448" s="16">
        <f>ROUND(SUMIF(data!T$4:T$10000,O448,data!V$4:V$10000)-SUMIF(data!T$4:T$10000,O448,data!W$4:W$10000),2)</f>
        <v>0</v>
      </c>
      <c r="Q448" s="89">
        <v>0</v>
      </c>
      <c r="S448" s="16">
        <f t="shared" si="20"/>
        <v>0</v>
      </c>
      <c r="T448" s="16" t="str">
        <f t="shared" si="21"/>
        <v/>
      </c>
      <c r="U448" s="26">
        <f t="shared" si="19"/>
        <v>0</v>
      </c>
      <c r="W448" s="16">
        <f>IF(LEN(O448)=4,ROUND(SUMIF(data2!H$4:H$10000,O448,data2!V$4:V$10000)-SUMIF(data2!H$4:H$10000,O448,data2!W$4:W$10000)+Q448,2),IF(LEN(O448)=6,ROUND(SUMIF(data2!I$4:I$10000,O448,data2!V$4:V$10000)-SUMIF(data2!I$4:I$10000,O448,data2!W$4:W$10000)+Q448,2),IF(LEN(O448)=8,ROUND(SUMIF(data2!J$4:J$10000,O448,data2!V$4:V$10000)-SUMIF(data2!J$4:J$10000,O448,data2!W$4:W$10000)+Q448,2),IF(LEN(O448)=10,ROUND(SUMIF(data2!T$4:T$10000,O448,data2!V$4:V$10000)-SUMIF(data2!T$4:T$10000,O448,data2!W$4:W$10000)+Q448,2),0))))</f>
        <v>0</v>
      </c>
    </row>
    <row r="449" spans="10:23" ht="15" customHeight="1" x14ac:dyDescent="0.15">
      <c r="J449" s="3">
        <f>IF(K449=0,0,IF(AND(K449&lt;&gt;0,INT(LEFT(O449,4))=结转!R$13),MAX(J$2:J448)+1,0))</f>
        <v>0</v>
      </c>
      <c r="K449" s="16">
        <f>ROUND(SUMIF(data!T$4:T$10000,O449,data!V$4:V$10000)-SUMIF(data!T$4:T$10000,O449,data!W$4:W$10000),2)</f>
        <v>0</v>
      </c>
      <c r="Q449" s="89">
        <v>0</v>
      </c>
      <c r="S449" s="16">
        <f t="shared" si="20"/>
        <v>0</v>
      </c>
      <c r="T449" s="16" t="str">
        <f t="shared" si="21"/>
        <v/>
      </c>
      <c r="U449" s="26">
        <f t="shared" si="19"/>
        <v>0</v>
      </c>
      <c r="W449" s="16">
        <f>IF(LEN(O449)=4,ROUND(SUMIF(data2!H$4:H$10000,O449,data2!V$4:V$10000)-SUMIF(data2!H$4:H$10000,O449,data2!W$4:W$10000)+Q449,2),IF(LEN(O449)=6,ROUND(SUMIF(data2!I$4:I$10000,O449,data2!V$4:V$10000)-SUMIF(data2!I$4:I$10000,O449,data2!W$4:W$10000)+Q449,2),IF(LEN(O449)=8,ROUND(SUMIF(data2!J$4:J$10000,O449,data2!V$4:V$10000)-SUMIF(data2!J$4:J$10000,O449,data2!W$4:W$10000)+Q449,2),IF(LEN(O449)=10,ROUND(SUMIF(data2!T$4:T$10000,O449,data2!V$4:V$10000)-SUMIF(data2!T$4:T$10000,O449,data2!W$4:W$10000)+Q449,2),0))))</f>
        <v>0</v>
      </c>
    </row>
    <row r="450" spans="10:23" ht="15" customHeight="1" x14ac:dyDescent="0.15">
      <c r="J450" s="3">
        <f>IF(K450=0,0,IF(AND(K450&lt;&gt;0,INT(LEFT(O450,4))=结转!R$13),MAX(J$2:J449)+1,0))</f>
        <v>0</v>
      </c>
      <c r="K450" s="16">
        <f>ROUND(SUMIF(data!T$4:T$10000,O450,data!V$4:V$10000)-SUMIF(data!T$4:T$10000,O450,data!W$4:W$10000),2)</f>
        <v>0</v>
      </c>
      <c r="Q450" s="89">
        <v>0</v>
      </c>
      <c r="S450" s="16">
        <f t="shared" si="20"/>
        <v>0</v>
      </c>
      <c r="T450" s="16" t="str">
        <f t="shared" si="21"/>
        <v/>
      </c>
      <c r="U450" s="26">
        <f t="shared" si="19"/>
        <v>0</v>
      </c>
      <c r="W450" s="16">
        <f>IF(LEN(O450)=4,ROUND(SUMIF(data2!H$4:H$10000,O450,data2!V$4:V$10000)-SUMIF(data2!H$4:H$10000,O450,data2!W$4:W$10000)+Q450,2),IF(LEN(O450)=6,ROUND(SUMIF(data2!I$4:I$10000,O450,data2!V$4:V$10000)-SUMIF(data2!I$4:I$10000,O450,data2!W$4:W$10000)+Q450,2),IF(LEN(O450)=8,ROUND(SUMIF(data2!J$4:J$10000,O450,data2!V$4:V$10000)-SUMIF(data2!J$4:J$10000,O450,data2!W$4:W$10000)+Q450,2),IF(LEN(O450)=10,ROUND(SUMIF(data2!T$4:T$10000,O450,data2!V$4:V$10000)-SUMIF(data2!T$4:T$10000,O450,data2!W$4:W$10000)+Q450,2),0))))</f>
        <v>0</v>
      </c>
    </row>
    <row r="451" spans="10:23" ht="15" customHeight="1" x14ac:dyDescent="0.15">
      <c r="J451" s="3">
        <f>IF(K451=0,0,IF(AND(K451&lt;&gt;0,INT(LEFT(O451,4))=结转!R$13),MAX(J$2:J450)+1,0))</f>
        <v>0</v>
      </c>
      <c r="K451" s="16">
        <f>ROUND(SUMIF(data!T$4:T$10000,O451,data!V$4:V$10000)-SUMIF(data!T$4:T$10000,O451,data!W$4:W$10000),2)</f>
        <v>0</v>
      </c>
      <c r="Q451" s="89">
        <v>0</v>
      </c>
      <c r="S451" s="16">
        <f t="shared" si="20"/>
        <v>0</v>
      </c>
      <c r="T451" s="16" t="str">
        <f t="shared" si="21"/>
        <v/>
      </c>
      <c r="U451" s="26">
        <f t="shared" si="19"/>
        <v>0</v>
      </c>
      <c r="W451" s="16">
        <f>IF(LEN(O451)=4,ROUND(SUMIF(data2!H$4:H$10000,O451,data2!V$4:V$10000)-SUMIF(data2!H$4:H$10000,O451,data2!W$4:W$10000)+Q451,2),IF(LEN(O451)=6,ROUND(SUMIF(data2!I$4:I$10000,O451,data2!V$4:V$10000)-SUMIF(data2!I$4:I$10000,O451,data2!W$4:W$10000)+Q451,2),IF(LEN(O451)=8,ROUND(SUMIF(data2!J$4:J$10000,O451,data2!V$4:V$10000)-SUMIF(data2!J$4:J$10000,O451,data2!W$4:W$10000)+Q451,2),IF(LEN(O451)=10,ROUND(SUMIF(data2!T$4:T$10000,O451,data2!V$4:V$10000)-SUMIF(data2!T$4:T$10000,O451,data2!W$4:W$10000)+Q451,2),0))))</f>
        <v>0</v>
      </c>
    </row>
    <row r="452" spans="10:23" ht="15" customHeight="1" x14ac:dyDescent="0.15">
      <c r="J452" s="3">
        <f>IF(K452=0,0,IF(AND(K452&lt;&gt;0,INT(LEFT(O452,4))=结转!R$13),MAX(J$2:J451)+1,0))</f>
        <v>0</v>
      </c>
      <c r="K452" s="16">
        <f>ROUND(SUMIF(data!T$4:T$10000,O452,data!V$4:V$10000)-SUMIF(data!T$4:T$10000,O452,data!W$4:W$10000),2)</f>
        <v>0</v>
      </c>
      <c r="Q452" s="89">
        <v>0</v>
      </c>
      <c r="S452" s="16">
        <f t="shared" si="20"/>
        <v>0</v>
      </c>
      <c r="T452" s="16" t="str">
        <f t="shared" si="21"/>
        <v/>
      </c>
      <c r="U452" s="26">
        <f t="shared" ref="U452:U500" si="22">IF(O452="",0,ROUND(IF(T452&lt;&gt;0,T452,Q452),2))</f>
        <v>0</v>
      </c>
      <c r="W452" s="16">
        <f>IF(LEN(O452)=4,ROUND(SUMIF(data2!H$4:H$10000,O452,data2!V$4:V$10000)-SUMIF(data2!H$4:H$10000,O452,data2!W$4:W$10000)+Q452,2),IF(LEN(O452)=6,ROUND(SUMIF(data2!I$4:I$10000,O452,data2!V$4:V$10000)-SUMIF(data2!I$4:I$10000,O452,data2!W$4:W$10000)+Q452,2),IF(LEN(O452)=8,ROUND(SUMIF(data2!J$4:J$10000,O452,data2!V$4:V$10000)-SUMIF(data2!J$4:J$10000,O452,data2!W$4:W$10000)+Q452,2),IF(LEN(O452)=10,ROUND(SUMIF(data2!T$4:T$10000,O452,data2!V$4:V$10000)-SUMIF(data2!T$4:T$10000,O452,data2!W$4:W$10000)+Q452,2),0))))</f>
        <v>0</v>
      </c>
    </row>
    <row r="453" spans="10:23" ht="15" customHeight="1" x14ac:dyDescent="0.15">
      <c r="J453" s="3">
        <f>IF(K453=0,0,IF(AND(K453&lt;&gt;0,INT(LEFT(O453,4))=结转!R$13),MAX(J$2:J452)+1,0))</f>
        <v>0</v>
      </c>
      <c r="K453" s="16">
        <f>ROUND(SUMIF(data!T$4:T$10000,O453,data!V$4:V$10000)-SUMIF(data!T$4:T$10000,O453,data!W$4:W$10000),2)</f>
        <v>0</v>
      </c>
      <c r="Q453" s="89">
        <v>0</v>
      </c>
      <c r="S453" s="16">
        <f t="shared" si="20"/>
        <v>0</v>
      </c>
      <c r="T453" s="16" t="str">
        <f t="shared" si="21"/>
        <v/>
      </c>
      <c r="U453" s="26">
        <f t="shared" si="22"/>
        <v>0</v>
      </c>
      <c r="W453" s="16">
        <f>IF(LEN(O453)=4,ROUND(SUMIF(data2!H$4:H$10000,O453,data2!V$4:V$10000)-SUMIF(data2!H$4:H$10000,O453,data2!W$4:W$10000)+Q453,2),IF(LEN(O453)=6,ROUND(SUMIF(data2!I$4:I$10000,O453,data2!V$4:V$10000)-SUMIF(data2!I$4:I$10000,O453,data2!W$4:W$10000)+Q453,2),IF(LEN(O453)=8,ROUND(SUMIF(data2!J$4:J$10000,O453,data2!V$4:V$10000)-SUMIF(data2!J$4:J$10000,O453,data2!W$4:W$10000)+Q453,2),IF(LEN(O453)=10,ROUND(SUMIF(data2!T$4:T$10000,O453,data2!V$4:V$10000)-SUMIF(data2!T$4:T$10000,O453,data2!W$4:W$10000)+Q453,2),0))))</f>
        <v>0</v>
      </c>
    </row>
    <row r="454" spans="10:23" ht="15" customHeight="1" x14ac:dyDescent="0.15">
      <c r="J454" s="3">
        <f>IF(K454=0,0,IF(AND(K454&lt;&gt;0,INT(LEFT(O454,4))=结转!R$13),MAX(J$2:J453)+1,0))</f>
        <v>0</v>
      </c>
      <c r="K454" s="16">
        <f>ROUND(SUMIF(data!T$4:T$10000,O454,data!V$4:V$10000)-SUMIF(data!T$4:T$10000,O454,data!W$4:W$10000),2)</f>
        <v>0</v>
      </c>
      <c r="Q454" s="89">
        <v>0</v>
      </c>
      <c r="S454" s="16">
        <f t="shared" si="20"/>
        <v>0</v>
      </c>
      <c r="T454" s="16" t="str">
        <f t="shared" si="21"/>
        <v/>
      </c>
      <c r="U454" s="26">
        <f t="shared" si="22"/>
        <v>0</v>
      </c>
      <c r="W454" s="16">
        <f>IF(LEN(O454)=4,ROUND(SUMIF(data2!H$4:H$10000,O454,data2!V$4:V$10000)-SUMIF(data2!H$4:H$10000,O454,data2!W$4:W$10000)+Q454,2),IF(LEN(O454)=6,ROUND(SUMIF(data2!I$4:I$10000,O454,data2!V$4:V$10000)-SUMIF(data2!I$4:I$10000,O454,data2!W$4:W$10000)+Q454,2),IF(LEN(O454)=8,ROUND(SUMIF(data2!J$4:J$10000,O454,data2!V$4:V$10000)-SUMIF(data2!J$4:J$10000,O454,data2!W$4:W$10000)+Q454,2),IF(LEN(O454)=10,ROUND(SUMIF(data2!T$4:T$10000,O454,data2!V$4:V$10000)-SUMIF(data2!T$4:T$10000,O454,data2!W$4:W$10000)+Q454,2),0))))</f>
        <v>0</v>
      </c>
    </row>
    <row r="455" spans="10:23" ht="15" customHeight="1" x14ac:dyDescent="0.15">
      <c r="J455" s="3">
        <f>IF(K455=0,0,IF(AND(K455&lt;&gt;0,INT(LEFT(O455,4))=结转!R$13),MAX(J$2:J454)+1,0))</f>
        <v>0</v>
      </c>
      <c r="K455" s="16">
        <f>ROUND(SUMIF(data!T$4:T$10000,O455,data!V$4:V$10000)-SUMIF(data!T$4:T$10000,O455,data!W$4:W$10000),2)</f>
        <v>0</v>
      </c>
      <c r="Q455" s="89">
        <v>0</v>
      </c>
      <c r="S455" s="16">
        <f t="shared" si="20"/>
        <v>0</v>
      </c>
      <c r="T455" s="16" t="str">
        <f t="shared" si="21"/>
        <v/>
      </c>
      <c r="U455" s="26">
        <f t="shared" si="22"/>
        <v>0</v>
      </c>
      <c r="W455" s="16">
        <f>IF(LEN(O455)=4,ROUND(SUMIF(data2!H$4:H$10000,O455,data2!V$4:V$10000)-SUMIF(data2!H$4:H$10000,O455,data2!W$4:W$10000)+Q455,2),IF(LEN(O455)=6,ROUND(SUMIF(data2!I$4:I$10000,O455,data2!V$4:V$10000)-SUMIF(data2!I$4:I$10000,O455,data2!W$4:W$10000)+Q455,2),IF(LEN(O455)=8,ROUND(SUMIF(data2!J$4:J$10000,O455,data2!V$4:V$10000)-SUMIF(data2!J$4:J$10000,O455,data2!W$4:W$10000)+Q455,2),IF(LEN(O455)=10,ROUND(SUMIF(data2!T$4:T$10000,O455,data2!V$4:V$10000)-SUMIF(data2!T$4:T$10000,O455,data2!W$4:W$10000)+Q455,2),0))))</f>
        <v>0</v>
      </c>
    </row>
    <row r="456" spans="10:23" ht="15" customHeight="1" x14ac:dyDescent="0.15">
      <c r="J456" s="3">
        <f>IF(K456=0,0,IF(AND(K456&lt;&gt;0,INT(LEFT(O456,4))=结转!R$13),MAX(J$2:J455)+1,0))</f>
        <v>0</v>
      </c>
      <c r="K456" s="16">
        <f>ROUND(SUMIF(data!T$4:T$10000,O456,data!V$4:V$10000)-SUMIF(data!T$4:T$10000,O456,data!W$4:W$10000),2)</f>
        <v>0</v>
      </c>
      <c r="Q456" s="89">
        <v>0</v>
      </c>
      <c r="S456" s="16">
        <f t="shared" ref="S456:S500" si="23">IF(LEN(O456)&gt;4,INT(O456/100),0)</f>
        <v>0</v>
      </c>
      <c r="T456" s="16" t="str">
        <f t="shared" si="21"/>
        <v/>
      </c>
      <c r="U456" s="26">
        <f t="shared" si="22"/>
        <v>0</v>
      </c>
      <c r="W456" s="16">
        <f>IF(LEN(O456)=4,ROUND(SUMIF(data2!H$4:H$10000,O456,data2!V$4:V$10000)-SUMIF(data2!H$4:H$10000,O456,data2!W$4:W$10000)+Q456,2),IF(LEN(O456)=6,ROUND(SUMIF(data2!I$4:I$10000,O456,data2!V$4:V$10000)-SUMIF(data2!I$4:I$10000,O456,data2!W$4:W$10000)+Q456,2),IF(LEN(O456)=8,ROUND(SUMIF(data2!J$4:J$10000,O456,data2!V$4:V$10000)-SUMIF(data2!J$4:J$10000,O456,data2!W$4:W$10000)+Q456,2),IF(LEN(O456)=10,ROUND(SUMIF(data2!T$4:T$10000,O456,data2!V$4:V$10000)-SUMIF(data2!T$4:T$10000,O456,data2!W$4:W$10000)+Q456,2),0))))</f>
        <v>0</v>
      </c>
    </row>
    <row r="457" spans="10:23" ht="15" customHeight="1" x14ac:dyDescent="0.15">
      <c r="J457" s="3">
        <f>IF(K457=0,0,IF(AND(K457&lt;&gt;0,INT(LEFT(O457,4))=结转!R$13),MAX(J$2:J456)+1,0))</f>
        <v>0</v>
      </c>
      <c r="K457" s="16">
        <f>ROUND(SUMIF(data!T$4:T$10000,O457,data!V$4:V$10000)-SUMIF(data!T$4:T$10000,O457,data!W$4:W$10000),2)</f>
        <v>0</v>
      </c>
      <c r="Q457" s="89">
        <v>0</v>
      </c>
      <c r="S457" s="16">
        <f t="shared" si="23"/>
        <v>0</v>
      </c>
      <c r="T457" s="16" t="str">
        <f t="shared" si="21"/>
        <v/>
      </c>
      <c r="U457" s="26">
        <f t="shared" si="22"/>
        <v>0</v>
      </c>
      <c r="W457" s="16">
        <f>IF(LEN(O457)=4,ROUND(SUMIF(data2!H$4:H$10000,O457,data2!V$4:V$10000)-SUMIF(data2!H$4:H$10000,O457,data2!W$4:W$10000)+Q457,2),IF(LEN(O457)=6,ROUND(SUMIF(data2!I$4:I$10000,O457,data2!V$4:V$10000)-SUMIF(data2!I$4:I$10000,O457,data2!W$4:W$10000)+Q457,2),IF(LEN(O457)=8,ROUND(SUMIF(data2!J$4:J$10000,O457,data2!V$4:V$10000)-SUMIF(data2!J$4:J$10000,O457,data2!W$4:W$10000)+Q457,2),IF(LEN(O457)=10,ROUND(SUMIF(data2!T$4:T$10000,O457,data2!V$4:V$10000)-SUMIF(data2!T$4:T$10000,O457,data2!W$4:W$10000)+Q457,2),0))))</f>
        <v>0</v>
      </c>
    </row>
    <row r="458" spans="10:23" ht="15" customHeight="1" x14ac:dyDescent="0.15">
      <c r="J458" s="3">
        <f>IF(K458=0,0,IF(AND(K458&lt;&gt;0,INT(LEFT(O458,4))=结转!R$13),MAX(J$2:J457)+1,0))</f>
        <v>0</v>
      </c>
      <c r="K458" s="16">
        <f>ROUND(SUMIF(data!T$4:T$10000,O458,data!V$4:V$10000)-SUMIF(data!T$4:T$10000,O458,data!W$4:W$10000),2)</f>
        <v>0</v>
      </c>
      <c r="Q458" s="89">
        <v>0</v>
      </c>
      <c r="S458" s="16">
        <f t="shared" si="23"/>
        <v>0</v>
      </c>
      <c r="T458" s="16" t="str">
        <f t="shared" si="21"/>
        <v/>
      </c>
      <c r="U458" s="26">
        <f t="shared" si="22"/>
        <v>0</v>
      </c>
      <c r="W458" s="16">
        <f>IF(LEN(O458)=4,ROUND(SUMIF(data2!H$4:H$10000,O458,data2!V$4:V$10000)-SUMIF(data2!H$4:H$10000,O458,data2!W$4:W$10000)+Q458,2),IF(LEN(O458)=6,ROUND(SUMIF(data2!I$4:I$10000,O458,data2!V$4:V$10000)-SUMIF(data2!I$4:I$10000,O458,data2!W$4:W$10000)+Q458,2),IF(LEN(O458)=8,ROUND(SUMIF(data2!J$4:J$10000,O458,data2!V$4:V$10000)-SUMIF(data2!J$4:J$10000,O458,data2!W$4:W$10000)+Q458,2),IF(LEN(O458)=10,ROUND(SUMIF(data2!T$4:T$10000,O458,data2!V$4:V$10000)-SUMIF(data2!T$4:T$10000,O458,data2!W$4:W$10000)+Q458,2),0))))</f>
        <v>0</v>
      </c>
    </row>
    <row r="459" spans="10:23" ht="15" customHeight="1" x14ac:dyDescent="0.15">
      <c r="J459" s="3">
        <f>IF(K459=0,0,IF(AND(K459&lt;&gt;0,INT(LEFT(O459,4))=结转!R$13),MAX(J$2:J458)+1,0))</f>
        <v>0</v>
      </c>
      <c r="K459" s="16">
        <f>ROUND(SUMIF(data!T$4:T$10000,O459,data!V$4:V$10000)-SUMIF(data!T$4:T$10000,O459,data!W$4:W$10000),2)</f>
        <v>0</v>
      </c>
      <c r="Q459" s="89">
        <v>0</v>
      </c>
      <c r="S459" s="16">
        <f t="shared" si="23"/>
        <v>0</v>
      </c>
      <c r="T459" s="16" t="str">
        <f t="shared" si="21"/>
        <v/>
      </c>
      <c r="U459" s="26">
        <f t="shared" si="22"/>
        <v>0</v>
      </c>
      <c r="W459" s="16">
        <f>IF(LEN(O459)=4,ROUND(SUMIF(data2!H$4:H$10000,O459,data2!V$4:V$10000)-SUMIF(data2!H$4:H$10000,O459,data2!W$4:W$10000)+Q459,2),IF(LEN(O459)=6,ROUND(SUMIF(data2!I$4:I$10000,O459,data2!V$4:V$10000)-SUMIF(data2!I$4:I$10000,O459,data2!W$4:W$10000)+Q459,2),IF(LEN(O459)=8,ROUND(SUMIF(data2!J$4:J$10000,O459,data2!V$4:V$10000)-SUMIF(data2!J$4:J$10000,O459,data2!W$4:W$10000)+Q459,2),IF(LEN(O459)=10,ROUND(SUMIF(data2!T$4:T$10000,O459,data2!V$4:V$10000)-SUMIF(data2!T$4:T$10000,O459,data2!W$4:W$10000)+Q459,2),0))))</f>
        <v>0</v>
      </c>
    </row>
    <row r="460" spans="10:23" ht="15" customHeight="1" x14ac:dyDescent="0.15">
      <c r="J460" s="3">
        <f>IF(K460=0,0,IF(AND(K460&lt;&gt;0,INT(LEFT(O460,4))=结转!R$13),MAX(J$2:J459)+1,0))</f>
        <v>0</v>
      </c>
      <c r="K460" s="16">
        <f>ROUND(SUMIF(data!T$4:T$10000,O460,data!V$4:V$10000)-SUMIF(data!T$4:T$10000,O460,data!W$4:W$10000),2)</f>
        <v>0</v>
      </c>
      <c r="Q460" s="89">
        <v>0</v>
      </c>
      <c r="S460" s="16">
        <f t="shared" si="23"/>
        <v>0</v>
      </c>
      <c r="T460" s="16" t="str">
        <f t="shared" si="21"/>
        <v/>
      </c>
      <c r="U460" s="26">
        <f t="shared" si="22"/>
        <v>0</v>
      </c>
      <c r="W460" s="16">
        <f>IF(LEN(O460)=4,ROUND(SUMIF(data2!H$4:H$10000,O460,data2!V$4:V$10000)-SUMIF(data2!H$4:H$10000,O460,data2!W$4:W$10000)+Q460,2),IF(LEN(O460)=6,ROUND(SUMIF(data2!I$4:I$10000,O460,data2!V$4:V$10000)-SUMIF(data2!I$4:I$10000,O460,data2!W$4:W$10000)+Q460,2),IF(LEN(O460)=8,ROUND(SUMIF(data2!J$4:J$10000,O460,data2!V$4:V$10000)-SUMIF(data2!J$4:J$10000,O460,data2!W$4:W$10000)+Q460,2),IF(LEN(O460)=10,ROUND(SUMIF(data2!T$4:T$10000,O460,data2!V$4:V$10000)-SUMIF(data2!T$4:T$10000,O460,data2!W$4:W$10000)+Q460,2),0))))</f>
        <v>0</v>
      </c>
    </row>
    <row r="461" spans="10:23" ht="15" customHeight="1" x14ac:dyDescent="0.15">
      <c r="J461" s="3">
        <f>IF(K461=0,0,IF(AND(K461&lt;&gt;0,INT(LEFT(O461,4))=结转!R$13),MAX(J$2:J460)+1,0))</f>
        <v>0</v>
      </c>
      <c r="K461" s="16">
        <f>ROUND(SUMIF(data!T$4:T$10000,O461,data!V$4:V$10000)-SUMIF(data!T$4:T$10000,O461,data!W$4:W$10000),2)</f>
        <v>0</v>
      </c>
      <c r="Q461" s="89">
        <v>0</v>
      </c>
      <c r="S461" s="16">
        <f t="shared" si="23"/>
        <v>0</v>
      </c>
      <c r="T461" s="16" t="str">
        <f t="shared" si="21"/>
        <v/>
      </c>
      <c r="U461" s="26">
        <f t="shared" si="22"/>
        <v>0</v>
      </c>
      <c r="W461" s="16">
        <f>IF(LEN(O461)=4,ROUND(SUMIF(data2!H$4:H$10000,O461,data2!V$4:V$10000)-SUMIF(data2!H$4:H$10000,O461,data2!W$4:W$10000)+Q461,2),IF(LEN(O461)=6,ROUND(SUMIF(data2!I$4:I$10000,O461,data2!V$4:V$10000)-SUMIF(data2!I$4:I$10000,O461,data2!W$4:W$10000)+Q461,2),IF(LEN(O461)=8,ROUND(SUMIF(data2!J$4:J$10000,O461,data2!V$4:V$10000)-SUMIF(data2!J$4:J$10000,O461,data2!W$4:W$10000)+Q461,2),IF(LEN(O461)=10,ROUND(SUMIF(data2!T$4:T$10000,O461,data2!V$4:V$10000)-SUMIF(data2!T$4:T$10000,O461,data2!W$4:W$10000)+Q461,2),0))))</f>
        <v>0</v>
      </c>
    </row>
    <row r="462" spans="10:23" ht="15" customHeight="1" x14ac:dyDescent="0.15">
      <c r="J462" s="3">
        <f>IF(K462=0,0,IF(AND(K462&lt;&gt;0,INT(LEFT(O462,4))=结转!R$13),MAX(J$2:J461)+1,0))</f>
        <v>0</v>
      </c>
      <c r="K462" s="16">
        <f>ROUND(SUMIF(data!T$4:T$10000,O462,data!V$4:V$10000)-SUMIF(data!T$4:T$10000,O462,data!W$4:W$10000),2)</f>
        <v>0</v>
      </c>
      <c r="Q462" s="89">
        <v>0</v>
      </c>
      <c r="S462" s="16">
        <f t="shared" si="23"/>
        <v>0</v>
      </c>
      <c r="T462" s="16" t="str">
        <f t="shared" si="21"/>
        <v/>
      </c>
      <c r="U462" s="26">
        <f t="shared" si="22"/>
        <v>0</v>
      </c>
      <c r="W462" s="16">
        <f>IF(LEN(O462)=4,ROUND(SUMIF(data2!H$4:H$10000,O462,data2!V$4:V$10000)-SUMIF(data2!H$4:H$10000,O462,data2!W$4:W$10000)+Q462,2),IF(LEN(O462)=6,ROUND(SUMIF(data2!I$4:I$10000,O462,data2!V$4:V$10000)-SUMIF(data2!I$4:I$10000,O462,data2!W$4:W$10000)+Q462,2),IF(LEN(O462)=8,ROUND(SUMIF(data2!J$4:J$10000,O462,data2!V$4:V$10000)-SUMIF(data2!J$4:J$10000,O462,data2!W$4:W$10000)+Q462,2),IF(LEN(O462)=10,ROUND(SUMIF(data2!T$4:T$10000,O462,data2!V$4:V$10000)-SUMIF(data2!T$4:T$10000,O462,data2!W$4:W$10000)+Q462,2),0))))</f>
        <v>0</v>
      </c>
    </row>
    <row r="463" spans="10:23" ht="15" customHeight="1" x14ac:dyDescent="0.15">
      <c r="J463" s="3">
        <f>IF(K463=0,0,IF(AND(K463&lt;&gt;0,INT(LEFT(O463,4))=结转!R$13),MAX(J$2:J462)+1,0))</f>
        <v>0</v>
      </c>
      <c r="K463" s="16">
        <f>ROUND(SUMIF(data!T$4:T$10000,O463,data!V$4:V$10000)-SUMIF(data!T$4:T$10000,O463,data!W$4:W$10000),2)</f>
        <v>0</v>
      </c>
      <c r="Q463" s="89">
        <v>0</v>
      </c>
      <c r="S463" s="16">
        <f t="shared" si="23"/>
        <v>0</v>
      </c>
      <c r="T463" s="16" t="str">
        <f t="shared" si="21"/>
        <v/>
      </c>
      <c r="U463" s="26">
        <f t="shared" si="22"/>
        <v>0</v>
      </c>
      <c r="W463" s="16">
        <f>IF(LEN(O463)=4,ROUND(SUMIF(data2!H$4:H$10000,O463,data2!V$4:V$10000)-SUMIF(data2!H$4:H$10000,O463,data2!W$4:W$10000)+Q463,2),IF(LEN(O463)=6,ROUND(SUMIF(data2!I$4:I$10000,O463,data2!V$4:V$10000)-SUMIF(data2!I$4:I$10000,O463,data2!W$4:W$10000)+Q463,2),IF(LEN(O463)=8,ROUND(SUMIF(data2!J$4:J$10000,O463,data2!V$4:V$10000)-SUMIF(data2!J$4:J$10000,O463,data2!W$4:W$10000)+Q463,2),IF(LEN(O463)=10,ROUND(SUMIF(data2!T$4:T$10000,O463,data2!V$4:V$10000)-SUMIF(data2!T$4:T$10000,O463,data2!W$4:W$10000)+Q463,2),0))))</f>
        <v>0</v>
      </c>
    </row>
    <row r="464" spans="10:23" ht="15" customHeight="1" x14ac:dyDescent="0.15">
      <c r="J464" s="3">
        <f>IF(K464=0,0,IF(AND(K464&lt;&gt;0,INT(LEFT(O464,4))=结转!R$13),MAX(J$2:J463)+1,0))</f>
        <v>0</v>
      </c>
      <c r="K464" s="16">
        <f>ROUND(SUMIF(data!T$4:T$10000,O464,data!V$4:V$10000)-SUMIF(data!T$4:T$10000,O464,data!W$4:W$10000),2)</f>
        <v>0</v>
      </c>
      <c r="Q464" s="89">
        <v>0</v>
      </c>
      <c r="S464" s="16">
        <f t="shared" si="23"/>
        <v>0</v>
      </c>
      <c r="T464" s="16" t="str">
        <f t="shared" si="21"/>
        <v/>
      </c>
      <c r="U464" s="26">
        <f t="shared" si="22"/>
        <v>0</v>
      </c>
      <c r="W464" s="16">
        <f>IF(LEN(O464)=4,ROUND(SUMIF(data2!H$4:H$10000,O464,data2!V$4:V$10000)-SUMIF(data2!H$4:H$10000,O464,data2!W$4:W$10000)+Q464,2),IF(LEN(O464)=6,ROUND(SUMIF(data2!I$4:I$10000,O464,data2!V$4:V$10000)-SUMIF(data2!I$4:I$10000,O464,data2!W$4:W$10000)+Q464,2),IF(LEN(O464)=8,ROUND(SUMIF(data2!J$4:J$10000,O464,data2!V$4:V$10000)-SUMIF(data2!J$4:J$10000,O464,data2!W$4:W$10000)+Q464,2),IF(LEN(O464)=10,ROUND(SUMIF(data2!T$4:T$10000,O464,data2!V$4:V$10000)-SUMIF(data2!T$4:T$10000,O464,data2!W$4:W$10000)+Q464,2),0))))</f>
        <v>0</v>
      </c>
    </row>
    <row r="465" spans="10:23" ht="15" customHeight="1" x14ac:dyDescent="0.15">
      <c r="J465" s="3">
        <f>IF(K465=0,0,IF(AND(K465&lt;&gt;0,INT(LEFT(O465,4))=结转!R$13),MAX(J$2:J464)+1,0))</f>
        <v>0</v>
      </c>
      <c r="K465" s="16">
        <f>ROUND(SUMIF(data!T$4:T$10000,O465,data!V$4:V$10000)-SUMIF(data!T$4:T$10000,O465,data!W$4:W$10000),2)</f>
        <v>0</v>
      </c>
      <c r="Q465" s="89">
        <v>0</v>
      </c>
      <c r="S465" s="16">
        <f t="shared" si="23"/>
        <v>0</v>
      </c>
      <c r="T465" s="16" t="str">
        <f t="shared" si="21"/>
        <v/>
      </c>
      <c r="U465" s="26">
        <f t="shared" si="22"/>
        <v>0</v>
      </c>
      <c r="W465" s="16">
        <f>IF(LEN(O465)=4,ROUND(SUMIF(data2!H$4:H$10000,O465,data2!V$4:V$10000)-SUMIF(data2!H$4:H$10000,O465,data2!W$4:W$10000)+Q465,2),IF(LEN(O465)=6,ROUND(SUMIF(data2!I$4:I$10000,O465,data2!V$4:V$10000)-SUMIF(data2!I$4:I$10000,O465,data2!W$4:W$10000)+Q465,2),IF(LEN(O465)=8,ROUND(SUMIF(data2!J$4:J$10000,O465,data2!V$4:V$10000)-SUMIF(data2!J$4:J$10000,O465,data2!W$4:W$10000)+Q465,2),IF(LEN(O465)=10,ROUND(SUMIF(data2!T$4:T$10000,O465,data2!V$4:V$10000)-SUMIF(data2!T$4:T$10000,O465,data2!W$4:W$10000)+Q465,2),0))))</f>
        <v>0</v>
      </c>
    </row>
    <row r="466" spans="10:23" ht="15" customHeight="1" x14ac:dyDescent="0.15">
      <c r="J466" s="3">
        <f>IF(K466=0,0,IF(AND(K466&lt;&gt;0,INT(LEFT(O466,4))=结转!R$13),MAX(J$2:J465)+1,0))</f>
        <v>0</v>
      </c>
      <c r="K466" s="16">
        <f>ROUND(SUMIF(data!T$4:T$10000,O466,data!V$4:V$10000)-SUMIF(data!T$4:T$10000,O466,data!W$4:W$10000),2)</f>
        <v>0</v>
      </c>
      <c r="Q466" s="89">
        <v>0</v>
      </c>
      <c r="S466" s="16">
        <f t="shared" si="23"/>
        <v>0</v>
      </c>
      <c r="T466" s="16" t="str">
        <f t="shared" si="21"/>
        <v/>
      </c>
      <c r="U466" s="26">
        <f t="shared" si="22"/>
        <v>0</v>
      </c>
      <c r="W466" s="16">
        <f>IF(LEN(O466)=4,ROUND(SUMIF(data2!H$4:H$10000,O466,data2!V$4:V$10000)-SUMIF(data2!H$4:H$10000,O466,data2!W$4:W$10000)+Q466,2),IF(LEN(O466)=6,ROUND(SUMIF(data2!I$4:I$10000,O466,data2!V$4:V$10000)-SUMIF(data2!I$4:I$10000,O466,data2!W$4:W$10000)+Q466,2),IF(LEN(O466)=8,ROUND(SUMIF(data2!J$4:J$10000,O466,data2!V$4:V$10000)-SUMIF(data2!J$4:J$10000,O466,data2!W$4:W$10000)+Q466,2),IF(LEN(O466)=10,ROUND(SUMIF(data2!T$4:T$10000,O466,data2!V$4:V$10000)-SUMIF(data2!T$4:T$10000,O466,data2!W$4:W$10000)+Q466,2),0))))</f>
        <v>0</v>
      </c>
    </row>
    <row r="467" spans="10:23" ht="15" customHeight="1" x14ac:dyDescent="0.15">
      <c r="J467" s="3">
        <f>IF(K467=0,0,IF(AND(K467&lt;&gt;0,INT(LEFT(O467,4))=结转!R$13),MAX(J$2:J466)+1,0))</f>
        <v>0</v>
      </c>
      <c r="K467" s="16">
        <f>ROUND(SUMIF(data!T$4:T$10000,O467,data!V$4:V$10000)-SUMIF(data!T$4:T$10000,O467,data!W$4:W$10000),2)</f>
        <v>0</v>
      </c>
      <c r="Q467" s="89">
        <v>0</v>
      </c>
      <c r="S467" s="16">
        <f t="shared" si="23"/>
        <v>0</v>
      </c>
      <c r="T467" s="16" t="str">
        <f t="shared" si="21"/>
        <v/>
      </c>
      <c r="U467" s="26">
        <f t="shared" si="22"/>
        <v>0</v>
      </c>
      <c r="W467" s="16">
        <f>IF(LEN(O467)=4,ROUND(SUMIF(data2!H$4:H$10000,O467,data2!V$4:V$10000)-SUMIF(data2!H$4:H$10000,O467,data2!W$4:W$10000)+Q467,2),IF(LEN(O467)=6,ROUND(SUMIF(data2!I$4:I$10000,O467,data2!V$4:V$10000)-SUMIF(data2!I$4:I$10000,O467,data2!W$4:W$10000)+Q467,2),IF(LEN(O467)=8,ROUND(SUMIF(data2!J$4:J$10000,O467,data2!V$4:V$10000)-SUMIF(data2!J$4:J$10000,O467,data2!W$4:W$10000)+Q467,2),IF(LEN(O467)=10,ROUND(SUMIF(data2!T$4:T$10000,O467,data2!V$4:V$10000)-SUMIF(data2!T$4:T$10000,O467,data2!W$4:W$10000)+Q467,2),0))))</f>
        <v>0</v>
      </c>
    </row>
    <row r="468" spans="10:23" ht="15" customHeight="1" x14ac:dyDescent="0.15">
      <c r="J468" s="3">
        <f>IF(K468=0,0,IF(AND(K468&lt;&gt;0,INT(LEFT(O468,4))=结转!R$13),MAX(J$2:J467)+1,0))</f>
        <v>0</v>
      </c>
      <c r="K468" s="16">
        <f>ROUND(SUMIF(data!T$4:T$10000,O468,data!V$4:V$10000)-SUMIF(data!T$4:T$10000,O468,data!W$4:W$10000),2)</f>
        <v>0</v>
      </c>
      <c r="Q468" s="89">
        <v>0</v>
      </c>
      <c r="S468" s="16">
        <f t="shared" si="23"/>
        <v>0</v>
      </c>
      <c r="T468" s="16" t="str">
        <f t="shared" si="21"/>
        <v/>
      </c>
      <c r="U468" s="26">
        <f t="shared" si="22"/>
        <v>0</v>
      </c>
      <c r="W468" s="16">
        <f>IF(LEN(O468)=4,ROUND(SUMIF(data2!H$4:H$10000,O468,data2!V$4:V$10000)-SUMIF(data2!H$4:H$10000,O468,data2!W$4:W$10000)+Q468,2),IF(LEN(O468)=6,ROUND(SUMIF(data2!I$4:I$10000,O468,data2!V$4:V$10000)-SUMIF(data2!I$4:I$10000,O468,data2!W$4:W$10000)+Q468,2),IF(LEN(O468)=8,ROUND(SUMIF(data2!J$4:J$10000,O468,data2!V$4:V$10000)-SUMIF(data2!J$4:J$10000,O468,data2!W$4:W$10000)+Q468,2),IF(LEN(O468)=10,ROUND(SUMIF(data2!T$4:T$10000,O468,data2!V$4:V$10000)-SUMIF(data2!T$4:T$10000,O468,data2!W$4:W$10000)+Q468,2),0))))</f>
        <v>0</v>
      </c>
    </row>
    <row r="469" spans="10:23" ht="15" customHeight="1" x14ac:dyDescent="0.15">
      <c r="J469" s="3">
        <f>IF(K469=0,0,IF(AND(K469&lt;&gt;0,INT(LEFT(O469,4))=结转!R$13),MAX(J$2:J468)+1,0))</f>
        <v>0</v>
      </c>
      <c r="K469" s="16">
        <f>ROUND(SUMIF(data!T$4:T$10000,O469,data!V$4:V$10000)-SUMIF(data!T$4:T$10000,O469,data!W$4:W$10000),2)</f>
        <v>0</v>
      </c>
      <c r="Q469" s="89">
        <v>0</v>
      </c>
      <c r="S469" s="16">
        <f t="shared" si="23"/>
        <v>0</v>
      </c>
      <c r="T469" s="16" t="str">
        <f t="shared" ref="T469:T500" si="24">IF(O469="","",ROUND(SUMIF(S$3:S$500,O469,Q$3:Q$500),2))</f>
        <v/>
      </c>
      <c r="U469" s="26">
        <f t="shared" si="22"/>
        <v>0</v>
      </c>
      <c r="W469" s="16">
        <f>IF(LEN(O469)=4,ROUND(SUMIF(data2!H$4:H$10000,O469,data2!V$4:V$10000)-SUMIF(data2!H$4:H$10000,O469,data2!W$4:W$10000)+Q469,2),IF(LEN(O469)=6,ROUND(SUMIF(data2!I$4:I$10000,O469,data2!V$4:V$10000)-SUMIF(data2!I$4:I$10000,O469,data2!W$4:W$10000)+Q469,2),IF(LEN(O469)=8,ROUND(SUMIF(data2!J$4:J$10000,O469,data2!V$4:V$10000)-SUMIF(data2!J$4:J$10000,O469,data2!W$4:W$10000)+Q469,2),IF(LEN(O469)=10,ROUND(SUMIF(data2!T$4:T$10000,O469,data2!V$4:V$10000)-SUMIF(data2!T$4:T$10000,O469,data2!W$4:W$10000)+Q469,2),0))))</f>
        <v>0</v>
      </c>
    </row>
    <row r="470" spans="10:23" ht="15" customHeight="1" x14ac:dyDescent="0.15">
      <c r="J470" s="3">
        <f>IF(K470=0,0,IF(AND(K470&lt;&gt;0,INT(LEFT(O470,4))=结转!R$13),MAX(J$2:J469)+1,0))</f>
        <v>0</v>
      </c>
      <c r="K470" s="16">
        <f>ROUND(SUMIF(data!T$4:T$10000,O470,data!V$4:V$10000)-SUMIF(data!T$4:T$10000,O470,data!W$4:W$10000),2)</f>
        <v>0</v>
      </c>
      <c r="Q470" s="89">
        <v>0</v>
      </c>
      <c r="S470" s="16">
        <f t="shared" si="23"/>
        <v>0</v>
      </c>
      <c r="T470" s="16" t="str">
        <f t="shared" si="24"/>
        <v/>
      </c>
      <c r="U470" s="26">
        <f t="shared" si="22"/>
        <v>0</v>
      </c>
      <c r="W470" s="16">
        <f>IF(LEN(O470)=4,ROUND(SUMIF(data2!H$4:H$10000,O470,data2!V$4:V$10000)-SUMIF(data2!H$4:H$10000,O470,data2!W$4:W$10000)+Q470,2),IF(LEN(O470)=6,ROUND(SUMIF(data2!I$4:I$10000,O470,data2!V$4:V$10000)-SUMIF(data2!I$4:I$10000,O470,data2!W$4:W$10000)+Q470,2),IF(LEN(O470)=8,ROUND(SUMIF(data2!J$4:J$10000,O470,data2!V$4:V$10000)-SUMIF(data2!J$4:J$10000,O470,data2!W$4:W$10000)+Q470,2),IF(LEN(O470)=10,ROUND(SUMIF(data2!T$4:T$10000,O470,data2!V$4:V$10000)-SUMIF(data2!T$4:T$10000,O470,data2!W$4:W$10000)+Q470,2),0))))</f>
        <v>0</v>
      </c>
    </row>
    <row r="471" spans="10:23" ht="15" customHeight="1" x14ac:dyDescent="0.15">
      <c r="J471" s="3">
        <f>IF(K471=0,0,IF(AND(K471&lt;&gt;0,INT(LEFT(O471,4))=结转!R$13),MAX(J$2:J470)+1,0))</f>
        <v>0</v>
      </c>
      <c r="K471" s="16">
        <f>ROUND(SUMIF(data!T$4:T$10000,O471,data!V$4:V$10000)-SUMIF(data!T$4:T$10000,O471,data!W$4:W$10000),2)</f>
        <v>0</v>
      </c>
      <c r="Q471" s="89">
        <v>0</v>
      </c>
      <c r="S471" s="16">
        <f t="shared" si="23"/>
        <v>0</v>
      </c>
      <c r="T471" s="16" t="str">
        <f t="shared" si="24"/>
        <v/>
      </c>
      <c r="U471" s="26">
        <f t="shared" si="22"/>
        <v>0</v>
      </c>
      <c r="W471" s="16">
        <f>IF(LEN(O471)=4,ROUND(SUMIF(data2!H$4:H$10000,O471,data2!V$4:V$10000)-SUMIF(data2!H$4:H$10000,O471,data2!W$4:W$10000)+Q471,2),IF(LEN(O471)=6,ROUND(SUMIF(data2!I$4:I$10000,O471,data2!V$4:V$10000)-SUMIF(data2!I$4:I$10000,O471,data2!W$4:W$10000)+Q471,2),IF(LEN(O471)=8,ROUND(SUMIF(data2!J$4:J$10000,O471,data2!V$4:V$10000)-SUMIF(data2!J$4:J$10000,O471,data2!W$4:W$10000)+Q471,2),IF(LEN(O471)=10,ROUND(SUMIF(data2!T$4:T$10000,O471,data2!V$4:V$10000)-SUMIF(data2!T$4:T$10000,O471,data2!W$4:W$10000)+Q471,2),0))))</f>
        <v>0</v>
      </c>
    </row>
    <row r="472" spans="10:23" ht="15" customHeight="1" x14ac:dyDescent="0.15">
      <c r="J472" s="3">
        <f>IF(K472=0,0,IF(AND(K472&lt;&gt;0,INT(LEFT(O472,4))=结转!R$13),MAX(J$2:J471)+1,0))</f>
        <v>0</v>
      </c>
      <c r="K472" s="16">
        <f>ROUND(SUMIF(data!T$4:T$10000,O472,data!V$4:V$10000)-SUMIF(data!T$4:T$10000,O472,data!W$4:W$10000),2)</f>
        <v>0</v>
      </c>
      <c r="Q472" s="89">
        <v>0</v>
      </c>
      <c r="S472" s="16">
        <f t="shared" si="23"/>
        <v>0</v>
      </c>
      <c r="T472" s="16" t="str">
        <f t="shared" si="24"/>
        <v/>
      </c>
      <c r="U472" s="26">
        <f t="shared" si="22"/>
        <v>0</v>
      </c>
      <c r="W472" s="16">
        <f>IF(LEN(O472)=4,ROUND(SUMIF(data2!H$4:H$10000,O472,data2!V$4:V$10000)-SUMIF(data2!H$4:H$10000,O472,data2!W$4:W$10000)+Q472,2),IF(LEN(O472)=6,ROUND(SUMIF(data2!I$4:I$10000,O472,data2!V$4:V$10000)-SUMIF(data2!I$4:I$10000,O472,data2!W$4:W$10000)+Q472,2),IF(LEN(O472)=8,ROUND(SUMIF(data2!J$4:J$10000,O472,data2!V$4:V$10000)-SUMIF(data2!J$4:J$10000,O472,data2!W$4:W$10000)+Q472,2),IF(LEN(O472)=10,ROUND(SUMIF(data2!T$4:T$10000,O472,data2!V$4:V$10000)-SUMIF(data2!T$4:T$10000,O472,data2!W$4:W$10000)+Q472,2),0))))</f>
        <v>0</v>
      </c>
    </row>
    <row r="473" spans="10:23" ht="15" customHeight="1" x14ac:dyDescent="0.15">
      <c r="J473" s="3">
        <f>IF(K473=0,0,IF(AND(K473&lt;&gt;0,INT(LEFT(O473,4))=结转!R$13),MAX(J$2:J472)+1,0))</f>
        <v>0</v>
      </c>
      <c r="K473" s="16">
        <f>ROUND(SUMIF(data!T$4:T$10000,O473,data!V$4:V$10000)-SUMIF(data!T$4:T$10000,O473,data!W$4:W$10000),2)</f>
        <v>0</v>
      </c>
      <c r="Q473" s="89">
        <v>0</v>
      </c>
      <c r="S473" s="16">
        <f t="shared" si="23"/>
        <v>0</v>
      </c>
      <c r="T473" s="16" t="str">
        <f t="shared" si="24"/>
        <v/>
      </c>
      <c r="U473" s="26">
        <f t="shared" si="22"/>
        <v>0</v>
      </c>
      <c r="W473" s="16">
        <f>IF(LEN(O473)=4,ROUND(SUMIF(data2!H$4:H$10000,O473,data2!V$4:V$10000)-SUMIF(data2!H$4:H$10000,O473,data2!W$4:W$10000)+Q473,2),IF(LEN(O473)=6,ROUND(SUMIF(data2!I$4:I$10000,O473,data2!V$4:V$10000)-SUMIF(data2!I$4:I$10000,O473,data2!W$4:W$10000)+Q473,2),IF(LEN(O473)=8,ROUND(SUMIF(data2!J$4:J$10000,O473,data2!V$4:V$10000)-SUMIF(data2!J$4:J$10000,O473,data2!W$4:W$10000)+Q473,2),IF(LEN(O473)=10,ROUND(SUMIF(data2!T$4:T$10000,O473,data2!V$4:V$10000)-SUMIF(data2!T$4:T$10000,O473,data2!W$4:W$10000)+Q473,2),0))))</f>
        <v>0</v>
      </c>
    </row>
    <row r="474" spans="10:23" ht="15" customHeight="1" x14ac:dyDescent="0.15">
      <c r="J474" s="3">
        <f>IF(K474=0,0,IF(AND(K474&lt;&gt;0,INT(LEFT(O474,4))=结转!R$13),MAX(J$2:J473)+1,0))</f>
        <v>0</v>
      </c>
      <c r="K474" s="16">
        <f>ROUND(SUMIF(data!T$4:T$10000,O474,data!V$4:V$10000)-SUMIF(data!T$4:T$10000,O474,data!W$4:W$10000),2)</f>
        <v>0</v>
      </c>
      <c r="Q474" s="89">
        <v>0</v>
      </c>
      <c r="S474" s="16">
        <f t="shared" si="23"/>
        <v>0</v>
      </c>
      <c r="T474" s="16" t="str">
        <f t="shared" si="24"/>
        <v/>
      </c>
      <c r="U474" s="26">
        <f t="shared" si="22"/>
        <v>0</v>
      </c>
      <c r="W474" s="16">
        <f>IF(LEN(O474)=4,ROUND(SUMIF(data2!H$4:H$10000,O474,data2!V$4:V$10000)-SUMIF(data2!H$4:H$10000,O474,data2!W$4:W$10000)+Q474,2),IF(LEN(O474)=6,ROUND(SUMIF(data2!I$4:I$10000,O474,data2!V$4:V$10000)-SUMIF(data2!I$4:I$10000,O474,data2!W$4:W$10000)+Q474,2),IF(LEN(O474)=8,ROUND(SUMIF(data2!J$4:J$10000,O474,data2!V$4:V$10000)-SUMIF(data2!J$4:J$10000,O474,data2!W$4:W$10000)+Q474,2),IF(LEN(O474)=10,ROUND(SUMIF(data2!T$4:T$10000,O474,data2!V$4:V$10000)-SUMIF(data2!T$4:T$10000,O474,data2!W$4:W$10000)+Q474,2),0))))</f>
        <v>0</v>
      </c>
    </row>
    <row r="475" spans="10:23" ht="15" customHeight="1" x14ac:dyDescent="0.15">
      <c r="J475" s="3">
        <f>IF(K475=0,0,IF(AND(K475&lt;&gt;0,INT(LEFT(O475,4))=结转!R$13),MAX(J$2:J474)+1,0))</f>
        <v>0</v>
      </c>
      <c r="K475" s="16">
        <f>ROUND(SUMIF(data!T$4:T$10000,O475,data!V$4:V$10000)-SUMIF(data!T$4:T$10000,O475,data!W$4:W$10000),2)</f>
        <v>0</v>
      </c>
      <c r="Q475" s="89">
        <v>0</v>
      </c>
      <c r="S475" s="16">
        <f t="shared" si="23"/>
        <v>0</v>
      </c>
      <c r="T475" s="16" t="str">
        <f t="shared" si="24"/>
        <v/>
      </c>
      <c r="U475" s="26">
        <f t="shared" si="22"/>
        <v>0</v>
      </c>
      <c r="W475" s="16">
        <f>IF(LEN(O475)=4,ROUND(SUMIF(data2!H$4:H$10000,O475,data2!V$4:V$10000)-SUMIF(data2!H$4:H$10000,O475,data2!W$4:W$10000)+Q475,2),IF(LEN(O475)=6,ROUND(SUMIF(data2!I$4:I$10000,O475,data2!V$4:V$10000)-SUMIF(data2!I$4:I$10000,O475,data2!W$4:W$10000)+Q475,2),IF(LEN(O475)=8,ROUND(SUMIF(data2!J$4:J$10000,O475,data2!V$4:V$10000)-SUMIF(data2!J$4:J$10000,O475,data2!W$4:W$10000)+Q475,2),IF(LEN(O475)=10,ROUND(SUMIF(data2!T$4:T$10000,O475,data2!V$4:V$10000)-SUMIF(data2!T$4:T$10000,O475,data2!W$4:W$10000)+Q475,2),0))))</f>
        <v>0</v>
      </c>
    </row>
    <row r="476" spans="10:23" ht="15" customHeight="1" x14ac:dyDescent="0.15">
      <c r="J476" s="3">
        <f>IF(K476=0,0,IF(AND(K476&lt;&gt;0,INT(LEFT(O476,4))=结转!R$13),MAX(J$2:J475)+1,0))</f>
        <v>0</v>
      </c>
      <c r="K476" s="16">
        <f>ROUND(SUMIF(data!T$4:T$10000,O476,data!V$4:V$10000)-SUMIF(data!T$4:T$10000,O476,data!W$4:W$10000),2)</f>
        <v>0</v>
      </c>
      <c r="Q476" s="89">
        <v>0</v>
      </c>
      <c r="S476" s="16">
        <f t="shared" si="23"/>
        <v>0</v>
      </c>
      <c r="T476" s="16" t="str">
        <f t="shared" si="24"/>
        <v/>
      </c>
      <c r="U476" s="26">
        <f t="shared" si="22"/>
        <v>0</v>
      </c>
      <c r="W476" s="16">
        <f>IF(LEN(O476)=4,ROUND(SUMIF(data2!H$4:H$10000,O476,data2!V$4:V$10000)-SUMIF(data2!H$4:H$10000,O476,data2!W$4:W$10000)+Q476,2),IF(LEN(O476)=6,ROUND(SUMIF(data2!I$4:I$10000,O476,data2!V$4:V$10000)-SUMIF(data2!I$4:I$10000,O476,data2!W$4:W$10000)+Q476,2),IF(LEN(O476)=8,ROUND(SUMIF(data2!J$4:J$10000,O476,data2!V$4:V$10000)-SUMIF(data2!J$4:J$10000,O476,data2!W$4:W$10000)+Q476,2),IF(LEN(O476)=10,ROUND(SUMIF(data2!T$4:T$10000,O476,data2!V$4:V$10000)-SUMIF(data2!T$4:T$10000,O476,data2!W$4:W$10000)+Q476,2),0))))</f>
        <v>0</v>
      </c>
    </row>
    <row r="477" spans="10:23" ht="15" customHeight="1" x14ac:dyDescent="0.15">
      <c r="J477" s="3">
        <f>IF(K477=0,0,IF(AND(K477&lt;&gt;0,INT(LEFT(O477,4))=结转!R$13),MAX(J$2:J476)+1,0))</f>
        <v>0</v>
      </c>
      <c r="K477" s="16">
        <f>ROUND(SUMIF(data!T$4:T$10000,O477,data!V$4:V$10000)-SUMIF(data!T$4:T$10000,O477,data!W$4:W$10000),2)</f>
        <v>0</v>
      </c>
      <c r="Q477" s="89">
        <v>0</v>
      </c>
      <c r="S477" s="16">
        <f t="shared" si="23"/>
        <v>0</v>
      </c>
      <c r="T477" s="16" t="str">
        <f t="shared" si="24"/>
        <v/>
      </c>
      <c r="U477" s="26">
        <f t="shared" si="22"/>
        <v>0</v>
      </c>
      <c r="W477" s="16">
        <f>IF(LEN(O477)=4,ROUND(SUMIF(data2!H$4:H$10000,O477,data2!V$4:V$10000)-SUMIF(data2!H$4:H$10000,O477,data2!W$4:W$10000)+Q477,2),IF(LEN(O477)=6,ROUND(SUMIF(data2!I$4:I$10000,O477,data2!V$4:V$10000)-SUMIF(data2!I$4:I$10000,O477,data2!W$4:W$10000)+Q477,2),IF(LEN(O477)=8,ROUND(SUMIF(data2!J$4:J$10000,O477,data2!V$4:V$10000)-SUMIF(data2!J$4:J$10000,O477,data2!W$4:W$10000)+Q477,2),IF(LEN(O477)=10,ROUND(SUMIF(data2!T$4:T$10000,O477,data2!V$4:V$10000)-SUMIF(data2!T$4:T$10000,O477,data2!W$4:W$10000)+Q477,2),0))))</f>
        <v>0</v>
      </c>
    </row>
    <row r="478" spans="10:23" ht="15" customHeight="1" x14ac:dyDescent="0.15">
      <c r="J478" s="3">
        <f>IF(K478=0,0,IF(AND(K478&lt;&gt;0,INT(LEFT(O478,4))=结转!R$13),MAX(J$2:J477)+1,0))</f>
        <v>0</v>
      </c>
      <c r="K478" s="16">
        <f>ROUND(SUMIF(data!T$4:T$10000,O478,data!V$4:V$10000)-SUMIF(data!T$4:T$10000,O478,data!W$4:W$10000),2)</f>
        <v>0</v>
      </c>
      <c r="Q478" s="89">
        <v>0</v>
      </c>
      <c r="S478" s="16">
        <f t="shared" si="23"/>
        <v>0</v>
      </c>
      <c r="T478" s="16" t="str">
        <f t="shared" si="24"/>
        <v/>
      </c>
      <c r="U478" s="26">
        <f t="shared" si="22"/>
        <v>0</v>
      </c>
      <c r="W478" s="16">
        <f>IF(LEN(O478)=4,ROUND(SUMIF(data2!H$4:H$10000,O478,data2!V$4:V$10000)-SUMIF(data2!H$4:H$10000,O478,data2!W$4:W$10000)+Q478,2),IF(LEN(O478)=6,ROUND(SUMIF(data2!I$4:I$10000,O478,data2!V$4:V$10000)-SUMIF(data2!I$4:I$10000,O478,data2!W$4:W$10000)+Q478,2),IF(LEN(O478)=8,ROUND(SUMIF(data2!J$4:J$10000,O478,data2!V$4:V$10000)-SUMIF(data2!J$4:J$10000,O478,data2!W$4:W$10000)+Q478,2),IF(LEN(O478)=10,ROUND(SUMIF(data2!T$4:T$10000,O478,data2!V$4:V$10000)-SUMIF(data2!T$4:T$10000,O478,data2!W$4:W$10000)+Q478,2),0))))</f>
        <v>0</v>
      </c>
    </row>
    <row r="479" spans="10:23" ht="15" customHeight="1" x14ac:dyDescent="0.15">
      <c r="J479" s="3">
        <f>IF(K479=0,0,IF(AND(K479&lt;&gt;0,INT(LEFT(O479,4))=结转!R$13),MAX(J$2:J478)+1,0))</f>
        <v>0</v>
      </c>
      <c r="K479" s="16">
        <f>ROUND(SUMIF(data!T$4:T$10000,O479,data!V$4:V$10000)-SUMIF(data!T$4:T$10000,O479,data!W$4:W$10000),2)</f>
        <v>0</v>
      </c>
      <c r="Q479" s="89">
        <v>0</v>
      </c>
      <c r="S479" s="16">
        <f t="shared" si="23"/>
        <v>0</v>
      </c>
      <c r="T479" s="16" t="str">
        <f t="shared" si="24"/>
        <v/>
      </c>
      <c r="U479" s="26">
        <f t="shared" si="22"/>
        <v>0</v>
      </c>
      <c r="W479" s="16">
        <f>IF(LEN(O479)=4,ROUND(SUMIF(data2!H$4:H$10000,O479,data2!V$4:V$10000)-SUMIF(data2!H$4:H$10000,O479,data2!W$4:W$10000)+Q479,2),IF(LEN(O479)=6,ROUND(SUMIF(data2!I$4:I$10000,O479,data2!V$4:V$10000)-SUMIF(data2!I$4:I$10000,O479,data2!W$4:W$10000)+Q479,2),IF(LEN(O479)=8,ROUND(SUMIF(data2!J$4:J$10000,O479,data2!V$4:V$10000)-SUMIF(data2!J$4:J$10000,O479,data2!W$4:W$10000)+Q479,2),IF(LEN(O479)=10,ROUND(SUMIF(data2!T$4:T$10000,O479,data2!V$4:V$10000)-SUMIF(data2!T$4:T$10000,O479,data2!W$4:W$10000)+Q479,2),0))))</f>
        <v>0</v>
      </c>
    </row>
    <row r="480" spans="10:23" ht="15" customHeight="1" x14ac:dyDescent="0.15">
      <c r="J480" s="3">
        <f>IF(K480=0,0,IF(AND(K480&lt;&gt;0,INT(LEFT(O480,4))=结转!R$13),MAX(J$2:J479)+1,0))</f>
        <v>0</v>
      </c>
      <c r="K480" s="16">
        <f>ROUND(SUMIF(data!T$4:T$10000,O480,data!V$4:V$10000)-SUMIF(data!T$4:T$10000,O480,data!W$4:W$10000),2)</f>
        <v>0</v>
      </c>
      <c r="Q480" s="89">
        <v>0</v>
      </c>
      <c r="S480" s="16">
        <f t="shared" si="23"/>
        <v>0</v>
      </c>
      <c r="T480" s="16" t="str">
        <f t="shared" si="24"/>
        <v/>
      </c>
      <c r="U480" s="26">
        <f t="shared" si="22"/>
        <v>0</v>
      </c>
      <c r="W480" s="16">
        <f>IF(LEN(O480)=4,ROUND(SUMIF(data2!H$4:H$10000,O480,data2!V$4:V$10000)-SUMIF(data2!H$4:H$10000,O480,data2!W$4:W$10000)+Q480,2),IF(LEN(O480)=6,ROUND(SUMIF(data2!I$4:I$10000,O480,data2!V$4:V$10000)-SUMIF(data2!I$4:I$10000,O480,data2!W$4:W$10000)+Q480,2),IF(LEN(O480)=8,ROUND(SUMIF(data2!J$4:J$10000,O480,data2!V$4:V$10000)-SUMIF(data2!J$4:J$10000,O480,data2!W$4:W$10000)+Q480,2),IF(LEN(O480)=10,ROUND(SUMIF(data2!T$4:T$10000,O480,data2!V$4:V$10000)-SUMIF(data2!T$4:T$10000,O480,data2!W$4:W$10000)+Q480,2),0))))</f>
        <v>0</v>
      </c>
    </row>
    <row r="481" spans="10:23" ht="15" customHeight="1" x14ac:dyDescent="0.15">
      <c r="J481" s="3">
        <f>IF(K481=0,0,IF(AND(K481&lt;&gt;0,INT(LEFT(O481,4))=结转!R$13),MAX(J$2:J480)+1,0))</f>
        <v>0</v>
      </c>
      <c r="K481" s="16">
        <f>ROUND(SUMIF(data!T$4:T$10000,O481,data!V$4:V$10000)-SUMIF(data!T$4:T$10000,O481,data!W$4:W$10000),2)</f>
        <v>0</v>
      </c>
      <c r="Q481" s="89">
        <v>0</v>
      </c>
      <c r="S481" s="16">
        <f t="shared" si="23"/>
        <v>0</v>
      </c>
      <c r="T481" s="16" t="str">
        <f t="shared" si="24"/>
        <v/>
      </c>
      <c r="U481" s="26">
        <f t="shared" si="22"/>
        <v>0</v>
      </c>
      <c r="W481" s="16">
        <f>IF(LEN(O481)=4,ROUND(SUMIF(data2!H$4:H$10000,O481,data2!V$4:V$10000)-SUMIF(data2!H$4:H$10000,O481,data2!W$4:W$10000)+Q481,2),IF(LEN(O481)=6,ROUND(SUMIF(data2!I$4:I$10000,O481,data2!V$4:V$10000)-SUMIF(data2!I$4:I$10000,O481,data2!W$4:W$10000)+Q481,2),IF(LEN(O481)=8,ROUND(SUMIF(data2!J$4:J$10000,O481,data2!V$4:V$10000)-SUMIF(data2!J$4:J$10000,O481,data2!W$4:W$10000)+Q481,2),IF(LEN(O481)=10,ROUND(SUMIF(data2!T$4:T$10000,O481,data2!V$4:V$10000)-SUMIF(data2!T$4:T$10000,O481,data2!W$4:W$10000)+Q481,2),0))))</f>
        <v>0</v>
      </c>
    </row>
    <row r="482" spans="10:23" ht="15" customHeight="1" x14ac:dyDescent="0.15">
      <c r="J482" s="3">
        <f>IF(K482=0,0,IF(AND(K482&lt;&gt;0,INT(LEFT(O482,4))=结转!R$13),MAX(J$2:J481)+1,0))</f>
        <v>0</v>
      </c>
      <c r="K482" s="16">
        <f>ROUND(SUMIF(data!T$4:T$10000,O482,data!V$4:V$10000)-SUMIF(data!T$4:T$10000,O482,data!W$4:W$10000),2)</f>
        <v>0</v>
      </c>
      <c r="Q482" s="89">
        <v>0</v>
      </c>
      <c r="S482" s="16">
        <f t="shared" si="23"/>
        <v>0</v>
      </c>
      <c r="T482" s="16" t="str">
        <f t="shared" si="24"/>
        <v/>
      </c>
      <c r="U482" s="26">
        <f t="shared" si="22"/>
        <v>0</v>
      </c>
      <c r="W482" s="16">
        <f>IF(LEN(O482)=4,ROUND(SUMIF(data2!H$4:H$10000,O482,data2!V$4:V$10000)-SUMIF(data2!H$4:H$10000,O482,data2!W$4:W$10000)+Q482,2),IF(LEN(O482)=6,ROUND(SUMIF(data2!I$4:I$10000,O482,data2!V$4:V$10000)-SUMIF(data2!I$4:I$10000,O482,data2!W$4:W$10000)+Q482,2),IF(LEN(O482)=8,ROUND(SUMIF(data2!J$4:J$10000,O482,data2!V$4:V$10000)-SUMIF(data2!J$4:J$10000,O482,data2!W$4:W$10000)+Q482,2),IF(LEN(O482)=10,ROUND(SUMIF(data2!T$4:T$10000,O482,data2!V$4:V$10000)-SUMIF(data2!T$4:T$10000,O482,data2!W$4:W$10000)+Q482,2),0))))</f>
        <v>0</v>
      </c>
    </row>
    <row r="483" spans="10:23" ht="15" customHeight="1" x14ac:dyDescent="0.15">
      <c r="J483" s="3">
        <f>IF(K483=0,0,IF(AND(K483&lt;&gt;0,INT(LEFT(O483,4))=结转!R$13),MAX(J$2:J482)+1,0))</f>
        <v>0</v>
      </c>
      <c r="K483" s="16">
        <f>ROUND(SUMIF(data!T$4:T$10000,O483,data!V$4:V$10000)-SUMIF(data!T$4:T$10000,O483,data!W$4:W$10000),2)</f>
        <v>0</v>
      </c>
      <c r="Q483" s="89">
        <v>0</v>
      </c>
      <c r="S483" s="16">
        <f t="shared" si="23"/>
        <v>0</v>
      </c>
      <c r="T483" s="16" t="str">
        <f t="shared" si="24"/>
        <v/>
      </c>
      <c r="U483" s="26">
        <f t="shared" si="22"/>
        <v>0</v>
      </c>
      <c r="W483" s="16">
        <f>IF(LEN(O483)=4,ROUND(SUMIF(data2!H$4:H$10000,O483,data2!V$4:V$10000)-SUMIF(data2!H$4:H$10000,O483,data2!W$4:W$10000)+Q483,2),IF(LEN(O483)=6,ROUND(SUMIF(data2!I$4:I$10000,O483,data2!V$4:V$10000)-SUMIF(data2!I$4:I$10000,O483,data2!W$4:W$10000)+Q483,2),IF(LEN(O483)=8,ROUND(SUMIF(data2!J$4:J$10000,O483,data2!V$4:V$10000)-SUMIF(data2!J$4:J$10000,O483,data2!W$4:W$10000)+Q483,2),IF(LEN(O483)=10,ROUND(SUMIF(data2!T$4:T$10000,O483,data2!V$4:V$10000)-SUMIF(data2!T$4:T$10000,O483,data2!W$4:W$10000)+Q483,2),0))))</f>
        <v>0</v>
      </c>
    </row>
    <row r="484" spans="10:23" ht="15" customHeight="1" x14ac:dyDescent="0.15">
      <c r="J484" s="3">
        <f>IF(K484=0,0,IF(AND(K484&lt;&gt;0,INT(LEFT(O484,4))=结转!R$13),MAX(J$2:J483)+1,0))</f>
        <v>0</v>
      </c>
      <c r="K484" s="16">
        <f>ROUND(SUMIF(data!T$4:T$10000,O484,data!V$4:V$10000)-SUMIF(data!T$4:T$10000,O484,data!W$4:W$10000),2)</f>
        <v>0</v>
      </c>
      <c r="Q484" s="89">
        <v>0</v>
      </c>
      <c r="S484" s="16">
        <f t="shared" si="23"/>
        <v>0</v>
      </c>
      <c r="T484" s="16" t="str">
        <f t="shared" si="24"/>
        <v/>
      </c>
      <c r="U484" s="26">
        <f t="shared" si="22"/>
        <v>0</v>
      </c>
      <c r="W484" s="16">
        <f>IF(LEN(O484)=4,ROUND(SUMIF(data2!H$4:H$10000,O484,data2!V$4:V$10000)-SUMIF(data2!H$4:H$10000,O484,data2!W$4:W$10000)+Q484,2),IF(LEN(O484)=6,ROUND(SUMIF(data2!I$4:I$10000,O484,data2!V$4:V$10000)-SUMIF(data2!I$4:I$10000,O484,data2!W$4:W$10000)+Q484,2),IF(LEN(O484)=8,ROUND(SUMIF(data2!J$4:J$10000,O484,data2!V$4:V$10000)-SUMIF(data2!J$4:J$10000,O484,data2!W$4:W$10000)+Q484,2),IF(LEN(O484)=10,ROUND(SUMIF(data2!T$4:T$10000,O484,data2!V$4:V$10000)-SUMIF(data2!T$4:T$10000,O484,data2!W$4:W$10000)+Q484,2),0))))</f>
        <v>0</v>
      </c>
    </row>
    <row r="485" spans="10:23" ht="15" customHeight="1" x14ac:dyDescent="0.15">
      <c r="J485" s="3">
        <f>IF(K485=0,0,IF(AND(K485&lt;&gt;0,INT(LEFT(O485,4))=结转!R$13),MAX(J$2:J484)+1,0))</f>
        <v>0</v>
      </c>
      <c r="K485" s="16">
        <f>ROUND(SUMIF(data!T$4:T$10000,O485,data!V$4:V$10000)-SUMIF(data!T$4:T$10000,O485,data!W$4:W$10000),2)</f>
        <v>0</v>
      </c>
      <c r="Q485" s="89">
        <v>0</v>
      </c>
      <c r="S485" s="16">
        <f t="shared" si="23"/>
        <v>0</v>
      </c>
      <c r="T485" s="16" t="str">
        <f t="shared" si="24"/>
        <v/>
      </c>
      <c r="U485" s="26">
        <f t="shared" si="22"/>
        <v>0</v>
      </c>
      <c r="W485" s="16">
        <f>IF(LEN(O485)=4,ROUND(SUMIF(data2!H$4:H$10000,O485,data2!V$4:V$10000)-SUMIF(data2!H$4:H$10000,O485,data2!W$4:W$10000)+Q485,2),IF(LEN(O485)=6,ROUND(SUMIF(data2!I$4:I$10000,O485,data2!V$4:V$10000)-SUMIF(data2!I$4:I$10000,O485,data2!W$4:W$10000)+Q485,2),IF(LEN(O485)=8,ROUND(SUMIF(data2!J$4:J$10000,O485,data2!V$4:V$10000)-SUMIF(data2!J$4:J$10000,O485,data2!W$4:W$10000)+Q485,2),IF(LEN(O485)=10,ROUND(SUMIF(data2!T$4:T$10000,O485,data2!V$4:V$10000)-SUMIF(data2!T$4:T$10000,O485,data2!W$4:W$10000)+Q485,2),0))))</f>
        <v>0</v>
      </c>
    </row>
    <row r="486" spans="10:23" ht="15" customHeight="1" x14ac:dyDescent="0.15">
      <c r="J486" s="3">
        <f>IF(K486=0,0,IF(AND(K486&lt;&gt;0,INT(LEFT(O486,4))=结转!R$13),MAX(J$2:J485)+1,0))</f>
        <v>0</v>
      </c>
      <c r="K486" s="16">
        <f>ROUND(SUMIF(data!T$4:T$10000,O486,data!V$4:V$10000)-SUMIF(data!T$4:T$10000,O486,data!W$4:W$10000),2)</f>
        <v>0</v>
      </c>
      <c r="Q486" s="89">
        <v>0</v>
      </c>
      <c r="S486" s="16">
        <f t="shared" si="23"/>
        <v>0</v>
      </c>
      <c r="T486" s="16" t="str">
        <f t="shared" si="24"/>
        <v/>
      </c>
      <c r="U486" s="26">
        <f t="shared" si="22"/>
        <v>0</v>
      </c>
      <c r="W486" s="16">
        <f>IF(LEN(O486)=4,ROUND(SUMIF(data2!H$4:H$10000,O486,data2!V$4:V$10000)-SUMIF(data2!H$4:H$10000,O486,data2!W$4:W$10000)+Q486,2),IF(LEN(O486)=6,ROUND(SUMIF(data2!I$4:I$10000,O486,data2!V$4:V$10000)-SUMIF(data2!I$4:I$10000,O486,data2!W$4:W$10000)+Q486,2),IF(LEN(O486)=8,ROUND(SUMIF(data2!J$4:J$10000,O486,data2!V$4:V$10000)-SUMIF(data2!J$4:J$10000,O486,data2!W$4:W$10000)+Q486,2),IF(LEN(O486)=10,ROUND(SUMIF(data2!T$4:T$10000,O486,data2!V$4:V$10000)-SUMIF(data2!T$4:T$10000,O486,data2!W$4:W$10000)+Q486,2),0))))</f>
        <v>0</v>
      </c>
    </row>
    <row r="487" spans="10:23" ht="15" customHeight="1" x14ac:dyDescent="0.15">
      <c r="J487" s="3">
        <f>IF(K487=0,0,IF(AND(K487&lt;&gt;0,INT(LEFT(O487,4))=结转!R$13),MAX(J$2:J486)+1,0))</f>
        <v>0</v>
      </c>
      <c r="K487" s="16">
        <f>ROUND(SUMIF(data!T$4:T$10000,O487,data!V$4:V$10000)-SUMIF(data!T$4:T$10000,O487,data!W$4:W$10000),2)</f>
        <v>0</v>
      </c>
      <c r="Q487" s="89">
        <v>0</v>
      </c>
      <c r="S487" s="16">
        <f t="shared" si="23"/>
        <v>0</v>
      </c>
      <c r="T487" s="16" t="str">
        <f t="shared" si="24"/>
        <v/>
      </c>
      <c r="U487" s="26">
        <f t="shared" si="22"/>
        <v>0</v>
      </c>
      <c r="W487" s="16">
        <f>IF(LEN(O487)=4,ROUND(SUMIF(data2!H$4:H$10000,O487,data2!V$4:V$10000)-SUMIF(data2!H$4:H$10000,O487,data2!W$4:W$10000)+Q487,2),IF(LEN(O487)=6,ROUND(SUMIF(data2!I$4:I$10000,O487,data2!V$4:V$10000)-SUMIF(data2!I$4:I$10000,O487,data2!W$4:W$10000)+Q487,2),IF(LEN(O487)=8,ROUND(SUMIF(data2!J$4:J$10000,O487,data2!V$4:V$10000)-SUMIF(data2!J$4:J$10000,O487,data2!W$4:W$10000)+Q487,2),IF(LEN(O487)=10,ROUND(SUMIF(data2!T$4:T$10000,O487,data2!V$4:V$10000)-SUMIF(data2!T$4:T$10000,O487,data2!W$4:W$10000)+Q487,2),0))))</f>
        <v>0</v>
      </c>
    </row>
    <row r="488" spans="10:23" ht="15" customHeight="1" x14ac:dyDescent="0.15">
      <c r="J488" s="3">
        <f>IF(K488=0,0,IF(AND(K488&lt;&gt;0,INT(LEFT(O488,4))=结转!R$13),MAX(J$2:J487)+1,0))</f>
        <v>0</v>
      </c>
      <c r="K488" s="16">
        <f>ROUND(SUMIF(data!T$4:T$10000,O488,data!V$4:V$10000)-SUMIF(data!T$4:T$10000,O488,data!W$4:W$10000),2)</f>
        <v>0</v>
      </c>
      <c r="Q488" s="89">
        <v>0</v>
      </c>
      <c r="S488" s="16">
        <f t="shared" si="23"/>
        <v>0</v>
      </c>
      <c r="T488" s="16" t="str">
        <f t="shared" si="24"/>
        <v/>
      </c>
      <c r="U488" s="26">
        <f t="shared" si="22"/>
        <v>0</v>
      </c>
      <c r="W488" s="16">
        <f>IF(LEN(O488)=4,ROUND(SUMIF(data2!H$4:H$10000,O488,data2!V$4:V$10000)-SUMIF(data2!H$4:H$10000,O488,data2!W$4:W$10000)+Q488,2),IF(LEN(O488)=6,ROUND(SUMIF(data2!I$4:I$10000,O488,data2!V$4:V$10000)-SUMIF(data2!I$4:I$10000,O488,data2!W$4:W$10000)+Q488,2),IF(LEN(O488)=8,ROUND(SUMIF(data2!J$4:J$10000,O488,data2!V$4:V$10000)-SUMIF(data2!J$4:J$10000,O488,data2!W$4:W$10000)+Q488,2),IF(LEN(O488)=10,ROUND(SUMIF(data2!T$4:T$10000,O488,data2!V$4:V$10000)-SUMIF(data2!T$4:T$10000,O488,data2!W$4:W$10000)+Q488,2),0))))</f>
        <v>0</v>
      </c>
    </row>
    <row r="489" spans="10:23" ht="15" customHeight="1" x14ac:dyDescent="0.15">
      <c r="J489" s="3">
        <f>IF(K489=0,0,IF(AND(K489&lt;&gt;0,INT(LEFT(O489,4))=结转!R$13),MAX(J$2:J488)+1,0))</f>
        <v>0</v>
      </c>
      <c r="K489" s="16">
        <f>ROUND(SUMIF(data!T$4:T$10000,O489,data!V$4:V$10000)-SUMIF(data!T$4:T$10000,O489,data!W$4:W$10000),2)</f>
        <v>0</v>
      </c>
      <c r="Q489" s="89">
        <v>0</v>
      </c>
      <c r="S489" s="16">
        <f t="shared" si="23"/>
        <v>0</v>
      </c>
      <c r="T489" s="16" t="str">
        <f t="shared" si="24"/>
        <v/>
      </c>
      <c r="U489" s="26">
        <f t="shared" si="22"/>
        <v>0</v>
      </c>
      <c r="W489" s="16">
        <f>IF(LEN(O489)=4,ROUND(SUMIF(data2!H$4:H$10000,O489,data2!V$4:V$10000)-SUMIF(data2!H$4:H$10000,O489,data2!W$4:W$10000)+Q489,2),IF(LEN(O489)=6,ROUND(SUMIF(data2!I$4:I$10000,O489,data2!V$4:V$10000)-SUMIF(data2!I$4:I$10000,O489,data2!W$4:W$10000)+Q489,2),IF(LEN(O489)=8,ROUND(SUMIF(data2!J$4:J$10000,O489,data2!V$4:V$10000)-SUMIF(data2!J$4:J$10000,O489,data2!W$4:W$10000)+Q489,2),IF(LEN(O489)=10,ROUND(SUMIF(data2!T$4:T$10000,O489,data2!V$4:V$10000)-SUMIF(data2!T$4:T$10000,O489,data2!W$4:W$10000)+Q489,2),0))))</f>
        <v>0</v>
      </c>
    </row>
    <row r="490" spans="10:23" ht="15" customHeight="1" x14ac:dyDescent="0.15">
      <c r="J490" s="3">
        <f>IF(K490=0,0,IF(AND(K490&lt;&gt;0,INT(LEFT(O490,4))=结转!R$13),MAX(J$2:J489)+1,0))</f>
        <v>0</v>
      </c>
      <c r="K490" s="16">
        <f>ROUND(SUMIF(data!T$4:T$10000,O490,data!V$4:V$10000)-SUMIF(data!T$4:T$10000,O490,data!W$4:W$10000),2)</f>
        <v>0</v>
      </c>
      <c r="Q490" s="89">
        <v>0</v>
      </c>
      <c r="S490" s="16">
        <f t="shared" si="23"/>
        <v>0</v>
      </c>
      <c r="T490" s="16" t="str">
        <f t="shared" si="24"/>
        <v/>
      </c>
      <c r="U490" s="26">
        <f t="shared" si="22"/>
        <v>0</v>
      </c>
      <c r="W490" s="16">
        <f>IF(LEN(O490)=4,ROUND(SUMIF(data2!H$4:H$10000,O490,data2!V$4:V$10000)-SUMIF(data2!H$4:H$10000,O490,data2!W$4:W$10000)+Q490,2),IF(LEN(O490)=6,ROUND(SUMIF(data2!I$4:I$10000,O490,data2!V$4:V$10000)-SUMIF(data2!I$4:I$10000,O490,data2!W$4:W$10000)+Q490,2),IF(LEN(O490)=8,ROUND(SUMIF(data2!J$4:J$10000,O490,data2!V$4:V$10000)-SUMIF(data2!J$4:J$10000,O490,data2!W$4:W$10000)+Q490,2),IF(LEN(O490)=10,ROUND(SUMIF(data2!T$4:T$10000,O490,data2!V$4:V$10000)-SUMIF(data2!T$4:T$10000,O490,data2!W$4:W$10000)+Q490,2),0))))</f>
        <v>0</v>
      </c>
    </row>
    <row r="491" spans="10:23" ht="15" customHeight="1" x14ac:dyDescent="0.15">
      <c r="J491" s="3">
        <f>IF(K491=0,0,IF(AND(K491&lt;&gt;0,INT(LEFT(O491,4))=结转!R$13),MAX(J$2:J490)+1,0))</f>
        <v>0</v>
      </c>
      <c r="K491" s="16">
        <f>ROUND(SUMIF(data!T$4:T$10000,O491,data!V$4:V$10000)-SUMIF(data!T$4:T$10000,O491,data!W$4:W$10000),2)</f>
        <v>0</v>
      </c>
      <c r="Q491" s="89">
        <v>0</v>
      </c>
      <c r="S491" s="16">
        <f t="shared" si="23"/>
        <v>0</v>
      </c>
      <c r="T491" s="16" t="str">
        <f t="shared" si="24"/>
        <v/>
      </c>
      <c r="U491" s="26">
        <f t="shared" si="22"/>
        <v>0</v>
      </c>
      <c r="W491" s="16">
        <f>IF(LEN(O491)=4,ROUND(SUMIF(data2!H$4:H$10000,O491,data2!V$4:V$10000)-SUMIF(data2!H$4:H$10000,O491,data2!W$4:W$10000)+Q491,2),IF(LEN(O491)=6,ROUND(SUMIF(data2!I$4:I$10000,O491,data2!V$4:V$10000)-SUMIF(data2!I$4:I$10000,O491,data2!W$4:W$10000)+Q491,2),IF(LEN(O491)=8,ROUND(SUMIF(data2!J$4:J$10000,O491,data2!V$4:V$10000)-SUMIF(data2!J$4:J$10000,O491,data2!W$4:W$10000)+Q491,2),IF(LEN(O491)=10,ROUND(SUMIF(data2!T$4:T$10000,O491,data2!V$4:V$10000)-SUMIF(data2!T$4:T$10000,O491,data2!W$4:W$10000)+Q491,2),0))))</f>
        <v>0</v>
      </c>
    </row>
    <row r="492" spans="10:23" ht="15" customHeight="1" x14ac:dyDescent="0.15">
      <c r="J492" s="3">
        <f>IF(K492=0,0,IF(AND(K492&lt;&gt;0,INT(LEFT(O492,4))=结转!R$13),MAX(J$2:J491)+1,0))</f>
        <v>0</v>
      </c>
      <c r="K492" s="16">
        <f>ROUND(SUMIF(data!T$4:T$10000,O492,data!V$4:V$10000)-SUMIF(data!T$4:T$10000,O492,data!W$4:W$10000),2)</f>
        <v>0</v>
      </c>
      <c r="Q492" s="89">
        <v>0</v>
      </c>
      <c r="S492" s="16">
        <f t="shared" si="23"/>
        <v>0</v>
      </c>
      <c r="T492" s="16" t="str">
        <f t="shared" si="24"/>
        <v/>
      </c>
      <c r="U492" s="26">
        <f t="shared" si="22"/>
        <v>0</v>
      </c>
      <c r="W492" s="16">
        <f>IF(LEN(O492)=4,ROUND(SUMIF(data2!H$4:H$10000,O492,data2!V$4:V$10000)-SUMIF(data2!H$4:H$10000,O492,data2!W$4:W$10000)+Q492,2),IF(LEN(O492)=6,ROUND(SUMIF(data2!I$4:I$10000,O492,data2!V$4:V$10000)-SUMIF(data2!I$4:I$10000,O492,data2!W$4:W$10000)+Q492,2),IF(LEN(O492)=8,ROUND(SUMIF(data2!J$4:J$10000,O492,data2!V$4:V$10000)-SUMIF(data2!J$4:J$10000,O492,data2!W$4:W$10000)+Q492,2),IF(LEN(O492)=10,ROUND(SUMIF(data2!T$4:T$10000,O492,data2!V$4:V$10000)-SUMIF(data2!T$4:T$10000,O492,data2!W$4:W$10000)+Q492,2),0))))</f>
        <v>0</v>
      </c>
    </row>
    <row r="493" spans="10:23" ht="15" customHeight="1" x14ac:dyDescent="0.15">
      <c r="J493" s="3">
        <f>IF(K493=0,0,IF(AND(K493&lt;&gt;0,INT(LEFT(O493,4))=结转!R$13),MAX(J$2:J492)+1,0))</f>
        <v>0</v>
      </c>
      <c r="K493" s="16">
        <f>ROUND(SUMIF(data!T$4:T$10000,O493,data!V$4:V$10000)-SUMIF(data!T$4:T$10000,O493,data!W$4:W$10000),2)</f>
        <v>0</v>
      </c>
      <c r="Q493" s="89">
        <v>0</v>
      </c>
      <c r="S493" s="16">
        <f t="shared" si="23"/>
        <v>0</v>
      </c>
      <c r="T493" s="16" t="str">
        <f t="shared" si="24"/>
        <v/>
      </c>
      <c r="U493" s="26">
        <f t="shared" si="22"/>
        <v>0</v>
      </c>
      <c r="W493" s="16">
        <f>IF(LEN(O493)=4,ROUND(SUMIF(data2!H$4:H$10000,O493,data2!V$4:V$10000)-SUMIF(data2!H$4:H$10000,O493,data2!W$4:W$10000)+Q493,2),IF(LEN(O493)=6,ROUND(SUMIF(data2!I$4:I$10000,O493,data2!V$4:V$10000)-SUMIF(data2!I$4:I$10000,O493,data2!W$4:W$10000)+Q493,2),IF(LEN(O493)=8,ROUND(SUMIF(data2!J$4:J$10000,O493,data2!V$4:V$10000)-SUMIF(data2!J$4:J$10000,O493,data2!W$4:W$10000)+Q493,2),IF(LEN(O493)=10,ROUND(SUMIF(data2!T$4:T$10000,O493,data2!V$4:V$10000)-SUMIF(data2!T$4:T$10000,O493,data2!W$4:W$10000)+Q493,2),0))))</f>
        <v>0</v>
      </c>
    </row>
    <row r="494" spans="10:23" ht="15" customHeight="1" x14ac:dyDescent="0.15">
      <c r="J494" s="3">
        <f>IF(K494=0,0,IF(AND(K494&lt;&gt;0,INT(LEFT(O494,4))=结转!R$13),MAX(J$2:J493)+1,0))</f>
        <v>0</v>
      </c>
      <c r="K494" s="16">
        <f>ROUND(SUMIF(data!T$4:T$10000,O494,data!V$4:V$10000)-SUMIF(data!T$4:T$10000,O494,data!W$4:W$10000),2)</f>
        <v>0</v>
      </c>
      <c r="Q494" s="89">
        <v>0</v>
      </c>
      <c r="S494" s="16">
        <f t="shared" si="23"/>
        <v>0</v>
      </c>
      <c r="T494" s="16" t="str">
        <f t="shared" si="24"/>
        <v/>
      </c>
      <c r="U494" s="26">
        <f t="shared" si="22"/>
        <v>0</v>
      </c>
      <c r="W494" s="16">
        <f>IF(LEN(O494)=4,ROUND(SUMIF(data2!H$4:H$10000,O494,data2!V$4:V$10000)-SUMIF(data2!H$4:H$10000,O494,data2!W$4:W$10000)+Q494,2),IF(LEN(O494)=6,ROUND(SUMIF(data2!I$4:I$10000,O494,data2!V$4:V$10000)-SUMIF(data2!I$4:I$10000,O494,data2!W$4:W$10000)+Q494,2),IF(LEN(O494)=8,ROUND(SUMIF(data2!J$4:J$10000,O494,data2!V$4:V$10000)-SUMIF(data2!J$4:J$10000,O494,data2!W$4:W$10000)+Q494,2),IF(LEN(O494)=10,ROUND(SUMIF(data2!T$4:T$10000,O494,data2!V$4:V$10000)-SUMIF(data2!T$4:T$10000,O494,data2!W$4:W$10000)+Q494,2),0))))</f>
        <v>0</v>
      </c>
    </row>
    <row r="495" spans="10:23" ht="15" customHeight="1" x14ac:dyDescent="0.15">
      <c r="J495" s="3">
        <f>IF(K495=0,0,IF(AND(K495&lt;&gt;0,INT(LEFT(O495,4))=结转!R$13),MAX(J$2:J494)+1,0))</f>
        <v>0</v>
      </c>
      <c r="K495" s="16">
        <f>ROUND(SUMIF(data!T$4:T$10000,O495,data!V$4:V$10000)-SUMIF(data!T$4:T$10000,O495,data!W$4:W$10000),2)</f>
        <v>0</v>
      </c>
      <c r="Q495" s="89">
        <v>0</v>
      </c>
      <c r="S495" s="16">
        <f t="shared" si="23"/>
        <v>0</v>
      </c>
      <c r="T495" s="16" t="str">
        <f t="shared" si="24"/>
        <v/>
      </c>
      <c r="U495" s="26">
        <f t="shared" si="22"/>
        <v>0</v>
      </c>
      <c r="W495" s="16">
        <f>IF(LEN(O495)=4,ROUND(SUMIF(data2!H$4:H$10000,O495,data2!V$4:V$10000)-SUMIF(data2!H$4:H$10000,O495,data2!W$4:W$10000)+Q495,2),IF(LEN(O495)=6,ROUND(SUMIF(data2!I$4:I$10000,O495,data2!V$4:V$10000)-SUMIF(data2!I$4:I$10000,O495,data2!W$4:W$10000)+Q495,2),IF(LEN(O495)=8,ROUND(SUMIF(data2!J$4:J$10000,O495,data2!V$4:V$10000)-SUMIF(data2!J$4:J$10000,O495,data2!W$4:W$10000)+Q495,2),IF(LEN(O495)=10,ROUND(SUMIF(data2!T$4:T$10000,O495,data2!V$4:V$10000)-SUMIF(data2!T$4:T$10000,O495,data2!W$4:W$10000)+Q495,2),0))))</f>
        <v>0</v>
      </c>
    </row>
    <row r="496" spans="10:23" ht="15" customHeight="1" x14ac:dyDescent="0.15">
      <c r="J496" s="3">
        <f>IF(K496=0,0,IF(AND(K496&lt;&gt;0,INT(LEFT(O496,4))=结转!R$13),MAX(J$2:J495)+1,0))</f>
        <v>0</v>
      </c>
      <c r="K496" s="16">
        <f>ROUND(SUMIF(data!T$4:T$10000,O496,data!V$4:V$10000)-SUMIF(data!T$4:T$10000,O496,data!W$4:W$10000),2)</f>
        <v>0</v>
      </c>
      <c r="Q496" s="89">
        <v>0</v>
      </c>
      <c r="S496" s="16">
        <f t="shared" si="23"/>
        <v>0</v>
      </c>
      <c r="T496" s="16" t="str">
        <f t="shared" si="24"/>
        <v/>
      </c>
      <c r="U496" s="26">
        <f t="shared" si="22"/>
        <v>0</v>
      </c>
      <c r="W496" s="16">
        <f>IF(LEN(O496)=4,ROUND(SUMIF(data2!H$4:H$10000,O496,data2!V$4:V$10000)-SUMIF(data2!H$4:H$10000,O496,data2!W$4:W$10000)+Q496,2),IF(LEN(O496)=6,ROUND(SUMIF(data2!I$4:I$10000,O496,data2!V$4:V$10000)-SUMIF(data2!I$4:I$10000,O496,data2!W$4:W$10000)+Q496,2),IF(LEN(O496)=8,ROUND(SUMIF(data2!J$4:J$10000,O496,data2!V$4:V$10000)-SUMIF(data2!J$4:J$10000,O496,data2!W$4:W$10000)+Q496,2),IF(LEN(O496)=10,ROUND(SUMIF(data2!T$4:T$10000,O496,data2!V$4:V$10000)-SUMIF(data2!T$4:T$10000,O496,data2!W$4:W$10000)+Q496,2),0))))</f>
        <v>0</v>
      </c>
    </row>
    <row r="497" spans="10:23" ht="15" customHeight="1" x14ac:dyDescent="0.15">
      <c r="J497" s="3">
        <f>IF(K497=0,0,IF(AND(K497&lt;&gt;0,INT(LEFT(O497,4))=结转!R$13),MAX(J$2:J496)+1,0))</f>
        <v>0</v>
      </c>
      <c r="K497" s="16">
        <f>ROUND(SUMIF(data!T$4:T$10000,O497,data!V$4:V$10000)-SUMIF(data!T$4:T$10000,O497,data!W$4:W$10000),2)</f>
        <v>0</v>
      </c>
      <c r="Q497" s="89">
        <v>0</v>
      </c>
      <c r="S497" s="16">
        <f t="shared" si="23"/>
        <v>0</v>
      </c>
      <c r="T497" s="16" t="str">
        <f t="shared" si="24"/>
        <v/>
      </c>
      <c r="U497" s="26">
        <f t="shared" si="22"/>
        <v>0</v>
      </c>
      <c r="W497" s="16">
        <f>IF(LEN(O497)=4,ROUND(SUMIF(data2!H$4:H$10000,O497,data2!V$4:V$10000)-SUMIF(data2!H$4:H$10000,O497,data2!W$4:W$10000)+Q497,2),IF(LEN(O497)=6,ROUND(SUMIF(data2!I$4:I$10000,O497,data2!V$4:V$10000)-SUMIF(data2!I$4:I$10000,O497,data2!W$4:W$10000)+Q497,2),IF(LEN(O497)=8,ROUND(SUMIF(data2!J$4:J$10000,O497,data2!V$4:V$10000)-SUMIF(data2!J$4:J$10000,O497,data2!W$4:W$10000)+Q497,2),IF(LEN(O497)=10,ROUND(SUMIF(data2!T$4:T$10000,O497,data2!V$4:V$10000)-SUMIF(data2!T$4:T$10000,O497,data2!W$4:W$10000)+Q497,2),0))))</f>
        <v>0</v>
      </c>
    </row>
    <row r="498" spans="10:23" ht="15" customHeight="1" x14ac:dyDescent="0.15">
      <c r="J498" s="3">
        <f>IF(K498=0,0,IF(AND(K498&lt;&gt;0,INT(LEFT(O498,4))=结转!R$13),MAX(J$2:J497)+1,0))</f>
        <v>0</v>
      </c>
      <c r="K498" s="16">
        <f>ROUND(SUMIF(data!T$4:T$10000,O498,data!V$4:V$10000)-SUMIF(data!T$4:T$10000,O498,data!W$4:W$10000),2)</f>
        <v>0</v>
      </c>
      <c r="Q498" s="89">
        <v>0</v>
      </c>
      <c r="S498" s="16">
        <f t="shared" si="23"/>
        <v>0</v>
      </c>
      <c r="T498" s="16" t="str">
        <f t="shared" si="24"/>
        <v/>
      </c>
      <c r="U498" s="26">
        <f t="shared" si="22"/>
        <v>0</v>
      </c>
      <c r="W498" s="16">
        <f>IF(LEN(O498)=4,ROUND(SUMIF(data2!H$4:H$10000,O498,data2!V$4:V$10000)-SUMIF(data2!H$4:H$10000,O498,data2!W$4:W$10000)+Q498,2),IF(LEN(O498)=6,ROUND(SUMIF(data2!I$4:I$10000,O498,data2!V$4:V$10000)-SUMIF(data2!I$4:I$10000,O498,data2!W$4:W$10000)+Q498,2),IF(LEN(O498)=8,ROUND(SUMIF(data2!J$4:J$10000,O498,data2!V$4:V$10000)-SUMIF(data2!J$4:J$10000,O498,data2!W$4:W$10000)+Q498,2),IF(LEN(O498)=10,ROUND(SUMIF(data2!T$4:T$10000,O498,data2!V$4:V$10000)-SUMIF(data2!T$4:T$10000,O498,data2!W$4:W$10000)+Q498,2),0))))</f>
        <v>0</v>
      </c>
    </row>
    <row r="499" spans="10:23" ht="15" customHeight="1" x14ac:dyDescent="0.15">
      <c r="J499" s="3">
        <f>IF(K499=0,0,IF(AND(K499&lt;&gt;0,INT(LEFT(O499,4))=结转!R$13),MAX(J$2:J498)+1,0))</f>
        <v>0</v>
      </c>
      <c r="K499" s="16">
        <f>ROUND(SUMIF(data!T$4:T$10000,O499,data!V$4:V$10000)-SUMIF(data!T$4:T$10000,O499,data!W$4:W$10000),2)</f>
        <v>0</v>
      </c>
      <c r="Q499" s="89">
        <v>0</v>
      </c>
      <c r="S499" s="16">
        <f t="shared" si="23"/>
        <v>0</v>
      </c>
      <c r="T499" s="16" t="str">
        <f t="shared" si="24"/>
        <v/>
      </c>
      <c r="U499" s="26">
        <f t="shared" si="22"/>
        <v>0</v>
      </c>
      <c r="W499" s="16">
        <f>IF(LEN(O499)=4,ROUND(SUMIF(data2!H$4:H$10000,O499,data2!V$4:V$10000)-SUMIF(data2!H$4:H$10000,O499,data2!W$4:W$10000)+Q499,2),IF(LEN(O499)=6,ROUND(SUMIF(data2!I$4:I$10000,O499,data2!V$4:V$10000)-SUMIF(data2!I$4:I$10000,O499,data2!W$4:W$10000)+Q499,2),IF(LEN(O499)=8,ROUND(SUMIF(data2!J$4:J$10000,O499,data2!V$4:V$10000)-SUMIF(data2!J$4:J$10000,O499,data2!W$4:W$10000)+Q499,2),IF(LEN(O499)=10,ROUND(SUMIF(data2!T$4:T$10000,O499,data2!V$4:V$10000)-SUMIF(data2!T$4:T$10000,O499,data2!W$4:W$10000)+Q499,2),0))))</f>
        <v>0</v>
      </c>
    </row>
    <row r="500" spans="10:23" ht="15" customHeight="1" x14ac:dyDescent="0.15">
      <c r="J500" s="3">
        <f>IF(K500=0,0,IF(AND(K500&lt;&gt;0,INT(LEFT(O500,4))=结转!R$13),MAX(J$2:J499)+1,0))</f>
        <v>0</v>
      </c>
      <c r="K500" s="16">
        <f>ROUND(SUMIF(data!T$4:T$10000,O500,data!V$4:V$10000)-SUMIF(data!T$4:T$10000,O500,data!W$4:W$10000),2)</f>
        <v>0</v>
      </c>
      <c r="Q500" s="89">
        <v>0</v>
      </c>
      <c r="S500" s="16">
        <f t="shared" si="23"/>
        <v>0</v>
      </c>
      <c r="T500" s="16" t="str">
        <f t="shared" si="24"/>
        <v/>
      </c>
      <c r="U500" s="26">
        <f t="shared" si="22"/>
        <v>0</v>
      </c>
      <c r="W500" s="16">
        <f>IF(LEN(O500)=4,ROUND(SUMIF(data2!H$4:H$10000,O500,data2!V$4:V$10000)-SUMIF(data2!H$4:H$10000,O500,data2!W$4:W$10000)+Q500,2),IF(LEN(O500)=6,ROUND(SUMIF(data2!I$4:I$10000,O500,data2!V$4:V$10000)-SUMIF(data2!I$4:I$10000,O500,data2!W$4:W$10000)+Q500,2),IF(LEN(O500)=8,ROUND(SUMIF(data2!J$4:J$10000,O500,data2!V$4:V$10000)-SUMIF(data2!J$4:J$10000,O500,data2!W$4:W$10000)+Q500,2),IF(LEN(O500)=10,ROUND(SUMIF(data2!T$4:T$10000,O500,data2!V$4:V$10000)-SUMIF(data2!T$4:T$10000,O500,data2!W$4:W$10000)+Q500,2),0))))</f>
        <v>0</v>
      </c>
    </row>
  </sheetData>
  <sheetProtection password="9BFE" sheet="1" objects="1" scenarios="1"/>
  <phoneticPr fontId="1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indexed="10"/>
  </sheetPr>
  <dimension ref="A1:W500"/>
  <sheetViews>
    <sheetView showZeros="0" topLeftCell="N1" workbookViewId="0">
      <selection activeCell="X9" sqref="X9"/>
    </sheetView>
  </sheetViews>
  <sheetFormatPr defaultRowHeight="15" customHeight="1" x14ac:dyDescent="0.15"/>
  <cols>
    <col min="1" max="2" width="5" style="1" hidden="1" customWidth="1"/>
    <col min="3" max="3" width="4.875" style="1" hidden="1" customWidth="1"/>
    <col min="4" max="4" width="5.375" style="1" hidden="1" customWidth="1"/>
    <col min="5" max="8" width="5" style="9" hidden="1" customWidth="1"/>
    <col min="9" max="13" width="5" style="1" hidden="1" customWidth="1"/>
    <col min="14" max="14" width="5" style="1" customWidth="1"/>
    <col min="15" max="15" width="11.375" style="89" customWidth="1"/>
    <col min="16" max="16" width="30.25" style="89" customWidth="1"/>
    <col min="17" max="17" width="13.125" style="89" customWidth="1"/>
    <col min="18" max="18" width="4.375" style="1" customWidth="1"/>
    <col min="19" max="19" width="35" style="9" hidden="1" customWidth="1"/>
    <col min="20" max="20" width="3.75" style="9" hidden="1" customWidth="1"/>
    <col min="21" max="21" width="32.5" style="9" hidden="1" customWidth="1"/>
    <col min="22" max="22" width="5" style="9" customWidth="1"/>
    <col min="23" max="23" width="11.75" style="9" customWidth="1"/>
    <col min="24" max="16384" width="9" style="1"/>
  </cols>
  <sheetData>
    <row r="1" spans="2:23" ht="15" customHeight="1" x14ac:dyDescent="0.15">
      <c r="P1" s="89" t="s">
        <v>133</v>
      </c>
      <c r="U1" s="10"/>
      <c r="W1" s="10"/>
    </row>
    <row r="2" spans="2:23" ht="15" customHeight="1" x14ac:dyDescent="0.15">
      <c r="B2" s="1" t="s">
        <v>235</v>
      </c>
      <c r="D2" s="1" t="s">
        <v>263</v>
      </c>
      <c r="E2" s="9" t="s">
        <v>264</v>
      </c>
      <c r="J2" s="1" t="s">
        <v>234</v>
      </c>
      <c r="O2" s="89" t="s">
        <v>7</v>
      </c>
      <c r="P2" s="89" t="s">
        <v>8</v>
      </c>
      <c r="Q2" s="89" t="s">
        <v>233</v>
      </c>
      <c r="S2" s="9" t="s">
        <v>290</v>
      </c>
      <c r="U2" s="9" t="s">
        <v>236</v>
      </c>
    </row>
    <row r="3" spans="2:23" ht="15" customHeight="1" x14ac:dyDescent="0.15">
      <c r="B3" s="3">
        <f>IF(P3="",0,ROW()-2)</f>
        <v>1</v>
      </c>
      <c r="D3" s="3">
        <f>IF(AND(LEN(O3)=4,J3&gt;0),MAX(D$2:D2)+1,0)</f>
        <v>0</v>
      </c>
      <c r="E3" s="3">
        <f>IF(OR(AND(科目汇总表!P$5=1,LEN(O3)=4,J3&gt;0),AND(科目汇总表!P$5=2,LEN(O3)=6,J3&gt;0),AND(科目汇总表!P$5=3,LEN(O3)=8,J3&gt;0),AND(科目汇总表!P$5=4,LEN(O3)=10,J3&gt;0)),MAX(E$2:E2)+1,0)</f>
        <v>0</v>
      </c>
      <c r="G3" s="10"/>
      <c r="J3" s="3">
        <f>IF(O3="",0,IF(OR(Q3&lt;&gt;0,SUMIF(data2!H$4:H$10000,O3,data2!V$4:V$10000)&lt;&gt;0,SUMIF(data2!H$4:H$10000,O3,data2!W$4:W$10000)&lt;&gt;0,SUMIF(data2!I$4:I$10000,O3,data2!V$4:V$10000)&lt;&gt;0,SUMIF(data2!I$4:I$10000,O3,data2!W$4:W$10000)&lt;&gt;0,SUMIF(data2!J$4:J$10000,O3,data2!V$4:V$10000)&lt;&gt;0,SUMIF(data2!J$4:J$10000,O3,data2!W$4:W$10000)&lt;&gt;0,SUMIF(data2!T$4:T$10000,O3,data2!V$4:V$10000)&lt;&gt;0,SUMIF(data2!T$4:T$10000,O3,data2!W$4:W$10000)&lt;&gt;0),MAX('km2'!J$2:J2)+1,0))</f>
        <v>0</v>
      </c>
      <c r="K3" s="3">
        <f>IF(MAX(K$2:K2)&gt;=MAX(J:J),0,MAX(K$2:K2)+1)</f>
        <v>0</v>
      </c>
      <c r="O3" s="89">
        <v>1001</v>
      </c>
      <c r="P3" s="89" t="s">
        <v>346</v>
      </c>
      <c r="Q3" s="89">
        <v>0</v>
      </c>
      <c r="S3" s="16" t="str">
        <f>IF(P3="","",O3&amp;" "&amp;P3)</f>
        <v>1001 库存现金</v>
      </c>
      <c r="U3" s="16">
        <f>IF(K3=0,0,VLOOKUP(K3,J:P,6,0)&amp;" "&amp;VLOOKUP(K3,J:P,7,0))</f>
        <v>0</v>
      </c>
    </row>
    <row r="4" spans="2:23" ht="15" customHeight="1" x14ac:dyDescent="0.15">
      <c r="B4" s="3">
        <f t="shared" ref="B4:B67" si="0">IF(P4="",0,ROW()-2)</f>
        <v>2</v>
      </c>
      <c r="D4" s="3">
        <f>IF(AND(LEN(O4)=4,J4&gt;0),MAX(D$2:D3)+1,0)</f>
        <v>0</v>
      </c>
      <c r="E4" s="3">
        <f>IF(OR(AND(科目汇总表!P$5=1,LEN(O4)=4,J4&gt;0),AND(科目汇总表!P$5=2,LEN(O4)=6,J4&gt;0),AND(科目汇总表!P$5=3,LEN(O4)=8,J4&gt;0),AND(科目汇总表!P$5=4,LEN(O4)=10,J4&gt;0)),MAX(E$2:E3)+1,0)</f>
        <v>0</v>
      </c>
      <c r="G4" s="10"/>
      <c r="J4" s="3">
        <f>IF(O4="",0,IF(OR(Q4&lt;&gt;0,SUMIF(data2!H$4:H$10000,O4,data2!V$4:V$10000)&lt;&gt;0,SUMIF(data2!H$4:H$10000,O4,data2!W$4:W$10000)&lt;&gt;0,SUMIF(data2!I$4:I$10000,O4,data2!V$4:V$10000)&lt;&gt;0,SUMIF(data2!I$4:I$10000,O4,data2!W$4:W$10000)&lt;&gt;0,SUMIF(data2!J$4:J$10000,O4,data2!V$4:V$10000)&lt;&gt;0,SUMIF(data2!J$4:J$10000,O4,data2!W$4:W$10000)&lt;&gt;0,SUMIF(data2!T$4:T$10000,O4,data2!V$4:V$10000)&lt;&gt;0,SUMIF(data2!T$4:T$10000,O4,data2!W$4:W$10000)&lt;&gt;0),MAX('km2'!J$2:J3)+1,0))</f>
        <v>0</v>
      </c>
      <c r="K4" s="3">
        <f>IF(MAX(K$2:K3)&gt;=MAX(J:J),0,MAX(K$2:K3)+1)</f>
        <v>0</v>
      </c>
      <c r="O4" s="89">
        <v>1002</v>
      </c>
      <c r="P4" s="89" t="s">
        <v>134</v>
      </c>
      <c r="Q4" s="89">
        <v>0</v>
      </c>
      <c r="S4" s="16" t="str">
        <f t="shared" ref="S4:S67" si="1">IF(P4="","",O4&amp;" "&amp;P4)</f>
        <v>1002 银行存款</v>
      </c>
      <c r="U4" s="16">
        <f t="shared" ref="U4:U67" si="2">IF(K4=0,0,VLOOKUP(K4,J:P,6,0)&amp;" "&amp;VLOOKUP(K4,J:P,7,0))</f>
        <v>0</v>
      </c>
    </row>
    <row r="5" spans="2:23" ht="15" customHeight="1" x14ac:dyDescent="0.15">
      <c r="B5" s="3">
        <f t="shared" si="0"/>
        <v>3</v>
      </c>
      <c r="D5" s="3">
        <f>IF(AND(LEN(O5)=4,J5&gt;0),MAX(D$2:D4)+1,0)</f>
        <v>0</v>
      </c>
      <c r="E5" s="3">
        <f>IF(OR(AND(科目汇总表!P$5=1,LEN(O5)=4,J5&gt;0),AND(科目汇总表!P$5=2,LEN(O5)=6,J5&gt;0),AND(科目汇总表!P$5=3,LEN(O5)=8,J5&gt;0),AND(科目汇总表!P$5=4,LEN(O5)=10,J5&gt;0)),MAX(E$2:E4)+1,0)</f>
        <v>0</v>
      </c>
      <c r="G5" s="10"/>
      <c r="J5" s="3">
        <f>IF(O5="",0,IF(OR(Q5&lt;&gt;0,SUMIF(data2!H$4:H$10000,O5,data2!V$4:V$10000)&lt;&gt;0,SUMIF(data2!H$4:H$10000,O5,data2!W$4:W$10000)&lt;&gt;0,SUMIF(data2!I$4:I$10000,O5,data2!V$4:V$10000)&lt;&gt;0,SUMIF(data2!I$4:I$10000,O5,data2!W$4:W$10000)&lt;&gt;0,SUMIF(data2!J$4:J$10000,O5,data2!V$4:V$10000)&lt;&gt;0,SUMIF(data2!J$4:J$10000,O5,data2!W$4:W$10000)&lt;&gt;0,SUMIF(data2!T$4:T$10000,O5,data2!V$4:V$10000)&lt;&gt;0,SUMIF(data2!T$4:T$10000,O5,data2!W$4:W$10000)&lt;&gt;0),MAX('km2'!J$2:J4)+1,0))</f>
        <v>0</v>
      </c>
      <c r="K5" s="3">
        <f>IF(MAX(K$2:K4)&gt;=MAX(J:J),0,MAX(K$2:K4)+1)</f>
        <v>0</v>
      </c>
      <c r="O5" s="89">
        <v>100201</v>
      </c>
      <c r="P5" s="89" t="s">
        <v>393</v>
      </c>
      <c r="Q5" s="89">
        <v>0</v>
      </c>
      <c r="S5" s="16" t="str">
        <f t="shared" si="1"/>
        <v>100201 银行存款-工商银行</v>
      </c>
      <c r="U5" s="16">
        <f t="shared" si="2"/>
        <v>0</v>
      </c>
    </row>
    <row r="6" spans="2:23" ht="15" customHeight="1" x14ac:dyDescent="0.15">
      <c r="B6" s="3">
        <f t="shared" si="0"/>
        <v>4</v>
      </c>
      <c r="D6" s="3">
        <f>IF(AND(LEN(O6)=4,J6&gt;0),MAX(D$2:D5)+1,0)</f>
        <v>0</v>
      </c>
      <c r="E6" s="3">
        <f>IF(OR(AND(科目汇总表!P$5=1,LEN(O6)=4,J6&gt;0),AND(科目汇总表!P$5=2,LEN(O6)=6,J6&gt;0),AND(科目汇总表!P$5=3,LEN(O6)=8,J6&gt;0),AND(科目汇总表!P$5=4,LEN(O6)=10,J6&gt;0)),MAX(E$2:E5)+1,0)</f>
        <v>0</v>
      </c>
      <c r="G6" s="10"/>
      <c r="J6" s="3">
        <f>IF(O6="",0,IF(OR(Q6&lt;&gt;0,SUMIF(data2!H$4:H$10000,O6,data2!V$4:V$10000)&lt;&gt;0,SUMIF(data2!H$4:H$10000,O6,data2!W$4:W$10000)&lt;&gt;0,SUMIF(data2!I$4:I$10000,O6,data2!V$4:V$10000)&lt;&gt;0,SUMIF(data2!I$4:I$10000,O6,data2!W$4:W$10000)&lt;&gt;0,SUMIF(data2!J$4:J$10000,O6,data2!V$4:V$10000)&lt;&gt;0,SUMIF(data2!J$4:J$10000,O6,data2!W$4:W$10000)&lt;&gt;0,SUMIF(data2!T$4:T$10000,O6,data2!V$4:V$10000)&lt;&gt;0,SUMIF(data2!T$4:T$10000,O6,data2!W$4:W$10000)&lt;&gt;0),MAX('km2'!J$2:J5)+1,0))</f>
        <v>0</v>
      </c>
      <c r="K6" s="3">
        <f>IF(MAX(K$2:K5)&gt;=MAX(J:J),0,MAX(K$2:K5)+1)</f>
        <v>0</v>
      </c>
      <c r="O6" s="89">
        <v>100202</v>
      </c>
      <c r="P6" s="89" t="s">
        <v>395</v>
      </c>
      <c r="Q6" s="89">
        <v>0</v>
      </c>
      <c r="S6" s="16" t="str">
        <f t="shared" si="1"/>
        <v>100202 银行存款-建设银行</v>
      </c>
      <c r="U6" s="16">
        <f t="shared" si="2"/>
        <v>0</v>
      </c>
    </row>
    <row r="7" spans="2:23" ht="15" customHeight="1" x14ac:dyDescent="0.15">
      <c r="B7" s="3">
        <f t="shared" si="0"/>
        <v>5</v>
      </c>
      <c r="D7" s="3">
        <f>IF(AND(LEN(O7)=4,J7&gt;0),MAX(D$2:D6)+1,0)</f>
        <v>0</v>
      </c>
      <c r="E7" s="3">
        <f>IF(OR(AND(科目汇总表!P$5=1,LEN(O7)=4,J7&gt;0),AND(科目汇总表!P$5=2,LEN(O7)=6,J7&gt;0),AND(科目汇总表!P$5=3,LEN(O7)=8,J7&gt;0),AND(科目汇总表!P$5=4,LEN(O7)=10,J7&gt;0)),MAX(E$2:E6)+1,0)</f>
        <v>0</v>
      </c>
      <c r="G7" s="10"/>
      <c r="J7" s="3">
        <f>IF(O7="",0,IF(OR(Q7&lt;&gt;0,SUMIF(data2!H$4:H$10000,O7,data2!V$4:V$10000)&lt;&gt;0,SUMIF(data2!H$4:H$10000,O7,data2!W$4:W$10000)&lt;&gt;0,SUMIF(data2!I$4:I$10000,O7,data2!V$4:V$10000)&lt;&gt;0,SUMIF(data2!I$4:I$10000,O7,data2!W$4:W$10000)&lt;&gt;0,SUMIF(data2!J$4:J$10000,O7,data2!V$4:V$10000)&lt;&gt;0,SUMIF(data2!J$4:J$10000,O7,data2!W$4:W$10000)&lt;&gt;0,SUMIF(data2!T$4:T$10000,O7,data2!V$4:V$10000)&lt;&gt;0,SUMIF(data2!T$4:T$10000,O7,data2!W$4:W$10000)&lt;&gt;0),MAX('km2'!J$2:J6)+1,0))</f>
        <v>0</v>
      </c>
      <c r="K7" s="3">
        <f>IF(MAX(K$2:K6)&gt;=MAX(J:J),0,MAX(K$2:K6)+1)</f>
        <v>0</v>
      </c>
      <c r="O7" s="89">
        <v>1012</v>
      </c>
      <c r="P7" s="89" t="s">
        <v>347</v>
      </c>
      <c r="Q7" s="89">
        <v>0</v>
      </c>
      <c r="S7" s="16" t="str">
        <f t="shared" si="1"/>
        <v>1012 其他货币资金</v>
      </c>
      <c r="U7" s="16">
        <f t="shared" si="2"/>
        <v>0</v>
      </c>
    </row>
    <row r="8" spans="2:23" ht="15" customHeight="1" x14ac:dyDescent="0.15">
      <c r="B8" s="3">
        <f t="shared" si="0"/>
        <v>6</v>
      </c>
      <c r="D8" s="3">
        <f>IF(AND(LEN(O8)=4,J8&gt;0),MAX(D$2:D7)+1,0)</f>
        <v>0</v>
      </c>
      <c r="E8" s="3">
        <f>IF(OR(AND(科目汇总表!P$5=1,LEN(O8)=4,J8&gt;0),AND(科目汇总表!P$5=2,LEN(O8)=6,J8&gt;0),AND(科目汇总表!P$5=3,LEN(O8)=8,J8&gt;0),AND(科目汇总表!P$5=4,LEN(O8)=10,J8&gt;0)),MAX(E$2:E7)+1,0)</f>
        <v>0</v>
      </c>
      <c r="G8" s="10"/>
      <c r="J8" s="3">
        <f>IF(O8="",0,IF(OR(Q8&lt;&gt;0,SUMIF(data2!H$4:H$10000,O8,data2!V$4:V$10000)&lt;&gt;0,SUMIF(data2!H$4:H$10000,O8,data2!W$4:W$10000)&lt;&gt;0,SUMIF(data2!I$4:I$10000,O8,data2!V$4:V$10000)&lt;&gt;0,SUMIF(data2!I$4:I$10000,O8,data2!W$4:W$10000)&lt;&gt;0,SUMIF(data2!J$4:J$10000,O8,data2!V$4:V$10000)&lt;&gt;0,SUMIF(data2!J$4:J$10000,O8,data2!W$4:W$10000)&lt;&gt;0,SUMIF(data2!T$4:T$10000,O8,data2!V$4:V$10000)&lt;&gt;0,SUMIF(data2!T$4:T$10000,O8,data2!W$4:W$10000)&lt;&gt;0),MAX('km2'!J$2:J7)+1,0))</f>
        <v>0</v>
      </c>
      <c r="K8" s="3">
        <f>IF(MAX(K$2:K7)&gt;=MAX(J:J),0,MAX(K$2:K7)+1)</f>
        <v>0</v>
      </c>
      <c r="O8" s="89">
        <v>1101</v>
      </c>
      <c r="P8" s="89" t="s">
        <v>136</v>
      </c>
      <c r="Q8" s="89">
        <v>0</v>
      </c>
      <c r="S8" s="16" t="str">
        <f t="shared" si="1"/>
        <v>1101 短期投资</v>
      </c>
      <c r="U8" s="16">
        <f t="shared" si="2"/>
        <v>0</v>
      </c>
    </row>
    <row r="9" spans="2:23" ht="15" customHeight="1" x14ac:dyDescent="0.15">
      <c r="B9" s="3">
        <f t="shared" si="0"/>
        <v>7</v>
      </c>
      <c r="D9" s="3">
        <f>IF(AND(LEN(O9)=4,J9&gt;0),MAX(D$2:D8)+1,0)</f>
        <v>0</v>
      </c>
      <c r="E9" s="3">
        <f>IF(OR(AND(科目汇总表!P$5=1,LEN(O9)=4,J9&gt;0),AND(科目汇总表!P$5=2,LEN(O9)=6,J9&gt;0),AND(科目汇总表!P$5=3,LEN(O9)=8,J9&gt;0),AND(科目汇总表!P$5=4,LEN(O9)=10,J9&gt;0)),MAX(E$2:E8)+1,0)</f>
        <v>0</v>
      </c>
      <c r="G9" s="10"/>
      <c r="J9" s="3">
        <f>IF(O9="",0,IF(OR(Q9&lt;&gt;0,SUMIF(data2!H$4:H$10000,O9,data2!V$4:V$10000)&lt;&gt;0,SUMIF(data2!H$4:H$10000,O9,data2!W$4:W$10000)&lt;&gt;0,SUMIF(data2!I$4:I$10000,O9,data2!V$4:V$10000)&lt;&gt;0,SUMIF(data2!I$4:I$10000,O9,data2!W$4:W$10000)&lt;&gt;0,SUMIF(data2!J$4:J$10000,O9,data2!V$4:V$10000)&lt;&gt;0,SUMIF(data2!J$4:J$10000,O9,data2!W$4:W$10000)&lt;&gt;0,SUMIF(data2!T$4:T$10000,O9,data2!V$4:V$10000)&lt;&gt;0,SUMIF(data2!T$4:T$10000,O9,data2!W$4:W$10000)&lt;&gt;0),MAX('km2'!J$2:J8)+1,0))</f>
        <v>0</v>
      </c>
      <c r="K9" s="3">
        <f>IF(MAX(K$2:K8)&gt;=MAX(J:J),0,MAX(K$2:K8)+1)</f>
        <v>0</v>
      </c>
      <c r="O9" s="89">
        <v>1121</v>
      </c>
      <c r="P9" s="89" t="s">
        <v>137</v>
      </c>
      <c r="Q9" s="89">
        <v>0</v>
      </c>
      <c r="S9" s="16" t="str">
        <f t="shared" si="1"/>
        <v>1121 应收票据</v>
      </c>
      <c r="U9" s="16">
        <f t="shared" si="2"/>
        <v>0</v>
      </c>
    </row>
    <row r="10" spans="2:23" ht="15" customHeight="1" x14ac:dyDescent="0.15">
      <c r="B10" s="3">
        <f t="shared" si="0"/>
        <v>8</v>
      </c>
      <c r="D10" s="3">
        <f>IF(AND(LEN(O10)=4,J10&gt;0),MAX(D$2:D9)+1,0)</f>
        <v>0</v>
      </c>
      <c r="E10" s="3">
        <f>IF(OR(AND(科目汇总表!P$5=1,LEN(O10)=4,J10&gt;0),AND(科目汇总表!P$5=2,LEN(O10)=6,J10&gt;0),AND(科目汇总表!P$5=3,LEN(O10)=8,J10&gt;0),AND(科目汇总表!P$5=4,LEN(O10)=10,J10&gt;0)),MAX(E$2:E9)+1,0)</f>
        <v>0</v>
      </c>
      <c r="G10" s="10"/>
      <c r="J10" s="3">
        <f>IF(O10="",0,IF(OR(Q10&lt;&gt;0,SUMIF(data2!H$4:H$10000,O10,data2!V$4:V$10000)&lt;&gt;0,SUMIF(data2!H$4:H$10000,O10,data2!W$4:W$10000)&lt;&gt;0,SUMIF(data2!I$4:I$10000,O10,data2!V$4:V$10000)&lt;&gt;0,SUMIF(data2!I$4:I$10000,O10,data2!W$4:W$10000)&lt;&gt;0,SUMIF(data2!J$4:J$10000,O10,data2!V$4:V$10000)&lt;&gt;0,SUMIF(data2!J$4:J$10000,O10,data2!W$4:W$10000)&lt;&gt;0,SUMIF(data2!T$4:T$10000,O10,data2!V$4:V$10000)&lt;&gt;0,SUMIF(data2!T$4:T$10000,O10,data2!W$4:W$10000)&lt;&gt;0),MAX('km2'!J$2:J9)+1,0))</f>
        <v>0</v>
      </c>
      <c r="K10" s="3">
        <f>IF(MAX(K$2:K9)&gt;=MAX(J:J),0,MAX(K$2:K9)+1)</f>
        <v>0</v>
      </c>
      <c r="O10" s="89">
        <v>1122</v>
      </c>
      <c r="P10" s="89" t="s">
        <v>138</v>
      </c>
      <c r="Q10" s="89">
        <v>0</v>
      </c>
      <c r="S10" s="16" t="str">
        <f t="shared" si="1"/>
        <v>1122 应收账款</v>
      </c>
      <c r="U10" s="16">
        <f t="shared" si="2"/>
        <v>0</v>
      </c>
    </row>
    <row r="11" spans="2:23" ht="15" customHeight="1" x14ac:dyDescent="0.15">
      <c r="B11" s="3">
        <f t="shared" si="0"/>
        <v>9</v>
      </c>
      <c r="D11" s="3">
        <f>IF(AND(LEN(O11)=4,J11&gt;0),MAX(D$2:D10)+1,0)</f>
        <v>0</v>
      </c>
      <c r="E11" s="3">
        <f>IF(OR(AND(科目汇总表!P$5=1,LEN(O11)=4,J11&gt;0),AND(科目汇总表!P$5=2,LEN(O11)=6,J11&gt;0),AND(科目汇总表!P$5=3,LEN(O11)=8,J11&gt;0),AND(科目汇总表!P$5=4,LEN(O11)=10,J11&gt;0)),MAX(E$2:E10)+1,0)</f>
        <v>0</v>
      </c>
      <c r="G11" s="10"/>
      <c r="J11" s="3">
        <f>IF(O11="",0,IF(OR(Q11&lt;&gt;0,SUMIF(data2!H$4:H$10000,O11,data2!V$4:V$10000)&lt;&gt;0,SUMIF(data2!H$4:H$10000,O11,data2!W$4:W$10000)&lt;&gt;0,SUMIF(data2!I$4:I$10000,O11,data2!V$4:V$10000)&lt;&gt;0,SUMIF(data2!I$4:I$10000,O11,data2!W$4:W$10000)&lt;&gt;0,SUMIF(data2!J$4:J$10000,O11,data2!V$4:V$10000)&lt;&gt;0,SUMIF(data2!J$4:J$10000,O11,data2!W$4:W$10000)&lt;&gt;0,SUMIF(data2!T$4:T$10000,O11,data2!V$4:V$10000)&lt;&gt;0,SUMIF(data2!T$4:T$10000,O11,data2!W$4:W$10000)&lt;&gt;0),MAX('km2'!J$2:J10)+1,0))</f>
        <v>0</v>
      </c>
      <c r="K11" s="3">
        <f>IF(MAX(K$2:K10)&gt;=MAX(J:J),0,MAX(K$2:K10)+1)</f>
        <v>0</v>
      </c>
      <c r="O11" s="89">
        <v>1123</v>
      </c>
      <c r="P11" s="89" t="s">
        <v>139</v>
      </c>
      <c r="Q11" s="89">
        <v>0</v>
      </c>
      <c r="S11" s="16" t="str">
        <f t="shared" si="1"/>
        <v>1123 预付账款</v>
      </c>
      <c r="U11" s="16">
        <f t="shared" si="2"/>
        <v>0</v>
      </c>
    </row>
    <row r="12" spans="2:23" ht="15" customHeight="1" x14ac:dyDescent="0.15">
      <c r="B12" s="3">
        <f t="shared" si="0"/>
        <v>10</v>
      </c>
      <c r="D12" s="3">
        <f>IF(AND(LEN(O12)=4,J12&gt;0),MAX(D$2:D11)+1,0)</f>
        <v>0</v>
      </c>
      <c r="E12" s="3">
        <f>IF(OR(AND(科目汇总表!P$5=1,LEN(O12)=4,J12&gt;0),AND(科目汇总表!P$5=2,LEN(O12)=6,J12&gt;0),AND(科目汇总表!P$5=3,LEN(O12)=8,J12&gt;0),AND(科目汇总表!P$5=4,LEN(O12)=10,J12&gt;0)),MAX(E$2:E11)+1,0)</f>
        <v>0</v>
      </c>
      <c r="G12" s="10"/>
      <c r="J12" s="3">
        <f>IF(O12="",0,IF(OR(Q12&lt;&gt;0,SUMIF(data2!H$4:H$10000,O12,data2!V$4:V$10000)&lt;&gt;0,SUMIF(data2!H$4:H$10000,O12,data2!W$4:W$10000)&lt;&gt;0,SUMIF(data2!I$4:I$10000,O12,data2!V$4:V$10000)&lt;&gt;0,SUMIF(data2!I$4:I$10000,O12,data2!W$4:W$10000)&lt;&gt;0,SUMIF(data2!J$4:J$10000,O12,data2!V$4:V$10000)&lt;&gt;0,SUMIF(data2!J$4:J$10000,O12,data2!W$4:W$10000)&lt;&gt;0,SUMIF(data2!T$4:T$10000,O12,data2!V$4:V$10000)&lt;&gt;0,SUMIF(data2!T$4:T$10000,O12,data2!W$4:W$10000)&lt;&gt;0),MAX('km2'!J$2:J11)+1,0))</f>
        <v>0</v>
      </c>
      <c r="K12" s="3">
        <f>IF(MAX(K$2:K11)&gt;=MAX(J:J),0,MAX(K$2:K11)+1)</f>
        <v>0</v>
      </c>
      <c r="O12" s="89">
        <v>1131</v>
      </c>
      <c r="P12" s="89" t="s">
        <v>348</v>
      </c>
      <c r="Q12" s="89">
        <v>0</v>
      </c>
      <c r="S12" s="16" t="str">
        <f t="shared" si="1"/>
        <v>1131 应收股利</v>
      </c>
      <c r="U12" s="16">
        <f t="shared" si="2"/>
        <v>0</v>
      </c>
    </row>
    <row r="13" spans="2:23" ht="15" customHeight="1" x14ac:dyDescent="0.15">
      <c r="B13" s="3">
        <f t="shared" si="0"/>
        <v>11</v>
      </c>
      <c r="D13" s="3">
        <f>IF(AND(LEN(O13)=4,J13&gt;0),MAX(D$2:D12)+1,0)</f>
        <v>0</v>
      </c>
      <c r="E13" s="3">
        <f>IF(OR(AND(科目汇总表!P$5=1,LEN(O13)=4,J13&gt;0),AND(科目汇总表!P$5=2,LEN(O13)=6,J13&gt;0),AND(科目汇总表!P$5=3,LEN(O13)=8,J13&gt;0),AND(科目汇总表!P$5=4,LEN(O13)=10,J13&gt;0)),MAX(E$2:E12)+1,0)</f>
        <v>0</v>
      </c>
      <c r="G13" s="10"/>
      <c r="J13" s="3">
        <f>IF(O13="",0,IF(OR(Q13&lt;&gt;0,SUMIF(data2!H$4:H$10000,O13,data2!V$4:V$10000)&lt;&gt;0,SUMIF(data2!H$4:H$10000,O13,data2!W$4:W$10000)&lt;&gt;0,SUMIF(data2!I$4:I$10000,O13,data2!V$4:V$10000)&lt;&gt;0,SUMIF(data2!I$4:I$10000,O13,data2!W$4:W$10000)&lt;&gt;0,SUMIF(data2!J$4:J$10000,O13,data2!V$4:V$10000)&lt;&gt;0,SUMIF(data2!J$4:J$10000,O13,data2!W$4:W$10000)&lt;&gt;0,SUMIF(data2!T$4:T$10000,O13,data2!V$4:V$10000)&lt;&gt;0,SUMIF(data2!T$4:T$10000,O13,data2!W$4:W$10000)&lt;&gt;0),MAX('km2'!J$2:J12)+1,0))</f>
        <v>0</v>
      </c>
      <c r="K13" s="3">
        <f>IF(MAX(K$2:K12)&gt;=MAX(J:J),0,MAX(K$2:K12)+1)</f>
        <v>0</v>
      </c>
      <c r="O13" s="89">
        <v>1132</v>
      </c>
      <c r="P13" s="89" t="s">
        <v>349</v>
      </c>
      <c r="Q13" s="89">
        <v>0</v>
      </c>
      <c r="S13" s="16" t="str">
        <f t="shared" si="1"/>
        <v>1132 应收利息</v>
      </c>
      <c r="U13" s="16">
        <f t="shared" si="2"/>
        <v>0</v>
      </c>
    </row>
    <row r="14" spans="2:23" ht="15" customHeight="1" x14ac:dyDescent="0.15">
      <c r="B14" s="3">
        <f t="shared" si="0"/>
        <v>12</v>
      </c>
      <c r="D14" s="3">
        <f>IF(AND(LEN(O14)=4,J14&gt;0),MAX(D$2:D13)+1,0)</f>
        <v>0</v>
      </c>
      <c r="E14" s="3">
        <f>IF(OR(AND(科目汇总表!P$5=1,LEN(O14)=4,J14&gt;0),AND(科目汇总表!P$5=2,LEN(O14)=6,J14&gt;0),AND(科目汇总表!P$5=3,LEN(O14)=8,J14&gt;0),AND(科目汇总表!P$5=4,LEN(O14)=10,J14&gt;0)),MAX(E$2:E13)+1,0)</f>
        <v>0</v>
      </c>
      <c r="G14" s="10"/>
      <c r="J14" s="3">
        <f>IF(O14="",0,IF(OR(Q14&lt;&gt;0,SUMIF(data2!H$4:H$10000,O14,data2!V$4:V$10000)&lt;&gt;0,SUMIF(data2!H$4:H$10000,O14,data2!W$4:W$10000)&lt;&gt;0,SUMIF(data2!I$4:I$10000,O14,data2!V$4:V$10000)&lt;&gt;0,SUMIF(data2!I$4:I$10000,O14,data2!W$4:W$10000)&lt;&gt;0,SUMIF(data2!J$4:J$10000,O14,data2!V$4:V$10000)&lt;&gt;0,SUMIF(data2!J$4:J$10000,O14,data2!W$4:W$10000)&lt;&gt;0,SUMIF(data2!T$4:T$10000,O14,data2!V$4:V$10000)&lt;&gt;0,SUMIF(data2!T$4:T$10000,O14,data2!W$4:W$10000)&lt;&gt;0),MAX('km2'!J$2:J13)+1,0))</f>
        <v>0</v>
      </c>
      <c r="K14" s="3">
        <f>IF(MAX(K$2:K13)&gt;=MAX(J:J),0,MAX(K$2:K13)+1)</f>
        <v>0</v>
      </c>
      <c r="O14" s="89">
        <v>1221</v>
      </c>
      <c r="P14" s="89" t="s">
        <v>140</v>
      </c>
      <c r="Q14" s="89">
        <v>0</v>
      </c>
      <c r="S14" s="16" t="str">
        <f t="shared" si="1"/>
        <v>1221 其他应收款</v>
      </c>
      <c r="U14" s="16">
        <f t="shared" si="2"/>
        <v>0</v>
      </c>
    </row>
    <row r="15" spans="2:23" ht="15" customHeight="1" x14ac:dyDescent="0.15">
      <c r="B15" s="3">
        <f t="shared" si="0"/>
        <v>13</v>
      </c>
      <c r="D15" s="3">
        <f>IF(AND(LEN(O15)=4,J15&gt;0),MAX(D$2:D14)+1,0)</f>
        <v>0</v>
      </c>
      <c r="E15" s="3">
        <f>IF(OR(AND(科目汇总表!P$5=1,LEN(O15)=4,J15&gt;0),AND(科目汇总表!P$5=2,LEN(O15)=6,J15&gt;0),AND(科目汇总表!P$5=3,LEN(O15)=8,J15&gt;0),AND(科目汇总表!P$5=4,LEN(O15)=10,J15&gt;0)),MAX(E$2:E14)+1,0)</f>
        <v>0</v>
      </c>
      <c r="G15" s="10"/>
      <c r="J15" s="3">
        <f>IF(O15="",0,IF(OR(Q15&lt;&gt;0,SUMIF(data2!H$4:H$10000,O15,data2!V$4:V$10000)&lt;&gt;0,SUMIF(data2!H$4:H$10000,O15,data2!W$4:W$10000)&lt;&gt;0,SUMIF(data2!I$4:I$10000,O15,data2!V$4:V$10000)&lt;&gt;0,SUMIF(data2!I$4:I$10000,O15,data2!W$4:W$10000)&lt;&gt;0,SUMIF(data2!J$4:J$10000,O15,data2!V$4:V$10000)&lt;&gt;0,SUMIF(data2!J$4:J$10000,O15,data2!W$4:W$10000)&lt;&gt;0,SUMIF(data2!T$4:T$10000,O15,data2!V$4:V$10000)&lt;&gt;0,SUMIF(data2!T$4:T$10000,O15,data2!W$4:W$10000)&lt;&gt;0),MAX('km2'!J$2:J14)+1,0))</f>
        <v>0</v>
      </c>
      <c r="K15" s="3">
        <f>IF(MAX(K$2:K14)&gt;=MAX(J:J),0,MAX(K$2:K14)+1)</f>
        <v>0</v>
      </c>
      <c r="O15" s="89">
        <v>1401</v>
      </c>
      <c r="P15" s="89" t="s">
        <v>350</v>
      </c>
      <c r="Q15" s="89">
        <v>0</v>
      </c>
      <c r="S15" s="16" t="str">
        <f t="shared" si="1"/>
        <v>1401 材料采购</v>
      </c>
      <c r="U15" s="16">
        <f t="shared" si="2"/>
        <v>0</v>
      </c>
    </row>
    <row r="16" spans="2:23" ht="15" customHeight="1" x14ac:dyDescent="0.15">
      <c r="B16" s="3">
        <f t="shared" si="0"/>
        <v>14</v>
      </c>
      <c r="D16" s="3">
        <f>IF(AND(LEN(O16)=4,J16&gt;0),MAX(D$2:D15)+1,0)</f>
        <v>0</v>
      </c>
      <c r="E16" s="3">
        <f>IF(OR(AND(科目汇总表!P$5=1,LEN(O16)=4,J16&gt;0),AND(科目汇总表!P$5=2,LEN(O16)=6,J16&gt;0),AND(科目汇总表!P$5=3,LEN(O16)=8,J16&gt;0),AND(科目汇总表!P$5=4,LEN(O16)=10,J16&gt;0)),MAX(E$2:E15)+1,0)</f>
        <v>0</v>
      </c>
      <c r="G16" s="10"/>
      <c r="J16" s="3">
        <f>IF(O16="",0,IF(OR(Q16&lt;&gt;0,SUMIF(data2!H$4:H$10000,O16,data2!V$4:V$10000)&lt;&gt;0,SUMIF(data2!H$4:H$10000,O16,data2!W$4:W$10000)&lt;&gt;0,SUMIF(data2!I$4:I$10000,O16,data2!V$4:V$10000)&lt;&gt;0,SUMIF(data2!I$4:I$10000,O16,data2!W$4:W$10000)&lt;&gt;0,SUMIF(data2!J$4:J$10000,O16,data2!V$4:V$10000)&lt;&gt;0,SUMIF(data2!J$4:J$10000,O16,data2!W$4:W$10000)&lt;&gt;0,SUMIF(data2!T$4:T$10000,O16,data2!V$4:V$10000)&lt;&gt;0,SUMIF(data2!T$4:T$10000,O16,data2!W$4:W$10000)&lt;&gt;0),MAX('km2'!J$2:J15)+1,0))</f>
        <v>0</v>
      </c>
      <c r="K16" s="3">
        <f>IF(MAX(K$2:K15)&gt;=MAX(J:J),0,MAX(K$2:K15)+1)</f>
        <v>0</v>
      </c>
      <c r="O16" s="89">
        <v>1402</v>
      </c>
      <c r="P16" s="89" t="s">
        <v>351</v>
      </c>
      <c r="Q16" s="89">
        <v>0</v>
      </c>
      <c r="S16" s="16" t="str">
        <f t="shared" si="1"/>
        <v>1402 在途物资</v>
      </c>
      <c r="U16" s="16">
        <f t="shared" si="2"/>
        <v>0</v>
      </c>
    </row>
    <row r="17" spans="2:21" ht="15" customHeight="1" x14ac:dyDescent="0.15">
      <c r="B17" s="3">
        <f t="shared" si="0"/>
        <v>15</v>
      </c>
      <c r="D17" s="3">
        <f>IF(AND(LEN(O17)=4,J17&gt;0),MAX(D$2:D16)+1,0)</f>
        <v>0</v>
      </c>
      <c r="E17" s="3">
        <f>IF(OR(AND(科目汇总表!P$5=1,LEN(O17)=4,J17&gt;0),AND(科目汇总表!P$5=2,LEN(O17)=6,J17&gt;0),AND(科目汇总表!P$5=3,LEN(O17)=8,J17&gt;0),AND(科目汇总表!P$5=4,LEN(O17)=10,J17&gt;0)),MAX(E$2:E16)+1,0)</f>
        <v>0</v>
      </c>
      <c r="G17" s="10"/>
      <c r="J17" s="3">
        <f>IF(O17="",0,IF(OR(Q17&lt;&gt;0,SUMIF(data2!H$4:H$10000,O17,data2!V$4:V$10000)&lt;&gt;0,SUMIF(data2!H$4:H$10000,O17,data2!W$4:W$10000)&lt;&gt;0,SUMIF(data2!I$4:I$10000,O17,data2!V$4:V$10000)&lt;&gt;0,SUMIF(data2!I$4:I$10000,O17,data2!W$4:W$10000)&lt;&gt;0,SUMIF(data2!J$4:J$10000,O17,data2!V$4:V$10000)&lt;&gt;0,SUMIF(data2!J$4:J$10000,O17,data2!W$4:W$10000)&lt;&gt;0,SUMIF(data2!T$4:T$10000,O17,data2!V$4:V$10000)&lt;&gt;0,SUMIF(data2!T$4:T$10000,O17,data2!W$4:W$10000)&lt;&gt;0),MAX('km2'!J$2:J16)+1,0))</f>
        <v>0</v>
      </c>
      <c r="K17" s="3">
        <f>IF(MAX(K$2:K16)&gt;=MAX(J:J),0,MAX(K$2:K16)+1)</f>
        <v>0</v>
      </c>
      <c r="O17" s="89">
        <v>1403</v>
      </c>
      <c r="P17" s="89" t="s">
        <v>352</v>
      </c>
      <c r="Q17" s="89">
        <v>0</v>
      </c>
      <c r="S17" s="16" t="str">
        <f t="shared" si="1"/>
        <v>1403 原材料</v>
      </c>
      <c r="U17" s="16">
        <f t="shared" si="2"/>
        <v>0</v>
      </c>
    </row>
    <row r="18" spans="2:21" ht="15" customHeight="1" x14ac:dyDescent="0.15">
      <c r="B18" s="3">
        <f t="shared" si="0"/>
        <v>16</v>
      </c>
      <c r="D18" s="3">
        <f>IF(AND(LEN(O18)=4,J18&gt;0),MAX(D$2:D17)+1,0)</f>
        <v>0</v>
      </c>
      <c r="E18" s="3">
        <f>IF(OR(AND(科目汇总表!P$5=1,LEN(O18)=4,J18&gt;0),AND(科目汇总表!P$5=2,LEN(O18)=6,J18&gt;0),AND(科目汇总表!P$5=3,LEN(O18)=8,J18&gt;0),AND(科目汇总表!P$5=4,LEN(O18)=10,J18&gt;0)),MAX(E$2:E17)+1,0)</f>
        <v>0</v>
      </c>
      <c r="G18" s="10"/>
      <c r="J18" s="3">
        <f>IF(O18="",0,IF(OR(Q18&lt;&gt;0,SUMIF(data2!H$4:H$10000,O18,data2!V$4:V$10000)&lt;&gt;0,SUMIF(data2!H$4:H$10000,O18,data2!W$4:W$10000)&lt;&gt;0,SUMIF(data2!I$4:I$10000,O18,data2!V$4:V$10000)&lt;&gt;0,SUMIF(data2!I$4:I$10000,O18,data2!W$4:W$10000)&lt;&gt;0,SUMIF(data2!J$4:J$10000,O18,data2!V$4:V$10000)&lt;&gt;0,SUMIF(data2!J$4:J$10000,O18,data2!W$4:W$10000)&lt;&gt;0,SUMIF(data2!T$4:T$10000,O18,data2!V$4:V$10000)&lt;&gt;0,SUMIF(data2!T$4:T$10000,O18,data2!W$4:W$10000)&lt;&gt;0),MAX('km2'!J$2:J17)+1,0))</f>
        <v>0</v>
      </c>
      <c r="K18" s="3">
        <f>IF(MAX(K$2:K17)&gt;=MAX(J:J),0,MAX(K$2:K17)+1)</f>
        <v>0</v>
      </c>
      <c r="O18" s="89">
        <v>1404</v>
      </c>
      <c r="P18" s="89" t="s">
        <v>353</v>
      </c>
      <c r="Q18" s="89">
        <v>0</v>
      </c>
      <c r="S18" s="16" t="str">
        <f t="shared" si="1"/>
        <v>1404 材料成本差异</v>
      </c>
      <c r="U18" s="16">
        <f t="shared" si="2"/>
        <v>0</v>
      </c>
    </row>
    <row r="19" spans="2:21" ht="15" customHeight="1" x14ac:dyDescent="0.15">
      <c r="B19" s="3">
        <f t="shared" si="0"/>
        <v>17</v>
      </c>
      <c r="D19" s="3">
        <f>IF(AND(LEN(O19)=4,J19&gt;0),MAX(D$2:D18)+1,0)</f>
        <v>0</v>
      </c>
      <c r="E19" s="3">
        <f>IF(OR(AND(科目汇总表!P$5=1,LEN(O19)=4,J19&gt;0),AND(科目汇总表!P$5=2,LEN(O19)=6,J19&gt;0),AND(科目汇总表!P$5=3,LEN(O19)=8,J19&gt;0),AND(科目汇总表!P$5=4,LEN(O19)=10,J19&gt;0)),MAX(E$2:E18)+1,0)</f>
        <v>0</v>
      </c>
      <c r="G19" s="10"/>
      <c r="J19" s="3">
        <f>IF(O19="",0,IF(OR(Q19&lt;&gt;0,SUMIF(data2!H$4:H$10000,O19,data2!V$4:V$10000)&lt;&gt;0,SUMIF(data2!H$4:H$10000,O19,data2!W$4:W$10000)&lt;&gt;0,SUMIF(data2!I$4:I$10000,O19,data2!V$4:V$10000)&lt;&gt;0,SUMIF(data2!I$4:I$10000,O19,data2!W$4:W$10000)&lt;&gt;0,SUMIF(data2!J$4:J$10000,O19,data2!V$4:V$10000)&lt;&gt;0,SUMIF(data2!J$4:J$10000,O19,data2!W$4:W$10000)&lt;&gt;0,SUMIF(data2!T$4:T$10000,O19,data2!V$4:V$10000)&lt;&gt;0,SUMIF(data2!T$4:T$10000,O19,data2!W$4:W$10000)&lt;&gt;0),MAX('km2'!J$2:J18)+1,0))</f>
        <v>0</v>
      </c>
      <c r="K19" s="3">
        <f>IF(MAX(K$2:K18)&gt;=MAX(J:J),0,MAX(K$2:K18)+1)</f>
        <v>0</v>
      </c>
      <c r="O19" s="89">
        <v>1405</v>
      </c>
      <c r="P19" s="89" t="s">
        <v>354</v>
      </c>
      <c r="Q19" s="89">
        <v>0</v>
      </c>
      <c r="S19" s="16" t="str">
        <f t="shared" si="1"/>
        <v>1405 库存商品</v>
      </c>
      <c r="U19" s="16">
        <f t="shared" si="2"/>
        <v>0</v>
      </c>
    </row>
    <row r="20" spans="2:21" ht="15" customHeight="1" x14ac:dyDescent="0.15">
      <c r="B20" s="3">
        <f t="shared" si="0"/>
        <v>18</v>
      </c>
      <c r="D20" s="3">
        <f>IF(AND(LEN(O20)=4,J20&gt;0),MAX(D$2:D19)+1,0)</f>
        <v>0</v>
      </c>
      <c r="E20" s="3">
        <f>IF(OR(AND(科目汇总表!P$5=1,LEN(O20)=4,J20&gt;0),AND(科目汇总表!P$5=2,LEN(O20)=6,J20&gt;0),AND(科目汇总表!P$5=3,LEN(O20)=8,J20&gt;0),AND(科目汇总表!P$5=4,LEN(O20)=10,J20&gt;0)),MAX(E$2:E19)+1,0)</f>
        <v>0</v>
      </c>
      <c r="G20" s="10"/>
      <c r="J20" s="3">
        <f>IF(O20="",0,IF(OR(Q20&lt;&gt;0,SUMIF(data2!H$4:H$10000,O20,data2!V$4:V$10000)&lt;&gt;0,SUMIF(data2!H$4:H$10000,O20,data2!W$4:W$10000)&lt;&gt;0,SUMIF(data2!I$4:I$10000,O20,data2!V$4:V$10000)&lt;&gt;0,SUMIF(data2!I$4:I$10000,O20,data2!W$4:W$10000)&lt;&gt;0,SUMIF(data2!J$4:J$10000,O20,data2!V$4:V$10000)&lt;&gt;0,SUMIF(data2!J$4:J$10000,O20,data2!W$4:W$10000)&lt;&gt;0,SUMIF(data2!T$4:T$10000,O20,data2!V$4:V$10000)&lt;&gt;0,SUMIF(data2!T$4:T$10000,O20,data2!W$4:W$10000)&lt;&gt;0),MAX('km2'!J$2:J19)+1,0))</f>
        <v>0</v>
      </c>
      <c r="K20" s="3">
        <f>IF(MAX(K$2:K19)&gt;=MAX(J:J),0,MAX(K$2:K19)+1)</f>
        <v>0</v>
      </c>
      <c r="O20" s="89">
        <v>1407</v>
      </c>
      <c r="P20" s="89" t="s">
        <v>355</v>
      </c>
      <c r="Q20" s="89">
        <v>0</v>
      </c>
      <c r="S20" s="16" t="str">
        <f t="shared" si="1"/>
        <v>1407 商品进销差价</v>
      </c>
      <c r="U20" s="16">
        <f t="shared" si="2"/>
        <v>0</v>
      </c>
    </row>
    <row r="21" spans="2:21" ht="15" customHeight="1" x14ac:dyDescent="0.15">
      <c r="B21" s="3">
        <f t="shared" si="0"/>
        <v>19</v>
      </c>
      <c r="D21" s="3">
        <f>IF(AND(LEN(O21)=4,J21&gt;0),MAX(D$2:D20)+1,0)</f>
        <v>0</v>
      </c>
      <c r="E21" s="3">
        <f>IF(OR(AND(科目汇总表!P$5=1,LEN(O21)=4,J21&gt;0),AND(科目汇总表!P$5=2,LEN(O21)=6,J21&gt;0),AND(科目汇总表!P$5=3,LEN(O21)=8,J21&gt;0),AND(科目汇总表!P$5=4,LEN(O21)=10,J21&gt;0)),MAX(E$2:E20)+1,0)</f>
        <v>0</v>
      </c>
      <c r="G21" s="10"/>
      <c r="J21" s="3">
        <f>IF(O21="",0,IF(OR(Q21&lt;&gt;0,SUMIF(data2!H$4:H$10000,O21,data2!V$4:V$10000)&lt;&gt;0,SUMIF(data2!H$4:H$10000,O21,data2!W$4:W$10000)&lt;&gt;0,SUMIF(data2!I$4:I$10000,O21,data2!V$4:V$10000)&lt;&gt;0,SUMIF(data2!I$4:I$10000,O21,data2!W$4:W$10000)&lt;&gt;0,SUMIF(data2!J$4:J$10000,O21,data2!V$4:V$10000)&lt;&gt;0,SUMIF(data2!J$4:J$10000,O21,data2!W$4:W$10000)&lt;&gt;0,SUMIF(data2!T$4:T$10000,O21,data2!V$4:V$10000)&lt;&gt;0,SUMIF(data2!T$4:T$10000,O21,data2!W$4:W$10000)&lt;&gt;0),MAX('km2'!J$2:J20)+1,0))</f>
        <v>0</v>
      </c>
      <c r="K21" s="3">
        <f>IF(MAX(K$2:K20)&gt;=MAX(J:J),0,MAX(K$2:K20)+1)</f>
        <v>0</v>
      </c>
      <c r="O21" s="89">
        <v>1408</v>
      </c>
      <c r="P21" s="89" t="s">
        <v>356</v>
      </c>
      <c r="Q21" s="89">
        <v>0</v>
      </c>
      <c r="S21" s="16" t="str">
        <f t="shared" si="1"/>
        <v>1408 委托加工物资</v>
      </c>
      <c r="U21" s="16">
        <f t="shared" si="2"/>
        <v>0</v>
      </c>
    </row>
    <row r="22" spans="2:21" ht="15" customHeight="1" x14ac:dyDescent="0.15">
      <c r="B22" s="3">
        <f t="shared" si="0"/>
        <v>20</v>
      </c>
      <c r="D22" s="3">
        <f>IF(AND(LEN(O22)=4,J22&gt;0),MAX(D$2:D21)+1,0)</f>
        <v>0</v>
      </c>
      <c r="E22" s="3">
        <f>IF(OR(AND(科目汇总表!P$5=1,LEN(O22)=4,J22&gt;0),AND(科目汇总表!P$5=2,LEN(O22)=6,J22&gt;0),AND(科目汇总表!P$5=3,LEN(O22)=8,J22&gt;0),AND(科目汇总表!P$5=4,LEN(O22)=10,J22&gt;0)),MAX(E$2:E21)+1,0)</f>
        <v>0</v>
      </c>
      <c r="G22" s="10"/>
      <c r="J22" s="3">
        <f>IF(O22="",0,IF(OR(Q22&lt;&gt;0,SUMIF(data2!H$4:H$10000,O22,data2!V$4:V$10000)&lt;&gt;0,SUMIF(data2!H$4:H$10000,O22,data2!W$4:W$10000)&lt;&gt;0,SUMIF(data2!I$4:I$10000,O22,data2!V$4:V$10000)&lt;&gt;0,SUMIF(data2!I$4:I$10000,O22,data2!W$4:W$10000)&lt;&gt;0,SUMIF(data2!J$4:J$10000,O22,data2!V$4:V$10000)&lt;&gt;0,SUMIF(data2!J$4:J$10000,O22,data2!W$4:W$10000)&lt;&gt;0,SUMIF(data2!T$4:T$10000,O22,data2!V$4:V$10000)&lt;&gt;0,SUMIF(data2!T$4:T$10000,O22,data2!W$4:W$10000)&lt;&gt;0),MAX('km2'!J$2:J21)+1,0))</f>
        <v>0</v>
      </c>
      <c r="K22" s="3">
        <f>IF(MAX(K$2:K21)&gt;=MAX(J:J),0,MAX(K$2:K21)+1)</f>
        <v>0</v>
      </c>
      <c r="O22" s="89">
        <v>1411</v>
      </c>
      <c r="P22" s="89" t="s">
        <v>357</v>
      </c>
      <c r="Q22" s="89">
        <v>0</v>
      </c>
      <c r="S22" s="16" t="str">
        <f t="shared" si="1"/>
        <v>1411 周转材料</v>
      </c>
      <c r="U22" s="16">
        <f t="shared" si="2"/>
        <v>0</v>
      </c>
    </row>
    <row r="23" spans="2:21" ht="15" customHeight="1" x14ac:dyDescent="0.15">
      <c r="B23" s="3">
        <f t="shared" si="0"/>
        <v>21</v>
      </c>
      <c r="D23" s="3">
        <f>IF(AND(LEN(O23)=4,J23&gt;0),MAX(D$2:D22)+1,0)</f>
        <v>0</v>
      </c>
      <c r="E23" s="3">
        <f>IF(OR(AND(科目汇总表!P$5=1,LEN(O23)=4,J23&gt;0),AND(科目汇总表!P$5=2,LEN(O23)=6,J23&gt;0),AND(科目汇总表!P$5=3,LEN(O23)=8,J23&gt;0),AND(科目汇总表!P$5=4,LEN(O23)=10,J23&gt;0)),MAX(E$2:E22)+1,0)</f>
        <v>0</v>
      </c>
      <c r="G23" s="10"/>
      <c r="J23" s="3">
        <f>IF(O23="",0,IF(OR(Q23&lt;&gt;0,SUMIF(data2!H$4:H$10000,O23,data2!V$4:V$10000)&lt;&gt;0,SUMIF(data2!H$4:H$10000,O23,data2!W$4:W$10000)&lt;&gt;0,SUMIF(data2!I$4:I$10000,O23,data2!V$4:V$10000)&lt;&gt;0,SUMIF(data2!I$4:I$10000,O23,data2!W$4:W$10000)&lt;&gt;0,SUMIF(data2!J$4:J$10000,O23,data2!V$4:V$10000)&lt;&gt;0,SUMIF(data2!J$4:J$10000,O23,data2!W$4:W$10000)&lt;&gt;0,SUMIF(data2!T$4:T$10000,O23,data2!V$4:V$10000)&lt;&gt;0,SUMIF(data2!T$4:T$10000,O23,data2!W$4:W$10000)&lt;&gt;0),MAX('km2'!J$2:J22)+1,0))</f>
        <v>0</v>
      </c>
      <c r="K23" s="3">
        <f>IF(MAX(K$2:K22)&gt;=MAX(J:J),0,MAX(K$2:K22)+1)</f>
        <v>0</v>
      </c>
      <c r="O23" s="89">
        <v>1421</v>
      </c>
      <c r="P23" s="89" t="s">
        <v>358</v>
      </c>
      <c r="Q23" s="89">
        <v>0</v>
      </c>
      <c r="S23" s="16" t="str">
        <f t="shared" si="1"/>
        <v>1421 消耗性生物资产</v>
      </c>
      <c r="U23" s="16">
        <f t="shared" si="2"/>
        <v>0</v>
      </c>
    </row>
    <row r="24" spans="2:21" ht="15" customHeight="1" x14ac:dyDescent="0.15">
      <c r="B24" s="3">
        <f t="shared" si="0"/>
        <v>22</v>
      </c>
      <c r="D24" s="3">
        <f>IF(AND(LEN(O24)=4,J24&gt;0),MAX(D$2:D23)+1,0)</f>
        <v>0</v>
      </c>
      <c r="E24" s="3">
        <f>IF(OR(AND(科目汇总表!P$5=1,LEN(O24)=4,J24&gt;0),AND(科目汇总表!P$5=2,LEN(O24)=6,J24&gt;0),AND(科目汇总表!P$5=3,LEN(O24)=8,J24&gt;0),AND(科目汇总表!P$5=4,LEN(O24)=10,J24&gt;0)),MAX(E$2:E23)+1,0)</f>
        <v>0</v>
      </c>
      <c r="G24" s="10"/>
      <c r="J24" s="3">
        <f>IF(O24="",0,IF(OR(Q24&lt;&gt;0,SUMIF(data2!H$4:H$10000,O24,data2!V$4:V$10000)&lt;&gt;0,SUMIF(data2!H$4:H$10000,O24,data2!W$4:W$10000)&lt;&gt;0,SUMIF(data2!I$4:I$10000,O24,data2!V$4:V$10000)&lt;&gt;0,SUMIF(data2!I$4:I$10000,O24,data2!W$4:W$10000)&lt;&gt;0,SUMIF(data2!J$4:J$10000,O24,data2!V$4:V$10000)&lt;&gt;0,SUMIF(data2!J$4:J$10000,O24,data2!W$4:W$10000)&lt;&gt;0,SUMIF(data2!T$4:T$10000,O24,data2!V$4:V$10000)&lt;&gt;0,SUMIF(data2!T$4:T$10000,O24,data2!W$4:W$10000)&lt;&gt;0),MAX('km2'!J$2:J23)+1,0))</f>
        <v>0</v>
      </c>
      <c r="K24" s="3">
        <f>IF(MAX(K$2:K23)&gt;=MAX(J:J),0,MAX(K$2:K23)+1)</f>
        <v>0</v>
      </c>
      <c r="O24" s="89">
        <v>1501</v>
      </c>
      <c r="P24" s="89" t="s">
        <v>359</v>
      </c>
      <c r="Q24" s="89">
        <v>0</v>
      </c>
      <c r="S24" s="16" t="str">
        <f t="shared" si="1"/>
        <v>1501 长期债券投资</v>
      </c>
      <c r="U24" s="16">
        <f t="shared" si="2"/>
        <v>0</v>
      </c>
    </row>
    <row r="25" spans="2:21" ht="15" customHeight="1" x14ac:dyDescent="0.15">
      <c r="B25" s="3">
        <f t="shared" si="0"/>
        <v>23</v>
      </c>
      <c r="D25" s="3">
        <f>IF(AND(LEN(O25)=4,J25&gt;0),MAX(D$2:D24)+1,0)</f>
        <v>0</v>
      </c>
      <c r="E25" s="3">
        <f>IF(OR(AND(科目汇总表!P$5=1,LEN(O25)=4,J25&gt;0),AND(科目汇总表!P$5=2,LEN(O25)=6,J25&gt;0),AND(科目汇总表!P$5=3,LEN(O25)=8,J25&gt;0),AND(科目汇总表!P$5=4,LEN(O25)=10,J25&gt;0)),MAX(E$2:E24)+1,0)</f>
        <v>0</v>
      </c>
      <c r="G25" s="10"/>
      <c r="J25" s="3">
        <f>IF(O25="",0,IF(OR(Q25&lt;&gt;0,SUMIF(data2!H$4:H$10000,O25,data2!V$4:V$10000)&lt;&gt;0,SUMIF(data2!H$4:H$10000,O25,data2!W$4:W$10000)&lt;&gt;0,SUMIF(data2!I$4:I$10000,O25,data2!V$4:V$10000)&lt;&gt;0,SUMIF(data2!I$4:I$10000,O25,data2!W$4:W$10000)&lt;&gt;0,SUMIF(data2!J$4:J$10000,O25,data2!V$4:V$10000)&lt;&gt;0,SUMIF(data2!J$4:J$10000,O25,data2!W$4:W$10000)&lt;&gt;0,SUMIF(data2!T$4:T$10000,O25,data2!V$4:V$10000)&lt;&gt;0,SUMIF(data2!T$4:T$10000,O25,data2!W$4:W$10000)&lt;&gt;0),MAX('km2'!J$2:J24)+1,0))</f>
        <v>0</v>
      </c>
      <c r="K25" s="3">
        <f>IF(MAX(K$2:K24)&gt;=MAX(J:J),0,MAX(K$2:K24)+1)</f>
        <v>0</v>
      </c>
      <c r="O25" s="89">
        <v>1511</v>
      </c>
      <c r="P25" s="89" t="s">
        <v>360</v>
      </c>
      <c r="Q25" s="89">
        <v>0</v>
      </c>
      <c r="S25" s="16" t="str">
        <f t="shared" si="1"/>
        <v>1511 长期股权投资</v>
      </c>
      <c r="U25" s="16">
        <f t="shared" si="2"/>
        <v>0</v>
      </c>
    </row>
    <row r="26" spans="2:21" ht="15" customHeight="1" x14ac:dyDescent="0.15">
      <c r="B26" s="3">
        <f t="shared" si="0"/>
        <v>24</v>
      </c>
      <c r="D26" s="3">
        <f>IF(AND(LEN(O26)=4,J26&gt;0),MAX(D$2:D25)+1,0)</f>
        <v>0</v>
      </c>
      <c r="E26" s="3">
        <f>IF(OR(AND(科目汇总表!P$5=1,LEN(O26)=4,J26&gt;0),AND(科目汇总表!P$5=2,LEN(O26)=6,J26&gt;0),AND(科目汇总表!P$5=3,LEN(O26)=8,J26&gt;0),AND(科目汇总表!P$5=4,LEN(O26)=10,J26&gt;0)),MAX(E$2:E25)+1,0)</f>
        <v>0</v>
      </c>
      <c r="G26" s="10"/>
      <c r="J26" s="3">
        <f>IF(O26="",0,IF(OR(Q26&lt;&gt;0,SUMIF(data2!H$4:H$10000,O26,data2!V$4:V$10000)&lt;&gt;0,SUMIF(data2!H$4:H$10000,O26,data2!W$4:W$10000)&lt;&gt;0,SUMIF(data2!I$4:I$10000,O26,data2!V$4:V$10000)&lt;&gt;0,SUMIF(data2!I$4:I$10000,O26,data2!W$4:W$10000)&lt;&gt;0,SUMIF(data2!J$4:J$10000,O26,data2!V$4:V$10000)&lt;&gt;0,SUMIF(data2!J$4:J$10000,O26,data2!W$4:W$10000)&lt;&gt;0,SUMIF(data2!T$4:T$10000,O26,data2!V$4:V$10000)&lt;&gt;0,SUMIF(data2!T$4:T$10000,O26,data2!W$4:W$10000)&lt;&gt;0),MAX('km2'!J$2:J25)+1,0))</f>
        <v>0</v>
      </c>
      <c r="K26" s="3">
        <f>IF(MAX(K$2:K25)&gt;=MAX(J:J),0,MAX(K$2:K25)+1)</f>
        <v>0</v>
      </c>
      <c r="O26" s="89">
        <v>1601</v>
      </c>
      <c r="P26" s="89" t="s">
        <v>79</v>
      </c>
      <c r="Q26" s="89">
        <v>0</v>
      </c>
      <c r="S26" s="16" t="str">
        <f t="shared" si="1"/>
        <v>1601 固定资产</v>
      </c>
      <c r="U26" s="16">
        <f t="shared" si="2"/>
        <v>0</v>
      </c>
    </row>
    <row r="27" spans="2:21" ht="15" customHeight="1" x14ac:dyDescent="0.15">
      <c r="B27" s="3">
        <f t="shared" si="0"/>
        <v>25</v>
      </c>
      <c r="D27" s="3">
        <f>IF(AND(LEN(O27)=4,J27&gt;0),MAX(D$2:D26)+1,0)</f>
        <v>0</v>
      </c>
      <c r="E27" s="3">
        <f>IF(OR(AND(科目汇总表!P$5=1,LEN(O27)=4,J27&gt;0),AND(科目汇总表!P$5=2,LEN(O27)=6,J27&gt;0),AND(科目汇总表!P$5=3,LEN(O27)=8,J27&gt;0),AND(科目汇总表!P$5=4,LEN(O27)=10,J27&gt;0)),MAX(E$2:E26)+1,0)</f>
        <v>0</v>
      </c>
      <c r="G27" s="10"/>
      <c r="J27" s="3">
        <f>IF(O27="",0,IF(OR(Q27&lt;&gt;0,SUMIF(data2!H$4:H$10000,O27,data2!V$4:V$10000)&lt;&gt;0,SUMIF(data2!H$4:H$10000,O27,data2!W$4:W$10000)&lt;&gt;0,SUMIF(data2!I$4:I$10000,O27,data2!V$4:V$10000)&lt;&gt;0,SUMIF(data2!I$4:I$10000,O27,data2!W$4:W$10000)&lt;&gt;0,SUMIF(data2!J$4:J$10000,O27,data2!V$4:V$10000)&lt;&gt;0,SUMIF(data2!J$4:J$10000,O27,data2!W$4:W$10000)&lt;&gt;0,SUMIF(data2!T$4:T$10000,O27,data2!V$4:V$10000)&lt;&gt;0,SUMIF(data2!T$4:T$10000,O27,data2!W$4:W$10000)&lt;&gt;0),MAX('km2'!J$2:J26)+1,0))</f>
        <v>0</v>
      </c>
      <c r="K27" s="3">
        <f>IF(MAX(K$2:K26)&gt;=MAX(J:J),0,MAX(K$2:K26)+1)</f>
        <v>0</v>
      </c>
      <c r="O27" s="89">
        <v>1602</v>
      </c>
      <c r="P27" s="89" t="s">
        <v>158</v>
      </c>
      <c r="Q27" s="89">
        <v>0</v>
      </c>
      <c r="S27" s="16" t="str">
        <f t="shared" si="1"/>
        <v>1602 累计折旧</v>
      </c>
      <c r="U27" s="16">
        <f t="shared" si="2"/>
        <v>0</v>
      </c>
    </row>
    <row r="28" spans="2:21" ht="15" customHeight="1" x14ac:dyDescent="0.15">
      <c r="B28" s="3">
        <f t="shared" si="0"/>
        <v>26</v>
      </c>
      <c r="D28" s="3">
        <f>IF(AND(LEN(O28)=4,J28&gt;0),MAX(D$2:D27)+1,0)</f>
        <v>0</v>
      </c>
      <c r="E28" s="3">
        <f>IF(OR(AND(科目汇总表!P$5=1,LEN(O28)=4,J28&gt;0),AND(科目汇总表!P$5=2,LEN(O28)=6,J28&gt;0),AND(科目汇总表!P$5=3,LEN(O28)=8,J28&gt;0),AND(科目汇总表!P$5=4,LEN(O28)=10,J28&gt;0)),MAX(E$2:E27)+1,0)</f>
        <v>0</v>
      </c>
      <c r="G28" s="10"/>
      <c r="J28" s="3">
        <f>IF(O28="",0,IF(OR(Q28&lt;&gt;0,SUMIF(data2!H$4:H$10000,O28,data2!V$4:V$10000)&lt;&gt;0,SUMIF(data2!H$4:H$10000,O28,data2!W$4:W$10000)&lt;&gt;0,SUMIF(data2!I$4:I$10000,O28,data2!V$4:V$10000)&lt;&gt;0,SUMIF(data2!I$4:I$10000,O28,data2!W$4:W$10000)&lt;&gt;0,SUMIF(data2!J$4:J$10000,O28,data2!V$4:V$10000)&lt;&gt;0,SUMIF(data2!J$4:J$10000,O28,data2!W$4:W$10000)&lt;&gt;0,SUMIF(data2!T$4:T$10000,O28,data2!V$4:V$10000)&lt;&gt;0,SUMIF(data2!T$4:T$10000,O28,data2!W$4:W$10000)&lt;&gt;0),MAX('km2'!J$2:J27)+1,0))</f>
        <v>0</v>
      </c>
      <c r="K28" s="3">
        <f>IF(MAX(K$2:K27)&gt;=MAX(J:J),0,MAX(K$2:K27)+1)</f>
        <v>0</v>
      </c>
      <c r="O28" s="89">
        <v>1604</v>
      </c>
      <c r="P28" s="89" t="s">
        <v>159</v>
      </c>
      <c r="Q28" s="89">
        <v>0</v>
      </c>
      <c r="S28" s="16" t="str">
        <f t="shared" si="1"/>
        <v>1604 在建工程</v>
      </c>
      <c r="U28" s="16">
        <f t="shared" si="2"/>
        <v>0</v>
      </c>
    </row>
    <row r="29" spans="2:21" ht="15" customHeight="1" x14ac:dyDescent="0.15">
      <c r="B29" s="3">
        <f t="shared" si="0"/>
        <v>27</v>
      </c>
      <c r="D29" s="3">
        <f>IF(AND(LEN(O29)=4,J29&gt;0),MAX(D$2:D28)+1,0)</f>
        <v>0</v>
      </c>
      <c r="E29" s="3">
        <f>IF(OR(AND(科目汇总表!P$5=1,LEN(O29)=4,J29&gt;0),AND(科目汇总表!P$5=2,LEN(O29)=6,J29&gt;0),AND(科目汇总表!P$5=3,LEN(O29)=8,J29&gt;0),AND(科目汇总表!P$5=4,LEN(O29)=10,J29&gt;0)),MAX(E$2:E28)+1,0)</f>
        <v>0</v>
      </c>
      <c r="G29" s="10"/>
      <c r="J29" s="3">
        <f>IF(O29="",0,IF(OR(Q29&lt;&gt;0,SUMIF(data2!H$4:H$10000,O29,data2!V$4:V$10000)&lt;&gt;0,SUMIF(data2!H$4:H$10000,O29,data2!W$4:W$10000)&lt;&gt;0,SUMIF(data2!I$4:I$10000,O29,data2!V$4:V$10000)&lt;&gt;0,SUMIF(data2!I$4:I$10000,O29,data2!W$4:W$10000)&lt;&gt;0,SUMIF(data2!J$4:J$10000,O29,data2!V$4:V$10000)&lt;&gt;0,SUMIF(data2!J$4:J$10000,O29,data2!W$4:W$10000)&lt;&gt;0,SUMIF(data2!T$4:T$10000,O29,data2!V$4:V$10000)&lt;&gt;0,SUMIF(data2!T$4:T$10000,O29,data2!W$4:W$10000)&lt;&gt;0),MAX('km2'!J$2:J28)+1,0))</f>
        <v>0</v>
      </c>
      <c r="K29" s="3">
        <f>IF(MAX(K$2:K28)&gt;=MAX(J:J),0,MAX(K$2:K28)+1)</f>
        <v>0</v>
      </c>
      <c r="O29" s="89">
        <v>1605</v>
      </c>
      <c r="P29" s="89" t="s">
        <v>361</v>
      </c>
      <c r="Q29" s="89">
        <v>0</v>
      </c>
      <c r="S29" s="16" t="str">
        <f t="shared" si="1"/>
        <v>1605 工程物资</v>
      </c>
      <c r="U29" s="16">
        <f t="shared" si="2"/>
        <v>0</v>
      </c>
    </row>
    <row r="30" spans="2:21" ht="15" customHeight="1" x14ac:dyDescent="0.15">
      <c r="B30" s="3">
        <f t="shared" si="0"/>
        <v>28</v>
      </c>
      <c r="D30" s="3">
        <f>IF(AND(LEN(O30)=4,J30&gt;0),MAX(D$2:D29)+1,0)</f>
        <v>0</v>
      </c>
      <c r="E30" s="3">
        <f>IF(OR(AND(科目汇总表!P$5=1,LEN(O30)=4,J30&gt;0),AND(科目汇总表!P$5=2,LEN(O30)=6,J30&gt;0),AND(科目汇总表!P$5=3,LEN(O30)=8,J30&gt;0),AND(科目汇总表!P$5=4,LEN(O30)=10,J30&gt;0)),MAX(E$2:E29)+1,0)</f>
        <v>0</v>
      </c>
      <c r="G30" s="10"/>
      <c r="J30" s="3">
        <f>IF(O30="",0,IF(OR(Q30&lt;&gt;0,SUMIF(data2!H$4:H$10000,O30,data2!V$4:V$10000)&lt;&gt;0,SUMIF(data2!H$4:H$10000,O30,data2!W$4:W$10000)&lt;&gt;0,SUMIF(data2!I$4:I$10000,O30,data2!V$4:V$10000)&lt;&gt;0,SUMIF(data2!I$4:I$10000,O30,data2!W$4:W$10000)&lt;&gt;0,SUMIF(data2!J$4:J$10000,O30,data2!V$4:V$10000)&lt;&gt;0,SUMIF(data2!J$4:J$10000,O30,data2!W$4:W$10000)&lt;&gt;0,SUMIF(data2!T$4:T$10000,O30,data2!V$4:V$10000)&lt;&gt;0,SUMIF(data2!T$4:T$10000,O30,data2!W$4:W$10000)&lt;&gt;0),MAX('km2'!J$2:J29)+1,0))</f>
        <v>0</v>
      </c>
      <c r="K30" s="3">
        <f>IF(MAX(K$2:K29)&gt;=MAX(J:J),0,MAX(K$2:K29)+1)</f>
        <v>0</v>
      </c>
      <c r="O30" s="89">
        <v>1606</v>
      </c>
      <c r="P30" s="89" t="s">
        <v>362</v>
      </c>
      <c r="Q30" s="89">
        <v>0</v>
      </c>
      <c r="S30" s="16" t="str">
        <f t="shared" si="1"/>
        <v>1606 固定资产清理</v>
      </c>
      <c r="U30" s="16">
        <f t="shared" si="2"/>
        <v>0</v>
      </c>
    </row>
    <row r="31" spans="2:21" ht="15" customHeight="1" x14ac:dyDescent="0.15">
      <c r="B31" s="3">
        <f t="shared" si="0"/>
        <v>29</v>
      </c>
      <c r="D31" s="3">
        <f>IF(AND(LEN(O31)=4,J31&gt;0),MAX(D$2:D30)+1,0)</f>
        <v>0</v>
      </c>
      <c r="E31" s="3">
        <f>IF(OR(AND(科目汇总表!P$5=1,LEN(O31)=4,J31&gt;0),AND(科目汇总表!P$5=2,LEN(O31)=6,J31&gt;0),AND(科目汇总表!P$5=3,LEN(O31)=8,J31&gt;0),AND(科目汇总表!P$5=4,LEN(O31)=10,J31&gt;0)),MAX(E$2:E30)+1,0)</f>
        <v>0</v>
      </c>
      <c r="G31" s="10"/>
      <c r="J31" s="3">
        <f>IF(O31="",0,IF(OR(Q31&lt;&gt;0,SUMIF(data2!H$4:H$10000,O31,data2!V$4:V$10000)&lt;&gt;0,SUMIF(data2!H$4:H$10000,O31,data2!W$4:W$10000)&lt;&gt;0,SUMIF(data2!I$4:I$10000,O31,data2!V$4:V$10000)&lt;&gt;0,SUMIF(data2!I$4:I$10000,O31,data2!W$4:W$10000)&lt;&gt;0,SUMIF(data2!J$4:J$10000,O31,data2!V$4:V$10000)&lt;&gt;0,SUMIF(data2!J$4:J$10000,O31,data2!W$4:W$10000)&lt;&gt;0,SUMIF(data2!T$4:T$10000,O31,data2!V$4:V$10000)&lt;&gt;0,SUMIF(data2!T$4:T$10000,O31,data2!W$4:W$10000)&lt;&gt;0),MAX('km2'!J$2:J30)+1,0))</f>
        <v>0</v>
      </c>
      <c r="K31" s="3">
        <f>IF(MAX(K$2:K30)&gt;=MAX(J:J),0,MAX(K$2:K30)+1)</f>
        <v>0</v>
      </c>
      <c r="O31" s="89">
        <v>1621</v>
      </c>
      <c r="P31" s="89" t="s">
        <v>363</v>
      </c>
      <c r="Q31" s="89">
        <v>0</v>
      </c>
      <c r="S31" s="16" t="str">
        <f t="shared" si="1"/>
        <v>1621 生产性生物资产</v>
      </c>
      <c r="U31" s="16">
        <f t="shared" si="2"/>
        <v>0</v>
      </c>
    </row>
    <row r="32" spans="2:21" ht="15" customHeight="1" x14ac:dyDescent="0.15">
      <c r="B32" s="3">
        <f t="shared" si="0"/>
        <v>30</v>
      </c>
      <c r="D32" s="3">
        <f>IF(AND(LEN(O32)=4,J32&gt;0),MAX(D$2:D31)+1,0)</f>
        <v>0</v>
      </c>
      <c r="E32" s="3">
        <f>IF(OR(AND(科目汇总表!P$5=1,LEN(O32)=4,J32&gt;0),AND(科目汇总表!P$5=2,LEN(O32)=6,J32&gt;0),AND(科目汇总表!P$5=3,LEN(O32)=8,J32&gt;0),AND(科目汇总表!P$5=4,LEN(O32)=10,J32&gt;0)),MAX(E$2:E31)+1,0)</f>
        <v>0</v>
      </c>
      <c r="G32" s="10"/>
      <c r="J32" s="3">
        <f>IF(O32="",0,IF(OR(Q32&lt;&gt;0,SUMIF(data2!H$4:H$10000,O32,data2!V$4:V$10000)&lt;&gt;0,SUMIF(data2!H$4:H$10000,O32,data2!W$4:W$10000)&lt;&gt;0,SUMIF(data2!I$4:I$10000,O32,data2!V$4:V$10000)&lt;&gt;0,SUMIF(data2!I$4:I$10000,O32,data2!W$4:W$10000)&lt;&gt;0,SUMIF(data2!J$4:J$10000,O32,data2!V$4:V$10000)&lt;&gt;0,SUMIF(data2!J$4:J$10000,O32,data2!W$4:W$10000)&lt;&gt;0,SUMIF(data2!T$4:T$10000,O32,data2!V$4:V$10000)&lt;&gt;0,SUMIF(data2!T$4:T$10000,O32,data2!W$4:W$10000)&lt;&gt;0),MAX('km2'!J$2:J31)+1,0))</f>
        <v>0</v>
      </c>
      <c r="K32" s="3">
        <f>IF(MAX(K$2:K31)&gt;=MAX(J:J),0,MAX(K$2:K31)+1)</f>
        <v>0</v>
      </c>
      <c r="O32" s="89">
        <v>1622</v>
      </c>
      <c r="P32" s="89" t="s">
        <v>364</v>
      </c>
      <c r="Q32" s="89">
        <v>0</v>
      </c>
      <c r="S32" s="16" t="str">
        <f t="shared" si="1"/>
        <v>1622 生产性生物资产累计折旧</v>
      </c>
      <c r="U32" s="16">
        <f t="shared" si="2"/>
        <v>0</v>
      </c>
    </row>
    <row r="33" spans="2:21" ht="15" customHeight="1" x14ac:dyDescent="0.15">
      <c r="B33" s="3">
        <f t="shared" si="0"/>
        <v>31</v>
      </c>
      <c r="D33" s="3">
        <f>IF(AND(LEN(O33)=4,J33&gt;0),MAX(D$2:D32)+1,0)</f>
        <v>0</v>
      </c>
      <c r="E33" s="3">
        <f>IF(OR(AND(科目汇总表!P$5=1,LEN(O33)=4,J33&gt;0),AND(科目汇总表!P$5=2,LEN(O33)=6,J33&gt;0),AND(科目汇总表!P$5=3,LEN(O33)=8,J33&gt;0),AND(科目汇总表!P$5=4,LEN(O33)=10,J33&gt;0)),MAX(E$2:E32)+1,0)</f>
        <v>0</v>
      </c>
      <c r="G33" s="10"/>
      <c r="J33" s="3">
        <f>IF(O33="",0,IF(OR(Q33&lt;&gt;0,SUMIF(data2!H$4:H$10000,O33,data2!V$4:V$10000)&lt;&gt;0,SUMIF(data2!H$4:H$10000,O33,data2!W$4:W$10000)&lt;&gt;0,SUMIF(data2!I$4:I$10000,O33,data2!V$4:V$10000)&lt;&gt;0,SUMIF(data2!I$4:I$10000,O33,data2!W$4:W$10000)&lt;&gt;0,SUMIF(data2!J$4:J$10000,O33,data2!V$4:V$10000)&lt;&gt;0,SUMIF(data2!J$4:J$10000,O33,data2!W$4:W$10000)&lt;&gt;0,SUMIF(data2!T$4:T$10000,O33,data2!V$4:V$10000)&lt;&gt;0,SUMIF(data2!T$4:T$10000,O33,data2!W$4:W$10000)&lt;&gt;0),MAX('km2'!J$2:J32)+1,0))</f>
        <v>0</v>
      </c>
      <c r="K33" s="3">
        <f>IF(MAX(K$2:K32)&gt;=MAX(J:J),0,MAX(K$2:K32)+1)</f>
        <v>0</v>
      </c>
      <c r="O33" s="89">
        <v>1701</v>
      </c>
      <c r="P33" s="89" t="s">
        <v>160</v>
      </c>
      <c r="Q33" s="89">
        <v>0</v>
      </c>
      <c r="S33" s="16" t="str">
        <f t="shared" si="1"/>
        <v>1701 无形资产</v>
      </c>
      <c r="U33" s="16">
        <f t="shared" si="2"/>
        <v>0</v>
      </c>
    </row>
    <row r="34" spans="2:21" ht="15" customHeight="1" x14ac:dyDescent="0.15">
      <c r="B34" s="3">
        <f t="shared" si="0"/>
        <v>32</v>
      </c>
      <c r="D34" s="3">
        <f>IF(AND(LEN(O34)=4,J34&gt;0),MAX(D$2:D33)+1,0)</f>
        <v>0</v>
      </c>
      <c r="E34" s="3">
        <f>IF(OR(AND(科目汇总表!P$5=1,LEN(O34)=4,J34&gt;0),AND(科目汇总表!P$5=2,LEN(O34)=6,J34&gt;0),AND(科目汇总表!P$5=3,LEN(O34)=8,J34&gt;0),AND(科目汇总表!P$5=4,LEN(O34)=10,J34&gt;0)),MAX(E$2:E33)+1,0)</f>
        <v>0</v>
      </c>
      <c r="G34" s="10"/>
      <c r="J34" s="3">
        <f>IF(O34="",0,IF(OR(Q34&lt;&gt;0,SUMIF(data2!H$4:H$10000,O34,data2!V$4:V$10000)&lt;&gt;0,SUMIF(data2!H$4:H$10000,O34,data2!W$4:W$10000)&lt;&gt;0,SUMIF(data2!I$4:I$10000,O34,data2!V$4:V$10000)&lt;&gt;0,SUMIF(data2!I$4:I$10000,O34,data2!W$4:W$10000)&lt;&gt;0,SUMIF(data2!J$4:J$10000,O34,data2!V$4:V$10000)&lt;&gt;0,SUMIF(data2!J$4:J$10000,O34,data2!W$4:W$10000)&lt;&gt;0,SUMIF(data2!T$4:T$10000,O34,data2!V$4:V$10000)&lt;&gt;0,SUMIF(data2!T$4:T$10000,O34,data2!W$4:W$10000)&lt;&gt;0),MAX('km2'!J$2:J33)+1,0))</f>
        <v>0</v>
      </c>
      <c r="K34" s="3">
        <f>IF(MAX(K$2:K33)&gt;=MAX(J:J),0,MAX(K$2:K33)+1)</f>
        <v>0</v>
      </c>
      <c r="O34" s="89">
        <v>1702</v>
      </c>
      <c r="P34" s="89" t="s">
        <v>161</v>
      </c>
      <c r="Q34" s="89">
        <v>0</v>
      </c>
      <c r="S34" s="16" t="str">
        <f t="shared" si="1"/>
        <v>1702 累计摊销</v>
      </c>
      <c r="U34" s="16">
        <f t="shared" si="2"/>
        <v>0</v>
      </c>
    </row>
    <row r="35" spans="2:21" ht="15" customHeight="1" x14ac:dyDescent="0.15">
      <c r="B35" s="3">
        <f t="shared" si="0"/>
        <v>33</v>
      </c>
      <c r="D35" s="3">
        <f>IF(AND(LEN(O35)=4,J35&gt;0),MAX(D$2:D34)+1,0)</f>
        <v>0</v>
      </c>
      <c r="E35" s="3">
        <f>IF(OR(AND(科目汇总表!P$5=1,LEN(O35)=4,J35&gt;0),AND(科目汇总表!P$5=2,LEN(O35)=6,J35&gt;0),AND(科目汇总表!P$5=3,LEN(O35)=8,J35&gt;0),AND(科目汇总表!P$5=4,LEN(O35)=10,J35&gt;0)),MAX(E$2:E34)+1,0)</f>
        <v>0</v>
      </c>
      <c r="G35" s="10"/>
      <c r="J35" s="3">
        <f>IF(O35="",0,IF(OR(Q35&lt;&gt;0,SUMIF(data2!H$4:H$10000,O35,data2!V$4:V$10000)&lt;&gt;0,SUMIF(data2!H$4:H$10000,O35,data2!W$4:W$10000)&lt;&gt;0,SUMIF(data2!I$4:I$10000,O35,data2!V$4:V$10000)&lt;&gt;0,SUMIF(data2!I$4:I$10000,O35,data2!W$4:W$10000)&lt;&gt;0,SUMIF(data2!J$4:J$10000,O35,data2!V$4:V$10000)&lt;&gt;0,SUMIF(data2!J$4:J$10000,O35,data2!W$4:W$10000)&lt;&gt;0,SUMIF(data2!T$4:T$10000,O35,data2!V$4:V$10000)&lt;&gt;0,SUMIF(data2!T$4:T$10000,O35,data2!W$4:W$10000)&lt;&gt;0),MAX('km2'!J$2:J34)+1,0))</f>
        <v>0</v>
      </c>
      <c r="K35" s="3">
        <f>IF(MAX(K$2:K34)&gt;=MAX(J:J),0,MAX(K$2:K34)+1)</f>
        <v>0</v>
      </c>
      <c r="O35" s="89">
        <v>1801</v>
      </c>
      <c r="P35" s="89" t="s">
        <v>365</v>
      </c>
      <c r="Q35" s="89">
        <v>0</v>
      </c>
      <c r="S35" s="16" t="str">
        <f t="shared" si="1"/>
        <v>1801 长期待摊费用</v>
      </c>
      <c r="U35" s="16">
        <f t="shared" si="2"/>
        <v>0</v>
      </c>
    </row>
    <row r="36" spans="2:21" ht="15" customHeight="1" x14ac:dyDescent="0.15">
      <c r="B36" s="3">
        <f t="shared" si="0"/>
        <v>34</v>
      </c>
      <c r="D36" s="3">
        <f>IF(AND(LEN(O36)=4,J36&gt;0),MAX(D$2:D35)+1,0)</f>
        <v>0</v>
      </c>
      <c r="E36" s="3">
        <f>IF(OR(AND(科目汇总表!P$5=1,LEN(O36)=4,J36&gt;0),AND(科目汇总表!P$5=2,LEN(O36)=6,J36&gt;0),AND(科目汇总表!P$5=3,LEN(O36)=8,J36&gt;0),AND(科目汇总表!P$5=4,LEN(O36)=10,J36&gt;0)),MAX(E$2:E35)+1,0)</f>
        <v>0</v>
      </c>
      <c r="G36" s="10"/>
      <c r="J36" s="3">
        <f>IF(O36="",0,IF(OR(Q36&lt;&gt;0,SUMIF(data2!H$4:H$10000,O36,data2!V$4:V$10000)&lt;&gt;0,SUMIF(data2!H$4:H$10000,O36,data2!W$4:W$10000)&lt;&gt;0,SUMIF(data2!I$4:I$10000,O36,data2!V$4:V$10000)&lt;&gt;0,SUMIF(data2!I$4:I$10000,O36,data2!W$4:W$10000)&lt;&gt;0,SUMIF(data2!J$4:J$10000,O36,data2!V$4:V$10000)&lt;&gt;0,SUMIF(data2!J$4:J$10000,O36,data2!W$4:W$10000)&lt;&gt;0,SUMIF(data2!T$4:T$10000,O36,data2!V$4:V$10000)&lt;&gt;0,SUMIF(data2!T$4:T$10000,O36,data2!W$4:W$10000)&lt;&gt;0),MAX('km2'!J$2:J35)+1,0))</f>
        <v>0</v>
      </c>
      <c r="K36" s="3">
        <f>IF(MAX(K$2:K35)&gt;=MAX(J:J),0,MAX(K$2:K35)+1)</f>
        <v>0</v>
      </c>
      <c r="O36" s="89">
        <v>1901</v>
      </c>
      <c r="P36" s="89" t="s">
        <v>366</v>
      </c>
      <c r="Q36" s="89">
        <v>0</v>
      </c>
      <c r="S36" s="16" t="str">
        <f t="shared" si="1"/>
        <v>1901 待处理财产损溢</v>
      </c>
      <c r="U36" s="16">
        <f t="shared" si="2"/>
        <v>0</v>
      </c>
    </row>
    <row r="37" spans="2:21" ht="15" customHeight="1" x14ac:dyDescent="0.15">
      <c r="B37" s="3">
        <f t="shared" si="0"/>
        <v>35</v>
      </c>
      <c r="D37" s="3">
        <f>IF(AND(LEN(O37)=4,J37&gt;0),MAX(D$2:D36)+1,0)</f>
        <v>0</v>
      </c>
      <c r="E37" s="3">
        <f>IF(OR(AND(科目汇总表!P$5=1,LEN(O37)=4,J37&gt;0),AND(科目汇总表!P$5=2,LEN(O37)=6,J37&gt;0),AND(科目汇总表!P$5=3,LEN(O37)=8,J37&gt;0),AND(科目汇总表!P$5=4,LEN(O37)=10,J37&gt;0)),MAX(E$2:E36)+1,0)</f>
        <v>0</v>
      </c>
      <c r="G37" s="10"/>
      <c r="J37" s="3">
        <f>IF(O37="",0,IF(OR(Q37&lt;&gt;0,SUMIF(data2!H$4:H$10000,O37,data2!V$4:V$10000)&lt;&gt;0,SUMIF(data2!H$4:H$10000,O37,data2!W$4:W$10000)&lt;&gt;0,SUMIF(data2!I$4:I$10000,O37,data2!V$4:V$10000)&lt;&gt;0,SUMIF(data2!I$4:I$10000,O37,data2!W$4:W$10000)&lt;&gt;0,SUMIF(data2!J$4:J$10000,O37,data2!V$4:V$10000)&lt;&gt;0,SUMIF(data2!J$4:J$10000,O37,data2!W$4:W$10000)&lt;&gt;0,SUMIF(data2!T$4:T$10000,O37,data2!V$4:V$10000)&lt;&gt;0,SUMIF(data2!T$4:T$10000,O37,data2!W$4:W$10000)&lt;&gt;0),MAX('km2'!J$2:J36)+1,0))</f>
        <v>0</v>
      </c>
      <c r="K37" s="3">
        <f>IF(MAX(K$2:K36)&gt;=MAX(J:J),0,MAX(K$2:K36)+1)</f>
        <v>0</v>
      </c>
      <c r="O37" s="89">
        <v>2001</v>
      </c>
      <c r="P37" s="89" t="s">
        <v>162</v>
      </c>
      <c r="Q37" s="89">
        <v>0</v>
      </c>
      <c r="S37" s="16" t="str">
        <f t="shared" si="1"/>
        <v>2001 短期借款</v>
      </c>
      <c r="U37" s="16">
        <f t="shared" si="2"/>
        <v>0</v>
      </c>
    </row>
    <row r="38" spans="2:21" ht="15" customHeight="1" x14ac:dyDescent="0.15">
      <c r="B38" s="3">
        <f t="shared" si="0"/>
        <v>36</v>
      </c>
      <c r="D38" s="3">
        <f>IF(AND(LEN(O38)=4,J38&gt;0),MAX(D$2:D37)+1,0)</f>
        <v>0</v>
      </c>
      <c r="E38" s="3">
        <f>IF(OR(AND(科目汇总表!P$5=1,LEN(O38)=4,J38&gt;0),AND(科目汇总表!P$5=2,LEN(O38)=6,J38&gt;0),AND(科目汇总表!P$5=3,LEN(O38)=8,J38&gt;0),AND(科目汇总表!P$5=4,LEN(O38)=10,J38&gt;0)),MAX(E$2:E37)+1,0)</f>
        <v>0</v>
      </c>
      <c r="G38" s="10"/>
      <c r="J38" s="3">
        <f>IF(O38="",0,IF(OR(Q38&lt;&gt;0,SUMIF(data2!H$4:H$10000,O38,data2!V$4:V$10000)&lt;&gt;0,SUMIF(data2!H$4:H$10000,O38,data2!W$4:W$10000)&lt;&gt;0,SUMIF(data2!I$4:I$10000,O38,data2!V$4:V$10000)&lt;&gt;0,SUMIF(data2!I$4:I$10000,O38,data2!W$4:W$10000)&lt;&gt;0,SUMIF(data2!J$4:J$10000,O38,data2!V$4:V$10000)&lt;&gt;0,SUMIF(data2!J$4:J$10000,O38,data2!W$4:W$10000)&lt;&gt;0,SUMIF(data2!T$4:T$10000,O38,data2!V$4:V$10000)&lt;&gt;0,SUMIF(data2!T$4:T$10000,O38,data2!W$4:W$10000)&lt;&gt;0),MAX('km2'!J$2:J37)+1,0))</f>
        <v>0</v>
      </c>
      <c r="K38" s="3">
        <f>IF(MAX(K$2:K37)&gt;=MAX(J:J),0,MAX(K$2:K37)+1)</f>
        <v>0</v>
      </c>
      <c r="O38" s="89">
        <v>2201</v>
      </c>
      <c r="P38" s="89" t="s">
        <v>165</v>
      </c>
      <c r="Q38" s="89">
        <v>0</v>
      </c>
      <c r="S38" s="16" t="str">
        <f t="shared" si="1"/>
        <v>2201 应付票据</v>
      </c>
      <c r="U38" s="16">
        <f t="shared" si="2"/>
        <v>0</v>
      </c>
    </row>
    <row r="39" spans="2:21" ht="15" customHeight="1" x14ac:dyDescent="0.15">
      <c r="B39" s="3">
        <f t="shared" si="0"/>
        <v>37</v>
      </c>
      <c r="D39" s="3">
        <f>IF(AND(LEN(O39)=4,J39&gt;0),MAX(D$2:D38)+1,0)</f>
        <v>0</v>
      </c>
      <c r="E39" s="3">
        <f>IF(OR(AND(科目汇总表!P$5=1,LEN(O39)=4,J39&gt;0),AND(科目汇总表!P$5=2,LEN(O39)=6,J39&gt;0),AND(科目汇总表!P$5=3,LEN(O39)=8,J39&gt;0),AND(科目汇总表!P$5=4,LEN(O39)=10,J39&gt;0)),MAX(E$2:E38)+1,0)</f>
        <v>0</v>
      </c>
      <c r="G39" s="10"/>
      <c r="J39" s="3">
        <f>IF(O39="",0,IF(OR(Q39&lt;&gt;0,SUMIF(data2!H$4:H$10000,O39,data2!V$4:V$10000)&lt;&gt;0,SUMIF(data2!H$4:H$10000,O39,data2!W$4:W$10000)&lt;&gt;0,SUMIF(data2!I$4:I$10000,O39,data2!V$4:V$10000)&lt;&gt;0,SUMIF(data2!I$4:I$10000,O39,data2!W$4:W$10000)&lt;&gt;0,SUMIF(data2!J$4:J$10000,O39,data2!V$4:V$10000)&lt;&gt;0,SUMIF(data2!J$4:J$10000,O39,data2!W$4:W$10000)&lt;&gt;0,SUMIF(data2!T$4:T$10000,O39,data2!V$4:V$10000)&lt;&gt;0,SUMIF(data2!T$4:T$10000,O39,data2!W$4:W$10000)&lt;&gt;0),MAX('km2'!J$2:J38)+1,0))</f>
        <v>0</v>
      </c>
      <c r="K39" s="3">
        <f>IF(MAX(K$2:K38)&gt;=MAX(J:J),0,MAX(K$2:K38)+1)</f>
        <v>0</v>
      </c>
      <c r="O39" s="89">
        <v>2202</v>
      </c>
      <c r="P39" s="89" t="s">
        <v>166</v>
      </c>
      <c r="Q39" s="89">
        <v>0</v>
      </c>
      <c r="S39" s="16" t="str">
        <f t="shared" si="1"/>
        <v>2202 应付账款</v>
      </c>
      <c r="U39" s="16">
        <f t="shared" si="2"/>
        <v>0</v>
      </c>
    </row>
    <row r="40" spans="2:21" ht="15" customHeight="1" x14ac:dyDescent="0.15">
      <c r="B40" s="3">
        <f t="shared" si="0"/>
        <v>38</v>
      </c>
      <c r="D40" s="3">
        <f>IF(AND(LEN(O40)=4,J40&gt;0),MAX(D$2:D39)+1,0)</f>
        <v>0</v>
      </c>
      <c r="E40" s="3">
        <f>IF(OR(AND(科目汇总表!P$5=1,LEN(O40)=4,J40&gt;0),AND(科目汇总表!P$5=2,LEN(O40)=6,J40&gt;0),AND(科目汇总表!P$5=3,LEN(O40)=8,J40&gt;0),AND(科目汇总表!P$5=4,LEN(O40)=10,J40&gt;0)),MAX(E$2:E39)+1,0)</f>
        <v>0</v>
      </c>
      <c r="G40" s="10"/>
      <c r="J40" s="3">
        <f>IF(O40="",0,IF(OR(Q40&lt;&gt;0,SUMIF(data2!H$4:H$10000,O40,data2!V$4:V$10000)&lt;&gt;0,SUMIF(data2!H$4:H$10000,O40,data2!W$4:W$10000)&lt;&gt;0,SUMIF(data2!I$4:I$10000,O40,data2!V$4:V$10000)&lt;&gt;0,SUMIF(data2!I$4:I$10000,O40,data2!W$4:W$10000)&lt;&gt;0,SUMIF(data2!J$4:J$10000,O40,data2!V$4:V$10000)&lt;&gt;0,SUMIF(data2!J$4:J$10000,O40,data2!W$4:W$10000)&lt;&gt;0,SUMIF(data2!T$4:T$10000,O40,data2!V$4:V$10000)&lt;&gt;0,SUMIF(data2!T$4:T$10000,O40,data2!W$4:W$10000)&lt;&gt;0),MAX('km2'!J$2:J39)+1,0))</f>
        <v>0</v>
      </c>
      <c r="K40" s="3">
        <f>IF(MAX(K$2:K39)&gt;=MAX(J:J),0,MAX(K$2:K39)+1)</f>
        <v>0</v>
      </c>
      <c r="O40" s="89">
        <v>2203</v>
      </c>
      <c r="P40" s="89" t="s">
        <v>167</v>
      </c>
      <c r="Q40" s="89">
        <v>0</v>
      </c>
      <c r="S40" s="16" t="str">
        <f t="shared" si="1"/>
        <v>2203 预收账款</v>
      </c>
      <c r="U40" s="16">
        <f t="shared" si="2"/>
        <v>0</v>
      </c>
    </row>
    <row r="41" spans="2:21" ht="15" customHeight="1" x14ac:dyDescent="0.15">
      <c r="B41" s="3">
        <f t="shared" si="0"/>
        <v>39</v>
      </c>
      <c r="D41" s="3">
        <f>IF(AND(LEN(O41)=4,J41&gt;0),MAX(D$2:D40)+1,0)</f>
        <v>0</v>
      </c>
      <c r="E41" s="3">
        <f>IF(OR(AND(科目汇总表!P$5=1,LEN(O41)=4,J41&gt;0),AND(科目汇总表!P$5=2,LEN(O41)=6,J41&gt;0),AND(科目汇总表!P$5=3,LEN(O41)=8,J41&gt;0),AND(科目汇总表!P$5=4,LEN(O41)=10,J41&gt;0)),MAX(E$2:E40)+1,0)</f>
        <v>0</v>
      </c>
      <c r="G41" s="10"/>
      <c r="J41" s="3">
        <f>IF(O41="",0,IF(OR(Q41&lt;&gt;0,SUMIF(data2!H$4:H$10000,O41,data2!V$4:V$10000)&lt;&gt;0,SUMIF(data2!H$4:H$10000,O41,data2!W$4:W$10000)&lt;&gt;0,SUMIF(data2!I$4:I$10000,O41,data2!V$4:V$10000)&lt;&gt;0,SUMIF(data2!I$4:I$10000,O41,data2!W$4:W$10000)&lt;&gt;0,SUMIF(data2!J$4:J$10000,O41,data2!V$4:V$10000)&lt;&gt;0,SUMIF(data2!J$4:J$10000,O41,data2!W$4:W$10000)&lt;&gt;0,SUMIF(data2!T$4:T$10000,O41,data2!V$4:V$10000)&lt;&gt;0,SUMIF(data2!T$4:T$10000,O41,data2!W$4:W$10000)&lt;&gt;0),MAX('km2'!J$2:J40)+1,0))</f>
        <v>0</v>
      </c>
      <c r="K41" s="3">
        <f>IF(MAX(K$2:K40)&gt;=MAX(J:J),0,MAX(K$2:K40)+1)</f>
        <v>0</v>
      </c>
      <c r="O41" s="89">
        <v>2211</v>
      </c>
      <c r="P41" s="89" t="s">
        <v>164</v>
      </c>
      <c r="Q41" s="89">
        <v>0</v>
      </c>
      <c r="S41" s="16" t="str">
        <f t="shared" si="1"/>
        <v>2211 应付职工薪酬</v>
      </c>
      <c r="U41" s="16">
        <f t="shared" si="2"/>
        <v>0</v>
      </c>
    </row>
    <row r="42" spans="2:21" ht="15" customHeight="1" x14ac:dyDescent="0.15">
      <c r="B42" s="3">
        <f t="shared" si="0"/>
        <v>40</v>
      </c>
      <c r="D42" s="3">
        <f>IF(AND(LEN(O42)=4,J42&gt;0),MAX(D$2:D41)+1,0)</f>
        <v>0</v>
      </c>
      <c r="E42" s="3">
        <f>IF(OR(AND(科目汇总表!P$5=1,LEN(O42)=4,J42&gt;0),AND(科目汇总表!P$5=2,LEN(O42)=6,J42&gt;0),AND(科目汇总表!P$5=3,LEN(O42)=8,J42&gt;0),AND(科目汇总表!P$5=4,LEN(O42)=10,J42&gt;0)),MAX(E$2:E41)+1,0)</f>
        <v>0</v>
      </c>
      <c r="G42" s="10"/>
      <c r="J42" s="3">
        <f>IF(O42="",0,IF(OR(Q42&lt;&gt;0,SUMIF(data2!H$4:H$10000,O42,data2!V$4:V$10000)&lt;&gt;0,SUMIF(data2!H$4:H$10000,O42,data2!W$4:W$10000)&lt;&gt;0,SUMIF(data2!I$4:I$10000,O42,data2!V$4:V$10000)&lt;&gt;0,SUMIF(data2!I$4:I$10000,O42,data2!W$4:W$10000)&lt;&gt;0,SUMIF(data2!J$4:J$10000,O42,data2!V$4:V$10000)&lt;&gt;0,SUMIF(data2!J$4:J$10000,O42,data2!W$4:W$10000)&lt;&gt;0,SUMIF(data2!T$4:T$10000,O42,data2!V$4:V$10000)&lt;&gt;0,SUMIF(data2!T$4:T$10000,O42,data2!W$4:W$10000)&lt;&gt;0),MAX('km2'!J$2:J41)+1,0))</f>
        <v>0</v>
      </c>
      <c r="K42" s="3">
        <f>IF(MAX(K$2:K41)&gt;=MAX(J:J),0,MAX(K$2:K41)+1)</f>
        <v>0</v>
      </c>
      <c r="O42" s="89">
        <v>2221</v>
      </c>
      <c r="P42" s="89" t="s">
        <v>367</v>
      </c>
      <c r="Q42" s="89">
        <v>0</v>
      </c>
      <c r="S42" s="16" t="str">
        <f t="shared" si="1"/>
        <v>2221 应交税费</v>
      </c>
      <c r="U42" s="16">
        <f t="shared" si="2"/>
        <v>0</v>
      </c>
    </row>
    <row r="43" spans="2:21" ht="15" customHeight="1" x14ac:dyDescent="0.15">
      <c r="B43" s="3">
        <f t="shared" si="0"/>
        <v>41</v>
      </c>
      <c r="D43" s="3">
        <f>IF(AND(LEN(O43)=4,J43&gt;0),MAX(D$2:D42)+1,0)</f>
        <v>0</v>
      </c>
      <c r="E43" s="3">
        <f>IF(OR(AND(科目汇总表!P$5=1,LEN(O43)=4,J43&gt;0),AND(科目汇总表!P$5=2,LEN(O43)=6,J43&gt;0),AND(科目汇总表!P$5=3,LEN(O43)=8,J43&gt;0),AND(科目汇总表!P$5=4,LEN(O43)=10,J43&gt;0)),MAX(E$2:E42)+1,0)</f>
        <v>0</v>
      </c>
      <c r="G43" s="10"/>
      <c r="J43" s="3">
        <f>IF(O43="",0,IF(OR(Q43&lt;&gt;0,SUMIF(data2!H$4:H$10000,O43,data2!V$4:V$10000)&lt;&gt;0,SUMIF(data2!H$4:H$10000,O43,data2!W$4:W$10000)&lt;&gt;0,SUMIF(data2!I$4:I$10000,O43,data2!V$4:V$10000)&lt;&gt;0,SUMIF(data2!I$4:I$10000,O43,data2!W$4:W$10000)&lt;&gt;0,SUMIF(data2!J$4:J$10000,O43,data2!V$4:V$10000)&lt;&gt;0,SUMIF(data2!J$4:J$10000,O43,data2!W$4:W$10000)&lt;&gt;0,SUMIF(data2!T$4:T$10000,O43,data2!V$4:V$10000)&lt;&gt;0,SUMIF(data2!T$4:T$10000,O43,data2!W$4:W$10000)&lt;&gt;0),MAX('km2'!J$2:J42)+1,0))</f>
        <v>0</v>
      </c>
      <c r="K43" s="3">
        <f>IF(MAX(K$2:K42)&gt;=MAX(J:J),0,MAX(K$2:K42)+1)</f>
        <v>0</v>
      </c>
      <c r="O43" s="89">
        <v>2231</v>
      </c>
      <c r="P43" s="89" t="s">
        <v>368</v>
      </c>
      <c r="Q43" s="89">
        <v>0</v>
      </c>
      <c r="S43" s="16" t="str">
        <f t="shared" si="1"/>
        <v>2231 应付利息</v>
      </c>
      <c r="U43" s="16">
        <f t="shared" si="2"/>
        <v>0</v>
      </c>
    </row>
    <row r="44" spans="2:21" ht="15" customHeight="1" x14ac:dyDescent="0.15">
      <c r="B44" s="3">
        <f t="shared" si="0"/>
        <v>42</v>
      </c>
      <c r="D44" s="3">
        <f>IF(AND(LEN(O44)=4,J44&gt;0),MAX(D$2:D43)+1,0)</f>
        <v>0</v>
      </c>
      <c r="E44" s="3">
        <f>IF(OR(AND(科目汇总表!P$5=1,LEN(O44)=4,J44&gt;0),AND(科目汇总表!P$5=2,LEN(O44)=6,J44&gt;0),AND(科目汇总表!P$5=3,LEN(O44)=8,J44&gt;0),AND(科目汇总表!P$5=4,LEN(O44)=10,J44&gt;0)),MAX(E$2:E43)+1,0)</f>
        <v>0</v>
      </c>
      <c r="G44" s="10"/>
      <c r="J44" s="3">
        <f>IF(O44="",0,IF(OR(Q44&lt;&gt;0,SUMIF(data2!H$4:H$10000,O44,data2!V$4:V$10000)&lt;&gt;0,SUMIF(data2!H$4:H$10000,O44,data2!W$4:W$10000)&lt;&gt;0,SUMIF(data2!I$4:I$10000,O44,data2!V$4:V$10000)&lt;&gt;0,SUMIF(data2!I$4:I$10000,O44,data2!W$4:W$10000)&lt;&gt;0,SUMIF(data2!J$4:J$10000,O44,data2!V$4:V$10000)&lt;&gt;0,SUMIF(data2!J$4:J$10000,O44,data2!W$4:W$10000)&lt;&gt;0,SUMIF(data2!T$4:T$10000,O44,data2!V$4:V$10000)&lt;&gt;0,SUMIF(data2!T$4:T$10000,O44,data2!W$4:W$10000)&lt;&gt;0),MAX('km2'!J$2:J43)+1,0))</f>
        <v>0</v>
      </c>
      <c r="K44" s="3">
        <f>IF(MAX(K$2:K43)&gt;=MAX(J:J),0,MAX(K$2:K43)+1)</f>
        <v>0</v>
      </c>
      <c r="O44" s="89">
        <v>2232</v>
      </c>
      <c r="P44" s="89" t="s">
        <v>369</v>
      </c>
      <c r="Q44" s="89">
        <v>0</v>
      </c>
      <c r="S44" s="16" t="str">
        <f t="shared" si="1"/>
        <v>2232 应付利润</v>
      </c>
      <c r="U44" s="16">
        <f t="shared" si="2"/>
        <v>0</v>
      </c>
    </row>
    <row r="45" spans="2:21" ht="15" customHeight="1" x14ac:dyDescent="0.15">
      <c r="B45" s="3">
        <f t="shared" si="0"/>
        <v>43</v>
      </c>
      <c r="D45" s="3">
        <f>IF(AND(LEN(O45)=4,J45&gt;0),MAX(D$2:D44)+1,0)</f>
        <v>0</v>
      </c>
      <c r="E45" s="3">
        <f>IF(OR(AND(科目汇总表!P$5=1,LEN(O45)=4,J45&gt;0),AND(科目汇总表!P$5=2,LEN(O45)=6,J45&gt;0),AND(科目汇总表!P$5=3,LEN(O45)=8,J45&gt;0),AND(科目汇总表!P$5=4,LEN(O45)=10,J45&gt;0)),MAX(E$2:E44)+1,0)</f>
        <v>0</v>
      </c>
      <c r="G45" s="10"/>
      <c r="J45" s="3">
        <f>IF(O45="",0,IF(OR(Q45&lt;&gt;0,SUMIF(data2!H$4:H$10000,O45,data2!V$4:V$10000)&lt;&gt;0,SUMIF(data2!H$4:H$10000,O45,data2!W$4:W$10000)&lt;&gt;0,SUMIF(data2!I$4:I$10000,O45,data2!V$4:V$10000)&lt;&gt;0,SUMIF(data2!I$4:I$10000,O45,data2!W$4:W$10000)&lt;&gt;0,SUMIF(data2!J$4:J$10000,O45,data2!V$4:V$10000)&lt;&gt;0,SUMIF(data2!J$4:J$10000,O45,data2!W$4:W$10000)&lt;&gt;0,SUMIF(data2!T$4:T$10000,O45,data2!V$4:V$10000)&lt;&gt;0,SUMIF(data2!T$4:T$10000,O45,data2!W$4:W$10000)&lt;&gt;0),MAX('km2'!J$2:J44)+1,0))</f>
        <v>0</v>
      </c>
      <c r="K45" s="3">
        <f>IF(MAX(K$2:K44)&gt;=MAX(J:J),0,MAX(K$2:K44)+1)</f>
        <v>0</v>
      </c>
      <c r="O45" s="89">
        <v>2241</v>
      </c>
      <c r="P45" s="89" t="s">
        <v>168</v>
      </c>
      <c r="Q45" s="89">
        <v>0</v>
      </c>
      <c r="S45" s="16" t="str">
        <f t="shared" si="1"/>
        <v>2241 其他应付款</v>
      </c>
      <c r="U45" s="16">
        <f t="shared" si="2"/>
        <v>0</v>
      </c>
    </row>
    <row r="46" spans="2:21" ht="15" customHeight="1" x14ac:dyDescent="0.15">
      <c r="B46" s="3">
        <f t="shared" si="0"/>
        <v>44</v>
      </c>
      <c r="D46" s="3">
        <f>IF(AND(LEN(O46)=4,J46&gt;0),MAX(D$2:D45)+1,0)</f>
        <v>0</v>
      </c>
      <c r="E46" s="3">
        <f>IF(OR(AND(科目汇总表!P$5=1,LEN(O46)=4,J46&gt;0),AND(科目汇总表!P$5=2,LEN(O46)=6,J46&gt;0),AND(科目汇总表!P$5=3,LEN(O46)=8,J46&gt;0),AND(科目汇总表!P$5=4,LEN(O46)=10,J46&gt;0)),MAX(E$2:E45)+1,0)</f>
        <v>0</v>
      </c>
      <c r="G46" s="10"/>
      <c r="J46" s="3">
        <f>IF(O46="",0,IF(OR(Q46&lt;&gt;0,SUMIF(data2!H$4:H$10000,O46,data2!V$4:V$10000)&lt;&gt;0,SUMIF(data2!H$4:H$10000,O46,data2!W$4:W$10000)&lt;&gt;0,SUMIF(data2!I$4:I$10000,O46,data2!V$4:V$10000)&lt;&gt;0,SUMIF(data2!I$4:I$10000,O46,data2!W$4:W$10000)&lt;&gt;0,SUMIF(data2!J$4:J$10000,O46,data2!V$4:V$10000)&lt;&gt;0,SUMIF(data2!J$4:J$10000,O46,data2!W$4:W$10000)&lt;&gt;0,SUMIF(data2!T$4:T$10000,O46,data2!V$4:V$10000)&lt;&gt;0,SUMIF(data2!T$4:T$10000,O46,data2!W$4:W$10000)&lt;&gt;0),MAX('km2'!J$2:J45)+1,0))</f>
        <v>0</v>
      </c>
      <c r="K46" s="3">
        <f>IF(MAX(K$2:K45)&gt;=MAX(J:J),0,MAX(K$2:K45)+1)</f>
        <v>0</v>
      </c>
      <c r="O46" s="89">
        <v>2401</v>
      </c>
      <c r="P46" s="89" t="s">
        <v>370</v>
      </c>
      <c r="Q46" s="89">
        <v>0</v>
      </c>
      <c r="S46" s="16" t="str">
        <f t="shared" si="1"/>
        <v>2401 递延收益</v>
      </c>
      <c r="U46" s="16">
        <f t="shared" si="2"/>
        <v>0</v>
      </c>
    </row>
    <row r="47" spans="2:21" ht="15" customHeight="1" x14ac:dyDescent="0.15">
      <c r="B47" s="3">
        <f t="shared" si="0"/>
        <v>45</v>
      </c>
      <c r="D47" s="3">
        <f>IF(AND(LEN(O47)=4,J47&gt;0),MAX(D$2:D46)+1,0)</f>
        <v>0</v>
      </c>
      <c r="E47" s="3">
        <f>IF(OR(AND(科目汇总表!P$5=1,LEN(O47)=4,J47&gt;0),AND(科目汇总表!P$5=2,LEN(O47)=6,J47&gt;0),AND(科目汇总表!P$5=3,LEN(O47)=8,J47&gt;0),AND(科目汇总表!P$5=4,LEN(O47)=10,J47&gt;0)),MAX(E$2:E46)+1,0)</f>
        <v>0</v>
      </c>
      <c r="G47" s="10"/>
      <c r="J47" s="3">
        <f>IF(O47="",0,IF(OR(Q47&lt;&gt;0,SUMIF(data2!H$4:H$10000,O47,data2!V$4:V$10000)&lt;&gt;0,SUMIF(data2!H$4:H$10000,O47,data2!W$4:W$10000)&lt;&gt;0,SUMIF(data2!I$4:I$10000,O47,data2!V$4:V$10000)&lt;&gt;0,SUMIF(data2!I$4:I$10000,O47,data2!W$4:W$10000)&lt;&gt;0,SUMIF(data2!J$4:J$10000,O47,data2!V$4:V$10000)&lt;&gt;0,SUMIF(data2!J$4:J$10000,O47,data2!W$4:W$10000)&lt;&gt;0,SUMIF(data2!T$4:T$10000,O47,data2!V$4:V$10000)&lt;&gt;0,SUMIF(data2!T$4:T$10000,O47,data2!W$4:W$10000)&lt;&gt;0),MAX('km2'!J$2:J46)+1,0))</f>
        <v>0</v>
      </c>
      <c r="K47" s="3">
        <f>IF(MAX(K$2:K46)&gt;=MAX(J:J),0,MAX(K$2:K46)+1)</f>
        <v>0</v>
      </c>
      <c r="O47" s="89">
        <v>2501</v>
      </c>
      <c r="P47" s="89" t="s">
        <v>163</v>
      </c>
      <c r="Q47" s="89">
        <v>0</v>
      </c>
      <c r="S47" s="16" t="str">
        <f t="shared" si="1"/>
        <v>2501 长期借款</v>
      </c>
      <c r="U47" s="16">
        <f t="shared" si="2"/>
        <v>0</v>
      </c>
    </row>
    <row r="48" spans="2:21" ht="15" customHeight="1" x14ac:dyDescent="0.15">
      <c r="B48" s="3">
        <f t="shared" si="0"/>
        <v>46</v>
      </c>
      <c r="D48" s="3">
        <f>IF(AND(LEN(O48)=4,J48&gt;0),MAX(D$2:D47)+1,0)</f>
        <v>0</v>
      </c>
      <c r="E48" s="3">
        <f>IF(OR(AND(科目汇总表!P$5=1,LEN(O48)=4,J48&gt;0),AND(科目汇总表!P$5=2,LEN(O48)=6,J48&gt;0),AND(科目汇总表!P$5=3,LEN(O48)=8,J48&gt;0),AND(科目汇总表!P$5=4,LEN(O48)=10,J48&gt;0)),MAX(E$2:E47)+1,0)</f>
        <v>0</v>
      </c>
      <c r="G48" s="10"/>
      <c r="J48" s="3">
        <f>IF(O48="",0,IF(OR(Q48&lt;&gt;0,SUMIF(data2!H$4:H$10000,O48,data2!V$4:V$10000)&lt;&gt;0,SUMIF(data2!H$4:H$10000,O48,data2!W$4:W$10000)&lt;&gt;0,SUMIF(data2!I$4:I$10000,O48,data2!V$4:V$10000)&lt;&gt;0,SUMIF(data2!I$4:I$10000,O48,data2!W$4:W$10000)&lt;&gt;0,SUMIF(data2!J$4:J$10000,O48,data2!V$4:V$10000)&lt;&gt;0,SUMIF(data2!J$4:J$10000,O48,data2!W$4:W$10000)&lt;&gt;0,SUMIF(data2!T$4:T$10000,O48,data2!V$4:V$10000)&lt;&gt;0,SUMIF(data2!T$4:T$10000,O48,data2!W$4:W$10000)&lt;&gt;0),MAX('km2'!J$2:J47)+1,0))</f>
        <v>0</v>
      </c>
      <c r="K48" s="3">
        <f>IF(MAX(K$2:K47)&gt;=MAX(J:J),0,MAX(K$2:K47)+1)</f>
        <v>0</v>
      </c>
      <c r="O48" s="89">
        <v>2701</v>
      </c>
      <c r="P48" s="89" t="s">
        <v>185</v>
      </c>
      <c r="Q48" s="89">
        <v>0</v>
      </c>
      <c r="S48" s="16" t="str">
        <f t="shared" si="1"/>
        <v>2701 长期应付款</v>
      </c>
      <c r="U48" s="16">
        <f t="shared" si="2"/>
        <v>0</v>
      </c>
    </row>
    <row r="49" spans="2:21" ht="15" customHeight="1" x14ac:dyDescent="0.15">
      <c r="B49" s="3">
        <f t="shared" si="0"/>
        <v>47</v>
      </c>
      <c r="D49" s="3">
        <f>IF(AND(LEN(O49)=4,J49&gt;0),MAX(D$2:D48)+1,0)</f>
        <v>0</v>
      </c>
      <c r="E49" s="3">
        <f>IF(OR(AND(科目汇总表!P$5=1,LEN(O49)=4,J49&gt;0),AND(科目汇总表!P$5=2,LEN(O49)=6,J49&gt;0),AND(科目汇总表!P$5=3,LEN(O49)=8,J49&gt;0),AND(科目汇总表!P$5=4,LEN(O49)=10,J49&gt;0)),MAX(E$2:E48)+1,0)</f>
        <v>0</v>
      </c>
      <c r="G49" s="10"/>
      <c r="J49" s="3">
        <f>IF(O49="",0,IF(OR(Q49&lt;&gt;0,SUMIF(data2!H$4:H$10000,O49,data2!V$4:V$10000)&lt;&gt;0,SUMIF(data2!H$4:H$10000,O49,data2!W$4:W$10000)&lt;&gt;0,SUMIF(data2!I$4:I$10000,O49,data2!V$4:V$10000)&lt;&gt;0,SUMIF(data2!I$4:I$10000,O49,data2!W$4:W$10000)&lt;&gt;0,SUMIF(data2!J$4:J$10000,O49,data2!V$4:V$10000)&lt;&gt;0,SUMIF(data2!J$4:J$10000,O49,data2!W$4:W$10000)&lt;&gt;0,SUMIF(data2!T$4:T$10000,O49,data2!V$4:V$10000)&lt;&gt;0,SUMIF(data2!T$4:T$10000,O49,data2!W$4:W$10000)&lt;&gt;0),MAX('km2'!J$2:J48)+1,0))</f>
        <v>0</v>
      </c>
      <c r="K49" s="3">
        <f>IF(MAX(K$2:K48)&gt;=MAX(J:J),0,MAX(K$2:K48)+1)</f>
        <v>0</v>
      </c>
      <c r="O49" s="89">
        <v>3001</v>
      </c>
      <c r="P49" s="89" t="s">
        <v>371</v>
      </c>
      <c r="Q49" s="89">
        <v>0</v>
      </c>
      <c r="S49" s="16" t="str">
        <f t="shared" si="1"/>
        <v>3001 实收资本</v>
      </c>
      <c r="U49" s="16">
        <f t="shared" si="2"/>
        <v>0</v>
      </c>
    </row>
    <row r="50" spans="2:21" ht="15" customHeight="1" x14ac:dyDescent="0.15">
      <c r="B50" s="3">
        <f t="shared" si="0"/>
        <v>48</v>
      </c>
      <c r="D50" s="3">
        <f>IF(AND(LEN(O50)=4,J50&gt;0),MAX(D$2:D49)+1,0)</f>
        <v>0</v>
      </c>
      <c r="E50" s="3">
        <f>IF(OR(AND(科目汇总表!P$5=1,LEN(O50)=4,J50&gt;0),AND(科目汇总表!P$5=2,LEN(O50)=6,J50&gt;0),AND(科目汇总表!P$5=3,LEN(O50)=8,J50&gt;0),AND(科目汇总表!P$5=4,LEN(O50)=10,J50&gt;0)),MAX(E$2:E49)+1,0)</f>
        <v>0</v>
      </c>
      <c r="G50" s="10"/>
      <c r="J50" s="3">
        <f>IF(O50="",0,IF(OR(Q50&lt;&gt;0,SUMIF(data2!H$4:H$10000,O50,data2!V$4:V$10000)&lt;&gt;0,SUMIF(data2!H$4:H$10000,O50,data2!W$4:W$10000)&lt;&gt;0,SUMIF(data2!I$4:I$10000,O50,data2!V$4:V$10000)&lt;&gt;0,SUMIF(data2!I$4:I$10000,O50,data2!W$4:W$10000)&lt;&gt;0,SUMIF(data2!J$4:J$10000,O50,data2!V$4:V$10000)&lt;&gt;0,SUMIF(data2!J$4:J$10000,O50,data2!W$4:W$10000)&lt;&gt;0,SUMIF(data2!T$4:T$10000,O50,data2!V$4:V$10000)&lt;&gt;0,SUMIF(data2!T$4:T$10000,O50,data2!W$4:W$10000)&lt;&gt;0),MAX('km2'!J$2:J49)+1,0))</f>
        <v>0</v>
      </c>
      <c r="K50" s="3">
        <f>IF(MAX(K$2:K49)&gt;=MAX(J:J),0,MAX(K$2:K49)+1)</f>
        <v>0</v>
      </c>
      <c r="O50" s="89">
        <v>3002</v>
      </c>
      <c r="P50" s="89" t="s">
        <v>372</v>
      </c>
      <c r="Q50" s="89">
        <v>0</v>
      </c>
      <c r="S50" s="16" t="str">
        <f t="shared" si="1"/>
        <v>3002 资本公积</v>
      </c>
      <c r="U50" s="16">
        <f t="shared" si="2"/>
        <v>0</v>
      </c>
    </row>
    <row r="51" spans="2:21" ht="15" customHeight="1" x14ac:dyDescent="0.15">
      <c r="B51" s="3">
        <f t="shared" si="0"/>
        <v>49</v>
      </c>
      <c r="D51" s="3">
        <f>IF(AND(LEN(O51)=4,J51&gt;0),MAX(D$2:D50)+1,0)</f>
        <v>0</v>
      </c>
      <c r="E51" s="3">
        <f>IF(OR(AND(科目汇总表!P$5=1,LEN(O51)=4,J51&gt;0),AND(科目汇总表!P$5=2,LEN(O51)=6,J51&gt;0),AND(科目汇总表!P$5=3,LEN(O51)=8,J51&gt;0),AND(科目汇总表!P$5=4,LEN(O51)=10,J51&gt;0)),MAX(E$2:E50)+1,0)</f>
        <v>0</v>
      </c>
      <c r="G51" s="10"/>
      <c r="J51" s="3">
        <f>IF(O51="",0,IF(OR(Q51&lt;&gt;0,SUMIF(data2!H$4:H$10000,O51,data2!V$4:V$10000)&lt;&gt;0,SUMIF(data2!H$4:H$10000,O51,data2!W$4:W$10000)&lt;&gt;0,SUMIF(data2!I$4:I$10000,O51,data2!V$4:V$10000)&lt;&gt;0,SUMIF(data2!I$4:I$10000,O51,data2!W$4:W$10000)&lt;&gt;0,SUMIF(data2!J$4:J$10000,O51,data2!V$4:V$10000)&lt;&gt;0,SUMIF(data2!J$4:J$10000,O51,data2!W$4:W$10000)&lt;&gt;0,SUMIF(data2!T$4:T$10000,O51,data2!V$4:V$10000)&lt;&gt;0,SUMIF(data2!T$4:T$10000,O51,data2!W$4:W$10000)&lt;&gt;0),MAX('km2'!J$2:J50)+1,0))</f>
        <v>0</v>
      </c>
      <c r="K51" s="3">
        <f>IF(MAX(K$2:K50)&gt;=MAX(J:J),0,MAX(K$2:K50)+1)</f>
        <v>0</v>
      </c>
      <c r="O51" s="89">
        <v>3101</v>
      </c>
      <c r="P51" s="89" t="s">
        <v>373</v>
      </c>
      <c r="Q51" s="89">
        <v>0</v>
      </c>
      <c r="S51" s="16" t="str">
        <f t="shared" si="1"/>
        <v>3101 盈余公积</v>
      </c>
      <c r="U51" s="16">
        <f t="shared" si="2"/>
        <v>0</v>
      </c>
    </row>
    <row r="52" spans="2:21" ht="15" customHeight="1" x14ac:dyDescent="0.15">
      <c r="B52" s="3">
        <f t="shared" si="0"/>
        <v>50</v>
      </c>
      <c r="D52" s="3">
        <f>IF(AND(LEN(O52)=4,J52&gt;0),MAX(D$2:D51)+1,0)</f>
        <v>0</v>
      </c>
      <c r="E52" s="3">
        <f>IF(OR(AND(科目汇总表!P$5=1,LEN(O52)=4,J52&gt;0),AND(科目汇总表!P$5=2,LEN(O52)=6,J52&gt;0),AND(科目汇总表!P$5=3,LEN(O52)=8,J52&gt;0),AND(科目汇总表!P$5=4,LEN(O52)=10,J52&gt;0)),MAX(E$2:E51)+1,0)</f>
        <v>0</v>
      </c>
      <c r="G52" s="10"/>
      <c r="J52" s="3">
        <f>IF(O52="",0,IF(OR(Q52&lt;&gt;0,SUMIF(data2!H$4:H$10000,O52,data2!V$4:V$10000)&lt;&gt;0,SUMIF(data2!H$4:H$10000,O52,data2!W$4:W$10000)&lt;&gt;0,SUMIF(data2!I$4:I$10000,O52,data2!V$4:V$10000)&lt;&gt;0,SUMIF(data2!I$4:I$10000,O52,data2!W$4:W$10000)&lt;&gt;0,SUMIF(data2!J$4:J$10000,O52,data2!V$4:V$10000)&lt;&gt;0,SUMIF(data2!J$4:J$10000,O52,data2!W$4:W$10000)&lt;&gt;0,SUMIF(data2!T$4:T$10000,O52,data2!V$4:V$10000)&lt;&gt;0,SUMIF(data2!T$4:T$10000,O52,data2!W$4:W$10000)&lt;&gt;0),MAX('km2'!J$2:J51)+1,0))</f>
        <v>0</v>
      </c>
      <c r="K52" s="3">
        <f>IF(MAX(K$2:K51)&gt;=MAX(J:J),0,MAX(K$2:K51)+1)</f>
        <v>0</v>
      </c>
      <c r="O52" s="89">
        <v>3103</v>
      </c>
      <c r="P52" s="89" t="s">
        <v>374</v>
      </c>
      <c r="Q52" s="89">
        <v>0</v>
      </c>
      <c r="S52" s="16" t="str">
        <f t="shared" si="1"/>
        <v>3103 本年利润</v>
      </c>
      <c r="U52" s="16">
        <f t="shared" si="2"/>
        <v>0</v>
      </c>
    </row>
    <row r="53" spans="2:21" ht="15" customHeight="1" x14ac:dyDescent="0.15">
      <c r="B53" s="3">
        <f t="shared" si="0"/>
        <v>51</v>
      </c>
      <c r="D53" s="3">
        <f>IF(AND(LEN(O53)=4,J53&gt;0),MAX(D$2:D52)+1,0)</f>
        <v>0</v>
      </c>
      <c r="E53" s="3">
        <f>IF(OR(AND(科目汇总表!P$5=1,LEN(O53)=4,J53&gt;0),AND(科目汇总表!P$5=2,LEN(O53)=6,J53&gt;0),AND(科目汇总表!P$5=3,LEN(O53)=8,J53&gt;0),AND(科目汇总表!P$5=4,LEN(O53)=10,J53&gt;0)),MAX(E$2:E52)+1,0)</f>
        <v>0</v>
      </c>
      <c r="G53" s="10"/>
      <c r="J53" s="3">
        <f>IF(O53="",0,IF(OR(Q53&lt;&gt;0,SUMIF(data2!H$4:H$10000,O53,data2!V$4:V$10000)&lt;&gt;0,SUMIF(data2!H$4:H$10000,O53,data2!W$4:W$10000)&lt;&gt;0,SUMIF(data2!I$4:I$10000,O53,data2!V$4:V$10000)&lt;&gt;0,SUMIF(data2!I$4:I$10000,O53,data2!W$4:W$10000)&lt;&gt;0,SUMIF(data2!J$4:J$10000,O53,data2!V$4:V$10000)&lt;&gt;0,SUMIF(data2!J$4:J$10000,O53,data2!W$4:W$10000)&lt;&gt;0,SUMIF(data2!T$4:T$10000,O53,data2!V$4:V$10000)&lt;&gt;0,SUMIF(data2!T$4:T$10000,O53,data2!W$4:W$10000)&lt;&gt;0),MAX('km2'!J$2:J52)+1,0))</f>
        <v>0</v>
      </c>
      <c r="K53" s="3">
        <f>IF(MAX(K$2:K52)&gt;=MAX(J:J),0,MAX(K$2:K52)+1)</f>
        <v>0</v>
      </c>
      <c r="O53" s="89">
        <v>3104</v>
      </c>
      <c r="P53" s="89" t="s">
        <v>375</v>
      </c>
      <c r="Q53" s="89">
        <v>0</v>
      </c>
      <c r="S53" s="16" t="str">
        <f t="shared" si="1"/>
        <v>3104 利润分配</v>
      </c>
      <c r="U53" s="16">
        <f t="shared" si="2"/>
        <v>0</v>
      </c>
    </row>
    <row r="54" spans="2:21" ht="15" customHeight="1" x14ac:dyDescent="0.15">
      <c r="B54" s="3">
        <f t="shared" si="0"/>
        <v>52</v>
      </c>
      <c r="D54" s="3">
        <f>IF(AND(LEN(O54)=4,J54&gt;0),MAX(D$2:D53)+1,0)</f>
        <v>0</v>
      </c>
      <c r="E54" s="3">
        <f>IF(OR(AND(科目汇总表!P$5=1,LEN(O54)=4,J54&gt;0),AND(科目汇总表!P$5=2,LEN(O54)=6,J54&gt;0),AND(科目汇总表!P$5=3,LEN(O54)=8,J54&gt;0),AND(科目汇总表!P$5=4,LEN(O54)=10,J54&gt;0)),MAX(E$2:E53)+1,0)</f>
        <v>0</v>
      </c>
      <c r="G54" s="10"/>
      <c r="J54" s="3">
        <f>IF(O54="",0,IF(OR(Q54&lt;&gt;0,SUMIF(data2!H$4:H$10000,O54,data2!V$4:V$10000)&lt;&gt;0,SUMIF(data2!H$4:H$10000,O54,data2!W$4:W$10000)&lt;&gt;0,SUMIF(data2!I$4:I$10000,O54,data2!V$4:V$10000)&lt;&gt;0,SUMIF(data2!I$4:I$10000,O54,data2!W$4:W$10000)&lt;&gt;0,SUMIF(data2!J$4:J$10000,O54,data2!V$4:V$10000)&lt;&gt;0,SUMIF(data2!J$4:J$10000,O54,data2!W$4:W$10000)&lt;&gt;0,SUMIF(data2!T$4:T$10000,O54,data2!V$4:V$10000)&lt;&gt;0,SUMIF(data2!T$4:T$10000,O54,data2!W$4:W$10000)&lt;&gt;0),MAX('km2'!J$2:J53)+1,0))</f>
        <v>0</v>
      </c>
      <c r="K54" s="3">
        <f>IF(MAX(K$2:K53)&gt;=MAX(J:J),0,MAX(K$2:K53)+1)</f>
        <v>0</v>
      </c>
      <c r="O54" s="89">
        <v>4001</v>
      </c>
      <c r="P54" s="89" t="s">
        <v>376</v>
      </c>
      <c r="Q54" s="89">
        <v>0</v>
      </c>
      <c r="S54" s="16" t="str">
        <f t="shared" si="1"/>
        <v>4001 生产成本</v>
      </c>
      <c r="U54" s="16">
        <f t="shared" si="2"/>
        <v>0</v>
      </c>
    </row>
    <row r="55" spans="2:21" ht="15" customHeight="1" x14ac:dyDescent="0.15">
      <c r="B55" s="3">
        <f t="shared" si="0"/>
        <v>53</v>
      </c>
      <c r="D55" s="3">
        <f>IF(AND(LEN(O55)=4,J55&gt;0),MAX(D$2:D54)+1,0)</f>
        <v>0</v>
      </c>
      <c r="E55" s="3">
        <f>IF(OR(AND(科目汇总表!P$5=1,LEN(O55)=4,J55&gt;0),AND(科目汇总表!P$5=2,LEN(O55)=6,J55&gt;0),AND(科目汇总表!P$5=3,LEN(O55)=8,J55&gt;0),AND(科目汇总表!P$5=4,LEN(O55)=10,J55&gt;0)),MAX(E$2:E54)+1,0)</f>
        <v>0</v>
      </c>
      <c r="G55" s="10"/>
      <c r="J55" s="3">
        <f>IF(O55="",0,IF(OR(Q55&lt;&gt;0,SUMIF(data2!H$4:H$10000,O55,data2!V$4:V$10000)&lt;&gt;0,SUMIF(data2!H$4:H$10000,O55,data2!W$4:W$10000)&lt;&gt;0,SUMIF(data2!I$4:I$10000,O55,data2!V$4:V$10000)&lt;&gt;0,SUMIF(data2!I$4:I$10000,O55,data2!W$4:W$10000)&lt;&gt;0,SUMIF(data2!J$4:J$10000,O55,data2!V$4:V$10000)&lt;&gt;0,SUMIF(data2!J$4:J$10000,O55,data2!W$4:W$10000)&lt;&gt;0,SUMIF(data2!T$4:T$10000,O55,data2!V$4:V$10000)&lt;&gt;0,SUMIF(data2!T$4:T$10000,O55,data2!W$4:W$10000)&lt;&gt;0),MAX('km2'!J$2:J54)+1,0))</f>
        <v>0</v>
      </c>
      <c r="K55" s="3">
        <f>IF(MAX(K$2:K54)&gt;=MAX(J:J),0,MAX(K$2:K54)+1)</f>
        <v>0</v>
      </c>
      <c r="O55" s="89">
        <v>4101</v>
      </c>
      <c r="P55" s="89" t="s">
        <v>377</v>
      </c>
      <c r="Q55" s="89">
        <v>0</v>
      </c>
      <c r="S55" s="16" t="str">
        <f t="shared" si="1"/>
        <v>4101 制造费用</v>
      </c>
      <c r="U55" s="16">
        <f t="shared" si="2"/>
        <v>0</v>
      </c>
    </row>
    <row r="56" spans="2:21" ht="15" customHeight="1" x14ac:dyDescent="0.15">
      <c r="B56" s="3">
        <f t="shared" si="0"/>
        <v>54</v>
      </c>
      <c r="D56" s="3">
        <f>IF(AND(LEN(O56)=4,J56&gt;0),MAX(D$2:D55)+1,0)</f>
        <v>0</v>
      </c>
      <c r="E56" s="3">
        <f>IF(OR(AND(科目汇总表!P$5=1,LEN(O56)=4,J56&gt;0),AND(科目汇总表!P$5=2,LEN(O56)=6,J56&gt;0),AND(科目汇总表!P$5=3,LEN(O56)=8,J56&gt;0),AND(科目汇总表!P$5=4,LEN(O56)=10,J56&gt;0)),MAX(E$2:E55)+1,0)</f>
        <v>0</v>
      </c>
      <c r="G56" s="10"/>
      <c r="J56" s="3">
        <f>IF(O56="",0,IF(OR(Q56&lt;&gt;0,SUMIF(data2!H$4:H$10000,O56,data2!V$4:V$10000)&lt;&gt;0,SUMIF(data2!H$4:H$10000,O56,data2!W$4:W$10000)&lt;&gt;0,SUMIF(data2!I$4:I$10000,O56,data2!V$4:V$10000)&lt;&gt;0,SUMIF(data2!I$4:I$10000,O56,data2!W$4:W$10000)&lt;&gt;0,SUMIF(data2!J$4:J$10000,O56,data2!V$4:V$10000)&lt;&gt;0,SUMIF(data2!J$4:J$10000,O56,data2!W$4:W$10000)&lt;&gt;0,SUMIF(data2!T$4:T$10000,O56,data2!V$4:V$10000)&lt;&gt;0,SUMIF(data2!T$4:T$10000,O56,data2!W$4:W$10000)&lt;&gt;0),MAX('km2'!J$2:J55)+1,0))</f>
        <v>0</v>
      </c>
      <c r="K56" s="3">
        <f>IF(MAX(K$2:K55)&gt;=MAX(J:J),0,MAX(K$2:K55)+1)</f>
        <v>0</v>
      </c>
      <c r="O56" s="89">
        <v>4301</v>
      </c>
      <c r="P56" s="89" t="s">
        <v>378</v>
      </c>
      <c r="Q56" s="89">
        <v>0</v>
      </c>
      <c r="S56" s="16" t="str">
        <f t="shared" si="1"/>
        <v>4301 研发支出</v>
      </c>
      <c r="U56" s="16">
        <f t="shared" si="2"/>
        <v>0</v>
      </c>
    </row>
    <row r="57" spans="2:21" ht="15" customHeight="1" x14ac:dyDescent="0.15">
      <c r="B57" s="3">
        <f t="shared" si="0"/>
        <v>55</v>
      </c>
      <c r="D57" s="3">
        <f>IF(AND(LEN(O57)=4,J57&gt;0),MAX(D$2:D56)+1,0)</f>
        <v>0</v>
      </c>
      <c r="E57" s="3">
        <f>IF(OR(AND(科目汇总表!P$5=1,LEN(O57)=4,J57&gt;0),AND(科目汇总表!P$5=2,LEN(O57)=6,J57&gt;0),AND(科目汇总表!P$5=3,LEN(O57)=8,J57&gt;0),AND(科目汇总表!P$5=4,LEN(O57)=10,J57&gt;0)),MAX(E$2:E56)+1,0)</f>
        <v>0</v>
      </c>
      <c r="G57" s="10"/>
      <c r="J57" s="3">
        <f>IF(O57="",0,IF(OR(Q57&lt;&gt;0,SUMIF(data2!H$4:H$10000,O57,data2!V$4:V$10000)&lt;&gt;0,SUMIF(data2!H$4:H$10000,O57,data2!W$4:W$10000)&lt;&gt;0,SUMIF(data2!I$4:I$10000,O57,data2!V$4:V$10000)&lt;&gt;0,SUMIF(data2!I$4:I$10000,O57,data2!W$4:W$10000)&lt;&gt;0,SUMIF(data2!J$4:J$10000,O57,data2!V$4:V$10000)&lt;&gt;0,SUMIF(data2!J$4:J$10000,O57,data2!W$4:W$10000)&lt;&gt;0,SUMIF(data2!T$4:T$10000,O57,data2!V$4:V$10000)&lt;&gt;0,SUMIF(data2!T$4:T$10000,O57,data2!W$4:W$10000)&lt;&gt;0),MAX('km2'!J$2:J56)+1,0))</f>
        <v>0</v>
      </c>
      <c r="K57" s="3">
        <f>IF(MAX(K$2:K56)&gt;=MAX(J:J),0,MAX(K$2:K56)+1)</f>
        <v>0</v>
      </c>
      <c r="O57" s="89">
        <v>4401</v>
      </c>
      <c r="P57" s="89" t="s">
        <v>379</v>
      </c>
      <c r="Q57" s="89">
        <v>0</v>
      </c>
      <c r="S57" s="16" t="str">
        <f t="shared" si="1"/>
        <v>4401 工程施工</v>
      </c>
      <c r="U57" s="16">
        <f t="shared" si="2"/>
        <v>0</v>
      </c>
    </row>
    <row r="58" spans="2:21" ht="15" customHeight="1" x14ac:dyDescent="0.15">
      <c r="B58" s="3">
        <f t="shared" si="0"/>
        <v>56</v>
      </c>
      <c r="D58" s="3">
        <f>IF(AND(LEN(O58)=4,J58&gt;0),MAX(D$2:D57)+1,0)</f>
        <v>0</v>
      </c>
      <c r="E58" s="3">
        <f>IF(OR(AND(科目汇总表!P$5=1,LEN(O58)=4,J58&gt;0),AND(科目汇总表!P$5=2,LEN(O58)=6,J58&gt;0),AND(科目汇总表!P$5=3,LEN(O58)=8,J58&gt;0),AND(科目汇总表!P$5=4,LEN(O58)=10,J58&gt;0)),MAX(E$2:E57)+1,0)</f>
        <v>0</v>
      </c>
      <c r="G58" s="10"/>
      <c r="J58" s="3">
        <f>IF(O58="",0,IF(OR(Q58&lt;&gt;0,SUMIF(data2!H$4:H$10000,O58,data2!V$4:V$10000)&lt;&gt;0,SUMIF(data2!H$4:H$10000,O58,data2!W$4:W$10000)&lt;&gt;0,SUMIF(data2!I$4:I$10000,O58,data2!V$4:V$10000)&lt;&gt;0,SUMIF(data2!I$4:I$10000,O58,data2!W$4:W$10000)&lt;&gt;0,SUMIF(data2!J$4:J$10000,O58,data2!V$4:V$10000)&lt;&gt;0,SUMIF(data2!J$4:J$10000,O58,data2!W$4:W$10000)&lt;&gt;0,SUMIF(data2!T$4:T$10000,O58,data2!V$4:V$10000)&lt;&gt;0,SUMIF(data2!T$4:T$10000,O58,data2!W$4:W$10000)&lt;&gt;0),MAX('km2'!J$2:J57)+1,0))</f>
        <v>0</v>
      </c>
      <c r="K58" s="3">
        <f>IF(MAX(K$2:K57)&gt;=MAX(J:J),0,MAX(K$2:K57)+1)</f>
        <v>0</v>
      </c>
      <c r="O58" s="89">
        <v>4403</v>
      </c>
      <c r="P58" s="89" t="s">
        <v>380</v>
      </c>
      <c r="Q58" s="89">
        <v>0</v>
      </c>
      <c r="S58" s="16" t="str">
        <f t="shared" si="1"/>
        <v>4403 机械作业</v>
      </c>
      <c r="U58" s="16">
        <f t="shared" si="2"/>
        <v>0</v>
      </c>
    </row>
    <row r="59" spans="2:21" ht="15" customHeight="1" x14ac:dyDescent="0.15">
      <c r="B59" s="3">
        <f t="shared" si="0"/>
        <v>57</v>
      </c>
      <c r="D59" s="3">
        <f>IF(AND(LEN(O59)=4,J59&gt;0),MAX(D$2:D58)+1,0)</f>
        <v>0</v>
      </c>
      <c r="E59" s="3">
        <f>IF(OR(AND(科目汇总表!P$5=1,LEN(O59)=4,J59&gt;0),AND(科目汇总表!P$5=2,LEN(O59)=6,J59&gt;0),AND(科目汇总表!P$5=3,LEN(O59)=8,J59&gt;0),AND(科目汇总表!P$5=4,LEN(O59)=10,J59&gt;0)),MAX(E$2:E58)+1,0)</f>
        <v>0</v>
      </c>
      <c r="G59" s="10"/>
      <c r="J59" s="3">
        <f>IF(O59="",0,IF(OR(Q59&lt;&gt;0,SUMIF(data2!H$4:H$10000,O59,data2!V$4:V$10000)&lt;&gt;0,SUMIF(data2!H$4:H$10000,O59,data2!W$4:W$10000)&lt;&gt;0,SUMIF(data2!I$4:I$10000,O59,data2!V$4:V$10000)&lt;&gt;0,SUMIF(data2!I$4:I$10000,O59,data2!W$4:W$10000)&lt;&gt;0,SUMIF(data2!J$4:J$10000,O59,data2!V$4:V$10000)&lt;&gt;0,SUMIF(data2!J$4:J$10000,O59,data2!W$4:W$10000)&lt;&gt;0,SUMIF(data2!T$4:T$10000,O59,data2!V$4:V$10000)&lt;&gt;0,SUMIF(data2!T$4:T$10000,O59,data2!W$4:W$10000)&lt;&gt;0),MAX('km2'!J$2:J58)+1,0))</f>
        <v>0</v>
      </c>
      <c r="K59" s="3">
        <f>IF(MAX(K$2:K58)&gt;=MAX(J:J),0,MAX(K$2:K58)+1)</f>
        <v>0</v>
      </c>
      <c r="O59" s="89">
        <v>5001</v>
      </c>
      <c r="P59" s="89" t="s">
        <v>381</v>
      </c>
      <c r="Q59" s="89">
        <v>0</v>
      </c>
      <c r="S59" s="16" t="str">
        <f t="shared" si="1"/>
        <v>5001 主营业务收入</v>
      </c>
      <c r="U59" s="16">
        <f t="shared" si="2"/>
        <v>0</v>
      </c>
    </row>
    <row r="60" spans="2:21" ht="15" customHeight="1" x14ac:dyDescent="0.15">
      <c r="B60" s="3">
        <f t="shared" si="0"/>
        <v>58</v>
      </c>
      <c r="D60" s="3">
        <f>IF(AND(LEN(O60)=4,J60&gt;0),MAX(D$2:D59)+1,0)</f>
        <v>0</v>
      </c>
      <c r="E60" s="3">
        <f>IF(OR(AND(科目汇总表!P$5=1,LEN(O60)=4,J60&gt;0),AND(科目汇总表!P$5=2,LEN(O60)=6,J60&gt;0),AND(科目汇总表!P$5=3,LEN(O60)=8,J60&gt;0),AND(科目汇总表!P$5=4,LEN(O60)=10,J60&gt;0)),MAX(E$2:E59)+1,0)</f>
        <v>0</v>
      </c>
      <c r="G60" s="10"/>
      <c r="J60" s="3">
        <f>IF(O60="",0,IF(OR(Q60&lt;&gt;0,SUMIF(data2!H$4:H$10000,O60,data2!V$4:V$10000)&lt;&gt;0,SUMIF(data2!H$4:H$10000,O60,data2!W$4:W$10000)&lt;&gt;0,SUMIF(data2!I$4:I$10000,O60,data2!V$4:V$10000)&lt;&gt;0,SUMIF(data2!I$4:I$10000,O60,data2!W$4:W$10000)&lt;&gt;0,SUMIF(data2!J$4:J$10000,O60,data2!V$4:V$10000)&lt;&gt;0,SUMIF(data2!J$4:J$10000,O60,data2!W$4:W$10000)&lt;&gt;0,SUMIF(data2!T$4:T$10000,O60,data2!V$4:V$10000)&lt;&gt;0,SUMIF(data2!T$4:T$10000,O60,data2!W$4:W$10000)&lt;&gt;0),MAX('km2'!J$2:J59)+1,0))</f>
        <v>0</v>
      </c>
      <c r="K60" s="3">
        <f>IF(MAX(K$2:K59)&gt;=MAX(J:J),0,MAX(K$2:K59)+1)</f>
        <v>0</v>
      </c>
      <c r="O60" s="89">
        <v>5051</v>
      </c>
      <c r="P60" s="89" t="s">
        <v>382</v>
      </c>
      <c r="Q60" s="89">
        <v>0</v>
      </c>
      <c r="S60" s="16" t="str">
        <f t="shared" si="1"/>
        <v>5051 其他业务收入</v>
      </c>
      <c r="U60" s="16">
        <f t="shared" si="2"/>
        <v>0</v>
      </c>
    </row>
    <row r="61" spans="2:21" ht="15" customHeight="1" x14ac:dyDescent="0.15">
      <c r="B61" s="3">
        <f t="shared" si="0"/>
        <v>59</v>
      </c>
      <c r="D61" s="3">
        <f>IF(AND(LEN(O61)=4,J61&gt;0),MAX(D$2:D60)+1,0)</f>
        <v>0</v>
      </c>
      <c r="E61" s="3">
        <f>IF(OR(AND(科目汇总表!P$5=1,LEN(O61)=4,J61&gt;0),AND(科目汇总表!P$5=2,LEN(O61)=6,J61&gt;0),AND(科目汇总表!P$5=3,LEN(O61)=8,J61&gt;0),AND(科目汇总表!P$5=4,LEN(O61)=10,J61&gt;0)),MAX(E$2:E60)+1,0)</f>
        <v>0</v>
      </c>
      <c r="G61" s="10"/>
      <c r="J61" s="3">
        <f>IF(O61="",0,IF(OR(Q61&lt;&gt;0,SUMIF(data2!H$4:H$10000,O61,data2!V$4:V$10000)&lt;&gt;0,SUMIF(data2!H$4:H$10000,O61,data2!W$4:W$10000)&lt;&gt;0,SUMIF(data2!I$4:I$10000,O61,data2!V$4:V$10000)&lt;&gt;0,SUMIF(data2!I$4:I$10000,O61,data2!W$4:W$10000)&lt;&gt;0,SUMIF(data2!J$4:J$10000,O61,data2!V$4:V$10000)&lt;&gt;0,SUMIF(data2!J$4:J$10000,O61,data2!W$4:W$10000)&lt;&gt;0,SUMIF(data2!T$4:T$10000,O61,data2!V$4:V$10000)&lt;&gt;0,SUMIF(data2!T$4:T$10000,O61,data2!W$4:W$10000)&lt;&gt;0),MAX('km2'!J$2:J60)+1,0))</f>
        <v>0</v>
      </c>
      <c r="K61" s="3">
        <f>IF(MAX(K$2:K60)&gt;=MAX(J:J),0,MAX(K$2:K60)+1)</f>
        <v>0</v>
      </c>
      <c r="O61" s="89">
        <v>5111</v>
      </c>
      <c r="P61" s="89" t="s">
        <v>383</v>
      </c>
      <c r="Q61" s="89">
        <v>0</v>
      </c>
      <c r="S61" s="16" t="str">
        <f t="shared" si="1"/>
        <v>5111 投资收益</v>
      </c>
      <c r="U61" s="16">
        <f t="shared" si="2"/>
        <v>0</v>
      </c>
    </row>
    <row r="62" spans="2:21" ht="15" customHeight="1" x14ac:dyDescent="0.15">
      <c r="B62" s="3">
        <f t="shared" si="0"/>
        <v>60</v>
      </c>
      <c r="D62" s="3">
        <f>IF(AND(LEN(O62)=4,J62&gt;0),MAX(D$2:D61)+1,0)</f>
        <v>0</v>
      </c>
      <c r="E62" s="3">
        <f>IF(OR(AND(科目汇总表!P$5=1,LEN(O62)=4,J62&gt;0),AND(科目汇总表!P$5=2,LEN(O62)=6,J62&gt;0),AND(科目汇总表!P$5=3,LEN(O62)=8,J62&gt;0),AND(科目汇总表!P$5=4,LEN(O62)=10,J62&gt;0)),MAX(E$2:E61)+1,0)</f>
        <v>0</v>
      </c>
      <c r="G62" s="10"/>
      <c r="J62" s="3">
        <f>IF(O62="",0,IF(OR(Q62&lt;&gt;0,SUMIF(data2!H$4:H$10000,O62,data2!V$4:V$10000)&lt;&gt;0,SUMIF(data2!H$4:H$10000,O62,data2!W$4:W$10000)&lt;&gt;0,SUMIF(data2!I$4:I$10000,O62,data2!V$4:V$10000)&lt;&gt;0,SUMIF(data2!I$4:I$10000,O62,data2!W$4:W$10000)&lt;&gt;0,SUMIF(data2!J$4:J$10000,O62,data2!V$4:V$10000)&lt;&gt;0,SUMIF(data2!J$4:J$10000,O62,data2!W$4:W$10000)&lt;&gt;0,SUMIF(data2!T$4:T$10000,O62,data2!V$4:V$10000)&lt;&gt;0,SUMIF(data2!T$4:T$10000,O62,data2!W$4:W$10000)&lt;&gt;0),MAX('km2'!J$2:J61)+1,0))</f>
        <v>0</v>
      </c>
      <c r="K62" s="3">
        <f>IF(MAX(K$2:K61)&gt;=MAX(J:J),0,MAX(K$2:K61)+1)</f>
        <v>0</v>
      </c>
      <c r="O62" s="89">
        <v>5301</v>
      </c>
      <c r="P62" s="89" t="s">
        <v>384</v>
      </c>
      <c r="Q62" s="89">
        <v>0</v>
      </c>
      <c r="S62" s="16" t="str">
        <f t="shared" si="1"/>
        <v>5301 营业外收入</v>
      </c>
      <c r="U62" s="16">
        <f t="shared" si="2"/>
        <v>0</v>
      </c>
    </row>
    <row r="63" spans="2:21" ht="15" customHeight="1" x14ac:dyDescent="0.15">
      <c r="B63" s="3">
        <f t="shared" si="0"/>
        <v>61</v>
      </c>
      <c r="D63" s="3">
        <f>IF(AND(LEN(O63)=4,J63&gt;0),MAX(D$2:D62)+1,0)</f>
        <v>0</v>
      </c>
      <c r="E63" s="3">
        <f>IF(OR(AND(科目汇总表!P$5=1,LEN(O63)=4,J63&gt;0),AND(科目汇总表!P$5=2,LEN(O63)=6,J63&gt;0),AND(科目汇总表!P$5=3,LEN(O63)=8,J63&gt;0),AND(科目汇总表!P$5=4,LEN(O63)=10,J63&gt;0)),MAX(E$2:E62)+1,0)</f>
        <v>0</v>
      </c>
      <c r="G63" s="10"/>
      <c r="J63" s="3">
        <f>IF(O63="",0,IF(OR(Q63&lt;&gt;0,SUMIF(data2!H$4:H$10000,O63,data2!V$4:V$10000)&lt;&gt;0,SUMIF(data2!H$4:H$10000,O63,data2!W$4:W$10000)&lt;&gt;0,SUMIF(data2!I$4:I$10000,O63,data2!V$4:V$10000)&lt;&gt;0,SUMIF(data2!I$4:I$10000,O63,data2!W$4:W$10000)&lt;&gt;0,SUMIF(data2!J$4:J$10000,O63,data2!V$4:V$10000)&lt;&gt;0,SUMIF(data2!J$4:J$10000,O63,data2!W$4:W$10000)&lt;&gt;0,SUMIF(data2!T$4:T$10000,O63,data2!V$4:V$10000)&lt;&gt;0,SUMIF(data2!T$4:T$10000,O63,data2!W$4:W$10000)&lt;&gt;0),MAX('km2'!J$2:J62)+1,0))</f>
        <v>0</v>
      </c>
      <c r="K63" s="3">
        <f>IF(MAX(K$2:K62)&gt;=MAX(J:J),0,MAX(K$2:K62)+1)</f>
        <v>0</v>
      </c>
      <c r="O63" s="89">
        <v>5401</v>
      </c>
      <c r="P63" s="89" t="s">
        <v>385</v>
      </c>
      <c r="Q63" s="89">
        <v>0</v>
      </c>
      <c r="S63" s="16" t="str">
        <f t="shared" si="1"/>
        <v>5401 主营业务成本</v>
      </c>
      <c r="U63" s="16">
        <f t="shared" si="2"/>
        <v>0</v>
      </c>
    </row>
    <row r="64" spans="2:21" ht="15" customHeight="1" x14ac:dyDescent="0.15">
      <c r="B64" s="3">
        <f t="shared" si="0"/>
        <v>62</v>
      </c>
      <c r="D64" s="3">
        <f>IF(AND(LEN(O64)=4,J64&gt;0),MAX(D$2:D63)+1,0)</f>
        <v>0</v>
      </c>
      <c r="E64" s="3">
        <f>IF(OR(AND(科目汇总表!P$5=1,LEN(O64)=4,J64&gt;0),AND(科目汇总表!P$5=2,LEN(O64)=6,J64&gt;0),AND(科目汇总表!P$5=3,LEN(O64)=8,J64&gt;0),AND(科目汇总表!P$5=4,LEN(O64)=10,J64&gt;0)),MAX(E$2:E63)+1,0)</f>
        <v>0</v>
      </c>
      <c r="G64" s="10"/>
      <c r="J64" s="3">
        <f>IF(O64="",0,IF(OR(Q64&lt;&gt;0,SUMIF(data2!H$4:H$10000,O64,data2!V$4:V$10000)&lt;&gt;0,SUMIF(data2!H$4:H$10000,O64,data2!W$4:W$10000)&lt;&gt;0,SUMIF(data2!I$4:I$10000,O64,data2!V$4:V$10000)&lt;&gt;0,SUMIF(data2!I$4:I$10000,O64,data2!W$4:W$10000)&lt;&gt;0,SUMIF(data2!J$4:J$10000,O64,data2!V$4:V$10000)&lt;&gt;0,SUMIF(data2!J$4:J$10000,O64,data2!W$4:W$10000)&lt;&gt;0,SUMIF(data2!T$4:T$10000,O64,data2!V$4:V$10000)&lt;&gt;0,SUMIF(data2!T$4:T$10000,O64,data2!W$4:W$10000)&lt;&gt;0),MAX('km2'!J$2:J63)+1,0))</f>
        <v>0</v>
      </c>
      <c r="K64" s="3">
        <f>IF(MAX(K$2:K63)&gt;=MAX(J:J),0,MAX(K$2:K63)+1)</f>
        <v>0</v>
      </c>
      <c r="O64" s="89">
        <v>5402</v>
      </c>
      <c r="P64" s="89" t="s">
        <v>386</v>
      </c>
      <c r="Q64" s="89">
        <v>0</v>
      </c>
      <c r="S64" s="16" t="str">
        <f t="shared" si="1"/>
        <v>5402 其他业务成本</v>
      </c>
      <c r="U64" s="16">
        <f t="shared" si="2"/>
        <v>0</v>
      </c>
    </row>
    <row r="65" spans="2:21" ht="15" customHeight="1" x14ac:dyDescent="0.15">
      <c r="B65" s="3">
        <f t="shared" si="0"/>
        <v>63</v>
      </c>
      <c r="D65" s="3">
        <f>IF(AND(LEN(O65)=4,J65&gt;0),MAX(D$2:D64)+1,0)</f>
        <v>0</v>
      </c>
      <c r="E65" s="3">
        <f>IF(OR(AND(科目汇总表!P$5=1,LEN(O65)=4,J65&gt;0),AND(科目汇总表!P$5=2,LEN(O65)=6,J65&gt;0),AND(科目汇总表!P$5=3,LEN(O65)=8,J65&gt;0),AND(科目汇总表!P$5=4,LEN(O65)=10,J65&gt;0)),MAX(E$2:E64)+1,0)</f>
        <v>0</v>
      </c>
      <c r="G65" s="10"/>
      <c r="J65" s="3">
        <f>IF(O65="",0,IF(OR(Q65&lt;&gt;0,SUMIF(data2!H$4:H$10000,O65,data2!V$4:V$10000)&lt;&gt;0,SUMIF(data2!H$4:H$10000,O65,data2!W$4:W$10000)&lt;&gt;0,SUMIF(data2!I$4:I$10000,O65,data2!V$4:V$10000)&lt;&gt;0,SUMIF(data2!I$4:I$10000,O65,data2!W$4:W$10000)&lt;&gt;0,SUMIF(data2!J$4:J$10000,O65,data2!V$4:V$10000)&lt;&gt;0,SUMIF(data2!J$4:J$10000,O65,data2!W$4:W$10000)&lt;&gt;0,SUMIF(data2!T$4:T$10000,O65,data2!V$4:V$10000)&lt;&gt;0,SUMIF(data2!T$4:T$10000,O65,data2!W$4:W$10000)&lt;&gt;0),MAX('km2'!J$2:J64)+1,0))</f>
        <v>0</v>
      </c>
      <c r="K65" s="3">
        <f>IF(MAX(K$2:K64)&gt;=MAX(J:J),0,MAX(K$2:K64)+1)</f>
        <v>0</v>
      </c>
      <c r="O65" s="89">
        <v>5403</v>
      </c>
      <c r="P65" s="89" t="s">
        <v>387</v>
      </c>
      <c r="Q65" s="89">
        <v>0</v>
      </c>
      <c r="S65" s="16" t="str">
        <f t="shared" si="1"/>
        <v>5403 营业税金及附加</v>
      </c>
      <c r="U65" s="16">
        <f t="shared" si="2"/>
        <v>0</v>
      </c>
    </row>
    <row r="66" spans="2:21" ht="15" customHeight="1" x14ac:dyDescent="0.15">
      <c r="B66" s="3">
        <f t="shared" si="0"/>
        <v>64</v>
      </c>
      <c r="D66" s="3">
        <f>IF(AND(LEN(O66)=4,J66&gt;0),MAX(D$2:D65)+1,0)</f>
        <v>0</v>
      </c>
      <c r="E66" s="3">
        <f>IF(OR(AND(科目汇总表!P$5=1,LEN(O66)=4,J66&gt;0),AND(科目汇总表!P$5=2,LEN(O66)=6,J66&gt;0),AND(科目汇总表!P$5=3,LEN(O66)=8,J66&gt;0),AND(科目汇总表!P$5=4,LEN(O66)=10,J66&gt;0)),MAX(E$2:E65)+1,0)</f>
        <v>0</v>
      </c>
      <c r="G66" s="10"/>
      <c r="J66" s="3">
        <f>IF(O66="",0,IF(OR(Q66&lt;&gt;0,SUMIF(data2!H$4:H$10000,O66,data2!V$4:V$10000)&lt;&gt;0,SUMIF(data2!H$4:H$10000,O66,data2!W$4:W$10000)&lt;&gt;0,SUMIF(data2!I$4:I$10000,O66,data2!V$4:V$10000)&lt;&gt;0,SUMIF(data2!I$4:I$10000,O66,data2!W$4:W$10000)&lt;&gt;0,SUMIF(data2!J$4:J$10000,O66,data2!V$4:V$10000)&lt;&gt;0,SUMIF(data2!J$4:J$10000,O66,data2!W$4:W$10000)&lt;&gt;0,SUMIF(data2!T$4:T$10000,O66,data2!V$4:V$10000)&lt;&gt;0,SUMIF(data2!T$4:T$10000,O66,data2!W$4:W$10000)&lt;&gt;0),MAX('km2'!J$2:J65)+1,0))</f>
        <v>0</v>
      </c>
      <c r="K66" s="3">
        <f>IF(MAX(K$2:K65)&gt;=MAX(J:J),0,MAX(K$2:K65)+1)</f>
        <v>0</v>
      </c>
      <c r="O66" s="89">
        <v>5601</v>
      </c>
      <c r="P66" s="89" t="s">
        <v>388</v>
      </c>
      <c r="Q66" s="89">
        <v>0</v>
      </c>
      <c r="S66" s="16" t="str">
        <f t="shared" si="1"/>
        <v>5601 销售费用</v>
      </c>
      <c r="U66" s="16">
        <f t="shared" si="2"/>
        <v>0</v>
      </c>
    </row>
    <row r="67" spans="2:21" ht="15" customHeight="1" x14ac:dyDescent="0.15">
      <c r="B67" s="3">
        <f t="shared" si="0"/>
        <v>65</v>
      </c>
      <c r="D67" s="3">
        <f>IF(AND(LEN(O67)=4,J67&gt;0),MAX(D$2:D66)+1,0)</f>
        <v>0</v>
      </c>
      <c r="E67" s="3">
        <f>IF(OR(AND(科目汇总表!P$5=1,LEN(O67)=4,J67&gt;0),AND(科目汇总表!P$5=2,LEN(O67)=6,J67&gt;0),AND(科目汇总表!P$5=3,LEN(O67)=8,J67&gt;0),AND(科目汇总表!P$5=4,LEN(O67)=10,J67&gt;0)),MAX(E$2:E66)+1,0)</f>
        <v>0</v>
      </c>
      <c r="G67" s="10"/>
      <c r="J67" s="3">
        <f>IF(O67="",0,IF(OR(Q67&lt;&gt;0,SUMIF(data2!H$4:H$10000,O67,data2!V$4:V$10000)&lt;&gt;0,SUMIF(data2!H$4:H$10000,O67,data2!W$4:W$10000)&lt;&gt;0,SUMIF(data2!I$4:I$10000,O67,data2!V$4:V$10000)&lt;&gt;0,SUMIF(data2!I$4:I$10000,O67,data2!W$4:W$10000)&lt;&gt;0,SUMIF(data2!J$4:J$10000,O67,data2!V$4:V$10000)&lt;&gt;0,SUMIF(data2!J$4:J$10000,O67,data2!W$4:W$10000)&lt;&gt;0,SUMIF(data2!T$4:T$10000,O67,data2!V$4:V$10000)&lt;&gt;0,SUMIF(data2!T$4:T$10000,O67,data2!W$4:W$10000)&lt;&gt;0),MAX('km2'!J$2:J66)+1,0))</f>
        <v>0</v>
      </c>
      <c r="K67" s="3">
        <f>IF(MAX(K$2:K66)&gt;=MAX(J:J),0,MAX(K$2:K66)+1)</f>
        <v>0</v>
      </c>
      <c r="O67" s="89">
        <v>5602</v>
      </c>
      <c r="P67" s="89" t="s">
        <v>389</v>
      </c>
      <c r="Q67" s="89">
        <v>0</v>
      </c>
      <c r="S67" s="16" t="str">
        <f t="shared" si="1"/>
        <v>5602 管理费用</v>
      </c>
      <c r="U67" s="16">
        <f t="shared" si="2"/>
        <v>0</v>
      </c>
    </row>
    <row r="68" spans="2:21" ht="15" customHeight="1" x14ac:dyDescent="0.15">
      <c r="B68" s="3">
        <f t="shared" ref="B68:B131" si="3">IF(P68="",0,ROW()-2)</f>
        <v>66</v>
      </c>
      <c r="D68" s="3">
        <f>IF(AND(LEN(O68)=4,J68&gt;0),MAX(D$2:D67)+1,0)</f>
        <v>0</v>
      </c>
      <c r="E68" s="3">
        <f>IF(OR(AND(科目汇总表!P$5=1,LEN(O68)=4,J68&gt;0),AND(科目汇总表!P$5=2,LEN(O68)=6,J68&gt;0),AND(科目汇总表!P$5=3,LEN(O68)=8,J68&gt;0),AND(科目汇总表!P$5=4,LEN(O68)=10,J68&gt;0)),MAX(E$2:E67)+1,0)</f>
        <v>0</v>
      </c>
      <c r="G68" s="10"/>
      <c r="J68" s="3">
        <f>IF(O68="",0,IF(OR(Q68&lt;&gt;0,SUMIF(data2!H$4:H$10000,O68,data2!V$4:V$10000)&lt;&gt;0,SUMIF(data2!H$4:H$10000,O68,data2!W$4:W$10000)&lt;&gt;0,SUMIF(data2!I$4:I$10000,O68,data2!V$4:V$10000)&lt;&gt;0,SUMIF(data2!I$4:I$10000,O68,data2!W$4:W$10000)&lt;&gt;0,SUMIF(data2!J$4:J$10000,O68,data2!V$4:V$10000)&lt;&gt;0,SUMIF(data2!J$4:J$10000,O68,data2!W$4:W$10000)&lt;&gt;0,SUMIF(data2!T$4:T$10000,O68,data2!V$4:V$10000)&lt;&gt;0,SUMIF(data2!T$4:T$10000,O68,data2!W$4:W$10000)&lt;&gt;0),MAX('km2'!J$2:J67)+1,0))</f>
        <v>0</v>
      </c>
      <c r="K68" s="3">
        <f>IF(MAX(K$2:K67)&gt;=MAX(J:J),0,MAX(K$2:K67)+1)</f>
        <v>0</v>
      </c>
      <c r="O68" s="89">
        <v>5603</v>
      </c>
      <c r="P68" s="89" t="s">
        <v>390</v>
      </c>
      <c r="Q68" s="89">
        <v>0</v>
      </c>
      <c r="S68" s="16" t="str">
        <f t="shared" ref="S68:S131" si="4">IF(P68="","",O68&amp;" "&amp;P68)</f>
        <v>5603 财务费用</v>
      </c>
      <c r="U68" s="16">
        <f t="shared" ref="U68:U131" si="5">IF(K68=0,0,VLOOKUP(K68,J:P,6,0)&amp;" "&amp;VLOOKUP(K68,J:P,7,0))</f>
        <v>0</v>
      </c>
    </row>
    <row r="69" spans="2:21" ht="15" customHeight="1" x14ac:dyDescent="0.15">
      <c r="B69" s="3">
        <f t="shared" si="3"/>
        <v>67</v>
      </c>
      <c r="D69" s="3">
        <f>IF(AND(LEN(O69)=4,J69&gt;0),MAX(D$2:D68)+1,0)</f>
        <v>0</v>
      </c>
      <c r="E69" s="3">
        <f>IF(OR(AND(科目汇总表!P$5=1,LEN(O69)=4,J69&gt;0),AND(科目汇总表!P$5=2,LEN(O69)=6,J69&gt;0),AND(科目汇总表!P$5=3,LEN(O69)=8,J69&gt;0),AND(科目汇总表!P$5=4,LEN(O69)=10,J69&gt;0)),MAX(E$2:E68)+1,0)</f>
        <v>0</v>
      </c>
      <c r="G69" s="10"/>
      <c r="J69" s="3">
        <f>IF(O69="",0,IF(OR(Q69&lt;&gt;0,SUMIF(data2!H$4:H$10000,O69,data2!V$4:V$10000)&lt;&gt;0,SUMIF(data2!H$4:H$10000,O69,data2!W$4:W$10000)&lt;&gt;0,SUMIF(data2!I$4:I$10000,O69,data2!V$4:V$10000)&lt;&gt;0,SUMIF(data2!I$4:I$10000,O69,data2!W$4:W$10000)&lt;&gt;0,SUMIF(data2!J$4:J$10000,O69,data2!V$4:V$10000)&lt;&gt;0,SUMIF(data2!J$4:J$10000,O69,data2!W$4:W$10000)&lt;&gt;0,SUMIF(data2!T$4:T$10000,O69,data2!V$4:V$10000)&lt;&gt;0,SUMIF(data2!T$4:T$10000,O69,data2!W$4:W$10000)&lt;&gt;0),MAX('km2'!J$2:J68)+1,0))</f>
        <v>0</v>
      </c>
      <c r="K69" s="3">
        <f>IF(MAX(K$2:K68)&gt;=MAX(J:J),0,MAX(K$2:K68)+1)</f>
        <v>0</v>
      </c>
      <c r="O69" s="89">
        <v>5711</v>
      </c>
      <c r="P69" s="89" t="s">
        <v>391</v>
      </c>
      <c r="Q69" s="89">
        <v>0</v>
      </c>
      <c r="S69" s="16" t="str">
        <f t="shared" si="4"/>
        <v>5711 营业外支出</v>
      </c>
      <c r="U69" s="16">
        <f t="shared" si="5"/>
        <v>0</v>
      </c>
    </row>
    <row r="70" spans="2:21" ht="15" customHeight="1" x14ac:dyDescent="0.15">
      <c r="B70" s="3">
        <f t="shared" si="3"/>
        <v>68</v>
      </c>
      <c r="D70" s="3">
        <f>IF(AND(LEN(O70)=4,J70&gt;0),MAX(D$2:D69)+1,0)</f>
        <v>0</v>
      </c>
      <c r="E70" s="3">
        <f>IF(OR(AND(科目汇总表!P$5=1,LEN(O70)=4,J70&gt;0),AND(科目汇总表!P$5=2,LEN(O70)=6,J70&gt;0),AND(科目汇总表!P$5=3,LEN(O70)=8,J70&gt;0),AND(科目汇总表!P$5=4,LEN(O70)=10,J70&gt;0)),MAX(E$2:E69)+1,0)</f>
        <v>0</v>
      </c>
      <c r="G70" s="10"/>
      <c r="J70" s="3">
        <f>IF(O70="",0,IF(OR(Q70&lt;&gt;0,SUMIF(data2!H$4:H$10000,O70,data2!V$4:V$10000)&lt;&gt;0,SUMIF(data2!H$4:H$10000,O70,data2!W$4:W$10000)&lt;&gt;0,SUMIF(data2!I$4:I$10000,O70,data2!V$4:V$10000)&lt;&gt;0,SUMIF(data2!I$4:I$10000,O70,data2!W$4:W$10000)&lt;&gt;0,SUMIF(data2!J$4:J$10000,O70,data2!V$4:V$10000)&lt;&gt;0,SUMIF(data2!J$4:J$10000,O70,data2!W$4:W$10000)&lt;&gt;0,SUMIF(data2!T$4:T$10000,O70,data2!V$4:V$10000)&lt;&gt;0,SUMIF(data2!T$4:T$10000,O70,data2!W$4:W$10000)&lt;&gt;0),MAX('km2'!J$2:J69)+1,0))</f>
        <v>0</v>
      </c>
      <c r="K70" s="3">
        <f>IF(MAX(K$2:K69)&gt;=MAX(J:J),0,MAX(K$2:K69)+1)</f>
        <v>0</v>
      </c>
      <c r="O70" s="89">
        <v>5801</v>
      </c>
      <c r="P70" s="89" t="s">
        <v>392</v>
      </c>
      <c r="Q70" s="89">
        <v>0</v>
      </c>
      <c r="S70" s="16" t="str">
        <f t="shared" si="4"/>
        <v>5801 所得税费用</v>
      </c>
      <c r="U70" s="16">
        <f t="shared" si="5"/>
        <v>0</v>
      </c>
    </row>
    <row r="71" spans="2:21" ht="15" customHeight="1" x14ac:dyDescent="0.15">
      <c r="B71" s="3">
        <f t="shared" si="3"/>
        <v>0</v>
      </c>
      <c r="D71" s="3">
        <f>IF(AND(LEN(O71)=4,J71&gt;0),MAX(D$2:D70)+1,0)</f>
        <v>0</v>
      </c>
      <c r="E71" s="3">
        <f>IF(OR(AND(科目汇总表!P$5=1,LEN(O71)=4,J71&gt;0),AND(科目汇总表!P$5=2,LEN(O71)=6,J71&gt;0),AND(科目汇总表!P$5=3,LEN(O71)=8,J71&gt;0),AND(科目汇总表!P$5=4,LEN(O71)=10,J71&gt;0)),MAX(E$2:E70)+1,0)</f>
        <v>0</v>
      </c>
      <c r="G71" s="10"/>
      <c r="J71" s="3">
        <f>IF(O71="",0,IF(OR(Q71&lt;&gt;0,SUMIF(data2!H$4:H$10000,O71,data2!V$4:V$10000)&lt;&gt;0,SUMIF(data2!H$4:H$10000,O71,data2!W$4:W$10000)&lt;&gt;0,SUMIF(data2!I$4:I$10000,O71,data2!V$4:V$10000)&lt;&gt;0,SUMIF(data2!I$4:I$10000,O71,data2!W$4:W$10000)&lt;&gt;0,SUMIF(data2!J$4:J$10000,O71,data2!V$4:V$10000)&lt;&gt;0,SUMIF(data2!J$4:J$10000,O71,data2!W$4:W$10000)&lt;&gt;0,SUMIF(data2!T$4:T$10000,O71,data2!V$4:V$10000)&lt;&gt;0,SUMIF(data2!T$4:T$10000,O71,data2!W$4:W$10000)&lt;&gt;0),MAX('km2'!J$2:J70)+1,0))</f>
        <v>0</v>
      </c>
      <c r="K71" s="3">
        <f>IF(MAX(K$2:K70)&gt;=MAX(J:J),0,MAX(K$2:K70)+1)</f>
        <v>0</v>
      </c>
      <c r="Q71" s="89">
        <v>0</v>
      </c>
      <c r="S71" s="16" t="str">
        <f t="shared" si="4"/>
        <v/>
      </c>
      <c r="U71" s="16">
        <f t="shared" si="5"/>
        <v>0</v>
      </c>
    </row>
    <row r="72" spans="2:21" ht="15" customHeight="1" x14ac:dyDescent="0.15">
      <c r="B72" s="3">
        <f t="shared" si="3"/>
        <v>0</v>
      </c>
      <c r="D72" s="3">
        <f>IF(AND(LEN(O72)=4,J72&gt;0),MAX(D$2:D71)+1,0)</f>
        <v>0</v>
      </c>
      <c r="E72" s="3">
        <f>IF(OR(AND(科目汇总表!P$5=1,LEN(O72)=4,J72&gt;0),AND(科目汇总表!P$5=2,LEN(O72)=6,J72&gt;0),AND(科目汇总表!P$5=3,LEN(O72)=8,J72&gt;0),AND(科目汇总表!P$5=4,LEN(O72)=10,J72&gt;0)),MAX(E$2:E71)+1,0)</f>
        <v>0</v>
      </c>
      <c r="G72" s="10"/>
      <c r="J72" s="3">
        <f>IF(O72="",0,IF(OR(Q72&lt;&gt;0,SUMIF(data2!H$4:H$10000,O72,data2!V$4:V$10000)&lt;&gt;0,SUMIF(data2!H$4:H$10000,O72,data2!W$4:W$10000)&lt;&gt;0,SUMIF(data2!I$4:I$10000,O72,data2!V$4:V$10000)&lt;&gt;0,SUMIF(data2!I$4:I$10000,O72,data2!W$4:W$10000)&lt;&gt;0,SUMIF(data2!J$4:J$10000,O72,data2!V$4:V$10000)&lt;&gt;0,SUMIF(data2!J$4:J$10000,O72,data2!W$4:W$10000)&lt;&gt;0,SUMIF(data2!T$4:T$10000,O72,data2!V$4:V$10000)&lt;&gt;0,SUMIF(data2!T$4:T$10000,O72,data2!W$4:W$10000)&lt;&gt;0),MAX('km2'!J$2:J71)+1,0))</f>
        <v>0</v>
      </c>
      <c r="K72" s="3">
        <f>IF(MAX(K$2:K71)&gt;=MAX(J:J),0,MAX(K$2:K71)+1)</f>
        <v>0</v>
      </c>
      <c r="Q72" s="89">
        <v>0</v>
      </c>
      <c r="S72" s="16" t="str">
        <f t="shared" si="4"/>
        <v/>
      </c>
      <c r="U72" s="16">
        <f t="shared" si="5"/>
        <v>0</v>
      </c>
    </row>
    <row r="73" spans="2:21" ht="15" customHeight="1" x14ac:dyDescent="0.15">
      <c r="B73" s="3">
        <f t="shared" si="3"/>
        <v>0</v>
      </c>
      <c r="D73" s="3">
        <f>IF(AND(LEN(O73)=4,J73&gt;0),MAX(D$2:D72)+1,0)</f>
        <v>0</v>
      </c>
      <c r="E73" s="3">
        <f>IF(OR(AND(科目汇总表!P$5=1,LEN(O73)=4,J73&gt;0),AND(科目汇总表!P$5=2,LEN(O73)=6,J73&gt;0),AND(科目汇总表!P$5=3,LEN(O73)=8,J73&gt;0),AND(科目汇总表!P$5=4,LEN(O73)=10,J73&gt;0)),MAX(E$2:E72)+1,0)</f>
        <v>0</v>
      </c>
      <c r="G73" s="10"/>
      <c r="J73" s="3">
        <f>IF(O73="",0,IF(OR(Q73&lt;&gt;0,SUMIF(data2!H$4:H$10000,O73,data2!V$4:V$10000)&lt;&gt;0,SUMIF(data2!H$4:H$10000,O73,data2!W$4:W$10000)&lt;&gt;0,SUMIF(data2!I$4:I$10000,O73,data2!V$4:V$10000)&lt;&gt;0,SUMIF(data2!I$4:I$10000,O73,data2!W$4:W$10000)&lt;&gt;0,SUMIF(data2!J$4:J$10000,O73,data2!V$4:V$10000)&lt;&gt;0,SUMIF(data2!J$4:J$10000,O73,data2!W$4:W$10000)&lt;&gt;0,SUMIF(data2!T$4:T$10000,O73,data2!V$4:V$10000)&lt;&gt;0,SUMIF(data2!T$4:T$10000,O73,data2!W$4:W$10000)&lt;&gt;0),MAX('km2'!J$2:J72)+1,0))</f>
        <v>0</v>
      </c>
      <c r="K73" s="3">
        <f>IF(MAX(K$2:K72)&gt;=MAX(J:J),0,MAX(K$2:K72)+1)</f>
        <v>0</v>
      </c>
      <c r="Q73" s="89">
        <v>0</v>
      </c>
      <c r="S73" s="16" t="str">
        <f t="shared" si="4"/>
        <v/>
      </c>
      <c r="U73" s="16">
        <f t="shared" si="5"/>
        <v>0</v>
      </c>
    </row>
    <row r="74" spans="2:21" ht="15" customHeight="1" x14ac:dyDescent="0.15">
      <c r="B74" s="3">
        <f t="shared" si="3"/>
        <v>0</v>
      </c>
      <c r="D74" s="3">
        <f>IF(AND(LEN(O74)=4,J74&gt;0),MAX(D$2:D73)+1,0)</f>
        <v>0</v>
      </c>
      <c r="E74" s="3">
        <f>IF(OR(AND(科目汇总表!P$5=1,LEN(O74)=4,J74&gt;0),AND(科目汇总表!P$5=2,LEN(O74)=6,J74&gt;0),AND(科目汇总表!P$5=3,LEN(O74)=8,J74&gt;0),AND(科目汇总表!P$5=4,LEN(O74)=10,J74&gt;0)),MAX(E$2:E73)+1,0)</f>
        <v>0</v>
      </c>
      <c r="G74" s="10"/>
      <c r="J74" s="3">
        <f>IF(O74="",0,IF(OR(Q74&lt;&gt;0,SUMIF(data2!H$4:H$10000,O74,data2!V$4:V$10000)&lt;&gt;0,SUMIF(data2!H$4:H$10000,O74,data2!W$4:W$10000)&lt;&gt;0,SUMIF(data2!I$4:I$10000,O74,data2!V$4:V$10000)&lt;&gt;0,SUMIF(data2!I$4:I$10000,O74,data2!W$4:W$10000)&lt;&gt;0,SUMIF(data2!J$4:J$10000,O74,data2!V$4:V$10000)&lt;&gt;0,SUMIF(data2!J$4:J$10000,O74,data2!W$4:W$10000)&lt;&gt;0,SUMIF(data2!T$4:T$10000,O74,data2!V$4:V$10000)&lt;&gt;0,SUMIF(data2!T$4:T$10000,O74,data2!W$4:W$10000)&lt;&gt;0),MAX('km2'!J$2:J73)+1,0))</f>
        <v>0</v>
      </c>
      <c r="K74" s="3">
        <f>IF(MAX(K$2:K73)&gt;=MAX(J:J),0,MAX(K$2:K73)+1)</f>
        <v>0</v>
      </c>
      <c r="Q74" s="89">
        <v>0</v>
      </c>
      <c r="S74" s="16" t="str">
        <f t="shared" si="4"/>
        <v/>
      </c>
      <c r="U74" s="16">
        <f t="shared" si="5"/>
        <v>0</v>
      </c>
    </row>
    <row r="75" spans="2:21" ht="15" customHeight="1" x14ac:dyDescent="0.15">
      <c r="B75" s="3">
        <f t="shared" si="3"/>
        <v>0</v>
      </c>
      <c r="D75" s="3">
        <f>IF(AND(LEN(O75)=4,J75&gt;0),MAX(D$2:D74)+1,0)</f>
        <v>0</v>
      </c>
      <c r="E75" s="3">
        <f>IF(OR(AND(科目汇总表!P$5=1,LEN(O75)=4,J75&gt;0),AND(科目汇总表!P$5=2,LEN(O75)=6,J75&gt;0),AND(科目汇总表!P$5=3,LEN(O75)=8,J75&gt;0),AND(科目汇总表!P$5=4,LEN(O75)=10,J75&gt;0)),MAX(E$2:E74)+1,0)</f>
        <v>0</v>
      </c>
      <c r="G75" s="10"/>
      <c r="J75" s="3">
        <f>IF(O75="",0,IF(OR(Q75&lt;&gt;0,SUMIF(data2!H$4:H$10000,O75,data2!V$4:V$10000)&lt;&gt;0,SUMIF(data2!H$4:H$10000,O75,data2!W$4:W$10000)&lt;&gt;0,SUMIF(data2!I$4:I$10000,O75,data2!V$4:V$10000)&lt;&gt;0,SUMIF(data2!I$4:I$10000,O75,data2!W$4:W$10000)&lt;&gt;0,SUMIF(data2!J$4:J$10000,O75,data2!V$4:V$10000)&lt;&gt;0,SUMIF(data2!J$4:J$10000,O75,data2!W$4:W$10000)&lt;&gt;0,SUMIF(data2!T$4:T$10000,O75,data2!V$4:V$10000)&lt;&gt;0,SUMIF(data2!T$4:T$10000,O75,data2!W$4:W$10000)&lt;&gt;0),MAX('km2'!J$2:J74)+1,0))</f>
        <v>0</v>
      </c>
      <c r="K75" s="3">
        <f>IF(MAX(K$2:K74)&gt;=MAX(J:J),0,MAX(K$2:K74)+1)</f>
        <v>0</v>
      </c>
      <c r="Q75" s="89">
        <v>0</v>
      </c>
      <c r="S75" s="16" t="str">
        <f t="shared" si="4"/>
        <v/>
      </c>
      <c r="U75" s="16">
        <f t="shared" si="5"/>
        <v>0</v>
      </c>
    </row>
    <row r="76" spans="2:21" ht="15" customHeight="1" x14ac:dyDescent="0.15">
      <c r="B76" s="3">
        <f t="shared" si="3"/>
        <v>0</v>
      </c>
      <c r="D76" s="3">
        <f>IF(AND(LEN(O76)=4,J76&gt;0),MAX(D$2:D75)+1,0)</f>
        <v>0</v>
      </c>
      <c r="E76" s="3">
        <f>IF(OR(AND(科目汇总表!P$5=1,LEN(O76)=4,J76&gt;0),AND(科目汇总表!P$5=2,LEN(O76)=6,J76&gt;0),AND(科目汇总表!P$5=3,LEN(O76)=8,J76&gt;0),AND(科目汇总表!P$5=4,LEN(O76)=10,J76&gt;0)),MAX(E$2:E75)+1,0)</f>
        <v>0</v>
      </c>
      <c r="G76" s="10"/>
      <c r="J76" s="3">
        <f>IF(O76="",0,IF(OR(Q76&lt;&gt;0,SUMIF(data2!H$4:H$10000,O76,data2!V$4:V$10000)&lt;&gt;0,SUMIF(data2!H$4:H$10000,O76,data2!W$4:W$10000)&lt;&gt;0,SUMIF(data2!I$4:I$10000,O76,data2!V$4:V$10000)&lt;&gt;0,SUMIF(data2!I$4:I$10000,O76,data2!W$4:W$10000)&lt;&gt;0,SUMIF(data2!J$4:J$10000,O76,data2!V$4:V$10000)&lt;&gt;0,SUMIF(data2!J$4:J$10000,O76,data2!W$4:W$10000)&lt;&gt;0,SUMIF(data2!T$4:T$10000,O76,data2!V$4:V$10000)&lt;&gt;0,SUMIF(data2!T$4:T$10000,O76,data2!W$4:W$10000)&lt;&gt;0),MAX('km2'!J$2:J75)+1,0))</f>
        <v>0</v>
      </c>
      <c r="K76" s="3">
        <f>IF(MAX(K$2:K75)&gt;=MAX(J:J),0,MAX(K$2:K75)+1)</f>
        <v>0</v>
      </c>
      <c r="Q76" s="89">
        <v>0</v>
      </c>
      <c r="S76" s="16" t="str">
        <f t="shared" si="4"/>
        <v/>
      </c>
      <c r="U76" s="16">
        <f t="shared" si="5"/>
        <v>0</v>
      </c>
    </row>
    <row r="77" spans="2:21" ht="15" customHeight="1" x14ac:dyDescent="0.15">
      <c r="B77" s="3">
        <f t="shared" si="3"/>
        <v>0</v>
      </c>
      <c r="D77" s="3">
        <f>IF(AND(LEN(O77)=4,J77&gt;0),MAX(D$2:D76)+1,0)</f>
        <v>0</v>
      </c>
      <c r="E77" s="3">
        <f>IF(OR(AND(科目汇总表!P$5=1,LEN(O77)=4,J77&gt;0),AND(科目汇总表!P$5=2,LEN(O77)=6,J77&gt;0),AND(科目汇总表!P$5=3,LEN(O77)=8,J77&gt;0),AND(科目汇总表!P$5=4,LEN(O77)=10,J77&gt;0)),MAX(E$2:E76)+1,0)</f>
        <v>0</v>
      </c>
      <c r="G77" s="10"/>
      <c r="J77" s="3">
        <f>IF(O77="",0,IF(OR(Q77&lt;&gt;0,SUMIF(data2!H$4:H$10000,O77,data2!V$4:V$10000)&lt;&gt;0,SUMIF(data2!H$4:H$10000,O77,data2!W$4:W$10000)&lt;&gt;0,SUMIF(data2!I$4:I$10000,O77,data2!V$4:V$10000)&lt;&gt;0,SUMIF(data2!I$4:I$10000,O77,data2!W$4:W$10000)&lt;&gt;0,SUMIF(data2!J$4:J$10000,O77,data2!V$4:V$10000)&lt;&gt;0,SUMIF(data2!J$4:J$10000,O77,data2!W$4:W$10000)&lt;&gt;0,SUMIF(data2!T$4:T$10000,O77,data2!V$4:V$10000)&lt;&gt;0,SUMIF(data2!T$4:T$10000,O77,data2!W$4:W$10000)&lt;&gt;0),MAX('km2'!J$2:J76)+1,0))</f>
        <v>0</v>
      </c>
      <c r="K77" s="3">
        <f>IF(MAX(K$2:K76)&gt;=MAX(J:J),0,MAX(K$2:K76)+1)</f>
        <v>0</v>
      </c>
      <c r="Q77" s="89">
        <v>0</v>
      </c>
      <c r="S77" s="16" t="str">
        <f t="shared" si="4"/>
        <v/>
      </c>
      <c r="U77" s="16">
        <f t="shared" si="5"/>
        <v>0</v>
      </c>
    </row>
    <row r="78" spans="2:21" ht="15" customHeight="1" x14ac:dyDescent="0.15">
      <c r="B78" s="3">
        <f t="shared" si="3"/>
        <v>0</v>
      </c>
      <c r="D78" s="3">
        <f>IF(AND(LEN(O78)=4,J78&gt;0),MAX(D$2:D77)+1,0)</f>
        <v>0</v>
      </c>
      <c r="E78" s="3">
        <f>IF(OR(AND(科目汇总表!P$5=1,LEN(O78)=4,J78&gt;0),AND(科目汇总表!P$5=2,LEN(O78)=6,J78&gt;0),AND(科目汇总表!P$5=3,LEN(O78)=8,J78&gt;0),AND(科目汇总表!P$5=4,LEN(O78)=10,J78&gt;0)),MAX(E$2:E77)+1,0)</f>
        <v>0</v>
      </c>
      <c r="G78" s="10"/>
      <c r="J78" s="3">
        <f>IF(O78="",0,IF(OR(Q78&lt;&gt;0,SUMIF(data2!H$4:H$10000,O78,data2!V$4:V$10000)&lt;&gt;0,SUMIF(data2!H$4:H$10000,O78,data2!W$4:W$10000)&lt;&gt;0,SUMIF(data2!I$4:I$10000,O78,data2!V$4:V$10000)&lt;&gt;0,SUMIF(data2!I$4:I$10000,O78,data2!W$4:W$10000)&lt;&gt;0,SUMIF(data2!J$4:J$10000,O78,data2!V$4:V$10000)&lt;&gt;0,SUMIF(data2!J$4:J$10000,O78,data2!W$4:W$10000)&lt;&gt;0,SUMIF(data2!T$4:T$10000,O78,data2!V$4:V$10000)&lt;&gt;0,SUMIF(data2!T$4:T$10000,O78,data2!W$4:W$10000)&lt;&gt;0),MAX('km2'!J$2:J77)+1,0))</f>
        <v>0</v>
      </c>
      <c r="K78" s="3">
        <f>IF(MAX(K$2:K77)&gt;=MAX(J:J),0,MAX(K$2:K77)+1)</f>
        <v>0</v>
      </c>
      <c r="Q78" s="89">
        <v>0</v>
      </c>
      <c r="S78" s="16" t="str">
        <f t="shared" si="4"/>
        <v/>
      </c>
      <c r="U78" s="16">
        <f t="shared" si="5"/>
        <v>0</v>
      </c>
    </row>
    <row r="79" spans="2:21" ht="15" customHeight="1" x14ac:dyDescent="0.15">
      <c r="B79" s="3">
        <f t="shared" si="3"/>
        <v>0</v>
      </c>
      <c r="D79" s="3">
        <f>IF(AND(LEN(O79)=4,J79&gt;0),MAX(D$2:D78)+1,0)</f>
        <v>0</v>
      </c>
      <c r="E79" s="3">
        <f>IF(OR(AND(科目汇总表!P$5=1,LEN(O79)=4,J79&gt;0),AND(科目汇总表!P$5=2,LEN(O79)=6,J79&gt;0),AND(科目汇总表!P$5=3,LEN(O79)=8,J79&gt;0),AND(科目汇总表!P$5=4,LEN(O79)=10,J79&gt;0)),MAX(E$2:E78)+1,0)</f>
        <v>0</v>
      </c>
      <c r="G79" s="10"/>
      <c r="J79" s="3">
        <f>IF(O79="",0,IF(OR(Q79&lt;&gt;0,SUMIF(data2!H$4:H$10000,O79,data2!V$4:V$10000)&lt;&gt;0,SUMIF(data2!H$4:H$10000,O79,data2!W$4:W$10000)&lt;&gt;0,SUMIF(data2!I$4:I$10000,O79,data2!V$4:V$10000)&lt;&gt;0,SUMIF(data2!I$4:I$10000,O79,data2!W$4:W$10000)&lt;&gt;0,SUMIF(data2!J$4:J$10000,O79,data2!V$4:V$10000)&lt;&gt;0,SUMIF(data2!J$4:J$10000,O79,data2!W$4:W$10000)&lt;&gt;0,SUMIF(data2!T$4:T$10000,O79,data2!V$4:V$10000)&lt;&gt;0,SUMIF(data2!T$4:T$10000,O79,data2!W$4:W$10000)&lt;&gt;0),MAX('km2'!J$2:J78)+1,0))</f>
        <v>0</v>
      </c>
      <c r="K79" s="3">
        <f>IF(MAX(K$2:K78)&gt;=MAX(J:J),0,MAX(K$2:K78)+1)</f>
        <v>0</v>
      </c>
      <c r="Q79" s="89">
        <v>0</v>
      </c>
      <c r="S79" s="16" t="str">
        <f t="shared" si="4"/>
        <v/>
      </c>
      <c r="U79" s="16">
        <f t="shared" si="5"/>
        <v>0</v>
      </c>
    </row>
    <row r="80" spans="2:21" ht="15" customHeight="1" x14ac:dyDescent="0.15">
      <c r="B80" s="3">
        <f t="shared" si="3"/>
        <v>0</v>
      </c>
      <c r="D80" s="3">
        <f>IF(AND(LEN(O80)=4,J80&gt;0),MAX(D$2:D79)+1,0)</f>
        <v>0</v>
      </c>
      <c r="E80" s="3">
        <f>IF(OR(AND(科目汇总表!P$5=1,LEN(O80)=4,J80&gt;0),AND(科目汇总表!P$5=2,LEN(O80)=6,J80&gt;0),AND(科目汇总表!P$5=3,LEN(O80)=8,J80&gt;0),AND(科目汇总表!P$5=4,LEN(O80)=10,J80&gt;0)),MAX(E$2:E79)+1,0)</f>
        <v>0</v>
      </c>
      <c r="G80" s="10"/>
      <c r="J80" s="3">
        <f>IF(O80="",0,IF(OR(Q80&lt;&gt;0,SUMIF(data2!H$4:H$10000,O80,data2!V$4:V$10000)&lt;&gt;0,SUMIF(data2!H$4:H$10000,O80,data2!W$4:W$10000)&lt;&gt;0,SUMIF(data2!I$4:I$10000,O80,data2!V$4:V$10000)&lt;&gt;0,SUMIF(data2!I$4:I$10000,O80,data2!W$4:W$10000)&lt;&gt;0,SUMIF(data2!J$4:J$10000,O80,data2!V$4:V$10000)&lt;&gt;0,SUMIF(data2!J$4:J$10000,O80,data2!W$4:W$10000)&lt;&gt;0,SUMIF(data2!T$4:T$10000,O80,data2!V$4:V$10000)&lt;&gt;0,SUMIF(data2!T$4:T$10000,O80,data2!W$4:W$10000)&lt;&gt;0),MAX('km2'!J$2:J79)+1,0))</f>
        <v>0</v>
      </c>
      <c r="K80" s="3">
        <f>IF(MAX(K$2:K79)&gt;=MAX(J:J),0,MAX(K$2:K79)+1)</f>
        <v>0</v>
      </c>
      <c r="Q80" s="89">
        <v>0</v>
      </c>
      <c r="S80" s="16" t="str">
        <f t="shared" si="4"/>
        <v/>
      </c>
      <c r="U80" s="16">
        <f t="shared" si="5"/>
        <v>0</v>
      </c>
    </row>
    <row r="81" spans="2:21" ht="15" customHeight="1" x14ac:dyDescent="0.15">
      <c r="B81" s="3">
        <f t="shared" si="3"/>
        <v>0</v>
      </c>
      <c r="D81" s="3">
        <f>IF(AND(LEN(O81)=4,J81&gt;0),MAX(D$2:D80)+1,0)</f>
        <v>0</v>
      </c>
      <c r="E81" s="3">
        <f>IF(OR(AND(科目汇总表!P$5=1,LEN(O81)=4,J81&gt;0),AND(科目汇总表!P$5=2,LEN(O81)=6,J81&gt;0),AND(科目汇总表!P$5=3,LEN(O81)=8,J81&gt;0),AND(科目汇总表!P$5=4,LEN(O81)=10,J81&gt;0)),MAX(E$2:E80)+1,0)</f>
        <v>0</v>
      </c>
      <c r="G81" s="10"/>
      <c r="J81" s="3">
        <f>IF(O81="",0,IF(OR(Q81&lt;&gt;0,SUMIF(data2!H$4:H$10000,O81,data2!V$4:V$10000)&lt;&gt;0,SUMIF(data2!H$4:H$10000,O81,data2!W$4:W$10000)&lt;&gt;0,SUMIF(data2!I$4:I$10000,O81,data2!V$4:V$10000)&lt;&gt;0,SUMIF(data2!I$4:I$10000,O81,data2!W$4:W$10000)&lt;&gt;0,SUMIF(data2!J$4:J$10000,O81,data2!V$4:V$10000)&lt;&gt;0,SUMIF(data2!J$4:J$10000,O81,data2!W$4:W$10000)&lt;&gt;0,SUMIF(data2!T$4:T$10000,O81,data2!V$4:V$10000)&lt;&gt;0,SUMIF(data2!T$4:T$10000,O81,data2!W$4:W$10000)&lt;&gt;0),MAX('km2'!J$2:J80)+1,0))</f>
        <v>0</v>
      </c>
      <c r="K81" s="3">
        <f>IF(MAX(K$2:K80)&gt;=MAX(J:J),0,MAX(K$2:K80)+1)</f>
        <v>0</v>
      </c>
      <c r="Q81" s="89">
        <v>0</v>
      </c>
      <c r="S81" s="16" t="str">
        <f t="shared" si="4"/>
        <v/>
      </c>
      <c r="U81" s="16">
        <f t="shared" si="5"/>
        <v>0</v>
      </c>
    </row>
    <row r="82" spans="2:21" ht="15" customHeight="1" x14ac:dyDescent="0.15">
      <c r="B82" s="3">
        <f t="shared" si="3"/>
        <v>0</v>
      </c>
      <c r="D82" s="3">
        <f>IF(AND(LEN(O82)=4,J82&gt;0),MAX(D$2:D81)+1,0)</f>
        <v>0</v>
      </c>
      <c r="E82" s="3">
        <f>IF(OR(AND(科目汇总表!P$5=1,LEN(O82)=4,J82&gt;0),AND(科目汇总表!P$5=2,LEN(O82)=6,J82&gt;0),AND(科目汇总表!P$5=3,LEN(O82)=8,J82&gt;0),AND(科目汇总表!P$5=4,LEN(O82)=10,J82&gt;0)),MAX(E$2:E81)+1,0)</f>
        <v>0</v>
      </c>
      <c r="G82" s="10"/>
      <c r="J82" s="3">
        <f>IF(O82="",0,IF(OR(Q82&lt;&gt;0,SUMIF(data2!H$4:H$10000,O82,data2!V$4:V$10000)&lt;&gt;0,SUMIF(data2!H$4:H$10000,O82,data2!W$4:W$10000)&lt;&gt;0,SUMIF(data2!I$4:I$10000,O82,data2!V$4:V$10000)&lt;&gt;0,SUMIF(data2!I$4:I$10000,O82,data2!W$4:W$10000)&lt;&gt;0,SUMIF(data2!J$4:J$10000,O82,data2!V$4:V$10000)&lt;&gt;0,SUMIF(data2!J$4:J$10000,O82,data2!W$4:W$10000)&lt;&gt;0,SUMIF(data2!T$4:T$10000,O82,data2!V$4:V$10000)&lt;&gt;0,SUMIF(data2!T$4:T$10000,O82,data2!W$4:W$10000)&lt;&gt;0),MAX('km2'!J$2:J81)+1,0))</f>
        <v>0</v>
      </c>
      <c r="K82" s="3">
        <f>IF(MAX(K$2:K81)&gt;=MAX(J:J),0,MAX(K$2:K81)+1)</f>
        <v>0</v>
      </c>
      <c r="Q82" s="89">
        <v>0</v>
      </c>
      <c r="S82" s="16" t="str">
        <f t="shared" si="4"/>
        <v/>
      </c>
      <c r="U82" s="16">
        <f t="shared" si="5"/>
        <v>0</v>
      </c>
    </row>
    <row r="83" spans="2:21" ht="15" customHeight="1" x14ac:dyDescent="0.15">
      <c r="B83" s="3">
        <f t="shared" si="3"/>
        <v>0</v>
      </c>
      <c r="D83" s="3">
        <f>IF(AND(LEN(O83)=4,J83&gt;0),MAX(D$2:D82)+1,0)</f>
        <v>0</v>
      </c>
      <c r="E83" s="3">
        <f>IF(OR(AND(科目汇总表!P$5=1,LEN(O83)=4,J83&gt;0),AND(科目汇总表!P$5=2,LEN(O83)=6,J83&gt;0),AND(科目汇总表!P$5=3,LEN(O83)=8,J83&gt;0),AND(科目汇总表!P$5=4,LEN(O83)=10,J83&gt;0)),MAX(E$2:E82)+1,0)</f>
        <v>0</v>
      </c>
      <c r="G83" s="10"/>
      <c r="J83" s="3">
        <f>IF(O83="",0,IF(OR(Q83&lt;&gt;0,SUMIF(data2!H$4:H$10000,O83,data2!V$4:V$10000)&lt;&gt;0,SUMIF(data2!H$4:H$10000,O83,data2!W$4:W$10000)&lt;&gt;0,SUMIF(data2!I$4:I$10000,O83,data2!V$4:V$10000)&lt;&gt;0,SUMIF(data2!I$4:I$10000,O83,data2!W$4:W$10000)&lt;&gt;0,SUMIF(data2!J$4:J$10000,O83,data2!V$4:V$10000)&lt;&gt;0,SUMIF(data2!J$4:J$10000,O83,data2!W$4:W$10000)&lt;&gt;0,SUMIF(data2!T$4:T$10000,O83,data2!V$4:V$10000)&lt;&gt;0,SUMIF(data2!T$4:T$10000,O83,data2!W$4:W$10000)&lt;&gt;0),MAX('km2'!J$2:J82)+1,0))</f>
        <v>0</v>
      </c>
      <c r="K83" s="3">
        <f>IF(MAX(K$2:K82)&gt;=MAX(J:J),0,MAX(K$2:K82)+1)</f>
        <v>0</v>
      </c>
      <c r="Q83" s="89">
        <v>0</v>
      </c>
      <c r="S83" s="16" t="str">
        <f t="shared" si="4"/>
        <v/>
      </c>
      <c r="U83" s="16">
        <f t="shared" si="5"/>
        <v>0</v>
      </c>
    </row>
    <row r="84" spans="2:21" ht="15" customHeight="1" x14ac:dyDescent="0.15">
      <c r="B84" s="3">
        <f t="shared" si="3"/>
        <v>0</v>
      </c>
      <c r="D84" s="3">
        <f>IF(AND(LEN(O84)=4,J84&gt;0),MAX(D$2:D83)+1,0)</f>
        <v>0</v>
      </c>
      <c r="E84" s="3">
        <f>IF(OR(AND(科目汇总表!P$5=1,LEN(O84)=4,J84&gt;0),AND(科目汇总表!P$5=2,LEN(O84)=6,J84&gt;0),AND(科目汇总表!P$5=3,LEN(O84)=8,J84&gt;0),AND(科目汇总表!P$5=4,LEN(O84)=10,J84&gt;0)),MAX(E$2:E83)+1,0)</f>
        <v>0</v>
      </c>
      <c r="G84" s="10"/>
      <c r="J84" s="3">
        <f>IF(O84="",0,IF(OR(Q84&lt;&gt;0,SUMIF(data2!H$4:H$10000,O84,data2!V$4:V$10000)&lt;&gt;0,SUMIF(data2!H$4:H$10000,O84,data2!W$4:W$10000)&lt;&gt;0,SUMIF(data2!I$4:I$10000,O84,data2!V$4:V$10000)&lt;&gt;0,SUMIF(data2!I$4:I$10000,O84,data2!W$4:W$10000)&lt;&gt;0,SUMIF(data2!J$4:J$10000,O84,data2!V$4:V$10000)&lt;&gt;0,SUMIF(data2!J$4:J$10000,O84,data2!W$4:W$10000)&lt;&gt;0,SUMIF(data2!T$4:T$10000,O84,data2!V$4:V$10000)&lt;&gt;0,SUMIF(data2!T$4:T$10000,O84,data2!W$4:W$10000)&lt;&gt;0),MAX('km2'!J$2:J83)+1,0))</f>
        <v>0</v>
      </c>
      <c r="K84" s="3">
        <f>IF(MAX(K$2:K83)&gt;=MAX(J:J),0,MAX(K$2:K83)+1)</f>
        <v>0</v>
      </c>
      <c r="Q84" s="89">
        <v>0</v>
      </c>
      <c r="S84" s="16" t="str">
        <f t="shared" si="4"/>
        <v/>
      </c>
      <c r="U84" s="16">
        <f t="shared" si="5"/>
        <v>0</v>
      </c>
    </row>
    <row r="85" spans="2:21" ht="15" customHeight="1" x14ac:dyDescent="0.15">
      <c r="B85" s="3">
        <f t="shared" si="3"/>
        <v>0</v>
      </c>
      <c r="D85" s="3">
        <f>IF(AND(LEN(O85)=4,J85&gt;0),MAX(D$2:D84)+1,0)</f>
        <v>0</v>
      </c>
      <c r="E85" s="3">
        <f>IF(OR(AND(科目汇总表!P$5=1,LEN(O85)=4,J85&gt;0),AND(科目汇总表!P$5=2,LEN(O85)=6,J85&gt;0),AND(科目汇总表!P$5=3,LEN(O85)=8,J85&gt;0),AND(科目汇总表!P$5=4,LEN(O85)=10,J85&gt;0)),MAX(E$2:E84)+1,0)</f>
        <v>0</v>
      </c>
      <c r="G85" s="10"/>
      <c r="J85" s="3">
        <f>IF(O85="",0,IF(OR(Q85&lt;&gt;0,SUMIF(data2!H$4:H$10000,O85,data2!V$4:V$10000)&lt;&gt;0,SUMIF(data2!H$4:H$10000,O85,data2!W$4:W$10000)&lt;&gt;0,SUMIF(data2!I$4:I$10000,O85,data2!V$4:V$10000)&lt;&gt;0,SUMIF(data2!I$4:I$10000,O85,data2!W$4:W$10000)&lt;&gt;0,SUMIF(data2!J$4:J$10000,O85,data2!V$4:V$10000)&lt;&gt;0,SUMIF(data2!J$4:J$10000,O85,data2!W$4:W$10000)&lt;&gt;0,SUMIF(data2!T$4:T$10000,O85,data2!V$4:V$10000)&lt;&gt;0,SUMIF(data2!T$4:T$10000,O85,data2!W$4:W$10000)&lt;&gt;0),MAX('km2'!J$2:J84)+1,0))</f>
        <v>0</v>
      </c>
      <c r="K85" s="3">
        <f>IF(MAX(K$2:K84)&gt;=MAX(J:J),0,MAX(K$2:K84)+1)</f>
        <v>0</v>
      </c>
      <c r="Q85" s="89">
        <v>0</v>
      </c>
      <c r="S85" s="16" t="str">
        <f t="shared" si="4"/>
        <v/>
      </c>
      <c r="U85" s="16">
        <f t="shared" si="5"/>
        <v>0</v>
      </c>
    </row>
    <row r="86" spans="2:21" ht="15" customHeight="1" x14ac:dyDescent="0.15">
      <c r="B86" s="3">
        <f t="shared" si="3"/>
        <v>0</v>
      </c>
      <c r="D86" s="3">
        <f>IF(AND(LEN(O86)=4,J86&gt;0),MAX(D$2:D85)+1,0)</f>
        <v>0</v>
      </c>
      <c r="E86" s="3">
        <f>IF(OR(AND(科目汇总表!P$5=1,LEN(O86)=4,J86&gt;0),AND(科目汇总表!P$5=2,LEN(O86)=6,J86&gt;0),AND(科目汇总表!P$5=3,LEN(O86)=8,J86&gt;0),AND(科目汇总表!P$5=4,LEN(O86)=10,J86&gt;0)),MAX(E$2:E85)+1,0)</f>
        <v>0</v>
      </c>
      <c r="G86" s="10"/>
      <c r="J86" s="3">
        <f>IF(O86="",0,IF(OR(Q86&lt;&gt;0,SUMIF(data2!H$4:H$10000,O86,data2!V$4:V$10000)&lt;&gt;0,SUMIF(data2!H$4:H$10000,O86,data2!W$4:W$10000)&lt;&gt;0,SUMIF(data2!I$4:I$10000,O86,data2!V$4:V$10000)&lt;&gt;0,SUMIF(data2!I$4:I$10000,O86,data2!W$4:W$10000)&lt;&gt;0,SUMIF(data2!J$4:J$10000,O86,data2!V$4:V$10000)&lt;&gt;0,SUMIF(data2!J$4:J$10000,O86,data2!W$4:W$10000)&lt;&gt;0,SUMIF(data2!T$4:T$10000,O86,data2!V$4:V$10000)&lt;&gt;0,SUMIF(data2!T$4:T$10000,O86,data2!W$4:W$10000)&lt;&gt;0),MAX('km2'!J$2:J85)+1,0))</f>
        <v>0</v>
      </c>
      <c r="K86" s="3">
        <f>IF(MAX(K$2:K85)&gt;=MAX(J:J),0,MAX(K$2:K85)+1)</f>
        <v>0</v>
      </c>
      <c r="Q86" s="89">
        <v>0</v>
      </c>
      <c r="S86" s="16" t="str">
        <f t="shared" si="4"/>
        <v/>
      </c>
      <c r="U86" s="16">
        <f t="shared" si="5"/>
        <v>0</v>
      </c>
    </row>
    <row r="87" spans="2:21" ht="15" customHeight="1" x14ac:dyDescent="0.15">
      <c r="B87" s="3">
        <f t="shared" si="3"/>
        <v>0</v>
      </c>
      <c r="D87" s="3">
        <f>IF(AND(LEN(O87)=4,J87&gt;0),MAX(D$2:D86)+1,0)</f>
        <v>0</v>
      </c>
      <c r="E87" s="3">
        <f>IF(OR(AND(科目汇总表!P$5=1,LEN(O87)=4,J87&gt;0),AND(科目汇总表!P$5=2,LEN(O87)=6,J87&gt;0),AND(科目汇总表!P$5=3,LEN(O87)=8,J87&gt;0),AND(科目汇总表!P$5=4,LEN(O87)=10,J87&gt;0)),MAX(E$2:E86)+1,0)</f>
        <v>0</v>
      </c>
      <c r="G87" s="10"/>
      <c r="J87" s="3">
        <f>IF(O87="",0,IF(OR(Q87&lt;&gt;0,SUMIF(data2!H$4:H$10000,O87,data2!V$4:V$10000)&lt;&gt;0,SUMIF(data2!H$4:H$10000,O87,data2!W$4:W$10000)&lt;&gt;0,SUMIF(data2!I$4:I$10000,O87,data2!V$4:V$10000)&lt;&gt;0,SUMIF(data2!I$4:I$10000,O87,data2!W$4:W$10000)&lt;&gt;0,SUMIF(data2!J$4:J$10000,O87,data2!V$4:V$10000)&lt;&gt;0,SUMIF(data2!J$4:J$10000,O87,data2!W$4:W$10000)&lt;&gt;0,SUMIF(data2!T$4:T$10000,O87,data2!V$4:V$10000)&lt;&gt;0,SUMIF(data2!T$4:T$10000,O87,data2!W$4:W$10000)&lt;&gt;0),MAX('km2'!J$2:J86)+1,0))</f>
        <v>0</v>
      </c>
      <c r="K87" s="3">
        <f>IF(MAX(K$2:K86)&gt;=MAX(J:J),0,MAX(K$2:K86)+1)</f>
        <v>0</v>
      </c>
      <c r="Q87" s="89">
        <v>0</v>
      </c>
      <c r="S87" s="16" t="str">
        <f t="shared" si="4"/>
        <v/>
      </c>
      <c r="U87" s="16">
        <f t="shared" si="5"/>
        <v>0</v>
      </c>
    </row>
    <row r="88" spans="2:21" ht="15" customHeight="1" x14ac:dyDescent="0.15">
      <c r="B88" s="3">
        <f t="shared" si="3"/>
        <v>0</v>
      </c>
      <c r="D88" s="3">
        <f>IF(AND(LEN(O88)=4,J88&gt;0),MAX(D$2:D87)+1,0)</f>
        <v>0</v>
      </c>
      <c r="E88" s="3">
        <f>IF(OR(AND(科目汇总表!P$5=1,LEN(O88)=4,J88&gt;0),AND(科目汇总表!P$5=2,LEN(O88)=6,J88&gt;0),AND(科目汇总表!P$5=3,LEN(O88)=8,J88&gt;0),AND(科目汇总表!P$5=4,LEN(O88)=10,J88&gt;0)),MAX(E$2:E87)+1,0)</f>
        <v>0</v>
      </c>
      <c r="G88" s="10"/>
      <c r="J88" s="3">
        <f>IF(O88="",0,IF(OR(Q88&lt;&gt;0,SUMIF(data2!H$4:H$10000,O88,data2!V$4:V$10000)&lt;&gt;0,SUMIF(data2!H$4:H$10000,O88,data2!W$4:W$10000)&lt;&gt;0,SUMIF(data2!I$4:I$10000,O88,data2!V$4:V$10000)&lt;&gt;0,SUMIF(data2!I$4:I$10000,O88,data2!W$4:W$10000)&lt;&gt;0,SUMIF(data2!J$4:J$10000,O88,data2!V$4:V$10000)&lt;&gt;0,SUMIF(data2!J$4:J$10000,O88,data2!W$4:W$10000)&lt;&gt;0,SUMIF(data2!T$4:T$10000,O88,data2!V$4:V$10000)&lt;&gt;0,SUMIF(data2!T$4:T$10000,O88,data2!W$4:W$10000)&lt;&gt;0),MAX('km2'!J$2:J87)+1,0))</f>
        <v>0</v>
      </c>
      <c r="K88" s="3">
        <f>IF(MAX(K$2:K87)&gt;=MAX(J:J),0,MAX(K$2:K87)+1)</f>
        <v>0</v>
      </c>
      <c r="Q88" s="89">
        <v>0</v>
      </c>
      <c r="S88" s="16" t="str">
        <f t="shared" si="4"/>
        <v/>
      </c>
      <c r="U88" s="16">
        <f t="shared" si="5"/>
        <v>0</v>
      </c>
    </row>
    <row r="89" spans="2:21" ht="15" customHeight="1" x14ac:dyDescent="0.15">
      <c r="B89" s="3">
        <f t="shared" si="3"/>
        <v>0</v>
      </c>
      <c r="D89" s="3">
        <f>IF(AND(LEN(O89)=4,J89&gt;0),MAX(D$2:D88)+1,0)</f>
        <v>0</v>
      </c>
      <c r="E89" s="3">
        <f>IF(OR(AND(科目汇总表!P$5=1,LEN(O89)=4,J89&gt;0),AND(科目汇总表!P$5=2,LEN(O89)=6,J89&gt;0),AND(科目汇总表!P$5=3,LEN(O89)=8,J89&gt;0),AND(科目汇总表!P$5=4,LEN(O89)=10,J89&gt;0)),MAX(E$2:E88)+1,0)</f>
        <v>0</v>
      </c>
      <c r="G89" s="10"/>
      <c r="J89" s="3">
        <f>IF(O89="",0,IF(OR(Q89&lt;&gt;0,SUMIF(data2!H$4:H$10000,O89,data2!V$4:V$10000)&lt;&gt;0,SUMIF(data2!H$4:H$10000,O89,data2!W$4:W$10000)&lt;&gt;0,SUMIF(data2!I$4:I$10000,O89,data2!V$4:V$10000)&lt;&gt;0,SUMIF(data2!I$4:I$10000,O89,data2!W$4:W$10000)&lt;&gt;0,SUMIF(data2!J$4:J$10000,O89,data2!V$4:V$10000)&lt;&gt;0,SUMIF(data2!J$4:J$10000,O89,data2!W$4:W$10000)&lt;&gt;0,SUMIF(data2!T$4:T$10000,O89,data2!V$4:V$10000)&lt;&gt;0,SUMIF(data2!T$4:T$10000,O89,data2!W$4:W$10000)&lt;&gt;0),MAX('km2'!J$2:J88)+1,0))</f>
        <v>0</v>
      </c>
      <c r="K89" s="3">
        <f>IF(MAX(K$2:K88)&gt;=MAX(J:J),0,MAX(K$2:K88)+1)</f>
        <v>0</v>
      </c>
      <c r="Q89" s="89">
        <v>0</v>
      </c>
      <c r="S89" s="16" t="str">
        <f t="shared" si="4"/>
        <v/>
      </c>
      <c r="U89" s="16">
        <f t="shared" si="5"/>
        <v>0</v>
      </c>
    </row>
    <row r="90" spans="2:21" ht="15" customHeight="1" x14ac:dyDescent="0.15">
      <c r="B90" s="3">
        <f t="shared" si="3"/>
        <v>0</v>
      </c>
      <c r="D90" s="3">
        <f>IF(AND(LEN(O90)=4,J90&gt;0),MAX(D$2:D89)+1,0)</f>
        <v>0</v>
      </c>
      <c r="E90" s="3">
        <f>IF(OR(AND(科目汇总表!P$5=1,LEN(O90)=4,J90&gt;0),AND(科目汇总表!P$5=2,LEN(O90)=6,J90&gt;0),AND(科目汇总表!P$5=3,LEN(O90)=8,J90&gt;0),AND(科目汇总表!P$5=4,LEN(O90)=10,J90&gt;0)),MAX(E$2:E89)+1,0)</f>
        <v>0</v>
      </c>
      <c r="G90" s="10"/>
      <c r="J90" s="3">
        <f>IF(O90="",0,IF(OR(Q90&lt;&gt;0,SUMIF(data2!H$4:H$10000,O90,data2!V$4:V$10000)&lt;&gt;0,SUMIF(data2!H$4:H$10000,O90,data2!W$4:W$10000)&lt;&gt;0,SUMIF(data2!I$4:I$10000,O90,data2!V$4:V$10000)&lt;&gt;0,SUMIF(data2!I$4:I$10000,O90,data2!W$4:W$10000)&lt;&gt;0,SUMIF(data2!J$4:J$10000,O90,data2!V$4:V$10000)&lt;&gt;0,SUMIF(data2!J$4:J$10000,O90,data2!W$4:W$10000)&lt;&gt;0,SUMIF(data2!T$4:T$10000,O90,data2!V$4:V$10000)&lt;&gt;0,SUMIF(data2!T$4:T$10000,O90,data2!W$4:W$10000)&lt;&gt;0),MAX('km2'!J$2:J89)+1,0))</f>
        <v>0</v>
      </c>
      <c r="K90" s="3">
        <f>IF(MAX(K$2:K89)&gt;=MAX(J:J),0,MAX(K$2:K89)+1)</f>
        <v>0</v>
      </c>
      <c r="Q90" s="89">
        <v>0</v>
      </c>
      <c r="S90" s="16" t="str">
        <f t="shared" si="4"/>
        <v/>
      </c>
      <c r="U90" s="16">
        <f t="shared" si="5"/>
        <v>0</v>
      </c>
    </row>
    <row r="91" spans="2:21" ht="15" customHeight="1" x14ac:dyDescent="0.15">
      <c r="B91" s="3">
        <f t="shared" si="3"/>
        <v>0</v>
      </c>
      <c r="D91" s="3">
        <f>IF(AND(LEN(O91)=4,J91&gt;0),MAX(D$2:D90)+1,0)</f>
        <v>0</v>
      </c>
      <c r="E91" s="3">
        <f>IF(OR(AND(科目汇总表!P$5=1,LEN(O91)=4,J91&gt;0),AND(科目汇总表!P$5=2,LEN(O91)=6,J91&gt;0),AND(科目汇总表!P$5=3,LEN(O91)=8,J91&gt;0),AND(科目汇总表!P$5=4,LEN(O91)=10,J91&gt;0)),MAX(E$2:E90)+1,0)</f>
        <v>0</v>
      </c>
      <c r="G91" s="10"/>
      <c r="J91" s="3">
        <f>IF(O91="",0,IF(OR(Q91&lt;&gt;0,SUMIF(data2!H$4:H$10000,O91,data2!V$4:V$10000)&lt;&gt;0,SUMIF(data2!H$4:H$10000,O91,data2!W$4:W$10000)&lt;&gt;0,SUMIF(data2!I$4:I$10000,O91,data2!V$4:V$10000)&lt;&gt;0,SUMIF(data2!I$4:I$10000,O91,data2!W$4:W$10000)&lt;&gt;0,SUMIF(data2!J$4:J$10000,O91,data2!V$4:V$10000)&lt;&gt;0,SUMIF(data2!J$4:J$10000,O91,data2!W$4:W$10000)&lt;&gt;0,SUMIF(data2!T$4:T$10000,O91,data2!V$4:V$10000)&lt;&gt;0,SUMIF(data2!T$4:T$10000,O91,data2!W$4:W$10000)&lt;&gt;0),MAX('km2'!J$2:J90)+1,0))</f>
        <v>0</v>
      </c>
      <c r="K91" s="3">
        <f>IF(MAX(K$2:K90)&gt;=MAX(J:J),0,MAX(K$2:K90)+1)</f>
        <v>0</v>
      </c>
      <c r="Q91" s="89">
        <v>0</v>
      </c>
      <c r="S91" s="16" t="str">
        <f t="shared" si="4"/>
        <v/>
      </c>
      <c r="U91" s="16">
        <f t="shared" si="5"/>
        <v>0</v>
      </c>
    </row>
    <row r="92" spans="2:21" ht="15" customHeight="1" x14ac:dyDescent="0.15">
      <c r="B92" s="3">
        <f t="shared" si="3"/>
        <v>0</v>
      </c>
      <c r="D92" s="3">
        <f>IF(AND(LEN(O92)=4,J92&gt;0),MAX(D$2:D91)+1,0)</f>
        <v>0</v>
      </c>
      <c r="E92" s="3">
        <f>IF(OR(AND(科目汇总表!P$5=1,LEN(O92)=4,J92&gt;0),AND(科目汇总表!P$5=2,LEN(O92)=6,J92&gt;0),AND(科目汇总表!P$5=3,LEN(O92)=8,J92&gt;0),AND(科目汇总表!P$5=4,LEN(O92)=10,J92&gt;0)),MAX(E$2:E91)+1,0)</f>
        <v>0</v>
      </c>
      <c r="G92" s="10"/>
      <c r="J92" s="3">
        <f>IF(O92="",0,IF(OR(Q92&lt;&gt;0,SUMIF(data2!H$4:H$10000,O92,data2!V$4:V$10000)&lt;&gt;0,SUMIF(data2!H$4:H$10000,O92,data2!W$4:W$10000)&lt;&gt;0,SUMIF(data2!I$4:I$10000,O92,data2!V$4:V$10000)&lt;&gt;0,SUMIF(data2!I$4:I$10000,O92,data2!W$4:W$10000)&lt;&gt;0,SUMIF(data2!J$4:J$10000,O92,data2!V$4:V$10000)&lt;&gt;0,SUMIF(data2!J$4:J$10000,O92,data2!W$4:W$10000)&lt;&gt;0,SUMIF(data2!T$4:T$10000,O92,data2!V$4:V$10000)&lt;&gt;0,SUMIF(data2!T$4:T$10000,O92,data2!W$4:W$10000)&lt;&gt;0),MAX('km2'!J$2:J91)+1,0))</f>
        <v>0</v>
      </c>
      <c r="K92" s="3">
        <f>IF(MAX(K$2:K91)&gt;=MAX(J:J),0,MAX(K$2:K91)+1)</f>
        <v>0</v>
      </c>
      <c r="Q92" s="89">
        <v>0</v>
      </c>
      <c r="S92" s="16" t="str">
        <f t="shared" si="4"/>
        <v/>
      </c>
      <c r="U92" s="16">
        <f t="shared" si="5"/>
        <v>0</v>
      </c>
    </row>
    <row r="93" spans="2:21" ht="15" customHeight="1" x14ac:dyDescent="0.15">
      <c r="B93" s="3">
        <f t="shared" si="3"/>
        <v>0</v>
      </c>
      <c r="D93" s="3">
        <f>IF(AND(LEN(O93)=4,J93&gt;0),MAX(D$2:D92)+1,0)</f>
        <v>0</v>
      </c>
      <c r="E93" s="3">
        <f>IF(OR(AND(科目汇总表!P$5=1,LEN(O93)=4,J93&gt;0),AND(科目汇总表!P$5=2,LEN(O93)=6,J93&gt;0),AND(科目汇总表!P$5=3,LEN(O93)=8,J93&gt;0),AND(科目汇总表!P$5=4,LEN(O93)=10,J93&gt;0)),MAX(E$2:E92)+1,0)</f>
        <v>0</v>
      </c>
      <c r="G93" s="10"/>
      <c r="J93" s="3">
        <f>IF(O93="",0,IF(OR(Q93&lt;&gt;0,SUMIF(data2!H$4:H$10000,O93,data2!V$4:V$10000)&lt;&gt;0,SUMIF(data2!H$4:H$10000,O93,data2!W$4:W$10000)&lt;&gt;0,SUMIF(data2!I$4:I$10000,O93,data2!V$4:V$10000)&lt;&gt;0,SUMIF(data2!I$4:I$10000,O93,data2!W$4:W$10000)&lt;&gt;0,SUMIF(data2!J$4:J$10000,O93,data2!V$4:V$10000)&lt;&gt;0,SUMIF(data2!J$4:J$10000,O93,data2!W$4:W$10000)&lt;&gt;0,SUMIF(data2!T$4:T$10000,O93,data2!V$4:V$10000)&lt;&gt;0,SUMIF(data2!T$4:T$10000,O93,data2!W$4:W$10000)&lt;&gt;0),MAX('km2'!J$2:J92)+1,0))</f>
        <v>0</v>
      </c>
      <c r="K93" s="3">
        <f>IF(MAX(K$2:K92)&gt;=MAX(J:J),0,MAX(K$2:K92)+1)</f>
        <v>0</v>
      </c>
      <c r="Q93" s="89">
        <v>0</v>
      </c>
      <c r="S93" s="16" t="str">
        <f t="shared" si="4"/>
        <v/>
      </c>
      <c r="U93" s="16">
        <f t="shared" si="5"/>
        <v>0</v>
      </c>
    </row>
    <row r="94" spans="2:21" ht="15" customHeight="1" x14ac:dyDescent="0.15">
      <c r="B94" s="3">
        <f t="shared" si="3"/>
        <v>0</v>
      </c>
      <c r="D94" s="3">
        <f>IF(AND(LEN(O94)=4,J94&gt;0),MAX(D$2:D93)+1,0)</f>
        <v>0</v>
      </c>
      <c r="E94" s="3">
        <f>IF(OR(AND(科目汇总表!P$5=1,LEN(O94)=4,J94&gt;0),AND(科目汇总表!P$5=2,LEN(O94)=6,J94&gt;0),AND(科目汇总表!P$5=3,LEN(O94)=8,J94&gt;0),AND(科目汇总表!P$5=4,LEN(O94)=10,J94&gt;0)),MAX(E$2:E93)+1,0)</f>
        <v>0</v>
      </c>
      <c r="G94" s="10"/>
      <c r="J94" s="3">
        <f>IF(O94="",0,IF(OR(Q94&lt;&gt;0,SUMIF(data2!H$4:H$10000,O94,data2!V$4:V$10000)&lt;&gt;0,SUMIF(data2!H$4:H$10000,O94,data2!W$4:W$10000)&lt;&gt;0,SUMIF(data2!I$4:I$10000,O94,data2!V$4:V$10000)&lt;&gt;0,SUMIF(data2!I$4:I$10000,O94,data2!W$4:W$10000)&lt;&gt;0,SUMIF(data2!J$4:J$10000,O94,data2!V$4:V$10000)&lt;&gt;0,SUMIF(data2!J$4:J$10000,O94,data2!W$4:W$10000)&lt;&gt;0,SUMIF(data2!T$4:T$10000,O94,data2!V$4:V$10000)&lt;&gt;0,SUMIF(data2!T$4:T$10000,O94,data2!W$4:W$10000)&lt;&gt;0),MAX('km2'!J$2:J93)+1,0))</f>
        <v>0</v>
      </c>
      <c r="K94" s="3">
        <f>IF(MAX(K$2:K93)&gt;=MAX(J:J),0,MAX(K$2:K93)+1)</f>
        <v>0</v>
      </c>
      <c r="Q94" s="89">
        <v>0</v>
      </c>
      <c r="S94" s="16" t="str">
        <f t="shared" si="4"/>
        <v/>
      </c>
      <c r="U94" s="16">
        <f t="shared" si="5"/>
        <v>0</v>
      </c>
    </row>
    <row r="95" spans="2:21" ht="15" customHeight="1" x14ac:dyDescent="0.15">
      <c r="B95" s="3">
        <f t="shared" si="3"/>
        <v>0</v>
      </c>
      <c r="D95" s="3">
        <f>IF(AND(LEN(O95)=4,J95&gt;0),MAX(D$2:D94)+1,0)</f>
        <v>0</v>
      </c>
      <c r="E95" s="3">
        <f>IF(OR(AND(科目汇总表!P$5=1,LEN(O95)=4,J95&gt;0),AND(科目汇总表!P$5=2,LEN(O95)=6,J95&gt;0),AND(科目汇总表!P$5=3,LEN(O95)=8,J95&gt;0),AND(科目汇总表!P$5=4,LEN(O95)=10,J95&gt;0)),MAX(E$2:E94)+1,0)</f>
        <v>0</v>
      </c>
      <c r="G95" s="10"/>
      <c r="J95" s="3">
        <f>IF(O95="",0,IF(OR(Q95&lt;&gt;0,SUMIF(data2!H$4:H$10000,O95,data2!V$4:V$10000)&lt;&gt;0,SUMIF(data2!H$4:H$10000,O95,data2!W$4:W$10000)&lt;&gt;0,SUMIF(data2!I$4:I$10000,O95,data2!V$4:V$10000)&lt;&gt;0,SUMIF(data2!I$4:I$10000,O95,data2!W$4:W$10000)&lt;&gt;0,SUMIF(data2!J$4:J$10000,O95,data2!V$4:V$10000)&lt;&gt;0,SUMIF(data2!J$4:J$10000,O95,data2!W$4:W$10000)&lt;&gt;0,SUMIF(data2!T$4:T$10000,O95,data2!V$4:V$10000)&lt;&gt;0,SUMIF(data2!T$4:T$10000,O95,data2!W$4:W$10000)&lt;&gt;0),MAX('km2'!J$2:J94)+1,0))</f>
        <v>0</v>
      </c>
      <c r="K95" s="3">
        <f>IF(MAX(K$2:K94)&gt;=MAX(J:J),0,MAX(K$2:K94)+1)</f>
        <v>0</v>
      </c>
      <c r="Q95" s="89">
        <v>0</v>
      </c>
      <c r="S95" s="16" t="str">
        <f t="shared" si="4"/>
        <v/>
      </c>
      <c r="U95" s="16">
        <f t="shared" si="5"/>
        <v>0</v>
      </c>
    </row>
    <row r="96" spans="2:21" ht="15" customHeight="1" x14ac:dyDescent="0.15">
      <c r="B96" s="3">
        <f t="shared" si="3"/>
        <v>0</v>
      </c>
      <c r="D96" s="3">
        <f>IF(AND(LEN(O96)=4,J96&gt;0),MAX(D$2:D95)+1,0)</f>
        <v>0</v>
      </c>
      <c r="E96" s="3">
        <f>IF(OR(AND(科目汇总表!P$5=1,LEN(O96)=4,J96&gt;0),AND(科目汇总表!P$5=2,LEN(O96)=6,J96&gt;0),AND(科目汇总表!P$5=3,LEN(O96)=8,J96&gt;0),AND(科目汇总表!P$5=4,LEN(O96)=10,J96&gt;0)),MAX(E$2:E95)+1,0)</f>
        <v>0</v>
      </c>
      <c r="G96" s="10"/>
      <c r="J96" s="3">
        <f>IF(O96="",0,IF(OR(Q96&lt;&gt;0,SUMIF(data2!H$4:H$10000,O96,data2!V$4:V$10000)&lt;&gt;0,SUMIF(data2!H$4:H$10000,O96,data2!W$4:W$10000)&lt;&gt;0,SUMIF(data2!I$4:I$10000,O96,data2!V$4:V$10000)&lt;&gt;0,SUMIF(data2!I$4:I$10000,O96,data2!W$4:W$10000)&lt;&gt;0,SUMIF(data2!J$4:J$10000,O96,data2!V$4:V$10000)&lt;&gt;0,SUMIF(data2!J$4:J$10000,O96,data2!W$4:W$10000)&lt;&gt;0,SUMIF(data2!T$4:T$10000,O96,data2!V$4:V$10000)&lt;&gt;0,SUMIF(data2!T$4:T$10000,O96,data2!W$4:W$10000)&lt;&gt;0),MAX('km2'!J$2:J95)+1,0))</f>
        <v>0</v>
      </c>
      <c r="K96" s="3">
        <f>IF(MAX(K$2:K95)&gt;=MAX(J:J),0,MAX(K$2:K95)+1)</f>
        <v>0</v>
      </c>
      <c r="Q96" s="89">
        <v>0</v>
      </c>
      <c r="S96" s="16" t="str">
        <f t="shared" si="4"/>
        <v/>
      </c>
      <c r="U96" s="16">
        <f t="shared" si="5"/>
        <v>0</v>
      </c>
    </row>
    <row r="97" spans="2:21" ht="15" customHeight="1" x14ac:dyDescent="0.15">
      <c r="B97" s="3">
        <f t="shared" si="3"/>
        <v>0</v>
      </c>
      <c r="D97" s="3">
        <f>IF(AND(LEN(O97)=4,J97&gt;0),MAX(D$2:D96)+1,0)</f>
        <v>0</v>
      </c>
      <c r="E97" s="3">
        <f>IF(OR(AND(科目汇总表!P$5=1,LEN(O97)=4,J97&gt;0),AND(科目汇总表!P$5=2,LEN(O97)=6,J97&gt;0),AND(科目汇总表!P$5=3,LEN(O97)=8,J97&gt;0),AND(科目汇总表!P$5=4,LEN(O97)=10,J97&gt;0)),MAX(E$2:E96)+1,0)</f>
        <v>0</v>
      </c>
      <c r="G97" s="10"/>
      <c r="J97" s="3">
        <f>IF(O97="",0,IF(OR(Q97&lt;&gt;0,SUMIF(data2!H$4:H$10000,O97,data2!V$4:V$10000)&lt;&gt;0,SUMIF(data2!H$4:H$10000,O97,data2!W$4:W$10000)&lt;&gt;0,SUMIF(data2!I$4:I$10000,O97,data2!V$4:V$10000)&lt;&gt;0,SUMIF(data2!I$4:I$10000,O97,data2!W$4:W$10000)&lt;&gt;0,SUMIF(data2!J$4:J$10000,O97,data2!V$4:V$10000)&lt;&gt;0,SUMIF(data2!J$4:J$10000,O97,data2!W$4:W$10000)&lt;&gt;0,SUMIF(data2!T$4:T$10000,O97,data2!V$4:V$10000)&lt;&gt;0,SUMIF(data2!T$4:T$10000,O97,data2!W$4:W$10000)&lt;&gt;0),MAX('km2'!J$2:J96)+1,0))</f>
        <v>0</v>
      </c>
      <c r="K97" s="3">
        <f>IF(MAX(K$2:K96)&gt;=MAX(J:J),0,MAX(K$2:K96)+1)</f>
        <v>0</v>
      </c>
      <c r="Q97" s="89">
        <v>0</v>
      </c>
      <c r="S97" s="16" t="str">
        <f t="shared" si="4"/>
        <v/>
      </c>
      <c r="U97" s="16">
        <f t="shared" si="5"/>
        <v>0</v>
      </c>
    </row>
    <row r="98" spans="2:21" ht="15" customHeight="1" x14ac:dyDescent="0.15">
      <c r="B98" s="3">
        <f t="shared" si="3"/>
        <v>0</v>
      </c>
      <c r="D98" s="3">
        <f>IF(AND(LEN(O98)=4,J98&gt;0),MAX(D$2:D97)+1,0)</f>
        <v>0</v>
      </c>
      <c r="E98" s="3">
        <f>IF(OR(AND(科目汇总表!P$5=1,LEN(O98)=4,J98&gt;0),AND(科目汇总表!P$5=2,LEN(O98)=6,J98&gt;0),AND(科目汇总表!P$5=3,LEN(O98)=8,J98&gt;0),AND(科目汇总表!P$5=4,LEN(O98)=10,J98&gt;0)),MAX(E$2:E97)+1,0)</f>
        <v>0</v>
      </c>
      <c r="G98" s="10"/>
      <c r="J98" s="3">
        <f>IF(O98="",0,IF(OR(Q98&lt;&gt;0,SUMIF(data2!H$4:H$10000,O98,data2!V$4:V$10000)&lt;&gt;0,SUMIF(data2!H$4:H$10000,O98,data2!W$4:W$10000)&lt;&gt;0,SUMIF(data2!I$4:I$10000,O98,data2!V$4:V$10000)&lt;&gt;0,SUMIF(data2!I$4:I$10000,O98,data2!W$4:W$10000)&lt;&gt;0,SUMIF(data2!J$4:J$10000,O98,data2!V$4:V$10000)&lt;&gt;0,SUMIF(data2!J$4:J$10000,O98,data2!W$4:W$10000)&lt;&gt;0,SUMIF(data2!T$4:T$10000,O98,data2!V$4:V$10000)&lt;&gt;0,SUMIF(data2!T$4:T$10000,O98,data2!W$4:W$10000)&lt;&gt;0),MAX('km2'!J$2:J97)+1,0))</f>
        <v>0</v>
      </c>
      <c r="K98" s="3">
        <f>IF(MAX(K$2:K97)&gt;=MAX(J:J),0,MAX(K$2:K97)+1)</f>
        <v>0</v>
      </c>
      <c r="Q98" s="89">
        <v>0</v>
      </c>
      <c r="S98" s="16" t="str">
        <f t="shared" si="4"/>
        <v/>
      </c>
      <c r="U98" s="16">
        <f t="shared" si="5"/>
        <v>0</v>
      </c>
    </row>
    <row r="99" spans="2:21" ht="15" customHeight="1" x14ac:dyDescent="0.15">
      <c r="B99" s="3">
        <f t="shared" si="3"/>
        <v>0</v>
      </c>
      <c r="D99" s="3">
        <f>IF(AND(LEN(O99)=4,J99&gt;0),MAX(D$2:D98)+1,0)</f>
        <v>0</v>
      </c>
      <c r="E99" s="3">
        <f>IF(OR(AND(科目汇总表!P$5=1,LEN(O99)=4,J99&gt;0),AND(科目汇总表!P$5=2,LEN(O99)=6,J99&gt;0),AND(科目汇总表!P$5=3,LEN(O99)=8,J99&gt;0),AND(科目汇总表!P$5=4,LEN(O99)=10,J99&gt;0)),MAX(E$2:E98)+1,0)</f>
        <v>0</v>
      </c>
      <c r="G99" s="10"/>
      <c r="J99" s="3">
        <f>IF(O99="",0,IF(OR(Q99&lt;&gt;0,SUMIF(data2!H$4:H$10000,O99,data2!V$4:V$10000)&lt;&gt;0,SUMIF(data2!H$4:H$10000,O99,data2!W$4:W$10000)&lt;&gt;0,SUMIF(data2!I$4:I$10000,O99,data2!V$4:V$10000)&lt;&gt;0,SUMIF(data2!I$4:I$10000,O99,data2!W$4:W$10000)&lt;&gt;0,SUMIF(data2!J$4:J$10000,O99,data2!V$4:V$10000)&lt;&gt;0,SUMIF(data2!J$4:J$10000,O99,data2!W$4:W$10000)&lt;&gt;0,SUMIF(data2!T$4:T$10000,O99,data2!V$4:V$10000)&lt;&gt;0,SUMIF(data2!T$4:T$10000,O99,data2!W$4:W$10000)&lt;&gt;0),MAX('km2'!J$2:J98)+1,0))</f>
        <v>0</v>
      </c>
      <c r="K99" s="3">
        <f>IF(MAX(K$2:K98)&gt;=MAX(J:J),0,MAX(K$2:K98)+1)</f>
        <v>0</v>
      </c>
      <c r="Q99" s="89">
        <v>0</v>
      </c>
      <c r="S99" s="16" t="str">
        <f t="shared" si="4"/>
        <v/>
      </c>
      <c r="U99" s="16">
        <f t="shared" si="5"/>
        <v>0</v>
      </c>
    </row>
    <row r="100" spans="2:21" ht="15" customHeight="1" x14ac:dyDescent="0.15">
      <c r="B100" s="3">
        <f t="shared" si="3"/>
        <v>0</v>
      </c>
      <c r="D100" s="3">
        <f>IF(AND(LEN(O100)=4,J100&gt;0),MAX(D$2:D99)+1,0)</f>
        <v>0</v>
      </c>
      <c r="E100" s="3">
        <f>IF(OR(AND(科目汇总表!P$5=1,LEN(O100)=4,J100&gt;0),AND(科目汇总表!P$5=2,LEN(O100)=6,J100&gt;0),AND(科目汇总表!P$5=3,LEN(O100)=8,J100&gt;0),AND(科目汇总表!P$5=4,LEN(O100)=10,J100&gt;0)),MAX(E$2:E99)+1,0)</f>
        <v>0</v>
      </c>
      <c r="G100" s="10"/>
      <c r="J100" s="3">
        <f>IF(O100="",0,IF(OR(Q100&lt;&gt;0,SUMIF(data2!H$4:H$10000,O100,data2!V$4:V$10000)&lt;&gt;0,SUMIF(data2!H$4:H$10000,O100,data2!W$4:W$10000)&lt;&gt;0,SUMIF(data2!I$4:I$10000,O100,data2!V$4:V$10000)&lt;&gt;0,SUMIF(data2!I$4:I$10000,O100,data2!W$4:W$10000)&lt;&gt;0,SUMIF(data2!J$4:J$10000,O100,data2!V$4:V$10000)&lt;&gt;0,SUMIF(data2!J$4:J$10000,O100,data2!W$4:W$10000)&lt;&gt;0,SUMIF(data2!T$4:T$10000,O100,data2!V$4:V$10000)&lt;&gt;0,SUMIF(data2!T$4:T$10000,O100,data2!W$4:W$10000)&lt;&gt;0),MAX('km2'!J$2:J99)+1,0))</f>
        <v>0</v>
      </c>
      <c r="K100" s="3">
        <f>IF(MAX(K$2:K99)&gt;=MAX(J:J),0,MAX(K$2:K99)+1)</f>
        <v>0</v>
      </c>
      <c r="Q100" s="89">
        <v>0</v>
      </c>
      <c r="S100" s="16" t="str">
        <f t="shared" si="4"/>
        <v/>
      </c>
      <c r="U100" s="16">
        <f t="shared" si="5"/>
        <v>0</v>
      </c>
    </row>
    <row r="101" spans="2:21" ht="15" customHeight="1" x14ac:dyDescent="0.15">
      <c r="B101" s="3">
        <f t="shared" si="3"/>
        <v>0</v>
      </c>
      <c r="D101" s="3">
        <f>IF(AND(LEN(O101)=4,J101&gt;0),MAX(D$2:D100)+1,0)</f>
        <v>0</v>
      </c>
      <c r="E101" s="3">
        <f>IF(OR(AND(科目汇总表!P$5=1,LEN(O101)=4,J101&gt;0),AND(科目汇总表!P$5=2,LEN(O101)=6,J101&gt;0),AND(科目汇总表!P$5=3,LEN(O101)=8,J101&gt;0),AND(科目汇总表!P$5=4,LEN(O101)=10,J101&gt;0)),MAX(E$2:E100)+1,0)</f>
        <v>0</v>
      </c>
      <c r="G101" s="10"/>
      <c r="J101" s="3">
        <f>IF(O101="",0,IF(OR(Q101&lt;&gt;0,SUMIF(data2!H$4:H$10000,O101,data2!V$4:V$10000)&lt;&gt;0,SUMIF(data2!H$4:H$10000,O101,data2!W$4:W$10000)&lt;&gt;0,SUMIF(data2!I$4:I$10000,O101,data2!V$4:V$10000)&lt;&gt;0,SUMIF(data2!I$4:I$10000,O101,data2!W$4:W$10000)&lt;&gt;0,SUMIF(data2!J$4:J$10000,O101,data2!V$4:V$10000)&lt;&gt;0,SUMIF(data2!J$4:J$10000,O101,data2!W$4:W$10000)&lt;&gt;0,SUMIF(data2!T$4:T$10000,O101,data2!V$4:V$10000)&lt;&gt;0,SUMIF(data2!T$4:T$10000,O101,data2!W$4:W$10000)&lt;&gt;0),MAX('km2'!J$2:J100)+1,0))</f>
        <v>0</v>
      </c>
      <c r="K101" s="3">
        <f>IF(MAX(K$2:K100)&gt;=MAX(J:J),0,MAX(K$2:K100)+1)</f>
        <v>0</v>
      </c>
      <c r="Q101" s="89">
        <v>0</v>
      </c>
      <c r="S101" s="16" t="str">
        <f t="shared" si="4"/>
        <v/>
      </c>
      <c r="U101" s="16">
        <f t="shared" si="5"/>
        <v>0</v>
      </c>
    </row>
    <row r="102" spans="2:21" ht="15" customHeight="1" x14ac:dyDescent="0.15">
      <c r="B102" s="3">
        <f t="shared" si="3"/>
        <v>0</v>
      </c>
      <c r="D102" s="3">
        <f>IF(AND(LEN(O102)=4,J102&gt;0),MAX(D$2:D101)+1,0)</f>
        <v>0</v>
      </c>
      <c r="E102" s="3">
        <f>IF(OR(AND(科目汇总表!P$5=1,LEN(O102)=4,J102&gt;0),AND(科目汇总表!P$5=2,LEN(O102)=6,J102&gt;0),AND(科目汇总表!P$5=3,LEN(O102)=8,J102&gt;0),AND(科目汇总表!P$5=4,LEN(O102)=10,J102&gt;0)),MAX(E$2:E101)+1,0)</f>
        <v>0</v>
      </c>
      <c r="G102" s="10"/>
      <c r="J102" s="3">
        <f>IF(O102="",0,IF(OR(Q102&lt;&gt;0,SUMIF(data2!H$4:H$10000,O102,data2!V$4:V$10000)&lt;&gt;0,SUMIF(data2!H$4:H$10000,O102,data2!W$4:W$10000)&lt;&gt;0,SUMIF(data2!I$4:I$10000,O102,data2!V$4:V$10000)&lt;&gt;0,SUMIF(data2!I$4:I$10000,O102,data2!W$4:W$10000)&lt;&gt;0,SUMIF(data2!J$4:J$10000,O102,data2!V$4:V$10000)&lt;&gt;0,SUMIF(data2!J$4:J$10000,O102,data2!W$4:W$10000)&lt;&gt;0,SUMIF(data2!T$4:T$10000,O102,data2!V$4:V$10000)&lt;&gt;0,SUMIF(data2!T$4:T$10000,O102,data2!W$4:W$10000)&lt;&gt;0),MAX('km2'!J$2:J101)+1,0))</f>
        <v>0</v>
      </c>
      <c r="K102" s="3">
        <f>IF(MAX(K$2:K101)&gt;=MAX(J:J),0,MAX(K$2:K101)+1)</f>
        <v>0</v>
      </c>
      <c r="Q102" s="89">
        <v>0</v>
      </c>
      <c r="S102" s="16" t="str">
        <f t="shared" si="4"/>
        <v/>
      </c>
      <c r="U102" s="16">
        <f t="shared" si="5"/>
        <v>0</v>
      </c>
    </row>
    <row r="103" spans="2:21" ht="15" customHeight="1" x14ac:dyDescent="0.15">
      <c r="B103" s="3">
        <f t="shared" si="3"/>
        <v>0</v>
      </c>
      <c r="D103" s="3">
        <f>IF(AND(LEN(O103)=4,J103&gt;0),MAX(D$2:D102)+1,0)</f>
        <v>0</v>
      </c>
      <c r="E103" s="3">
        <f>IF(OR(AND(科目汇总表!P$5=1,LEN(O103)=4,J103&gt;0),AND(科目汇总表!P$5=2,LEN(O103)=6,J103&gt;0),AND(科目汇总表!P$5=3,LEN(O103)=8,J103&gt;0),AND(科目汇总表!P$5=4,LEN(O103)=10,J103&gt;0)),MAX(E$2:E102)+1,0)</f>
        <v>0</v>
      </c>
      <c r="G103" s="10"/>
      <c r="J103" s="3">
        <f>IF(O103="",0,IF(OR(Q103&lt;&gt;0,SUMIF(data2!H$4:H$10000,O103,data2!V$4:V$10000)&lt;&gt;0,SUMIF(data2!H$4:H$10000,O103,data2!W$4:W$10000)&lt;&gt;0,SUMIF(data2!I$4:I$10000,O103,data2!V$4:V$10000)&lt;&gt;0,SUMIF(data2!I$4:I$10000,O103,data2!W$4:W$10000)&lt;&gt;0,SUMIF(data2!J$4:J$10000,O103,data2!V$4:V$10000)&lt;&gt;0,SUMIF(data2!J$4:J$10000,O103,data2!W$4:W$10000)&lt;&gt;0,SUMIF(data2!T$4:T$10000,O103,data2!V$4:V$10000)&lt;&gt;0,SUMIF(data2!T$4:T$10000,O103,data2!W$4:W$10000)&lt;&gt;0),MAX('km2'!J$2:J102)+1,0))</f>
        <v>0</v>
      </c>
      <c r="K103" s="3">
        <f>IF(MAX(K$2:K102)&gt;=MAX(J:J),0,MAX(K$2:K102)+1)</f>
        <v>0</v>
      </c>
      <c r="Q103" s="89">
        <v>0</v>
      </c>
      <c r="S103" s="16" t="str">
        <f t="shared" si="4"/>
        <v/>
      </c>
      <c r="U103" s="16">
        <f t="shared" si="5"/>
        <v>0</v>
      </c>
    </row>
    <row r="104" spans="2:21" ht="15" customHeight="1" x14ac:dyDescent="0.15">
      <c r="B104" s="3">
        <f t="shared" si="3"/>
        <v>0</v>
      </c>
      <c r="D104" s="3">
        <f>IF(AND(LEN(O104)=4,J104&gt;0),MAX(D$2:D103)+1,0)</f>
        <v>0</v>
      </c>
      <c r="E104" s="3">
        <f>IF(OR(AND(科目汇总表!P$5=1,LEN(O104)=4,J104&gt;0),AND(科目汇总表!P$5=2,LEN(O104)=6,J104&gt;0),AND(科目汇总表!P$5=3,LEN(O104)=8,J104&gt;0),AND(科目汇总表!P$5=4,LEN(O104)=10,J104&gt;0)),MAX(E$2:E103)+1,0)</f>
        <v>0</v>
      </c>
      <c r="G104" s="10"/>
      <c r="J104" s="3">
        <f>IF(O104="",0,IF(OR(Q104&lt;&gt;0,SUMIF(data2!H$4:H$10000,O104,data2!V$4:V$10000)&lt;&gt;0,SUMIF(data2!H$4:H$10000,O104,data2!W$4:W$10000)&lt;&gt;0,SUMIF(data2!I$4:I$10000,O104,data2!V$4:V$10000)&lt;&gt;0,SUMIF(data2!I$4:I$10000,O104,data2!W$4:W$10000)&lt;&gt;0,SUMIF(data2!J$4:J$10000,O104,data2!V$4:V$10000)&lt;&gt;0,SUMIF(data2!J$4:J$10000,O104,data2!W$4:W$10000)&lt;&gt;0,SUMIF(data2!T$4:T$10000,O104,data2!V$4:V$10000)&lt;&gt;0,SUMIF(data2!T$4:T$10000,O104,data2!W$4:W$10000)&lt;&gt;0),MAX('km2'!J$2:J103)+1,0))</f>
        <v>0</v>
      </c>
      <c r="K104" s="3">
        <f>IF(MAX(K$2:K103)&gt;=MAX(J:J),0,MAX(K$2:K103)+1)</f>
        <v>0</v>
      </c>
      <c r="Q104" s="89">
        <v>0</v>
      </c>
      <c r="S104" s="16" t="str">
        <f t="shared" si="4"/>
        <v/>
      </c>
      <c r="U104" s="16">
        <f t="shared" si="5"/>
        <v>0</v>
      </c>
    </row>
    <row r="105" spans="2:21" ht="15" customHeight="1" x14ac:dyDescent="0.15">
      <c r="B105" s="3">
        <f t="shared" si="3"/>
        <v>0</v>
      </c>
      <c r="D105" s="3">
        <f>IF(AND(LEN(O105)=4,J105&gt;0),MAX(D$2:D104)+1,0)</f>
        <v>0</v>
      </c>
      <c r="E105" s="3">
        <f>IF(OR(AND(科目汇总表!P$5=1,LEN(O105)=4,J105&gt;0),AND(科目汇总表!P$5=2,LEN(O105)=6,J105&gt;0),AND(科目汇总表!P$5=3,LEN(O105)=8,J105&gt;0),AND(科目汇总表!P$5=4,LEN(O105)=10,J105&gt;0)),MAX(E$2:E104)+1,0)</f>
        <v>0</v>
      </c>
      <c r="G105" s="10"/>
      <c r="J105" s="3">
        <f>IF(O105="",0,IF(OR(Q105&lt;&gt;0,SUMIF(data2!H$4:H$10000,O105,data2!V$4:V$10000)&lt;&gt;0,SUMIF(data2!H$4:H$10000,O105,data2!W$4:W$10000)&lt;&gt;0,SUMIF(data2!I$4:I$10000,O105,data2!V$4:V$10000)&lt;&gt;0,SUMIF(data2!I$4:I$10000,O105,data2!W$4:W$10000)&lt;&gt;0,SUMIF(data2!J$4:J$10000,O105,data2!V$4:V$10000)&lt;&gt;0,SUMIF(data2!J$4:J$10000,O105,data2!W$4:W$10000)&lt;&gt;0,SUMIF(data2!T$4:T$10000,O105,data2!V$4:V$10000)&lt;&gt;0,SUMIF(data2!T$4:T$10000,O105,data2!W$4:W$10000)&lt;&gt;0),MAX('km2'!J$2:J104)+1,0))</f>
        <v>0</v>
      </c>
      <c r="K105" s="3">
        <f>IF(MAX(K$2:K104)&gt;=MAX(J:J),0,MAX(K$2:K104)+1)</f>
        <v>0</v>
      </c>
      <c r="Q105" s="89">
        <v>0</v>
      </c>
      <c r="S105" s="16" t="str">
        <f t="shared" si="4"/>
        <v/>
      </c>
      <c r="U105" s="16">
        <f t="shared" si="5"/>
        <v>0</v>
      </c>
    </row>
    <row r="106" spans="2:21" ht="15" customHeight="1" x14ac:dyDescent="0.15">
      <c r="B106" s="3">
        <f t="shared" si="3"/>
        <v>0</v>
      </c>
      <c r="D106" s="3">
        <f>IF(AND(LEN(O106)=4,J106&gt;0),MAX(D$2:D105)+1,0)</f>
        <v>0</v>
      </c>
      <c r="E106" s="3">
        <f>IF(OR(AND(科目汇总表!P$5=1,LEN(O106)=4,J106&gt;0),AND(科目汇总表!P$5=2,LEN(O106)=6,J106&gt;0),AND(科目汇总表!P$5=3,LEN(O106)=8,J106&gt;0),AND(科目汇总表!P$5=4,LEN(O106)=10,J106&gt;0)),MAX(E$2:E105)+1,0)</f>
        <v>0</v>
      </c>
      <c r="G106" s="10"/>
      <c r="J106" s="3">
        <f>IF(O106="",0,IF(OR(Q106&lt;&gt;0,SUMIF(data2!H$4:H$10000,O106,data2!V$4:V$10000)&lt;&gt;0,SUMIF(data2!H$4:H$10000,O106,data2!W$4:W$10000)&lt;&gt;0,SUMIF(data2!I$4:I$10000,O106,data2!V$4:V$10000)&lt;&gt;0,SUMIF(data2!I$4:I$10000,O106,data2!W$4:W$10000)&lt;&gt;0,SUMIF(data2!J$4:J$10000,O106,data2!V$4:V$10000)&lt;&gt;0,SUMIF(data2!J$4:J$10000,O106,data2!W$4:W$10000)&lt;&gt;0,SUMIF(data2!T$4:T$10000,O106,data2!V$4:V$10000)&lt;&gt;0,SUMIF(data2!T$4:T$10000,O106,data2!W$4:W$10000)&lt;&gt;0),MAX('km2'!J$2:J105)+1,0))</f>
        <v>0</v>
      </c>
      <c r="K106" s="3">
        <f>IF(MAX(K$2:K105)&gt;=MAX(J:J),0,MAX(K$2:K105)+1)</f>
        <v>0</v>
      </c>
      <c r="Q106" s="89">
        <v>0</v>
      </c>
      <c r="S106" s="16" t="str">
        <f t="shared" si="4"/>
        <v/>
      </c>
      <c r="U106" s="16">
        <f t="shared" si="5"/>
        <v>0</v>
      </c>
    </row>
    <row r="107" spans="2:21" ht="15" customHeight="1" x14ac:dyDescent="0.15">
      <c r="B107" s="3">
        <f t="shared" si="3"/>
        <v>0</v>
      </c>
      <c r="D107" s="3">
        <f>IF(AND(LEN(O107)=4,J107&gt;0),MAX(D$2:D106)+1,0)</f>
        <v>0</v>
      </c>
      <c r="E107" s="3">
        <f>IF(OR(AND(科目汇总表!P$5=1,LEN(O107)=4,J107&gt;0),AND(科目汇总表!P$5=2,LEN(O107)=6,J107&gt;0),AND(科目汇总表!P$5=3,LEN(O107)=8,J107&gt;0),AND(科目汇总表!P$5=4,LEN(O107)=10,J107&gt;0)),MAX(E$2:E106)+1,0)</f>
        <v>0</v>
      </c>
      <c r="G107" s="10"/>
      <c r="J107" s="3">
        <f>IF(O107="",0,IF(OR(Q107&lt;&gt;0,SUMIF(data2!H$4:H$10000,O107,data2!V$4:V$10000)&lt;&gt;0,SUMIF(data2!H$4:H$10000,O107,data2!W$4:W$10000)&lt;&gt;0,SUMIF(data2!I$4:I$10000,O107,data2!V$4:V$10000)&lt;&gt;0,SUMIF(data2!I$4:I$10000,O107,data2!W$4:W$10000)&lt;&gt;0,SUMIF(data2!J$4:J$10000,O107,data2!V$4:V$10000)&lt;&gt;0,SUMIF(data2!J$4:J$10000,O107,data2!W$4:W$10000)&lt;&gt;0,SUMIF(data2!T$4:T$10000,O107,data2!V$4:V$10000)&lt;&gt;0,SUMIF(data2!T$4:T$10000,O107,data2!W$4:W$10000)&lt;&gt;0),MAX('km2'!J$2:J106)+1,0))</f>
        <v>0</v>
      </c>
      <c r="K107" s="3">
        <f>IF(MAX(K$2:K106)&gt;=MAX(J:J),0,MAX(K$2:K106)+1)</f>
        <v>0</v>
      </c>
      <c r="Q107" s="89">
        <v>0</v>
      </c>
      <c r="S107" s="16" t="str">
        <f t="shared" si="4"/>
        <v/>
      </c>
      <c r="U107" s="16">
        <f t="shared" si="5"/>
        <v>0</v>
      </c>
    </row>
    <row r="108" spans="2:21" ht="15" customHeight="1" x14ac:dyDescent="0.15">
      <c r="B108" s="3">
        <f t="shared" si="3"/>
        <v>0</v>
      </c>
      <c r="D108" s="3">
        <f>IF(AND(LEN(O108)=4,J108&gt;0),MAX(D$2:D107)+1,0)</f>
        <v>0</v>
      </c>
      <c r="E108" s="3">
        <f>IF(OR(AND(科目汇总表!P$5=1,LEN(O108)=4,J108&gt;0),AND(科目汇总表!P$5=2,LEN(O108)=6,J108&gt;0),AND(科目汇总表!P$5=3,LEN(O108)=8,J108&gt;0),AND(科目汇总表!P$5=4,LEN(O108)=10,J108&gt;0)),MAX(E$2:E107)+1,0)</f>
        <v>0</v>
      </c>
      <c r="G108" s="10"/>
      <c r="J108" s="3">
        <f>IF(O108="",0,IF(OR(Q108&lt;&gt;0,SUMIF(data2!H$4:H$10000,O108,data2!V$4:V$10000)&lt;&gt;0,SUMIF(data2!H$4:H$10000,O108,data2!W$4:W$10000)&lt;&gt;0,SUMIF(data2!I$4:I$10000,O108,data2!V$4:V$10000)&lt;&gt;0,SUMIF(data2!I$4:I$10000,O108,data2!W$4:W$10000)&lt;&gt;0,SUMIF(data2!J$4:J$10000,O108,data2!V$4:V$10000)&lt;&gt;0,SUMIF(data2!J$4:J$10000,O108,data2!W$4:W$10000)&lt;&gt;0,SUMIF(data2!T$4:T$10000,O108,data2!V$4:V$10000)&lt;&gt;0,SUMIF(data2!T$4:T$10000,O108,data2!W$4:W$10000)&lt;&gt;0),MAX('km2'!J$2:J107)+1,0))</f>
        <v>0</v>
      </c>
      <c r="K108" s="3">
        <f>IF(MAX(K$2:K107)&gt;=MAX(J:J),0,MAX(K$2:K107)+1)</f>
        <v>0</v>
      </c>
      <c r="Q108" s="89">
        <v>0</v>
      </c>
      <c r="S108" s="16" t="str">
        <f t="shared" si="4"/>
        <v/>
      </c>
      <c r="U108" s="16">
        <f t="shared" si="5"/>
        <v>0</v>
      </c>
    </row>
    <row r="109" spans="2:21" ht="15" customHeight="1" x14ac:dyDescent="0.15">
      <c r="B109" s="3">
        <f t="shared" si="3"/>
        <v>0</v>
      </c>
      <c r="D109" s="3">
        <f>IF(AND(LEN(O109)=4,J109&gt;0),MAX(D$2:D108)+1,0)</f>
        <v>0</v>
      </c>
      <c r="E109" s="3">
        <f>IF(OR(AND(科目汇总表!P$5=1,LEN(O109)=4,J109&gt;0),AND(科目汇总表!P$5=2,LEN(O109)=6,J109&gt;0),AND(科目汇总表!P$5=3,LEN(O109)=8,J109&gt;0),AND(科目汇总表!P$5=4,LEN(O109)=10,J109&gt;0)),MAX(E$2:E108)+1,0)</f>
        <v>0</v>
      </c>
      <c r="G109" s="10"/>
      <c r="J109" s="3">
        <f>IF(O109="",0,IF(OR(Q109&lt;&gt;0,SUMIF(data2!H$4:H$10000,O109,data2!V$4:V$10000)&lt;&gt;0,SUMIF(data2!H$4:H$10000,O109,data2!W$4:W$10000)&lt;&gt;0,SUMIF(data2!I$4:I$10000,O109,data2!V$4:V$10000)&lt;&gt;0,SUMIF(data2!I$4:I$10000,O109,data2!W$4:W$10000)&lt;&gt;0,SUMIF(data2!J$4:J$10000,O109,data2!V$4:V$10000)&lt;&gt;0,SUMIF(data2!J$4:J$10000,O109,data2!W$4:W$10000)&lt;&gt;0,SUMIF(data2!T$4:T$10000,O109,data2!V$4:V$10000)&lt;&gt;0,SUMIF(data2!T$4:T$10000,O109,data2!W$4:W$10000)&lt;&gt;0),MAX('km2'!J$2:J108)+1,0))</f>
        <v>0</v>
      </c>
      <c r="K109" s="3">
        <f>IF(MAX(K$2:K108)&gt;=MAX(J:J),0,MAX(K$2:K108)+1)</f>
        <v>0</v>
      </c>
      <c r="Q109" s="89">
        <v>0</v>
      </c>
      <c r="S109" s="16" t="str">
        <f t="shared" si="4"/>
        <v/>
      </c>
      <c r="U109" s="16">
        <f t="shared" si="5"/>
        <v>0</v>
      </c>
    </row>
    <row r="110" spans="2:21" ht="15" customHeight="1" x14ac:dyDescent="0.15">
      <c r="B110" s="3">
        <f t="shared" si="3"/>
        <v>0</v>
      </c>
      <c r="D110" s="3">
        <f>IF(AND(LEN(O110)=4,J110&gt;0),MAX(D$2:D109)+1,0)</f>
        <v>0</v>
      </c>
      <c r="E110" s="3">
        <f>IF(OR(AND(科目汇总表!P$5=1,LEN(O110)=4,J110&gt;0),AND(科目汇总表!P$5=2,LEN(O110)=6,J110&gt;0),AND(科目汇总表!P$5=3,LEN(O110)=8,J110&gt;0),AND(科目汇总表!P$5=4,LEN(O110)=10,J110&gt;0)),MAX(E$2:E109)+1,0)</f>
        <v>0</v>
      </c>
      <c r="G110" s="10"/>
      <c r="J110" s="3">
        <f>IF(O110="",0,IF(OR(Q110&lt;&gt;0,SUMIF(data2!H$4:H$10000,O110,data2!V$4:V$10000)&lt;&gt;0,SUMIF(data2!H$4:H$10000,O110,data2!W$4:W$10000)&lt;&gt;0,SUMIF(data2!I$4:I$10000,O110,data2!V$4:V$10000)&lt;&gt;0,SUMIF(data2!I$4:I$10000,O110,data2!W$4:W$10000)&lt;&gt;0,SUMIF(data2!J$4:J$10000,O110,data2!V$4:V$10000)&lt;&gt;0,SUMIF(data2!J$4:J$10000,O110,data2!W$4:W$10000)&lt;&gt;0,SUMIF(data2!T$4:T$10000,O110,data2!V$4:V$10000)&lt;&gt;0,SUMIF(data2!T$4:T$10000,O110,data2!W$4:W$10000)&lt;&gt;0),MAX('km2'!J$2:J109)+1,0))</f>
        <v>0</v>
      </c>
      <c r="K110" s="3">
        <f>IF(MAX(K$2:K109)&gt;=MAX(J:J),0,MAX(K$2:K109)+1)</f>
        <v>0</v>
      </c>
      <c r="Q110" s="89">
        <v>0</v>
      </c>
      <c r="S110" s="16" t="str">
        <f t="shared" si="4"/>
        <v/>
      </c>
      <c r="U110" s="16">
        <f t="shared" si="5"/>
        <v>0</v>
      </c>
    </row>
    <row r="111" spans="2:21" ht="15" customHeight="1" x14ac:dyDescent="0.15">
      <c r="B111" s="3">
        <f t="shared" si="3"/>
        <v>0</v>
      </c>
      <c r="D111" s="3">
        <f>IF(AND(LEN(O111)=4,J111&gt;0),MAX(D$2:D110)+1,0)</f>
        <v>0</v>
      </c>
      <c r="E111" s="3">
        <f>IF(OR(AND(科目汇总表!P$5=1,LEN(O111)=4,J111&gt;0),AND(科目汇总表!P$5=2,LEN(O111)=6,J111&gt;0),AND(科目汇总表!P$5=3,LEN(O111)=8,J111&gt;0),AND(科目汇总表!P$5=4,LEN(O111)=10,J111&gt;0)),MAX(E$2:E110)+1,0)</f>
        <v>0</v>
      </c>
      <c r="G111" s="10"/>
      <c r="J111" s="3">
        <f>IF(O111="",0,IF(OR(Q111&lt;&gt;0,SUMIF(data2!H$4:H$10000,O111,data2!V$4:V$10000)&lt;&gt;0,SUMIF(data2!H$4:H$10000,O111,data2!W$4:W$10000)&lt;&gt;0,SUMIF(data2!I$4:I$10000,O111,data2!V$4:V$10000)&lt;&gt;0,SUMIF(data2!I$4:I$10000,O111,data2!W$4:W$10000)&lt;&gt;0,SUMIF(data2!J$4:J$10000,O111,data2!V$4:V$10000)&lt;&gt;0,SUMIF(data2!J$4:J$10000,O111,data2!W$4:W$10000)&lt;&gt;0,SUMIF(data2!T$4:T$10000,O111,data2!V$4:V$10000)&lt;&gt;0,SUMIF(data2!T$4:T$10000,O111,data2!W$4:W$10000)&lt;&gt;0),MAX('km2'!J$2:J110)+1,0))</f>
        <v>0</v>
      </c>
      <c r="K111" s="3">
        <f>IF(MAX(K$2:K110)&gt;=MAX(J:J),0,MAX(K$2:K110)+1)</f>
        <v>0</v>
      </c>
      <c r="Q111" s="89">
        <v>0</v>
      </c>
      <c r="S111" s="16" t="str">
        <f t="shared" si="4"/>
        <v/>
      </c>
      <c r="U111" s="16">
        <f t="shared" si="5"/>
        <v>0</v>
      </c>
    </row>
    <row r="112" spans="2:21" ht="15" customHeight="1" x14ac:dyDescent="0.15">
      <c r="B112" s="3">
        <f t="shared" si="3"/>
        <v>0</v>
      </c>
      <c r="D112" s="3">
        <f>IF(AND(LEN(O112)=4,J112&gt;0),MAX(D$2:D111)+1,0)</f>
        <v>0</v>
      </c>
      <c r="E112" s="3">
        <f>IF(OR(AND(科目汇总表!P$5=1,LEN(O112)=4,J112&gt;0),AND(科目汇总表!P$5=2,LEN(O112)=6,J112&gt;0),AND(科目汇总表!P$5=3,LEN(O112)=8,J112&gt;0),AND(科目汇总表!P$5=4,LEN(O112)=10,J112&gt;0)),MAX(E$2:E111)+1,0)</f>
        <v>0</v>
      </c>
      <c r="G112" s="10"/>
      <c r="J112" s="3">
        <f>IF(O112="",0,IF(OR(Q112&lt;&gt;0,SUMIF(data2!H$4:H$10000,O112,data2!V$4:V$10000)&lt;&gt;0,SUMIF(data2!H$4:H$10000,O112,data2!W$4:W$10000)&lt;&gt;0,SUMIF(data2!I$4:I$10000,O112,data2!V$4:V$10000)&lt;&gt;0,SUMIF(data2!I$4:I$10000,O112,data2!W$4:W$10000)&lt;&gt;0,SUMIF(data2!J$4:J$10000,O112,data2!V$4:V$10000)&lt;&gt;0,SUMIF(data2!J$4:J$10000,O112,data2!W$4:W$10000)&lt;&gt;0,SUMIF(data2!T$4:T$10000,O112,data2!V$4:V$10000)&lt;&gt;0,SUMIF(data2!T$4:T$10000,O112,data2!W$4:W$10000)&lt;&gt;0),MAX('km2'!J$2:J111)+1,0))</f>
        <v>0</v>
      </c>
      <c r="K112" s="3">
        <f>IF(MAX(K$2:K111)&gt;=MAX(J:J),0,MAX(K$2:K111)+1)</f>
        <v>0</v>
      </c>
      <c r="Q112" s="89">
        <v>0</v>
      </c>
      <c r="S112" s="16" t="str">
        <f t="shared" si="4"/>
        <v/>
      </c>
      <c r="U112" s="16">
        <f t="shared" si="5"/>
        <v>0</v>
      </c>
    </row>
    <row r="113" spans="2:21" ht="15" customHeight="1" x14ac:dyDescent="0.15">
      <c r="B113" s="3">
        <f t="shared" si="3"/>
        <v>0</v>
      </c>
      <c r="D113" s="3">
        <f>IF(AND(LEN(O113)=4,J113&gt;0),MAX(D$2:D112)+1,0)</f>
        <v>0</v>
      </c>
      <c r="E113" s="3">
        <f>IF(OR(AND(科目汇总表!P$5=1,LEN(O113)=4,J113&gt;0),AND(科目汇总表!P$5=2,LEN(O113)=6,J113&gt;0),AND(科目汇总表!P$5=3,LEN(O113)=8,J113&gt;0),AND(科目汇总表!P$5=4,LEN(O113)=10,J113&gt;0)),MAX(E$2:E112)+1,0)</f>
        <v>0</v>
      </c>
      <c r="G113" s="10"/>
      <c r="J113" s="3">
        <f>IF(O113="",0,IF(OR(Q113&lt;&gt;0,SUMIF(data2!H$4:H$10000,O113,data2!V$4:V$10000)&lt;&gt;0,SUMIF(data2!H$4:H$10000,O113,data2!W$4:W$10000)&lt;&gt;0,SUMIF(data2!I$4:I$10000,O113,data2!V$4:V$10000)&lt;&gt;0,SUMIF(data2!I$4:I$10000,O113,data2!W$4:W$10000)&lt;&gt;0,SUMIF(data2!J$4:J$10000,O113,data2!V$4:V$10000)&lt;&gt;0,SUMIF(data2!J$4:J$10000,O113,data2!W$4:W$10000)&lt;&gt;0,SUMIF(data2!T$4:T$10000,O113,data2!V$4:V$10000)&lt;&gt;0,SUMIF(data2!T$4:T$10000,O113,data2!W$4:W$10000)&lt;&gt;0),MAX('km2'!J$2:J112)+1,0))</f>
        <v>0</v>
      </c>
      <c r="K113" s="3">
        <f>IF(MAX(K$2:K112)&gt;=MAX(J:J),0,MAX(K$2:K112)+1)</f>
        <v>0</v>
      </c>
      <c r="Q113" s="89">
        <v>0</v>
      </c>
      <c r="S113" s="16" t="str">
        <f t="shared" si="4"/>
        <v/>
      </c>
      <c r="U113" s="16">
        <f t="shared" si="5"/>
        <v>0</v>
      </c>
    </row>
    <row r="114" spans="2:21" ht="15" customHeight="1" x14ac:dyDescent="0.15">
      <c r="B114" s="3">
        <f t="shared" si="3"/>
        <v>0</v>
      </c>
      <c r="D114" s="3">
        <f>IF(AND(LEN(O114)=4,J114&gt;0),MAX(D$2:D113)+1,0)</f>
        <v>0</v>
      </c>
      <c r="E114" s="3">
        <f>IF(OR(AND(科目汇总表!P$5=1,LEN(O114)=4,J114&gt;0),AND(科目汇总表!P$5=2,LEN(O114)=6,J114&gt;0),AND(科目汇总表!P$5=3,LEN(O114)=8,J114&gt;0),AND(科目汇总表!P$5=4,LEN(O114)=10,J114&gt;0)),MAX(E$2:E113)+1,0)</f>
        <v>0</v>
      </c>
      <c r="G114" s="10"/>
      <c r="J114" s="3">
        <f>IF(O114="",0,IF(OR(Q114&lt;&gt;0,SUMIF(data2!H$4:H$10000,O114,data2!V$4:V$10000)&lt;&gt;0,SUMIF(data2!H$4:H$10000,O114,data2!W$4:W$10000)&lt;&gt;0,SUMIF(data2!I$4:I$10000,O114,data2!V$4:V$10000)&lt;&gt;0,SUMIF(data2!I$4:I$10000,O114,data2!W$4:W$10000)&lt;&gt;0,SUMIF(data2!J$4:J$10000,O114,data2!V$4:V$10000)&lt;&gt;0,SUMIF(data2!J$4:J$10000,O114,data2!W$4:W$10000)&lt;&gt;0,SUMIF(data2!T$4:T$10000,O114,data2!V$4:V$10000)&lt;&gt;0,SUMIF(data2!T$4:T$10000,O114,data2!W$4:W$10000)&lt;&gt;0),MAX('km2'!J$2:J113)+1,0))</f>
        <v>0</v>
      </c>
      <c r="K114" s="3">
        <f>IF(MAX(K$2:K113)&gt;=MAX(J:J),0,MAX(K$2:K113)+1)</f>
        <v>0</v>
      </c>
      <c r="Q114" s="89">
        <v>0</v>
      </c>
      <c r="S114" s="16" t="str">
        <f t="shared" si="4"/>
        <v/>
      </c>
      <c r="U114" s="16">
        <f t="shared" si="5"/>
        <v>0</v>
      </c>
    </row>
    <row r="115" spans="2:21" ht="15" customHeight="1" x14ac:dyDescent="0.15">
      <c r="B115" s="3">
        <f t="shared" si="3"/>
        <v>0</v>
      </c>
      <c r="D115" s="3">
        <f>IF(AND(LEN(O115)=4,J115&gt;0),MAX(D$2:D114)+1,0)</f>
        <v>0</v>
      </c>
      <c r="E115" s="3">
        <f>IF(OR(AND(科目汇总表!P$5=1,LEN(O115)=4,J115&gt;0),AND(科目汇总表!P$5=2,LEN(O115)=6,J115&gt;0),AND(科目汇总表!P$5=3,LEN(O115)=8,J115&gt;0),AND(科目汇总表!P$5=4,LEN(O115)=10,J115&gt;0)),MAX(E$2:E114)+1,0)</f>
        <v>0</v>
      </c>
      <c r="G115" s="10"/>
      <c r="J115" s="3">
        <f>IF(O115="",0,IF(OR(Q115&lt;&gt;0,SUMIF(data2!H$4:H$10000,O115,data2!V$4:V$10000)&lt;&gt;0,SUMIF(data2!H$4:H$10000,O115,data2!W$4:W$10000)&lt;&gt;0,SUMIF(data2!I$4:I$10000,O115,data2!V$4:V$10000)&lt;&gt;0,SUMIF(data2!I$4:I$10000,O115,data2!W$4:W$10000)&lt;&gt;0,SUMIF(data2!J$4:J$10000,O115,data2!V$4:V$10000)&lt;&gt;0,SUMIF(data2!J$4:J$10000,O115,data2!W$4:W$10000)&lt;&gt;0,SUMIF(data2!T$4:T$10000,O115,data2!V$4:V$10000)&lt;&gt;0,SUMIF(data2!T$4:T$10000,O115,data2!W$4:W$10000)&lt;&gt;0),MAX('km2'!J$2:J114)+1,0))</f>
        <v>0</v>
      </c>
      <c r="K115" s="3">
        <f>IF(MAX(K$2:K114)&gt;=MAX(J:J),0,MAX(K$2:K114)+1)</f>
        <v>0</v>
      </c>
      <c r="Q115" s="89">
        <v>0</v>
      </c>
      <c r="S115" s="16" t="str">
        <f t="shared" si="4"/>
        <v/>
      </c>
      <c r="U115" s="16">
        <f t="shared" si="5"/>
        <v>0</v>
      </c>
    </row>
    <row r="116" spans="2:21" ht="15" customHeight="1" x14ac:dyDescent="0.15">
      <c r="B116" s="3">
        <f t="shared" si="3"/>
        <v>0</v>
      </c>
      <c r="D116" s="3">
        <f>IF(AND(LEN(O116)=4,J116&gt;0),MAX(D$2:D115)+1,0)</f>
        <v>0</v>
      </c>
      <c r="E116" s="3">
        <f>IF(OR(AND(科目汇总表!P$5=1,LEN(O116)=4,J116&gt;0),AND(科目汇总表!P$5=2,LEN(O116)=6,J116&gt;0),AND(科目汇总表!P$5=3,LEN(O116)=8,J116&gt;0),AND(科目汇总表!P$5=4,LEN(O116)=10,J116&gt;0)),MAX(E$2:E115)+1,0)</f>
        <v>0</v>
      </c>
      <c r="G116" s="10"/>
      <c r="J116" s="3">
        <f>IF(O116="",0,IF(OR(Q116&lt;&gt;0,SUMIF(data2!H$4:H$10000,O116,data2!V$4:V$10000)&lt;&gt;0,SUMIF(data2!H$4:H$10000,O116,data2!W$4:W$10000)&lt;&gt;0,SUMIF(data2!I$4:I$10000,O116,data2!V$4:V$10000)&lt;&gt;0,SUMIF(data2!I$4:I$10000,O116,data2!W$4:W$10000)&lt;&gt;0,SUMIF(data2!J$4:J$10000,O116,data2!V$4:V$10000)&lt;&gt;0,SUMIF(data2!J$4:J$10000,O116,data2!W$4:W$10000)&lt;&gt;0,SUMIF(data2!T$4:T$10000,O116,data2!V$4:V$10000)&lt;&gt;0,SUMIF(data2!T$4:T$10000,O116,data2!W$4:W$10000)&lt;&gt;0),MAX('km2'!J$2:J115)+1,0))</f>
        <v>0</v>
      </c>
      <c r="K116" s="3">
        <f>IF(MAX(K$2:K115)&gt;=MAX(J:J),0,MAX(K$2:K115)+1)</f>
        <v>0</v>
      </c>
      <c r="Q116" s="89">
        <v>0</v>
      </c>
      <c r="S116" s="16" t="str">
        <f t="shared" si="4"/>
        <v/>
      </c>
      <c r="U116" s="16">
        <f t="shared" si="5"/>
        <v>0</v>
      </c>
    </row>
    <row r="117" spans="2:21" ht="15" customHeight="1" x14ac:dyDescent="0.15">
      <c r="B117" s="3">
        <f t="shared" si="3"/>
        <v>0</v>
      </c>
      <c r="D117" s="3">
        <f>IF(AND(LEN(O117)=4,J117&gt;0),MAX(D$2:D116)+1,0)</f>
        <v>0</v>
      </c>
      <c r="E117" s="3">
        <f>IF(OR(AND(科目汇总表!P$5=1,LEN(O117)=4,J117&gt;0),AND(科目汇总表!P$5=2,LEN(O117)=6,J117&gt;0),AND(科目汇总表!P$5=3,LEN(O117)=8,J117&gt;0),AND(科目汇总表!P$5=4,LEN(O117)=10,J117&gt;0)),MAX(E$2:E116)+1,0)</f>
        <v>0</v>
      </c>
      <c r="G117" s="10"/>
      <c r="J117" s="3">
        <f>IF(O117="",0,IF(OR(Q117&lt;&gt;0,SUMIF(data2!H$4:H$10000,O117,data2!V$4:V$10000)&lt;&gt;0,SUMIF(data2!H$4:H$10000,O117,data2!W$4:W$10000)&lt;&gt;0,SUMIF(data2!I$4:I$10000,O117,data2!V$4:V$10000)&lt;&gt;0,SUMIF(data2!I$4:I$10000,O117,data2!W$4:W$10000)&lt;&gt;0,SUMIF(data2!J$4:J$10000,O117,data2!V$4:V$10000)&lt;&gt;0,SUMIF(data2!J$4:J$10000,O117,data2!W$4:W$10000)&lt;&gt;0,SUMIF(data2!T$4:T$10000,O117,data2!V$4:V$10000)&lt;&gt;0,SUMIF(data2!T$4:T$10000,O117,data2!W$4:W$10000)&lt;&gt;0),MAX('km2'!J$2:J116)+1,0))</f>
        <v>0</v>
      </c>
      <c r="K117" s="3">
        <f>IF(MAX(K$2:K116)&gt;=MAX(J:J),0,MAX(K$2:K116)+1)</f>
        <v>0</v>
      </c>
      <c r="Q117" s="89">
        <v>0</v>
      </c>
      <c r="S117" s="16" t="str">
        <f t="shared" si="4"/>
        <v/>
      </c>
      <c r="U117" s="16">
        <f t="shared" si="5"/>
        <v>0</v>
      </c>
    </row>
    <row r="118" spans="2:21" ht="15" customHeight="1" x14ac:dyDescent="0.15">
      <c r="B118" s="3">
        <f t="shared" si="3"/>
        <v>0</v>
      </c>
      <c r="D118" s="3">
        <f>IF(AND(LEN(O118)=4,J118&gt;0),MAX(D$2:D117)+1,0)</f>
        <v>0</v>
      </c>
      <c r="E118" s="3">
        <f>IF(OR(AND(科目汇总表!P$5=1,LEN(O118)=4,J118&gt;0),AND(科目汇总表!P$5=2,LEN(O118)=6,J118&gt;0),AND(科目汇总表!P$5=3,LEN(O118)=8,J118&gt;0),AND(科目汇总表!P$5=4,LEN(O118)=10,J118&gt;0)),MAX(E$2:E117)+1,0)</f>
        <v>0</v>
      </c>
      <c r="G118" s="10"/>
      <c r="J118" s="3">
        <f>IF(O118="",0,IF(OR(Q118&lt;&gt;0,SUMIF(data2!H$4:H$10000,O118,data2!V$4:V$10000)&lt;&gt;0,SUMIF(data2!H$4:H$10000,O118,data2!W$4:W$10000)&lt;&gt;0,SUMIF(data2!I$4:I$10000,O118,data2!V$4:V$10000)&lt;&gt;0,SUMIF(data2!I$4:I$10000,O118,data2!W$4:W$10000)&lt;&gt;0,SUMIF(data2!J$4:J$10000,O118,data2!V$4:V$10000)&lt;&gt;0,SUMIF(data2!J$4:J$10000,O118,data2!W$4:W$10000)&lt;&gt;0,SUMIF(data2!T$4:T$10000,O118,data2!V$4:V$10000)&lt;&gt;0,SUMIF(data2!T$4:T$10000,O118,data2!W$4:W$10000)&lt;&gt;0),MAX('km2'!J$2:J117)+1,0))</f>
        <v>0</v>
      </c>
      <c r="K118" s="3">
        <f>IF(MAX(K$2:K117)&gt;=MAX(J:J),0,MAX(K$2:K117)+1)</f>
        <v>0</v>
      </c>
      <c r="Q118" s="89">
        <v>0</v>
      </c>
      <c r="S118" s="16" t="str">
        <f t="shared" si="4"/>
        <v/>
      </c>
      <c r="U118" s="16">
        <f t="shared" si="5"/>
        <v>0</v>
      </c>
    </row>
    <row r="119" spans="2:21" ht="15" customHeight="1" x14ac:dyDescent="0.15">
      <c r="B119" s="3">
        <f t="shared" si="3"/>
        <v>0</v>
      </c>
      <c r="D119" s="3">
        <f>IF(AND(LEN(O119)=4,J119&gt;0),MAX(D$2:D118)+1,0)</f>
        <v>0</v>
      </c>
      <c r="E119" s="3">
        <f>IF(OR(AND(科目汇总表!P$5=1,LEN(O119)=4,J119&gt;0),AND(科目汇总表!P$5=2,LEN(O119)=6,J119&gt;0),AND(科目汇总表!P$5=3,LEN(O119)=8,J119&gt;0),AND(科目汇总表!P$5=4,LEN(O119)=10,J119&gt;0)),MAX(E$2:E118)+1,0)</f>
        <v>0</v>
      </c>
      <c r="G119" s="10"/>
      <c r="J119" s="3">
        <f>IF(O119="",0,IF(OR(Q119&lt;&gt;0,SUMIF(data2!H$4:H$10000,O119,data2!V$4:V$10000)&lt;&gt;0,SUMIF(data2!H$4:H$10000,O119,data2!W$4:W$10000)&lt;&gt;0,SUMIF(data2!I$4:I$10000,O119,data2!V$4:V$10000)&lt;&gt;0,SUMIF(data2!I$4:I$10000,O119,data2!W$4:W$10000)&lt;&gt;0,SUMIF(data2!J$4:J$10000,O119,data2!V$4:V$10000)&lt;&gt;0,SUMIF(data2!J$4:J$10000,O119,data2!W$4:W$10000)&lt;&gt;0,SUMIF(data2!T$4:T$10000,O119,data2!V$4:V$10000)&lt;&gt;0,SUMIF(data2!T$4:T$10000,O119,data2!W$4:W$10000)&lt;&gt;0),MAX('km2'!J$2:J118)+1,0))</f>
        <v>0</v>
      </c>
      <c r="K119" s="3">
        <f>IF(MAX(K$2:K118)&gt;=MAX(J:J),0,MAX(K$2:K118)+1)</f>
        <v>0</v>
      </c>
      <c r="Q119" s="89">
        <v>0</v>
      </c>
      <c r="S119" s="16" t="str">
        <f t="shared" si="4"/>
        <v/>
      </c>
      <c r="U119" s="16">
        <f t="shared" si="5"/>
        <v>0</v>
      </c>
    </row>
    <row r="120" spans="2:21" ht="15" customHeight="1" x14ac:dyDescent="0.15">
      <c r="B120" s="3">
        <f t="shared" si="3"/>
        <v>0</v>
      </c>
      <c r="D120" s="3">
        <f>IF(AND(LEN(O120)=4,J120&gt;0),MAX(D$2:D119)+1,0)</f>
        <v>0</v>
      </c>
      <c r="E120" s="3">
        <f>IF(OR(AND(科目汇总表!P$5=1,LEN(O120)=4,J120&gt;0),AND(科目汇总表!P$5=2,LEN(O120)=6,J120&gt;0),AND(科目汇总表!P$5=3,LEN(O120)=8,J120&gt;0),AND(科目汇总表!P$5=4,LEN(O120)=10,J120&gt;0)),MAX(E$2:E119)+1,0)</f>
        <v>0</v>
      </c>
      <c r="G120" s="10"/>
      <c r="J120" s="3">
        <f>IF(O120="",0,IF(OR(Q120&lt;&gt;0,SUMIF(data2!H$4:H$10000,O120,data2!V$4:V$10000)&lt;&gt;0,SUMIF(data2!H$4:H$10000,O120,data2!W$4:W$10000)&lt;&gt;0,SUMIF(data2!I$4:I$10000,O120,data2!V$4:V$10000)&lt;&gt;0,SUMIF(data2!I$4:I$10000,O120,data2!W$4:W$10000)&lt;&gt;0,SUMIF(data2!J$4:J$10000,O120,data2!V$4:V$10000)&lt;&gt;0,SUMIF(data2!J$4:J$10000,O120,data2!W$4:W$10000)&lt;&gt;0,SUMIF(data2!T$4:T$10000,O120,data2!V$4:V$10000)&lt;&gt;0,SUMIF(data2!T$4:T$10000,O120,data2!W$4:W$10000)&lt;&gt;0),MAX('km2'!J$2:J119)+1,0))</f>
        <v>0</v>
      </c>
      <c r="K120" s="3">
        <f>IF(MAX(K$2:K119)&gt;=MAX(J:J),0,MAX(K$2:K119)+1)</f>
        <v>0</v>
      </c>
      <c r="Q120" s="89">
        <v>0</v>
      </c>
      <c r="S120" s="16" t="str">
        <f t="shared" si="4"/>
        <v/>
      </c>
      <c r="U120" s="16">
        <f t="shared" si="5"/>
        <v>0</v>
      </c>
    </row>
    <row r="121" spans="2:21" ht="15" customHeight="1" x14ac:dyDescent="0.15">
      <c r="B121" s="3">
        <f t="shared" si="3"/>
        <v>0</v>
      </c>
      <c r="D121" s="3">
        <f>IF(AND(LEN(O121)=4,J121&gt;0),MAX(D$2:D120)+1,0)</f>
        <v>0</v>
      </c>
      <c r="E121" s="3">
        <f>IF(OR(AND(科目汇总表!P$5=1,LEN(O121)=4,J121&gt;0),AND(科目汇总表!P$5=2,LEN(O121)=6,J121&gt;0),AND(科目汇总表!P$5=3,LEN(O121)=8,J121&gt;0),AND(科目汇总表!P$5=4,LEN(O121)=10,J121&gt;0)),MAX(E$2:E120)+1,0)</f>
        <v>0</v>
      </c>
      <c r="G121" s="10"/>
      <c r="J121" s="3">
        <f>IF(O121="",0,IF(OR(Q121&lt;&gt;0,SUMIF(data2!H$4:H$10000,O121,data2!V$4:V$10000)&lt;&gt;0,SUMIF(data2!H$4:H$10000,O121,data2!W$4:W$10000)&lt;&gt;0,SUMIF(data2!I$4:I$10000,O121,data2!V$4:V$10000)&lt;&gt;0,SUMIF(data2!I$4:I$10000,O121,data2!W$4:W$10000)&lt;&gt;0,SUMIF(data2!J$4:J$10000,O121,data2!V$4:V$10000)&lt;&gt;0,SUMIF(data2!J$4:J$10000,O121,data2!W$4:W$10000)&lt;&gt;0,SUMIF(data2!T$4:T$10000,O121,data2!V$4:V$10000)&lt;&gt;0,SUMIF(data2!T$4:T$10000,O121,data2!W$4:W$10000)&lt;&gt;0),MAX('km2'!J$2:J120)+1,0))</f>
        <v>0</v>
      </c>
      <c r="K121" s="3">
        <f>IF(MAX(K$2:K120)&gt;=MAX(J:J),0,MAX(K$2:K120)+1)</f>
        <v>0</v>
      </c>
      <c r="Q121" s="89">
        <v>0</v>
      </c>
      <c r="S121" s="16" t="str">
        <f t="shared" si="4"/>
        <v/>
      </c>
      <c r="U121" s="16">
        <f t="shared" si="5"/>
        <v>0</v>
      </c>
    </row>
    <row r="122" spans="2:21" ht="15" customHeight="1" x14ac:dyDescent="0.15">
      <c r="B122" s="3">
        <f t="shared" si="3"/>
        <v>0</v>
      </c>
      <c r="D122" s="3">
        <f>IF(AND(LEN(O122)=4,J122&gt;0),MAX(D$2:D121)+1,0)</f>
        <v>0</v>
      </c>
      <c r="E122" s="3">
        <f>IF(OR(AND(科目汇总表!P$5=1,LEN(O122)=4,J122&gt;0),AND(科目汇总表!P$5=2,LEN(O122)=6,J122&gt;0),AND(科目汇总表!P$5=3,LEN(O122)=8,J122&gt;0),AND(科目汇总表!P$5=4,LEN(O122)=10,J122&gt;0)),MAX(E$2:E121)+1,0)</f>
        <v>0</v>
      </c>
      <c r="G122" s="10"/>
      <c r="J122" s="3">
        <f>IF(O122="",0,IF(OR(Q122&lt;&gt;0,SUMIF(data2!H$4:H$10000,O122,data2!V$4:V$10000)&lt;&gt;0,SUMIF(data2!H$4:H$10000,O122,data2!W$4:W$10000)&lt;&gt;0,SUMIF(data2!I$4:I$10000,O122,data2!V$4:V$10000)&lt;&gt;0,SUMIF(data2!I$4:I$10000,O122,data2!W$4:W$10000)&lt;&gt;0,SUMIF(data2!J$4:J$10000,O122,data2!V$4:V$10000)&lt;&gt;0,SUMIF(data2!J$4:J$10000,O122,data2!W$4:W$10000)&lt;&gt;0,SUMIF(data2!T$4:T$10000,O122,data2!V$4:V$10000)&lt;&gt;0,SUMIF(data2!T$4:T$10000,O122,data2!W$4:W$10000)&lt;&gt;0),MAX('km2'!J$2:J121)+1,0))</f>
        <v>0</v>
      </c>
      <c r="K122" s="3">
        <f>IF(MAX(K$2:K121)&gt;=MAX(J:J),0,MAX(K$2:K121)+1)</f>
        <v>0</v>
      </c>
      <c r="Q122" s="89">
        <v>0</v>
      </c>
      <c r="S122" s="16" t="str">
        <f t="shared" si="4"/>
        <v/>
      </c>
      <c r="U122" s="16">
        <f t="shared" si="5"/>
        <v>0</v>
      </c>
    </row>
    <row r="123" spans="2:21" ht="15" customHeight="1" x14ac:dyDescent="0.15">
      <c r="B123" s="3">
        <f t="shared" si="3"/>
        <v>0</v>
      </c>
      <c r="D123" s="3">
        <f>IF(AND(LEN(O123)=4,J123&gt;0),MAX(D$2:D122)+1,0)</f>
        <v>0</v>
      </c>
      <c r="E123" s="3">
        <f>IF(OR(AND(科目汇总表!P$5=1,LEN(O123)=4,J123&gt;0),AND(科目汇总表!P$5=2,LEN(O123)=6,J123&gt;0),AND(科目汇总表!P$5=3,LEN(O123)=8,J123&gt;0),AND(科目汇总表!P$5=4,LEN(O123)=10,J123&gt;0)),MAX(E$2:E122)+1,0)</f>
        <v>0</v>
      </c>
      <c r="G123" s="10"/>
      <c r="J123" s="3">
        <f>IF(O123="",0,IF(OR(Q123&lt;&gt;0,SUMIF(data2!H$4:H$10000,O123,data2!V$4:V$10000)&lt;&gt;0,SUMIF(data2!H$4:H$10000,O123,data2!W$4:W$10000)&lt;&gt;0,SUMIF(data2!I$4:I$10000,O123,data2!V$4:V$10000)&lt;&gt;0,SUMIF(data2!I$4:I$10000,O123,data2!W$4:W$10000)&lt;&gt;0,SUMIF(data2!J$4:J$10000,O123,data2!V$4:V$10000)&lt;&gt;0,SUMIF(data2!J$4:J$10000,O123,data2!W$4:W$10000)&lt;&gt;0,SUMIF(data2!T$4:T$10000,O123,data2!V$4:V$10000)&lt;&gt;0,SUMIF(data2!T$4:T$10000,O123,data2!W$4:W$10000)&lt;&gt;0),MAX('km2'!J$2:J122)+1,0))</f>
        <v>0</v>
      </c>
      <c r="K123" s="3">
        <f>IF(MAX(K$2:K122)&gt;=MAX(J:J),0,MAX(K$2:K122)+1)</f>
        <v>0</v>
      </c>
      <c r="Q123" s="89">
        <v>0</v>
      </c>
      <c r="S123" s="16" t="str">
        <f t="shared" si="4"/>
        <v/>
      </c>
      <c r="U123" s="16">
        <f t="shared" si="5"/>
        <v>0</v>
      </c>
    </row>
    <row r="124" spans="2:21" ht="15" customHeight="1" x14ac:dyDescent="0.15">
      <c r="B124" s="3">
        <f t="shared" si="3"/>
        <v>0</v>
      </c>
      <c r="D124" s="3">
        <f>IF(AND(LEN(O124)=4,J124&gt;0),MAX(D$2:D123)+1,0)</f>
        <v>0</v>
      </c>
      <c r="E124" s="3">
        <f>IF(OR(AND(科目汇总表!P$5=1,LEN(O124)=4,J124&gt;0),AND(科目汇总表!P$5=2,LEN(O124)=6,J124&gt;0),AND(科目汇总表!P$5=3,LEN(O124)=8,J124&gt;0),AND(科目汇总表!P$5=4,LEN(O124)=10,J124&gt;0)),MAX(E$2:E123)+1,0)</f>
        <v>0</v>
      </c>
      <c r="G124" s="10"/>
      <c r="J124" s="3">
        <f>IF(O124="",0,IF(OR(Q124&lt;&gt;0,SUMIF(data2!H$4:H$10000,O124,data2!V$4:V$10000)&lt;&gt;0,SUMIF(data2!H$4:H$10000,O124,data2!W$4:W$10000)&lt;&gt;0,SUMIF(data2!I$4:I$10000,O124,data2!V$4:V$10000)&lt;&gt;0,SUMIF(data2!I$4:I$10000,O124,data2!W$4:W$10000)&lt;&gt;0,SUMIF(data2!J$4:J$10000,O124,data2!V$4:V$10000)&lt;&gt;0,SUMIF(data2!J$4:J$10000,O124,data2!W$4:W$10000)&lt;&gt;0,SUMIF(data2!T$4:T$10000,O124,data2!V$4:V$10000)&lt;&gt;0,SUMIF(data2!T$4:T$10000,O124,data2!W$4:W$10000)&lt;&gt;0),MAX('km2'!J$2:J123)+1,0))</f>
        <v>0</v>
      </c>
      <c r="K124" s="3">
        <f>IF(MAX(K$2:K123)&gt;=MAX(J:J),0,MAX(K$2:K123)+1)</f>
        <v>0</v>
      </c>
      <c r="Q124" s="89">
        <v>0</v>
      </c>
      <c r="S124" s="16" t="str">
        <f t="shared" si="4"/>
        <v/>
      </c>
      <c r="U124" s="16">
        <f t="shared" si="5"/>
        <v>0</v>
      </c>
    </row>
    <row r="125" spans="2:21" ht="15" customHeight="1" x14ac:dyDescent="0.15">
      <c r="B125" s="3">
        <f t="shared" si="3"/>
        <v>0</v>
      </c>
      <c r="D125" s="3">
        <f>IF(AND(LEN(O125)=4,J125&gt;0),MAX(D$2:D124)+1,0)</f>
        <v>0</v>
      </c>
      <c r="E125" s="3">
        <f>IF(OR(AND(科目汇总表!P$5=1,LEN(O125)=4,J125&gt;0),AND(科目汇总表!P$5=2,LEN(O125)=6,J125&gt;0),AND(科目汇总表!P$5=3,LEN(O125)=8,J125&gt;0),AND(科目汇总表!P$5=4,LEN(O125)=10,J125&gt;0)),MAX(E$2:E124)+1,0)</f>
        <v>0</v>
      </c>
      <c r="G125" s="10"/>
      <c r="J125" s="3">
        <f>IF(O125="",0,IF(OR(Q125&lt;&gt;0,SUMIF(data2!H$4:H$10000,O125,data2!V$4:V$10000)&lt;&gt;0,SUMIF(data2!H$4:H$10000,O125,data2!W$4:W$10000)&lt;&gt;0,SUMIF(data2!I$4:I$10000,O125,data2!V$4:V$10000)&lt;&gt;0,SUMIF(data2!I$4:I$10000,O125,data2!W$4:W$10000)&lt;&gt;0,SUMIF(data2!J$4:J$10000,O125,data2!V$4:V$10000)&lt;&gt;0,SUMIF(data2!J$4:J$10000,O125,data2!W$4:W$10000)&lt;&gt;0,SUMIF(data2!T$4:T$10000,O125,data2!V$4:V$10000)&lt;&gt;0,SUMIF(data2!T$4:T$10000,O125,data2!W$4:W$10000)&lt;&gt;0),MAX('km2'!J$2:J124)+1,0))</f>
        <v>0</v>
      </c>
      <c r="K125" s="3">
        <f>IF(MAX(K$2:K124)&gt;=MAX(J:J),0,MAX(K$2:K124)+1)</f>
        <v>0</v>
      </c>
      <c r="Q125" s="89">
        <v>0</v>
      </c>
      <c r="S125" s="16" t="str">
        <f t="shared" si="4"/>
        <v/>
      </c>
      <c r="U125" s="16">
        <f t="shared" si="5"/>
        <v>0</v>
      </c>
    </row>
    <row r="126" spans="2:21" ht="15" customHeight="1" x14ac:dyDescent="0.15">
      <c r="B126" s="3">
        <f t="shared" si="3"/>
        <v>0</v>
      </c>
      <c r="D126" s="3">
        <f>IF(AND(LEN(O126)=4,J126&gt;0),MAX(D$2:D125)+1,0)</f>
        <v>0</v>
      </c>
      <c r="E126" s="3">
        <f>IF(OR(AND(科目汇总表!P$5=1,LEN(O126)=4,J126&gt;0),AND(科目汇总表!P$5=2,LEN(O126)=6,J126&gt;0),AND(科目汇总表!P$5=3,LEN(O126)=8,J126&gt;0),AND(科目汇总表!P$5=4,LEN(O126)=10,J126&gt;0)),MAX(E$2:E125)+1,0)</f>
        <v>0</v>
      </c>
      <c r="G126" s="10"/>
      <c r="J126" s="3">
        <f>IF(O126="",0,IF(OR(Q126&lt;&gt;0,SUMIF(data2!H$4:H$10000,O126,data2!V$4:V$10000)&lt;&gt;0,SUMIF(data2!H$4:H$10000,O126,data2!W$4:W$10000)&lt;&gt;0,SUMIF(data2!I$4:I$10000,O126,data2!V$4:V$10000)&lt;&gt;0,SUMIF(data2!I$4:I$10000,O126,data2!W$4:W$10000)&lt;&gt;0,SUMIF(data2!J$4:J$10000,O126,data2!V$4:V$10000)&lt;&gt;0,SUMIF(data2!J$4:J$10000,O126,data2!W$4:W$10000)&lt;&gt;0,SUMIF(data2!T$4:T$10000,O126,data2!V$4:V$10000)&lt;&gt;0,SUMIF(data2!T$4:T$10000,O126,data2!W$4:W$10000)&lt;&gt;0),MAX('km2'!J$2:J125)+1,0))</f>
        <v>0</v>
      </c>
      <c r="K126" s="3">
        <f>IF(MAX(K$2:K125)&gt;=MAX(J:J),0,MAX(K$2:K125)+1)</f>
        <v>0</v>
      </c>
      <c r="Q126" s="89">
        <v>0</v>
      </c>
      <c r="S126" s="16" t="str">
        <f t="shared" si="4"/>
        <v/>
      </c>
      <c r="U126" s="16">
        <f t="shared" si="5"/>
        <v>0</v>
      </c>
    </row>
    <row r="127" spans="2:21" ht="15" customHeight="1" x14ac:dyDescent="0.15">
      <c r="B127" s="3">
        <f t="shared" si="3"/>
        <v>0</v>
      </c>
      <c r="D127" s="3">
        <f>IF(AND(LEN(O127)=4,J127&gt;0),MAX(D$2:D126)+1,0)</f>
        <v>0</v>
      </c>
      <c r="E127" s="3">
        <f>IF(OR(AND(科目汇总表!P$5=1,LEN(O127)=4,J127&gt;0),AND(科目汇总表!P$5=2,LEN(O127)=6,J127&gt;0),AND(科目汇总表!P$5=3,LEN(O127)=8,J127&gt;0),AND(科目汇总表!P$5=4,LEN(O127)=10,J127&gt;0)),MAX(E$2:E126)+1,0)</f>
        <v>0</v>
      </c>
      <c r="G127" s="10"/>
      <c r="J127" s="3">
        <f>IF(O127="",0,IF(OR(Q127&lt;&gt;0,SUMIF(data2!H$4:H$10000,O127,data2!V$4:V$10000)&lt;&gt;0,SUMIF(data2!H$4:H$10000,O127,data2!W$4:W$10000)&lt;&gt;0,SUMIF(data2!I$4:I$10000,O127,data2!V$4:V$10000)&lt;&gt;0,SUMIF(data2!I$4:I$10000,O127,data2!W$4:W$10000)&lt;&gt;0,SUMIF(data2!J$4:J$10000,O127,data2!V$4:V$10000)&lt;&gt;0,SUMIF(data2!J$4:J$10000,O127,data2!W$4:W$10000)&lt;&gt;0,SUMIF(data2!T$4:T$10000,O127,data2!V$4:V$10000)&lt;&gt;0,SUMIF(data2!T$4:T$10000,O127,data2!W$4:W$10000)&lt;&gt;0),MAX('km2'!J$2:J126)+1,0))</f>
        <v>0</v>
      </c>
      <c r="K127" s="3">
        <f>IF(MAX(K$2:K126)&gt;=MAX(J:J),0,MAX(K$2:K126)+1)</f>
        <v>0</v>
      </c>
      <c r="Q127" s="89">
        <v>0</v>
      </c>
      <c r="S127" s="16" t="str">
        <f t="shared" si="4"/>
        <v/>
      </c>
      <c r="U127" s="16">
        <f t="shared" si="5"/>
        <v>0</v>
      </c>
    </row>
    <row r="128" spans="2:21" ht="15" customHeight="1" x14ac:dyDescent="0.15">
      <c r="B128" s="3">
        <f t="shared" si="3"/>
        <v>0</v>
      </c>
      <c r="D128" s="3">
        <f>IF(AND(LEN(O128)=4,J128&gt;0),MAX(D$2:D127)+1,0)</f>
        <v>0</v>
      </c>
      <c r="E128" s="3">
        <f>IF(OR(AND(科目汇总表!P$5=1,LEN(O128)=4,J128&gt;0),AND(科目汇总表!P$5=2,LEN(O128)=6,J128&gt;0),AND(科目汇总表!P$5=3,LEN(O128)=8,J128&gt;0),AND(科目汇总表!P$5=4,LEN(O128)=10,J128&gt;0)),MAX(E$2:E127)+1,0)</f>
        <v>0</v>
      </c>
      <c r="G128" s="10"/>
      <c r="J128" s="3">
        <f>IF(O128="",0,IF(OR(Q128&lt;&gt;0,SUMIF(data2!H$4:H$10000,O128,data2!V$4:V$10000)&lt;&gt;0,SUMIF(data2!H$4:H$10000,O128,data2!W$4:W$10000)&lt;&gt;0,SUMIF(data2!I$4:I$10000,O128,data2!V$4:V$10000)&lt;&gt;0,SUMIF(data2!I$4:I$10000,O128,data2!W$4:W$10000)&lt;&gt;0,SUMIF(data2!J$4:J$10000,O128,data2!V$4:V$10000)&lt;&gt;0,SUMIF(data2!J$4:J$10000,O128,data2!W$4:W$10000)&lt;&gt;0,SUMIF(data2!T$4:T$10000,O128,data2!V$4:V$10000)&lt;&gt;0,SUMIF(data2!T$4:T$10000,O128,data2!W$4:W$10000)&lt;&gt;0),MAX('km2'!J$2:J127)+1,0))</f>
        <v>0</v>
      </c>
      <c r="K128" s="3">
        <f>IF(MAX(K$2:K127)&gt;=MAX(J:J),0,MAX(K$2:K127)+1)</f>
        <v>0</v>
      </c>
      <c r="Q128" s="89">
        <v>0</v>
      </c>
      <c r="S128" s="16" t="str">
        <f t="shared" si="4"/>
        <v/>
      </c>
      <c r="U128" s="16">
        <f t="shared" si="5"/>
        <v>0</v>
      </c>
    </row>
    <row r="129" spans="2:21" ht="15" customHeight="1" x14ac:dyDescent="0.15">
      <c r="B129" s="3">
        <f t="shared" si="3"/>
        <v>0</v>
      </c>
      <c r="D129" s="3">
        <f>IF(AND(LEN(O129)=4,J129&gt;0),MAX(D$2:D128)+1,0)</f>
        <v>0</v>
      </c>
      <c r="E129" s="3">
        <f>IF(OR(AND(科目汇总表!P$5=1,LEN(O129)=4,J129&gt;0),AND(科目汇总表!P$5=2,LEN(O129)=6,J129&gt;0),AND(科目汇总表!P$5=3,LEN(O129)=8,J129&gt;0),AND(科目汇总表!P$5=4,LEN(O129)=10,J129&gt;0)),MAX(E$2:E128)+1,0)</f>
        <v>0</v>
      </c>
      <c r="G129" s="10"/>
      <c r="J129" s="3">
        <f>IF(O129="",0,IF(OR(Q129&lt;&gt;0,SUMIF(data2!H$4:H$10000,O129,data2!V$4:V$10000)&lt;&gt;0,SUMIF(data2!H$4:H$10000,O129,data2!W$4:W$10000)&lt;&gt;0,SUMIF(data2!I$4:I$10000,O129,data2!V$4:V$10000)&lt;&gt;0,SUMIF(data2!I$4:I$10000,O129,data2!W$4:W$10000)&lt;&gt;0,SUMIF(data2!J$4:J$10000,O129,data2!V$4:V$10000)&lt;&gt;0,SUMIF(data2!J$4:J$10000,O129,data2!W$4:W$10000)&lt;&gt;0,SUMIF(data2!T$4:T$10000,O129,data2!V$4:V$10000)&lt;&gt;0,SUMIF(data2!T$4:T$10000,O129,data2!W$4:W$10000)&lt;&gt;0),MAX('km2'!J$2:J128)+1,0))</f>
        <v>0</v>
      </c>
      <c r="K129" s="3">
        <f>IF(MAX(K$2:K128)&gt;=MAX(J:J),0,MAX(K$2:K128)+1)</f>
        <v>0</v>
      </c>
      <c r="Q129" s="89">
        <v>0</v>
      </c>
      <c r="S129" s="16" t="str">
        <f t="shared" si="4"/>
        <v/>
      </c>
      <c r="U129" s="16">
        <f t="shared" si="5"/>
        <v>0</v>
      </c>
    </row>
    <row r="130" spans="2:21" ht="15" customHeight="1" x14ac:dyDescent="0.15">
      <c r="B130" s="3">
        <f t="shared" si="3"/>
        <v>0</v>
      </c>
      <c r="D130" s="3">
        <f>IF(AND(LEN(O130)=4,J130&gt;0),MAX(D$2:D129)+1,0)</f>
        <v>0</v>
      </c>
      <c r="E130" s="3">
        <f>IF(OR(AND(科目汇总表!P$5=1,LEN(O130)=4,J130&gt;0),AND(科目汇总表!P$5=2,LEN(O130)=6,J130&gt;0),AND(科目汇总表!P$5=3,LEN(O130)=8,J130&gt;0),AND(科目汇总表!P$5=4,LEN(O130)=10,J130&gt;0)),MAX(E$2:E129)+1,0)</f>
        <v>0</v>
      </c>
      <c r="G130" s="10"/>
      <c r="J130" s="3">
        <f>IF(O130="",0,IF(OR(Q130&lt;&gt;0,SUMIF(data2!H$4:H$10000,O130,data2!V$4:V$10000)&lt;&gt;0,SUMIF(data2!H$4:H$10000,O130,data2!W$4:W$10000)&lt;&gt;0,SUMIF(data2!I$4:I$10000,O130,data2!V$4:V$10000)&lt;&gt;0,SUMIF(data2!I$4:I$10000,O130,data2!W$4:W$10000)&lt;&gt;0,SUMIF(data2!J$4:J$10000,O130,data2!V$4:V$10000)&lt;&gt;0,SUMIF(data2!J$4:J$10000,O130,data2!W$4:W$10000)&lt;&gt;0,SUMIF(data2!T$4:T$10000,O130,data2!V$4:V$10000)&lt;&gt;0,SUMIF(data2!T$4:T$10000,O130,data2!W$4:W$10000)&lt;&gt;0),MAX('km2'!J$2:J129)+1,0))</f>
        <v>0</v>
      </c>
      <c r="K130" s="3">
        <f>IF(MAX(K$2:K129)&gt;=MAX(J:J),0,MAX(K$2:K129)+1)</f>
        <v>0</v>
      </c>
      <c r="Q130" s="89">
        <v>0</v>
      </c>
      <c r="S130" s="16" t="str">
        <f t="shared" si="4"/>
        <v/>
      </c>
      <c r="U130" s="16">
        <f t="shared" si="5"/>
        <v>0</v>
      </c>
    </row>
    <row r="131" spans="2:21" ht="15" customHeight="1" x14ac:dyDescent="0.15">
      <c r="B131" s="3">
        <f t="shared" si="3"/>
        <v>0</v>
      </c>
      <c r="D131" s="3">
        <f>IF(AND(LEN(O131)=4,J131&gt;0),MAX(D$2:D130)+1,0)</f>
        <v>0</v>
      </c>
      <c r="E131" s="3">
        <f>IF(OR(AND(科目汇总表!P$5=1,LEN(O131)=4,J131&gt;0),AND(科目汇总表!P$5=2,LEN(O131)=6,J131&gt;0),AND(科目汇总表!P$5=3,LEN(O131)=8,J131&gt;0),AND(科目汇总表!P$5=4,LEN(O131)=10,J131&gt;0)),MAX(E$2:E130)+1,0)</f>
        <v>0</v>
      </c>
      <c r="G131" s="10"/>
      <c r="J131" s="3">
        <f>IF(O131="",0,IF(OR(Q131&lt;&gt;0,SUMIF(data2!H$4:H$10000,O131,data2!V$4:V$10000)&lt;&gt;0,SUMIF(data2!H$4:H$10000,O131,data2!W$4:W$10000)&lt;&gt;0,SUMIF(data2!I$4:I$10000,O131,data2!V$4:V$10000)&lt;&gt;0,SUMIF(data2!I$4:I$10000,O131,data2!W$4:W$10000)&lt;&gt;0,SUMIF(data2!J$4:J$10000,O131,data2!V$4:V$10000)&lt;&gt;0,SUMIF(data2!J$4:J$10000,O131,data2!W$4:W$10000)&lt;&gt;0,SUMIF(data2!T$4:T$10000,O131,data2!V$4:V$10000)&lt;&gt;0,SUMIF(data2!T$4:T$10000,O131,data2!W$4:W$10000)&lt;&gt;0),MAX('km2'!J$2:J130)+1,0))</f>
        <v>0</v>
      </c>
      <c r="K131" s="3">
        <f>IF(MAX(K$2:K130)&gt;=MAX(J:J),0,MAX(K$2:K130)+1)</f>
        <v>0</v>
      </c>
      <c r="Q131" s="89">
        <v>0</v>
      </c>
      <c r="S131" s="16" t="str">
        <f t="shared" si="4"/>
        <v/>
      </c>
      <c r="U131" s="16">
        <f t="shared" si="5"/>
        <v>0</v>
      </c>
    </row>
    <row r="132" spans="2:21" ht="15" customHeight="1" x14ac:dyDescent="0.15">
      <c r="B132" s="3">
        <f t="shared" ref="B132:B195" si="6">IF(P132="",0,ROW()-2)</f>
        <v>0</v>
      </c>
      <c r="D132" s="3">
        <f>IF(AND(LEN(O132)=4,J132&gt;0),MAX(D$2:D131)+1,0)</f>
        <v>0</v>
      </c>
      <c r="E132" s="3">
        <f>IF(OR(AND(科目汇总表!P$5=1,LEN(O132)=4,J132&gt;0),AND(科目汇总表!P$5=2,LEN(O132)=6,J132&gt;0),AND(科目汇总表!P$5=3,LEN(O132)=8,J132&gt;0),AND(科目汇总表!P$5=4,LEN(O132)=10,J132&gt;0)),MAX(E$2:E131)+1,0)</f>
        <v>0</v>
      </c>
      <c r="G132" s="10"/>
      <c r="J132" s="3">
        <f>IF(O132="",0,IF(OR(Q132&lt;&gt;0,SUMIF(data2!H$4:H$10000,O132,data2!V$4:V$10000)&lt;&gt;0,SUMIF(data2!H$4:H$10000,O132,data2!W$4:W$10000)&lt;&gt;0,SUMIF(data2!I$4:I$10000,O132,data2!V$4:V$10000)&lt;&gt;0,SUMIF(data2!I$4:I$10000,O132,data2!W$4:W$10000)&lt;&gt;0,SUMIF(data2!J$4:J$10000,O132,data2!V$4:V$10000)&lt;&gt;0,SUMIF(data2!J$4:J$10000,O132,data2!W$4:W$10000)&lt;&gt;0,SUMIF(data2!T$4:T$10000,O132,data2!V$4:V$10000)&lt;&gt;0,SUMIF(data2!T$4:T$10000,O132,data2!W$4:W$10000)&lt;&gt;0),MAX('km2'!J$2:J131)+1,0))</f>
        <v>0</v>
      </c>
      <c r="K132" s="3">
        <f>IF(MAX(K$2:K131)&gt;=MAX(J:J),0,MAX(K$2:K131)+1)</f>
        <v>0</v>
      </c>
      <c r="Q132" s="89">
        <v>0</v>
      </c>
      <c r="S132" s="16" t="str">
        <f t="shared" ref="S132:S195" si="7">IF(P132="","",O132&amp;" "&amp;P132)</f>
        <v/>
      </c>
      <c r="U132" s="16">
        <f t="shared" ref="U132:U195" si="8">IF(K132=0,0,VLOOKUP(K132,J:P,6,0)&amp;" "&amp;VLOOKUP(K132,J:P,7,0))</f>
        <v>0</v>
      </c>
    </row>
    <row r="133" spans="2:21" ht="15" customHeight="1" x14ac:dyDescent="0.15">
      <c r="B133" s="3">
        <f t="shared" si="6"/>
        <v>0</v>
      </c>
      <c r="D133" s="3">
        <f>IF(AND(LEN(O133)=4,J133&gt;0),MAX(D$2:D132)+1,0)</f>
        <v>0</v>
      </c>
      <c r="E133" s="3">
        <f>IF(OR(AND(科目汇总表!P$5=1,LEN(O133)=4,J133&gt;0),AND(科目汇总表!P$5=2,LEN(O133)=6,J133&gt;0),AND(科目汇总表!P$5=3,LEN(O133)=8,J133&gt;0),AND(科目汇总表!P$5=4,LEN(O133)=10,J133&gt;0)),MAX(E$2:E132)+1,0)</f>
        <v>0</v>
      </c>
      <c r="G133" s="10"/>
      <c r="J133" s="3">
        <f>IF(O133="",0,IF(OR(Q133&lt;&gt;0,SUMIF(data2!H$4:H$10000,O133,data2!V$4:V$10000)&lt;&gt;0,SUMIF(data2!H$4:H$10000,O133,data2!W$4:W$10000)&lt;&gt;0,SUMIF(data2!I$4:I$10000,O133,data2!V$4:V$10000)&lt;&gt;0,SUMIF(data2!I$4:I$10000,O133,data2!W$4:W$10000)&lt;&gt;0,SUMIF(data2!J$4:J$10000,O133,data2!V$4:V$10000)&lt;&gt;0,SUMIF(data2!J$4:J$10000,O133,data2!W$4:W$10000)&lt;&gt;0,SUMIF(data2!T$4:T$10000,O133,data2!V$4:V$10000)&lt;&gt;0,SUMIF(data2!T$4:T$10000,O133,data2!W$4:W$10000)&lt;&gt;0),MAX('km2'!J$2:J132)+1,0))</f>
        <v>0</v>
      </c>
      <c r="K133" s="3">
        <f>IF(MAX(K$2:K132)&gt;=MAX(J:J),0,MAX(K$2:K132)+1)</f>
        <v>0</v>
      </c>
      <c r="Q133" s="89">
        <v>0</v>
      </c>
      <c r="S133" s="16" t="str">
        <f t="shared" si="7"/>
        <v/>
      </c>
      <c r="U133" s="16">
        <f t="shared" si="8"/>
        <v>0</v>
      </c>
    </row>
    <row r="134" spans="2:21" ht="15" customHeight="1" x14ac:dyDescent="0.15">
      <c r="B134" s="3">
        <f t="shared" si="6"/>
        <v>0</v>
      </c>
      <c r="D134" s="3">
        <f>IF(AND(LEN(O134)=4,J134&gt;0),MAX(D$2:D133)+1,0)</f>
        <v>0</v>
      </c>
      <c r="E134" s="3">
        <f>IF(OR(AND(科目汇总表!P$5=1,LEN(O134)=4,J134&gt;0),AND(科目汇总表!P$5=2,LEN(O134)=6,J134&gt;0),AND(科目汇总表!P$5=3,LEN(O134)=8,J134&gt;0),AND(科目汇总表!P$5=4,LEN(O134)=10,J134&gt;0)),MAX(E$2:E133)+1,0)</f>
        <v>0</v>
      </c>
      <c r="G134" s="10"/>
      <c r="J134" s="3">
        <f>IF(O134="",0,IF(OR(Q134&lt;&gt;0,SUMIF(data2!H$4:H$10000,O134,data2!V$4:V$10000)&lt;&gt;0,SUMIF(data2!H$4:H$10000,O134,data2!W$4:W$10000)&lt;&gt;0,SUMIF(data2!I$4:I$10000,O134,data2!V$4:V$10000)&lt;&gt;0,SUMIF(data2!I$4:I$10000,O134,data2!W$4:W$10000)&lt;&gt;0,SUMIF(data2!J$4:J$10000,O134,data2!V$4:V$10000)&lt;&gt;0,SUMIF(data2!J$4:J$10000,O134,data2!W$4:W$10000)&lt;&gt;0,SUMIF(data2!T$4:T$10000,O134,data2!V$4:V$10000)&lt;&gt;0,SUMIF(data2!T$4:T$10000,O134,data2!W$4:W$10000)&lt;&gt;0),MAX('km2'!J$2:J133)+1,0))</f>
        <v>0</v>
      </c>
      <c r="K134" s="3">
        <f>IF(MAX(K$2:K133)&gt;=MAX(J:J),0,MAX(K$2:K133)+1)</f>
        <v>0</v>
      </c>
      <c r="Q134" s="89">
        <v>0</v>
      </c>
      <c r="S134" s="16" t="str">
        <f t="shared" si="7"/>
        <v/>
      </c>
      <c r="U134" s="16">
        <f t="shared" si="8"/>
        <v>0</v>
      </c>
    </row>
    <row r="135" spans="2:21" ht="15" customHeight="1" x14ac:dyDescent="0.15">
      <c r="B135" s="3">
        <f t="shared" si="6"/>
        <v>0</v>
      </c>
      <c r="D135" s="3">
        <f>IF(AND(LEN(O135)=4,J135&gt;0),MAX(D$2:D134)+1,0)</f>
        <v>0</v>
      </c>
      <c r="E135" s="3">
        <f>IF(OR(AND(科目汇总表!P$5=1,LEN(O135)=4,J135&gt;0),AND(科目汇总表!P$5=2,LEN(O135)=6,J135&gt;0),AND(科目汇总表!P$5=3,LEN(O135)=8,J135&gt;0),AND(科目汇总表!P$5=4,LEN(O135)=10,J135&gt;0)),MAX(E$2:E134)+1,0)</f>
        <v>0</v>
      </c>
      <c r="G135" s="10"/>
      <c r="J135" s="3">
        <f>IF(O135="",0,IF(OR(Q135&lt;&gt;0,SUMIF(data2!H$4:H$10000,O135,data2!V$4:V$10000)&lt;&gt;0,SUMIF(data2!H$4:H$10000,O135,data2!W$4:W$10000)&lt;&gt;0,SUMIF(data2!I$4:I$10000,O135,data2!V$4:V$10000)&lt;&gt;0,SUMIF(data2!I$4:I$10000,O135,data2!W$4:W$10000)&lt;&gt;0,SUMIF(data2!J$4:J$10000,O135,data2!V$4:V$10000)&lt;&gt;0,SUMIF(data2!J$4:J$10000,O135,data2!W$4:W$10000)&lt;&gt;0,SUMIF(data2!T$4:T$10000,O135,data2!V$4:V$10000)&lt;&gt;0,SUMIF(data2!T$4:T$10000,O135,data2!W$4:W$10000)&lt;&gt;0),MAX('km2'!J$2:J134)+1,0))</f>
        <v>0</v>
      </c>
      <c r="K135" s="3">
        <f>IF(MAX(K$2:K134)&gt;=MAX(J:J),0,MAX(K$2:K134)+1)</f>
        <v>0</v>
      </c>
      <c r="Q135" s="89">
        <v>0</v>
      </c>
      <c r="S135" s="16" t="str">
        <f t="shared" si="7"/>
        <v/>
      </c>
      <c r="U135" s="16">
        <f t="shared" si="8"/>
        <v>0</v>
      </c>
    </row>
    <row r="136" spans="2:21" ht="15" customHeight="1" x14ac:dyDescent="0.15">
      <c r="B136" s="3">
        <f t="shared" si="6"/>
        <v>0</v>
      </c>
      <c r="D136" s="3">
        <f>IF(AND(LEN(O136)=4,J136&gt;0),MAX(D$2:D135)+1,0)</f>
        <v>0</v>
      </c>
      <c r="E136" s="3">
        <f>IF(OR(AND(科目汇总表!P$5=1,LEN(O136)=4,J136&gt;0),AND(科目汇总表!P$5=2,LEN(O136)=6,J136&gt;0),AND(科目汇总表!P$5=3,LEN(O136)=8,J136&gt;0),AND(科目汇总表!P$5=4,LEN(O136)=10,J136&gt;0)),MAX(E$2:E135)+1,0)</f>
        <v>0</v>
      </c>
      <c r="G136" s="10"/>
      <c r="J136" s="3">
        <f>IF(O136="",0,IF(OR(Q136&lt;&gt;0,SUMIF(data2!H$4:H$10000,O136,data2!V$4:V$10000)&lt;&gt;0,SUMIF(data2!H$4:H$10000,O136,data2!W$4:W$10000)&lt;&gt;0,SUMIF(data2!I$4:I$10000,O136,data2!V$4:V$10000)&lt;&gt;0,SUMIF(data2!I$4:I$10000,O136,data2!W$4:W$10000)&lt;&gt;0,SUMIF(data2!J$4:J$10000,O136,data2!V$4:V$10000)&lt;&gt;0,SUMIF(data2!J$4:J$10000,O136,data2!W$4:W$10000)&lt;&gt;0,SUMIF(data2!T$4:T$10000,O136,data2!V$4:V$10000)&lt;&gt;0,SUMIF(data2!T$4:T$10000,O136,data2!W$4:W$10000)&lt;&gt;0),MAX('km2'!J$2:J135)+1,0))</f>
        <v>0</v>
      </c>
      <c r="K136" s="3">
        <f>IF(MAX(K$2:K135)&gt;=MAX(J:J),0,MAX(K$2:K135)+1)</f>
        <v>0</v>
      </c>
      <c r="Q136" s="89">
        <v>0</v>
      </c>
      <c r="S136" s="16" t="str">
        <f t="shared" si="7"/>
        <v/>
      </c>
      <c r="U136" s="16">
        <f t="shared" si="8"/>
        <v>0</v>
      </c>
    </row>
    <row r="137" spans="2:21" ht="15" customHeight="1" x14ac:dyDescent="0.15">
      <c r="B137" s="3">
        <f t="shared" si="6"/>
        <v>0</v>
      </c>
      <c r="D137" s="3">
        <f>IF(AND(LEN(O137)=4,J137&gt;0),MAX(D$2:D136)+1,0)</f>
        <v>0</v>
      </c>
      <c r="E137" s="3">
        <f>IF(OR(AND(科目汇总表!P$5=1,LEN(O137)=4,J137&gt;0),AND(科目汇总表!P$5=2,LEN(O137)=6,J137&gt;0),AND(科目汇总表!P$5=3,LEN(O137)=8,J137&gt;0),AND(科目汇总表!P$5=4,LEN(O137)=10,J137&gt;0)),MAX(E$2:E136)+1,0)</f>
        <v>0</v>
      </c>
      <c r="G137" s="10"/>
      <c r="J137" s="3">
        <f>IF(O137="",0,IF(OR(Q137&lt;&gt;0,SUMIF(data2!H$4:H$10000,O137,data2!V$4:V$10000)&lt;&gt;0,SUMIF(data2!H$4:H$10000,O137,data2!W$4:W$10000)&lt;&gt;0,SUMIF(data2!I$4:I$10000,O137,data2!V$4:V$10000)&lt;&gt;0,SUMIF(data2!I$4:I$10000,O137,data2!W$4:W$10000)&lt;&gt;0,SUMIF(data2!J$4:J$10000,O137,data2!V$4:V$10000)&lt;&gt;0,SUMIF(data2!J$4:J$10000,O137,data2!W$4:W$10000)&lt;&gt;0,SUMIF(data2!T$4:T$10000,O137,data2!V$4:V$10000)&lt;&gt;0,SUMIF(data2!T$4:T$10000,O137,data2!W$4:W$10000)&lt;&gt;0),MAX('km2'!J$2:J136)+1,0))</f>
        <v>0</v>
      </c>
      <c r="K137" s="3">
        <f>IF(MAX(K$2:K136)&gt;=MAX(J:J),0,MAX(K$2:K136)+1)</f>
        <v>0</v>
      </c>
      <c r="Q137" s="89">
        <v>0</v>
      </c>
      <c r="S137" s="16" t="str">
        <f t="shared" si="7"/>
        <v/>
      </c>
      <c r="U137" s="16">
        <f t="shared" si="8"/>
        <v>0</v>
      </c>
    </row>
    <row r="138" spans="2:21" ht="15" customHeight="1" x14ac:dyDescent="0.15">
      <c r="B138" s="3">
        <f t="shared" si="6"/>
        <v>0</v>
      </c>
      <c r="D138" s="3">
        <f>IF(AND(LEN(O138)=4,J138&gt;0),MAX(D$2:D137)+1,0)</f>
        <v>0</v>
      </c>
      <c r="E138" s="3">
        <f>IF(OR(AND(科目汇总表!P$5=1,LEN(O138)=4,J138&gt;0),AND(科目汇总表!P$5=2,LEN(O138)=6,J138&gt;0),AND(科目汇总表!P$5=3,LEN(O138)=8,J138&gt;0),AND(科目汇总表!P$5=4,LEN(O138)=10,J138&gt;0)),MAX(E$2:E137)+1,0)</f>
        <v>0</v>
      </c>
      <c r="G138" s="10"/>
      <c r="J138" s="3">
        <f>IF(O138="",0,IF(OR(Q138&lt;&gt;0,SUMIF(data2!H$4:H$10000,O138,data2!V$4:V$10000)&lt;&gt;0,SUMIF(data2!H$4:H$10000,O138,data2!W$4:W$10000)&lt;&gt;0,SUMIF(data2!I$4:I$10000,O138,data2!V$4:V$10000)&lt;&gt;0,SUMIF(data2!I$4:I$10000,O138,data2!W$4:W$10000)&lt;&gt;0,SUMIF(data2!J$4:J$10000,O138,data2!V$4:V$10000)&lt;&gt;0,SUMIF(data2!J$4:J$10000,O138,data2!W$4:W$10000)&lt;&gt;0,SUMIF(data2!T$4:T$10000,O138,data2!V$4:V$10000)&lt;&gt;0,SUMIF(data2!T$4:T$10000,O138,data2!W$4:W$10000)&lt;&gt;0),MAX('km2'!J$2:J137)+1,0))</f>
        <v>0</v>
      </c>
      <c r="K138" s="3">
        <f>IF(MAX(K$2:K137)&gt;=MAX(J:J),0,MAX(K$2:K137)+1)</f>
        <v>0</v>
      </c>
      <c r="Q138" s="89">
        <v>0</v>
      </c>
      <c r="S138" s="16" t="str">
        <f t="shared" si="7"/>
        <v/>
      </c>
      <c r="U138" s="16">
        <f t="shared" si="8"/>
        <v>0</v>
      </c>
    </row>
    <row r="139" spans="2:21" ht="15" customHeight="1" x14ac:dyDescent="0.15">
      <c r="B139" s="3">
        <f t="shared" si="6"/>
        <v>0</v>
      </c>
      <c r="D139" s="3">
        <f>IF(AND(LEN(O139)=4,J139&gt;0),MAX(D$2:D138)+1,0)</f>
        <v>0</v>
      </c>
      <c r="E139" s="3">
        <f>IF(OR(AND(科目汇总表!P$5=1,LEN(O139)=4,J139&gt;0),AND(科目汇总表!P$5=2,LEN(O139)=6,J139&gt;0),AND(科目汇总表!P$5=3,LEN(O139)=8,J139&gt;0),AND(科目汇总表!P$5=4,LEN(O139)=10,J139&gt;0)),MAX(E$2:E138)+1,0)</f>
        <v>0</v>
      </c>
      <c r="G139" s="10"/>
      <c r="J139" s="3">
        <f>IF(O139="",0,IF(OR(Q139&lt;&gt;0,SUMIF(data2!H$4:H$10000,O139,data2!V$4:V$10000)&lt;&gt;0,SUMIF(data2!H$4:H$10000,O139,data2!W$4:W$10000)&lt;&gt;0,SUMIF(data2!I$4:I$10000,O139,data2!V$4:V$10000)&lt;&gt;0,SUMIF(data2!I$4:I$10000,O139,data2!W$4:W$10000)&lt;&gt;0,SUMIF(data2!J$4:J$10000,O139,data2!V$4:V$10000)&lt;&gt;0,SUMIF(data2!J$4:J$10000,O139,data2!W$4:W$10000)&lt;&gt;0,SUMIF(data2!T$4:T$10000,O139,data2!V$4:V$10000)&lt;&gt;0,SUMIF(data2!T$4:T$10000,O139,data2!W$4:W$10000)&lt;&gt;0),MAX('km2'!J$2:J138)+1,0))</f>
        <v>0</v>
      </c>
      <c r="K139" s="3">
        <f>IF(MAX(K$2:K138)&gt;=MAX(J:J),0,MAX(K$2:K138)+1)</f>
        <v>0</v>
      </c>
      <c r="Q139" s="89">
        <v>0</v>
      </c>
      <c r="S139" s="16" t="str">
        <f t="shared" si="7"/>
        <v/>
      </c>
      <c r="U139" s="16">
        <f t="shared" si="8"/>
        <v>0</v>
      </c>
    </row>
    <row r="140" spans="2:21" ht="15" customHeight="1" x14ac:dyDescent="0.15">
      <c r="B140" s="3">
        <f t="shared" si="6"/>
        <v>0</v>
      </c>
      <c r="D140" s="3">
        <f>IF(AND(LEN(O140)=4,J140&gt;0),MAX(D$2:D139)+1,0)</f>
        <v>0</v>
      </c>
      <c r="E140" s="3">
        <f>IF(OR(AND(科目汇总表!P$5=1,LEN(O140)=4,J140&gt;0),AND(科目汇总表!P$5=2,LEN(O140)=6,J140&gt;0),AND(科目汇总表!P$5=3,LEN(O140)=8,J140&gt;0),AND(科目汇总表!P$5=4,LEN(O140)=10,J140&gt;0)),MAX(E$2:E139)+1,0)</f>
        <v>0</v>
      </c>
      <c r="G140" s="10"/>
      <c r="J140" s="3">
        <f>IF(O140="",0,IF(OR(Q140&lt;&gt;0,SUMIF(data2!H$4:H$10000,O140,data2!V$4:V$10000)&lt;&gt;0,SUMIF(data2!H$4:H$10000,O140,data2!W$4:W$10000)&lt;&gt;0,SUMIF(data2!I$4:I$10000,O140,data2!V$4:V$10000)&lt;&gt;0,SUMIF(data2!I$4:I$10000,O140,data2!W$4:W$10000)&lt;&gt;0,SUMIF(data2!J$4:J$10000,O140,data2!V$4:V$10000)&lt;&gt;0,SUMIF(data2!J$4:J$10000,O140,data2!W$4:W$10000)&lt;&gt;0,SUMIF(data2!T$4:T$10000,O140,data2!V$4:V$10000)&lt;&gt;0,SUMIF(data2!T$4:T$10000,O140,data2!W$4:W$10000)&lt;&gt;0),MAX('km2'!J$2:J139)+1,0))</f>
        <v>0</v>
      </c>
      <c r="K140" s="3">
        <f>IF(MAX(K$2:K139)&gt;=MAX(J:J),0,MAX(K$2:K139)+1)</f>
        <v>0</v>
      </c>
      <c r="Q140" s="89">
        <v>0</v>
      </c>
      <c r="S140" s="16" t="str">
        <f t="shared" si="7"/>
        <v/>
      </c>
      <c r="U140" s="16">
        <f t="shared" si="8"/>
        <v>0</v>
      </c>
    </row>
    <row r="141" spans="2:21" ht="15" customHeight="1" x14ac:dyDescent="0.15">
      <c r="B141" s="3">
        <f t="shared" si="6"/>
        <v>0</v>
      </c>
      <c r="D141" s="3">
        <f>IF(AND(LEN(O141)=4,J141&gt;0),MAX(D$2:D140)+1,0)</f>
        <v>0</v>
      </c>
      <c r="E141" s="3">
        <f>IF(OR(AND(科目汇总表!P$5=1,LEN(O141)=4,J141&gt;0),AND(科目汇总表!P$5=2,LEN(O141)=6,J141&gt;0),AND(科目汇总表!P$5=3,LEN(O141)=8,J141&gt;0),AND(科目汇总表!P$5=4,LEN(O141)=10,J141&gt;0)),MAX(E$2:E140)+1,0)</f>
        <v>0</v>
      </c>
      <c r="G141" s="10"/>
      <c r="J141" s="3">
        <f>IF(O141="",0,IF(OR(Q141&lt;&gt;0,SUMIF(data2!H$4:H$10000,O141,data2!V$4:V$10000)&lt;&gt;0,SUMIF(data2!H$4:H$10000,O141,data2!W$4:W$10000)&lt;&gt;0,SUMIF(data2!I$4:I$10000,O141,data2!V$4:V$10000)&lt;&gt;0,SUMIF(data2!I$4:I$10000,O141,data2!W$4:W$10000)&lt;&gt;0,SUMIF(data2!J$4:J$10000,O141,data2!V$4:V$10000)&lt;&gt;0,SUMIF(data2!J$4:J$10000,O141,data2!W$4:W$10000)&lt;&gt;0,SUMIF(data2!T$4:T$10000,O141,data2!V$4:V$10000)&lt;&gt;0,SUMIF(data2!T$4:T$10000,O141,data2!W$4:W$10000)&lt;&gt;0),MAX('km2'!J$2:J140)+1,0))</f>
        <v>0</v>
      </c>
      <c r="K141" s="3">
        <f>IF(MAX(K$2:K140)&gt;=MAX(J:J),0,MAX(K$2:K140)+1)</f>
        <v>0</v>
      </c>
      <c r="Q141" s="89">
        <v>0</v>
      </c>
      <c r="S141" s="16" t="str">
        <f t="shared" si="7"/>
        <v/>
      </c>
      <c r="U141" s="16">
        <f t="shared" si="8"/>
        <v>0</v>
      </c>
    </row>
    <row r="142" spans="2:21" ht="15" customHeight="1" x14ac:dyDescent="0.15">
      <c r="B142" s="3">
        <f t="shared" si="6"/>
        <v>0</v>
      </c>
      <c r="D142" s="3">
        <f>IF(AND(LEN(O142)=4,J142&gt;0),MAX(D$2:D141)+1,0)</f>
        <v>0</v>
      </c>
      <c r="E142" s="3">
        <f>IF(OR(AND(科目汇总表!P$5=1,LEN(O142)=4,J142&gt;0),AND(科目汇总表!P$5=2,LEN(O142)=6,J142&gt;0),AND(科目汇总表!P$5=3,LEN(O142)=8,J142&gt;0),AND(科目汇总表!P$5=4,LEN(O142)=10,J142&gt;0)),MAX(E$2:E141)+1,0)</f>
        <v>0</v>
      </c>
      <c r="G142" s="10"/>
      <c r="J142" s="3">
        <f>IF(O142="",0,IF(OR(Q142&lt;&gt;0,SUMIF(data2!H$4:H$10000,O142,data2!V$4:V$10000)&lt;&gt;0,SUMIF(data2!H$4:H$10000,O142,data2!W$4:W$10000)&lt;&gt;0,SUMIF(data2!I$4:I$10000,O142,data2!V$4:V$10000)&lt;&gt;0,SUMIF(data2!I$4:I$10000,O142,data2!W$4:W$10000)&lt;&gt;0,SUMIF(data2!J$4:J$10000,O142,data2!V$4:V$10000)&lt;&gt;0,SUMIF(data2!J$4:J$10000,O142,data2!W$4:W$10000)&lt;&gt;0,SUMIF(data2!T$4:T$10000,O142,data2!V$4:V$10000)&lt;&gt;0,SUMIF(data2!T$4:T$10000,O142,data2!W$4:W$10000)&lt;&gt;0),MAX('km2'!J$2:J141)+1,0))</f>
        <v>0</v>
      </c>
      <c r="K142" s="3">
        <f>IF(MAX(K$2:K141)&gt;=MAX(J:J),0,MAX(K$2:K141)+1)</f>
        <v>0</v>
      </c>
      <c r="Q142" s="89">
        <v>0</v>
      </c>
      <c r="S142" s="16" t="str">
        <f t="shared" si="7"/>
        <v/>
      </c>
      <c r="U142" s="16">
        <f t="shared" si="8"/>
        <v>0</v>
      </c>
    </row>
    <row r="143" spans="2:21" ht="15" customHeight="1" x14ac:dyDescent="0.15">
      <c r="B143" s="3">
        <f t="shared" si="6"/>
        <v>0</v>
      </c>
      <c r="D143" s="3">
        <f>IF(AND(LEN(O143)=4,J143&gt;0),MAX(D$2:D142)+1,0)</f>
        <v>0</v>
      </c>
      <c r="E143" s="3">
        <f>IF(OR(AND(科目汇总表!P$5=1,LEN(O143)=4,J143&gt;0),AND(科目汇总表!P$5=2,LEN(O143)=6,J143&gt;0),AND(科目汇总表!P$5=3,LEN(O143)=8,J143&gt;0),AND(科目汇总表!P$5=4,LEN(O143)=10,J143&gt;0)),MAX(E$2:E142)+1,0)</f>
        <v>0</v>
      </c>
      <c r="G143" s="10"/>
      <c r="J143" s="3">
        <f>IF(O143="",0,IF(OR(Q143&lt;&gt;0,SUMIF(data2!H$4:H$10000,O143,data2!V$4:V$10000)&lt;&gt;0,SUMIF(data2!H$4:H$10000,O143,data2!W$4:W$10000)&lt;&gt;0,SUMIF(data2!I$4:I$10000,O143,data2!V$4:V$10000)&lt;&gt;0,SUMIF(data2!I$4:I$10000,O143,data2!W$4:W$10000)&lt;&gt;0,SUMIF(data2!J$4:J$10000,O143,data2!V$4:V$10000)&lt;&gt;0,SUMIF(data2!J$4:J$10000,O143,data2!W$4:W$10000)&lt;&gt;0,SUMIF(data2!T$4:T$10000,O143,data2!V$4:V$10000)&lt;&gt;0,SUMIF(data2!T$4:T$10000,O143,data2!W$4:W$10000)&lt;&gt;0),MAX('km2'!J$2:J142)+1,0))</f>
        <v>0</v>
      </c>
      <c r="K143" s="3">
        <f>IF(MAX(K$2:K142)&gt;=MAX(J:J),0,MAX(K$2:K142)+1)</f>
        <v>0</v>
      </c>
      <c r="Q143" s="89">
        <v>0</v>
      </c>
      <c r="S143" s="16" t="str">
        <f t="shared" si="7"/>
        <v/>
      </c>
      <c r="U143" s="16">
        <f t="shared" si="8"/>
        <v>0</v>
      </c>
    </row>
    <row r="144" spans="2:21" ht="15" customHeight="1" x14ac:dyDescent="0.15">
      <c r="B144" s="3">
        <f t="shared" si="6"/>
        <v>0</v>
      </c>
      <c r="D144" s="3">
        <f>IF(AND(LEN(O144)=4,J144&gt;0),MAX(D$2:D143)+1,0)</f>
        <v>0</v>
      </c>
      <c r="E144" s="3">
        <f>IF(OR(AND(科目汇总表!P$5=1,LEN(O144)=4,J144&gt;0),AND(科目汇总表!P$5=2,LEN(O144)=6,J144&gt;0),AND(科目汇总表!P$5=3,LEN(O144)=8,J144&gt;0),AND(科目汇总表!P$5=4,LEN(O144)=10,J144&gt;0)),MAX(E$2:E143)+1,0)</f>
        <v>0</v>
      </c>
      <c r="G144" s="10"/>
      <c r="J144" s="3">
        <f>IF(O144="",0,IF(OR(Q144&lt;&gt;0,SUMIF(data2!H$4:H$10000,O144,data2!V$4:V$10000)&lt;&gt;0,SUMIF(data2!H$4:H$10000,O144,data2!W$4:W$10000)&lt;&gt;0,SUMIF(data2!I$4:I$10000,O144,data2!V$4:V$10000)&lt;&gt;0,SUMIF(data2!I$4:I$10000,O144,data2!W$4:W$10000)&lt;&gt;0,SUMIF(data2!J$4:J$10000,O144,data2!V$4:V$10000)&lt;&gt;0,SUMIF(data2!J$4:J$10000,O144,data2!W$4:W$10000)&lt;&gt;0,SUMIF(data2!T$4:T$10000,O144,data2!V$4:V$10000)&lt;&gt;0,SUMIF(data2!T$4:T$10000,O144,data2!W$4:W$10000)&lt;&gt;0),MAX('km2'!J$2:J143)+1,0))</f>
        <v>0</v>
      </c>
      <c r="K144" s="3">
        <f>IF(MAX(K$2:K143)&gt;=MAX(J:J),0,MAX(K$2:K143)+1)</f>
        <v>0</v>
      </c>
      <c r="Q144" s="89">
        <v>0</v>
      </c>
      <c r="S144" s="16" t="str">
        <f t="shared" si="7"/>
        <v/>
      </c>
      <c r="U144" s="16">
        <f t="shared" si="8"/>
        <v>0</v>
      </c>
    </row>
    <row r="145" spans="2:21" ht="15" customHeight="1" x14ac:dyDescent="0.15">
      <c r="B145" s="3">
        <f t="shared" si="6"/>
        <v>0</v>
      </c>
      <c r="D145" s="3">
        <f>IF(AND(LEN(O145)=4,J145&gt;0),MAX(D$2:D144)+1,0)</f>
        <v>0</v>
      </c>
      <c r="E145" s="3">
        <f>IF(OR(AND(科目汇总表!P$5=1,LEN(O145)=4,J145&gt;0),AND(科目汇总表!P$5=2,LEN(O145)=6,J145&gt;0),AND(科目汇总表!P$5=3,LEN(O145)=8,J145&gt;0),AND(科目汇总表!P$5=4,LEN(O145)=10,J145&gt;0)),MAX(E$2:E144)+1,0)</f>
        <v>0</v>
      </c>
      <c r="G145" s="10"/>
      <c r="J145" s="3">
        <f>IF(O145="",0,IF(OR(Q145&lt;&gt;0,SUMIF(data2!H$4:H$10000,O145,data2!V$4:V$10000)&lt;&gt;0,SUMIF(data2!H$4:H$10000,O145,data2!W$4:W$10000)&lt;&gt;0,SUMIF(data2!I$4:I$10000,O145,data2!V$4:V$10000)&lt;&gt;0,SUMIF(data2!I$4:I$10000,O145,data2!W$4:W$10000)&lt;&gt;0,SUMIF(data2!J$4:J$10000,O145,data2!V$4:V$10000)&lt;&gt;0,SUMIF(data2!J$4:J$10000,O145,data2!W$4:W$10000)&lt;&gt;0,SUMIF(data2!T$4:T$10000,O145,data2!V$4:V$10000)&lt;&gt;0,SUMIF(data2!T$4:T$10000,O145,data2!W$4:W$10000)&lt;&gt;0),MAX('km2'!J$2:J144)+1,0))</f>
        <v>0</v>
      </c>
      <c r="K145" s="3">
        <f>IF(MAX(K$2:K144)&gt;=MAX(J:J),0,MAX(K$2:K144)+1)</f>
        <v>0</v>
      </c>
      <c r="Q145" s="89">
        <v>0</v>
      </c>
      <c r="S145" s="16" t="str">
        <f t="shared" si="7"/>
        <v/>
      </c>
      <c r="U145" s="16">
        <f t="shared" si="8"/>
        <v>0</v>
      </c>
    </row>
    <row r="146" spans="2:21" ht="15" customHeight="1" x14ac:dyDescent="0.15">
      <c r="B146" s="3">
        <f t="shared" si="6"/>
        <v>0</v>
      </c>
      <c r="D146" s="3">
        <f>IF(AND(LEN(O146)=4,J146&gt;0),MAX(D$2:D145)+1,0)</f>
        <v>0</v>
      </c>
      <c r="E146" s="3">
        <f>IF(OR(AND(科目汇总表!P$5=1,LEN(O146)=4,J146&gt;0),AND(科目汇总表!P$5=2,LEN(O146)=6,J146&gt;0),AND(科目汇总表!P$5=3,LEN(O146)=8,J146&gt;0),AND(科目汇总表!P$5=4,LEN(O146)=10,J146&gt;0)),MAX(E$2:E145)+1,0)</f>
        <v>0</v>
      </c>
      <c r="G146" s="10"/>
      <c r="J146" s="3">
        <f>IF(O146="",0,IF(OR(Q146&lt;&gt;0,SUMIF(data2!H$4:H$10000,O146,data2!V$4:V$10000)&lt;&gt;0,SUMIF(data2!H$4:H$10000,O146,data2!W$4:W$10000)&lt;&gt;0,SUMIF(data2!I$4:I$10000,O146,data2!V$4:V$10000)&lt;&gt;0,SUMIF(data2!I$4:I$10000,O146,data2!W$4:W$10000)&lt;&gt;0,SUMIF(data2!J$4:J$10000,O146,data2!V$4:V$10000)&lt;&gt;0,SUMIF(data2!J$4:J$10000,O146,data2!W$4:W$10000)&lt;&gt;0,SUMIF(data2!T$4:T$10000,O146,data2!V$4:V$10000)&lt;&gt;0,SUMIF(data2!T$4:T$10000,O146,data2!W$4:W$10000)&lt;&gt;0),MAX('km2'!J$2:J145)+1,0))</f>
        <v>0</v>
      </c>
      <c r="K146" s="3">
        <f>IF(MAX(K$2:K145)&gt;=MAX(J:J),0,MAX(K$2:K145)+1)</f>
        <v>0</v>
      </c>
      <c r="Q146" s="89">
        <v>0</v>
      </c>
      <c r="S146" s="16" t="str">
        <f t="shared" si="7"/>
        <v/>
      </c>
      <c r="U146" s="16">
        <f t="shared" si="8"/>
        <v>0</v>
      </c>
    </row>
    <row r="147" spans="2:21" ht="15" customHeight="1" x14ac:dyDescent="0.15">
      <c r="B147" s="3">
        <f t="shared" si="6"/>
        <v>0</v>
      </c>
      <c r="D147" s="3">
        <f>IF(AND(LEN(O147)=4,J147&gt;0),MAX(D$2:D146)+1,0)</f>
        <v>0</v>
      </c>
      <c r="E147" s="3">
        <f>IF(OR(AND(科目汇总表!P$5=1,LEN(O147)=4,J147&gt;0),AND(科目汇总表!P$5=2,LEN(O147)=6,J147&gt;0),AND(科目汇总表!P$5=3,LEN(O147)=8,J147&gt;0),AND(科目汇总表!P$5=4,LEN(O147)=10,J147&gt;0)),MAX(E$2:E146)+1,0)</f>
        <v>0</v>
      </c>
      <c r="G147" s="10"/>
      <c r="J147" s="3">
        <f>IF(O147="",0,IF(OR(Q147&lt;&gt;0,SUMIF(data2!H$4:H$10000,O147,data2!V$4:V$10000)&lt;&gt;0,SUMIF(data2!H$4:H$10000,O147,data2!W$4:W$10000)&lt;&gt;0,SUMIF(data2!I$4:I$10000,O147,data2!V$4:V$10000)&lt;&gt;0,SUMIF(data2!I$4:I$10000,O147,data2!W$4:W$10000)&lt;&gt;0,SUMIF(data2!J$4:J$10000,O147,data2!V$4:V$10000)&lt;&gt;0,SUMIF(data2!J$4:J$10000,O147,data2!W$4:W$10000)&lt;&gt;0,SUMIF(data2!T$4:T$10000,O147,data2!V$4:V$10000)&lt;&gt;0,SUMIF(data2!T$4:T$10000,O147,data2!W$4:W$10000)&lt;&gt;0),MAX('km2'!J$2:J146)+1,0))</f>
        <v>0</v>
      </c>
      <c r="K147" s="3">
        <f>IF(MAX(K$2:K146)&gt;=MAX(J:J),0,MAX(K$2:K146)+1)</f>
        <v>0</v>
      </c>
      <c r="Q147" s="89">
        <v>0</v>
      </c>
      <c r="S147" s="16" t="str">
        <f t="shared" si="7"/>
        <v/>
      </c>
      <c r="U147" s="16">
        <f t="shared" si="8"/>
        <v>0</v>
      </c>
    </row>
    <row r="148" spans="2:21" ht="15" customHeight="1" x14ac:dyDescent="0.15">
      <c r="B148" s="3">
        <f t="shared" si="6"/>
        <v>0</v>
      </c>
      <c r="D148" s="3">
        <f>IF(AND(LEN(O148)=4,J148&gt;0),MAX(D$2:D147)+1,0)</f>
        <v>0</v>
      </c>
      <c r="E148" s="3">
        <f>IF(OR(AND(科目汇总表!P$5=1,LEN(O148)=4,J148&gt;0),AND(科目汇总表!P$5=2,LEN(O148)=6,J148&gt;0),AND(科目汇总表!P$5=3,LEN(O148)=8,J148&gt;0),AND(科目汇总表!P$5=4,LEN(O148)=10,J148&gt;0)),MAX(E$2:E147)+1,0)</f>
        <v>0</v>
      </c>
      <c r="G148" s="10"/>
      <c r="J148" s="3">
        <f>IF(O148="",0,IF(OR(Q148&lt;&gt;0,SUMIF(data2!H$4:H$10000,O148,data2!V$4:V$10000)&lt;&gt;0,SUMIF(data2!H$4:H$10000,O148,data2!W$4:W$10000)&lt;&gt;0,SUMIF(data2!I$4:I$10000,O148,data2!V$4:V$10000)&lt;&gt;0,SUMIF(data2!I$4:I$10000,O148,data2!W$4:W$10000)&lt;&gt;0,SUMIF(data2!J$4:J$10000,O148,data2!V$4:V$10000)&lt;&gt;0,SUMIF(data2!J$4:J$10000,O148,data2!W$4:W$10000)&lt;&gt;0,SUMIF(data2!T$4:T$10000,O148,data2!V$4:V$10000)&lt;&gt;0,SUMIF(data2!T$4:T$10000,O148,data2!W$4:W$10000)&lt;&gt;0),MAX('km2'!J$2:J147)+1,0))</f>
        <v>0</v>
      </c>
      <c r="K148" s="3">
        <f>IF(MAX(K$2:K147)&gt;=MAX(J:J),0,MAX(K$2:K147)+1)</f>
        <v>0</v>
      </c>
      <c r="Q148" s="89">
        <v>0</v>
      </c>
      <c r="S148" s="16" t="str">
        <f t="shared" si="7"/>
        <v/>
      </c>
      <c r="U148" s="16">
        <f t="shared" si="8"/>
        <v>0</v>
      </c>
    </row>
    <row r="149" spans="2:21" ht="15" customHeight="1" x14ac:dyDescent="0.15">
      <c r="B149" s="3">
        <f t="shared" si="6"/>
        <v>0</v>
      </c>
      <c r="D149" s="3">
        <f>IF(AND(LEN(O149)=4,J149&gt;0),MAX(D$2:D148)+1,0)</f>
        <v>0</v>
      </c>
      <c r="E149" s="3">
        <f>IF(OR(AND(科目汇总表!P$5=1,LEN(O149)=4,J149&gt;0),AND(科目汇总表!P$5=2,LEN(O149)=6,J149&gt;0),AND(科目汇总表!P$5=3,LEN(O149)=8,J149&gt;0),AND(科目汇总表!P$5=4,LEN(O149)=10,J149&gt;0)),MAX(E$2:E148)+1,0)</f>
        <v>0</v>
      </c>
      <c r="G149" s="10"/>
      <c r="J149" s="3">
        <f>IF(O149="",0,IF(OR(Q149&lt;&gt;0,SUMIF(data2!H$4:H$10000,O149,data2!V$4:V$10000)&lt;&gt;0,SUMIF(data2!H$4:H$10000,O149,data2!W$4:W$10000)&lt;&gt;0,SUMIF(data2!I$4:I$10000,O149,data2!V$4:V$10000)&lt;&gt;0,SUMIF(data2!I$4:I$10000,O149,data2!W$4:W$10000)&lt;&gt;0,SUMIF(data2!J$4:J$10000,O149,data2!V$4:V$10000)&lt;&gt;0,SUMIF(data2!J$4:J$10000,O149,data2!W$4:W$10000)&lt;&gt;0,SUMIF(data2!T$4:T$10000,O149,data2!V$4:V$10000)&lt;&gt;0,SUMIF(data2!T$4:T$10000,O149,data2!W$4:W$10000)&lt;&gt;0),MAX('km2'!J$2:J148)+1,0))</f>
        <v>0</v>
      </c>
      <c r="K149" s="3">
        <f>IF(MAX(K$2:K148)&gt;=MAX(J:J),0,MAX(K$2:K148)+1)</f>
        <v>0</v>
      </c>
      <c r="Q149" s="89">
        <v>0</v>
      </c>
      <c r="S149" s="16" t="str">
        <f t="shared" si="7"/>
        <v/>
      </c>
      <c r="U149" s="16">
        <f t="shared" si="8"/>
        <v>0</v>
      </c>
    </row>
    <row r="150" spans="2:21" ht="15" customHeight="1" x14ac:dyDescent="0.15">
      <c r="B150" s="3">
        <f t="shared" si="6"/>
        <v>0</v>
      </c>
      <c r="D150" s="3">
        <f>IF(AND(LEN(O150)=4,J150&gt;0),MAX(D$2:D149)+1,0)</f>
        <v>0</v>
      </c>
      <c r="E150" s="3">
        <f>IF(OR(AND(科目汇总表!P$5=1,LEN(O150)=4,J150&gt;0),AND(科目汇总表!P$5=2,LEN(O150)=6,J150&gt;0),AND(科目汇总表!P$5=3,LEN(O150)=8,J150&gt;0),AND(科目汇总表!P$5=4,LEN(O150)=10,J150&gt;0)),MAX(E$2:E149)+1,0)</f>
        <v>0</v>
      </c>
      <c r="G150" s="10"/>
      <c r="J150" s="3">
        <f>IF(O150="",0,IF(OR(Q150&lt;&gt;0,SUMIF(data2!H$4:H$10000,O150,data2!V$4:V$10000)&lt;&gt;0,SUMIF(data2!H$4:H$10000,O150,data2!W$4:W$10000)&lt;&gt;0,SUMIF(data2!I$4:I$10000,O150,data2!V$4:V$10000)&lt;&gt;0,SUMIF(data2!I$4:I$10000,O150,data2!W$4:W$10000)&lt;&gt;0,SUMIF(data2!J$4:J$10000,O150,data2!V$4:V$10000)&lt;&gt;0,SUMIF(data2!J$4:J$10000,O150,data2!W$4:W$10000)&lt;&gt;0,SUMIF(data2!T$4:T$10000,O150,data2!V$4:V$10000)&lt;&gt;0,SUMIF(data2!T$4:T$10000,O150,data2!W$4:W$10000)&lt;&gt;0),MAX('km2'!J$2:J149)+1,0))</f>
        <v>0</v>
      </c>
      <c r="K150" s="3">
        <f>IF(MAX(K$2:K149)&gt;=MAX(J:J),0,MAX(K$2:K149)+1)</f>
        <v>0</v>
      </c>
      <c r="Q150" s="89">
        <v>0</v>
      </c>
      <c r="S150" s="16" t="str">
        <f t="shared" si="7"/>
        <v/>
      </c>
      <c r="U150" s="16">
        <f t="shared" si="8"/>
        <v>0</v>
      </c>
    </row>
    <row r="151" spans="2:21" ht="15" customHeight="1" x14ac:dyDescent="0.15">
      <c r="B151" s="3">
        <f t="shared" si="6"/>
        <v>0</v>
      </c>
      <c r="D151" s="3">
        <f>IF(AND(LEN(O151)=4,J151&gt;0),MAX(D$2:D150)+1,0)</f>
        <v>0</v>
      </c>
      <c r="E151" s="3">
        <f>IF(OR(AND(科目汇总表!P$5=1,LEN(O151)=4,J151&gt;0),AND(科目汇总表!P$5=2,LEN(O151)=6,J151&gt;0),AND(科目汇总表!P$5=3,LEN(O151)=8,J151&gt;0),AND(科目汇总表!P$5=4,LEN(O151)=10,J151&gt;0)),MAX(E$2:E150)+1,0)</f>
        <v>0</v>
      </c>
      <c r="G151" s="10"/>
      <c r="J151" s="3">
        <f>IF(O151="",0,IF(OR(Q151&lt;&gt;0,SUMIF(data2!H$4:H$10000,O151,data2!V$4:V$10000)&lt;&gt;0,SUMIF(data2!H$4:H$10000,O151,data2!W$4:W$10000)&lt;&gt;0,SUMIF(data2!I$4:I$10000,O151,data2!V$4:V$10000)&lt;&gt;0,SUMIF(data2!I$4:I$10000,O151,data2!W$4:W$10000)&lt;&gt;0,SUMIF(data2!J$4:J$10000,O151,data2!V$4:V$10000)&lt;&gt;0,SUMIF(data2!J$4:J$10000,O151,data2!W$4:W$10000)&lt;&gt;0,SUMIF(data2!T$4:T$10000,O151,data2!V$4:V$10000)&lt;&gt;0,SUMIF(data2!T$4:T$10000,O151,data2!W$4:W$10000)&lt;&gt;0),MAX('km2'!J$2:J150)+1,0))</f>
        <v>0</v>
      </c>
      <c r="K151" s="3">
        <f>IF(MAX(K$2:K150)&gt;=MAX(J:J),0,MAX(K$2:K150)+1)</f>
        <v>0</v>
      </c>
      <c r="Q151" s="89">
        <v>0</v>
      </c>
      <c r="S151" s="16" t="str">
        <f t="shared" si="7"/>
        <v/>
      </c>
      <c r="U151" s="16">
        <f t="shared" si="8"/>
        <v>0</v>
      </c>
    </row>
    <row r="152" spans="2:21" ht="15" customHeight="1" x14ac:dyDescent="0.15">
      <c r="B152" s="3">
        <f t="shared" si="6"/>
        <v>0</v>
      </c>
      <c r="D152" s="3">
        <f>IF(AND(LEN(O152)=4,J152&gt;0),MAX(D$2:D151)+1,0)</f>
        <v>0</v>
      </c>
      <c r="E152" s="3">
        <f>IF(OR(AND(科目汇总表!P$5=1,LEN(O152)=4,J152&gt;0),AND(科目汇总表!P$5=2,LEN(O152)=6,J152&gt;0),AND(科目汇总表!P$5=3,LEN(O152)=8,J152&gt;0),AND(科目汇总表!P$5=4,LEN(O152)=10,J152&gt;0)),MAX(E$2:E151)+1,0)</f>
        <v>0</v>
      </c>
      <c r="G152" s="10"/>
      <c r="J152" s="3">
        <f>IF(O152="",0,IF(OR(Q152&lt;&gt;0,SUMIF(data2!H$4:H$10000,O152,data2!V$4:V$10000)&lt;&gt;0,SUMIF(data2!H$4:H$10000,O152,data2!W$4:W$10000)&lt;&gt;0,SUMIF(data2!I$4:I$10000,O152,data2!V$4:V$10000)&lt;&gt;0,SUMIF(data2!I$4:I$10000,O152,data2!W$4:W$10000)&lt;&gt;0,SUMIF(data2!J$4:J$10000,O152,data2!V$4:V$10000)&lt;&gt;0,SUMIF(data2!J$4:J$10000,O152,data2!W$4:W$10000)&lt;&gt;0,SUMIF(data2!T$4:T$10000,O152,data2!V$4:V$10000)&lt;&gt;0,SUMIF(data2!T$4:T$10000,O152,data2!W$4:W$10000)&lt;&gt;0),MAX('km2'!J$2:J151)+1,0))</f>
        <v>0</v>
      </c>
      <c r="K152" s="3">
        <f>IF(MAX(K$2:K151)&gt;=MAX(J:J),0,MAX(K$2:K151)+1)</f>
        <v>0</v>
      </c>
      <c r="Q152" s="89">
        <v>0</v>
      </c>
      <c r="S152" s="16" t="str">
        <f t="shared" si="7"/>
        <v/>
      </c>
      <c r="U152" s="16">
        <f t="shared" si="8"/>
        <v>0</v>
      </c>
    </row>
    <row r="153" spans="2:21" ht="15" customHeight="1" x14ac:dyDescent="0.15">
      <c r="B153" s="3">
        <f t="shared" si="6"/>
        <v>0</v>
      </c>
      <c r="D153" s="3">
        <f>IF(AND(LEN(O153)=4,J153&gt;0),MAX(D$2:D152)+1,0)</f>
        <v>0</v>
      </c>
      <c r="E153" s="3">
        <f>IF(OR(AND(科目汇总表!P$5=1,LEN(O153)=4,J153&gt;0),AND(科目汇总表!P$5=2,LEN(O153)=6,J153&gt;0),AND(科目汇总表!P$5=3,LEN(O153)=8,J153&gt;0),AND(科目汇总表!P$5=4,LEN(O153)=10,J153&gt;0)),MAX(E$2:E152)+1,0)</f>
        <v>0</v>
      </c>
      <c r="G153" s="10"/>
      <c r="J153" s="3">
        <f>IF(O153="",0,IF(OR(Q153&lt;&gt;0,SUMIF(data2!H$4:H$10000,O153,data2!V$4:V$10000)&lt;&gt;0,SUMIF(data2!H$4:H$10000,O153,data2!W$4:W$10000)&lt;&gt;0,SUMIF(data2!I$4:I$10000,O153,data2!V$4:V$10000)&lt;&gt;0,SUMIF(data2!I$4:I$10000,O153,data2!W$4:W$10000)&lt;&gt;0,SUMIF(data2!J$4:J$10000,O153,data2!V$4:V$10000)&lt;&gt;0,SUMIF(data2!J$4:J$10000,O153,data2!W$4:W$10000)&lt;&gt;0,SUMIF(data2!T$4:T$10000,O153,data2!V$4:V$10000)&lt;&gt;0,SUMIF(data2!T$4:T$10000,O153,data2!W$4:W$10000)&lt;&gt;0),MAX('km2'!J$2:J152)+1,0))</f>
        <v>0</v>
      </c>
      <c r="K153" s="3">
        <f>IF(MAX(K$2:K152)&gt;=MAX(J:J),0,MAX(K$2:K152)+1)</f>
        <v>0</v>
      </c>
      <c r="Q153" s="89">
        <v>0</v>
      </c>
      <c r="S153" s="16" t="str">
        <f t="shared" si="7"/>
        <v/>
      </c>
      <c r="U153" s="16">
        <f t="shared" si="8"/>
        <v>0</v>
      </c>
    </row>
    <row r="154" spans="2:21" ht="15" customHeight="1" x14ac:dyDescent="0.15">
      <c r="B154" s="3">
        <f t="shared" si="6"/>
        <v>0</v>
      </c>
      <c r="D154" s="3">
        <f>IF(AND(LEN(O154)=4,J154&gt;0),MAX(D$2:D153)+1,0)</f>
        <v>0</v>
      </c>
      <c r="E154" s="3">
        <f>IF(OR(AND(科目汇总表!P$5=1,LEN(O154)=4,J154&gt;0),AND(科目汇总表!P$5=2,LEN(O154)=6,J154&gt;0),AND(科目汇总表!P$5=3,LEN(O154)=8,J154&gt;0),AND(科目汇总表!P$5=4,LEN(O154)=10,J154&gt;0)),MAX(E$2:E153)+1,0)</f>
        <v>0</v>
      </c>
      <c r="G154" s="10"/>
      <c r="J154" s="3">
        <f>IF(O154="",0,IF(OR(Q154&lt;&gt;0,SUMIF(data2!H$4:H$10000,O154,data2!V$4:V$10000)&lt;&gt;0,SUMIF(data2!H$4:H$10000,O154,data2!W$4:W$10000)&lt;&gt;0,SUMIF(data2!I$4:I$10000,O154,data2!V$4:V$10000)&lt;&gt;0,SUMIF(data2!I$4:I$10000,O154,data2!W$4:W$10000)&lt;&gt;0,SUMIF(data2!J$4:J$10000,O154,data2!V$4:V$10000)&lt;&gt;0,SUMIF(data2!J$4:J$10000,O154,data2!W$4:W$10000)&lt;&gt;0,SUMIF(data2!T$4:T$10000,O154,data2!V$4:V$10000)&lt;&gt;0,SUMIF(data2!T$4:T$10000,O154,data2!W$4:W$10000)&lt;&gt;0),MAX('km2'!J$2:J153)+1,0))</f>
        <v>0</v>
      </c>
      <c r="K154" s="3">
        <f>IF(MAX(K$2:K153)&gt;=MAX(J:J),0,MAX(K$2:K153)+1)</f>
        <v>0</v>
      </c>
      <c r="Q154" s="89">
        <v>0</v>
      </c>
      <c r="S154" s="16" t="str">
        <f t="shared" si="7"/>
        <v/>
      </c>
      <c r="U154" s="16">
        <f t="shared" si="8"/>
        <v>0</v>
      </c>
    </row>
    <row r="155" spans="2:21" ht="15" customHeight="1" x14ac:dyDescent="0.15">
      <c r="B155" s="3">
        <f t="shared" si="6"/>
        <v>0</v>
      </c>
      <c r="D155" s="3">
        <f>IF(AND(LEN(O155)=4,J155&gt;0),MAX(D$2:D154)+1,0)</f>
        <v>0</v>
      </c>
      <c r="E155" s="3">
        <f>IF(OR(AND(科目汇总表!P$5=1,LEN(O155)=4,J155&gt;0),AND(科目汇总表!P$5=2,LEN(O155)=6,J155&gt;0),AND(科目汇总表!P$5=3,LEN(O155)=8,J155&gt;0),AND(科目汇总表!P$5=4,LEN(O155)=10,J155&gt;0)),MAX(E$2:E154)+1,0)</f>
        <v>0</v>
      </c>
      <c r="G155" s="10"/>
      <c r="J155" s="3">
        <f>IF(O155="",0,IF(OR(Q155&lt;&gt;0,SUMIF(data2!H$4:H$10000,O155,data2!V$4:V$10000)&lt;&gt;0,SUMIF(data2!H$4:H$10000,O155,data2!W$4:W$10000)&lt;&gt;0,SUMIF(data2!I$4:I$10000,O155,data2!V$4:V$10000)&lt;&gt;0,SUMIF(data2!I$4:I$10000,O155,data2!W$4:W$10000)&lt;&gt;0,SUMIF(data2!J$4:J$10000,O155,data2!V$4:V$10000)&lt;&gt;0,SUMIF(data2!J$4:J$10000,O155,data2!W$4:W$10000)&lt;&gt;0,SUMIF(data2!T$4:T$10000,O155,data2!V$4:V$10000)&lt;&gt;0,SUMIF(data2!T$4:T$10000,O155,data2!W$4:W$10000)&lt;&gt;0),MAX('km2'!J$2:J154)+1,0))</f>
        <v>0</v>
      </c>
      <c r="K155" s="3">
        <f>IF(MAX(K$2:K154)&gt;=MAX(J:J),0,MAX(K$2:K154)+1)</f>
        <v>0</v>
      </c>
      <c r="Q155" s="89">
        <v>0</v>
      </c>
      <c r="S155" s="16" t="str">
        <f t="shared" si="7"/>
        <v/>
      </c>
      <c r="U155" s="16">
        <f t="shared" si="8"/>
        <v>0</v>
      </c>
    </row>
    <row r="156" spans="2:21" ht="15" customHeight="1" x14ac:dyDescent="0.15">
      <c r="B156" s="3">
        <f t="shared" si="6"/>
        <v>0</v>
      </c>
      <c r="D156" s="3">
        <f>IF(AND(LEN(O156)=4,J156&gt;0),MAX(D$2:D155)+1,0)</f>
        <v>0</v>
      </c>
      <c r="E156" s="3">
        <f>IF(OR(AND(科目汇总表!P$5=1,LEN(O156)=4,J156&gt;0),AND(科目汇总表!P$5=2,LEN(O156)=6,J156&gt;0),AND(科目汇总表!P$5=3,LEN(O156)=8,J156&gt;0),AND(科目汇总表!P$5=4,LEN(O156)=10,J156&gt;0)),MAX(E$2:E155)+1,0)</f>
        <v>0</v>
      </c>
      <c r="G156" s="10"/>
      <c r="J156" s="3">
        <f>IF(O156="",0,IF(OR(Q156&lt;&gt;0,SUMIF(data2!H$4:H$10000,O156,data2!V$4:V$10000)&lt;&gt;0,SUMIF(data2!H$4:H$10000,O156,data2!W$4:W$10000)&lt;&gt;0,SUMIF(data2!I$4:I$10000,O156,data2!V$4:V$10000)&lt;&gt;0,SUMIF(data2!I$4:I$10000,O156,data2!W$4:W$10000)&lt;&gt;0,SUMIF(data2!J$4:J$10000,O156,data2!V$4:V$10000)&lt;&gt;0,SUMIF(data2!J$4:J$10000,O156,data2!W$4:W$10000)&lt;&gt;0,SUMIF(data2!T$4:T$10000,O156,data2!V$4:V$10000)&lt;&gt;0,SUMIF(data2!T$4:T$10000,O156,data2!W$4:W$10000)&lt;&gt;0),MAX('km2'!J$2:J155)+1,0))</f>
        <v>0</v>
      </c>
      <c r="K156" s="3">
        <f>IF(MAX(K$2:K155)&gt;=MAX(J:J),0,MAX(K$2:K155)+1)</f>
        <v>0</v>
      </c>
      <c r="Q156" s="89">
        <v>0</v>
      </c>
      <c r="S156" s="16" t="str">
        <f t="shared" si="7"/>
        <v/>
      </c>
      <c r="U156" s="16">
        <f t="shared" si="8"/>
        <v>0</v>
      </c>
    </row>
    <row r="157" spans="2:21" ht="15" customHeight="1" x14ac:dyDescent="0.15">
      <c r="B157" s="3">
        <f t="shared" si="6"/>
        <v>0</v>
      </c>
      <c r="D157" s="3">
        <f>IF(AND(LEN(O157)=4,J157&gt;0),MAX(D$2:D156)+1,0)</f>
        <v>0</v>
      </c>
      <c r="E157" s="3">
        <f>IF(OR(AND(科目汇总表!P$5=1,LEN(O157)=4,J157&gt;0),AND(科目汇总表!P$5=2,LEN(O157)=6,J157&gt;0),AND(科目汇总表!P$5=3,LEN(O157)=8,J157&gt;0),AND(科目汇总表!P$5=4,LEN(O157)=10,J157&gt;0)),MAX(E$2:E156)+1,0)</f>
        <v>0</v>
      </c>
      <c r="G157" s="10"/>
      <c r="J157" s="3">
        <f>IF(O157="",0,IF(OR(Q157&lt;&gt;0,SUMIF(data2!H$4:H$10000,O157,data2!V$4:V$10000)&lt;&gt;0,SUMIF(data2!H$4:H$10000,O157,data2!W$4:W$10000)&lt;&gt;0,SUMIF(data2!I$4:I$10000,O157,data2!V$4:V$10000)&lt;&gt;0,SUMIF(data2!I$4:I$10000,O157,data2!W$4:W$10000)&lt;&gt;0,SUMIF(data2!J$4:J$10000,O157,data2!V$4:V$10000)&lt;&gt;0,SUMIF(data2!J$4:J$10000,O157,data2!W$4:W$10000)&lt;&gt;0,SUMIF(data2!T$4:T$10000,O157,data2!V$4:V$10000)&lt;&gt;0,SUMIF(data2!T$4:T$10000,O157,data2!W$4:W$10000)&lt;&gt;0),MAX('km2'!J$2:J156)+1,0))</f>
        <v>0</v>
      </c>
      <c r="K157" s="3">
        <f>IF(MAX(K$2:K156)&gt;=MAX(J:J),0,MAX(K$2:K156)+1)</f>
        <v>0</v>
      </c>
      <c r="Q157" s="89">
        <v>0</v>
      </c>
      <c r="S157" s="16" t="str">
        <f t="shared" si="7"/>
        <v/>
      </c>
      <c r="U157" s="16">
        <f t="shared" si="8"/>
        <v>0</v>
      </c>
    </row>
    <row r="158" spans="2:21" ht="15" customHeight="1" x14ac:dyDescent="0.15">
      <c r="B158" s="3">
        <f t="shared" si="6"/>
        <v>0</v>
      </c>
      <c r="D158" s="3">
        <f>IF(AND(LEN(O158)=4,J158&gt;0),MAX(D$2:D157)+1,0)</f>
        <v>0</v>
      </c>
      <c r="E158" s="3">
        <f>IF(OR(AND(科目汇总表!P$5=1,LEN(O158)=4,J158&gt;0),AND(科目汇总表!P$5=2,LEN(O158)=6,J158&gt;0),AND(科目汇总表!P$5=3,LEN(O158)=8,J158&gt;0),AND(科目汇总表!P$5=4,LEN(O158)=10,J158&gt;0)),MAX(E$2:E157)+1,0)</f>
        <v>0</v>
      </c>
      <c r="G158" s="10"/>
      <c r="J158" s="3">
        <f>IF(O158="",0,IF(OR(Q158&lt;&gt;0,SUMIF(data2!H$4:H$10000,O158,data2!V$4:V$10000)&lt;&gt;0,SUMIF(data2!H$4:H$10000,O158,data2!W$4:W$10000)&lt;&gt;0,SUMIF(data2!I$4:I$10000,O158,data2!V$4:V$10000)&lt;&gt;0,SUMIF(data2!I$4:I$10000,O158,data2!W$4:W$10000)&lt;&gt;0,SUMIF(data2!J$4:J$10000,O158,data2!V$4:V$10000)&lt;&gt;0,SUMIF(data2!J$4:J$10000,O158,data2!W$4:W$10000)&lt;&gt;0,SUMIF(data2!T$4:T$10000,O158,data2!V$4:V$10000)&lt;&gt;0,SUMIF(data2!T$4:T$10000,O158,data2!W$4:W$10000)&lt;&gt;0),MAX('km2'!J$2:J157)+1,0))</f>
        <v>0</v>
      </c>
      <c r="K158" s="3">
        <f>IF(MAX(K$2:K157)&gt;=MAX(J:J),0,MAX(K$2:K157)+1)</f>
        <v>0</v>
      </c>
      <c r="Q158" s="89">
        <v>0</v>
      </c>
      <c r="S158" s="16" t="str">
        <f t="shared" si="7"/>
        <v/>
      </c>
      <c r="U158" s="16">
        <f t="shared" si="8"/>
        <v>0</v>
      </c>
    </row>
    <row r="159" spans="2:21" ht="15" customHeight="1" x14ac:dyDescent="0.15">
      <c r="B159" s="3">
        <f t="shared" si="6"/>
        <v>0</v>
      </c>
      <c r="D159" s="3">
        <f>IF(AND(LEN(O159)=4,J159&gt;0),MAX(D$2:D158)+1,0)</f>
        <v>0</v>
      </c>
      <c r="E159" s="3">
        <f>IF(OR(AND(科目汇总表!P$5=1,LEN(O159)=4,J159&gt;0),AND(科目汇总表!P$5=2,LEN(O159)=6,J159&gt;0),AND(科目汇总表!P$5=3,LEN(O159)=8,J159&gt;0),AND(科目汇总表!P$5=4,LEN(O159)=10,J159&gt;0)),MAX(E$2:E158)+1,0)</f>
        <v>0</v>
      </c>
      <c r="G159" s="10"/>
      <c r="J159" s="3">
        <f>IF(O159="",0,IF(OR(Q159&lt;&gt;0,SUMIF(data2!H$4:H$10000,O159,data2!V$4:V$10000)&lt;&gt;0,SUMIF(data2!H$4:H$10000,O159,data2!W$4:W$10000)&lt;&gt;0,SUMIF(data2!I$4:I$10000,O159,data2!V$4:V$10000)&lt;&gt;0,SUMIF(data2!I$4:I$10000,O159,data2!W$4:W$10000)&lt;&gt;0,SUMIF(data2!J$4:J$10000,O159,data2!V$4:V$10000)&lt;&gt;0,SUMIF(data2!J$4:J$10000,O159,data2!W$4:W$10000)&lt;&gt;0,SUMIF(data2!T$4:T$10000,O159,data2!V$4:V$10000)&lt;&gt;0,SUMIF(data2!T$4:T$10000,O159,data2!W$4:W$10000)&lt;&gt;0),MAX('km2'!J$2:J158)+1,0))</f>
        <v>0</v>
      </c>
      <c r="K159" s="3">
        <f>IF(MAX(K$2:K158)&gt;=MAX(J:J),0,MAX(K$2:K158)+1)</f>
        <v>0</v>
      </c>
      <c r="Q159" s="89">
        <v>0</v>
      </c>
      <c r="S159" s="16" t="str">
        <f t="shared" si="7"/>
        <v/>
      </c>
      <c r="U159" s="16">
        <f t="shared" si="8"/>
        <v>0</v>
      </c>
    </row>
    <row r="160" spans="2:21" ht="15" customHeight="1" x14ac:dyDescent="0.15">
      <c r="B160" s="3">
        <f t="shared" si="6"/>
        <v>0</v>
      </c>
      <c r="D160" s="3">
        <f>IF(AND(LEN(O160)=4,J160&gt;0),MAX(D$2:D159)+1,0)</f>
        <v>0</v>
      </c>
      <c r="E160" s="3">
        <f>IF(OR(AND(科目汇总表!P$5=1,LEN(O160)=4,J160&gt;0),AND(科目汇总表!P$5=2,LEN(O160)=6,J160&gt;0),AND(科目汇总表!P$5=3,LEN(O160)=8,J160&gt;0),AND(科目汇总表!P$5=4,LEN(O160)=10,J160&gt;0)),MAX(E$2:E159)+1,0)</f>
        <v>0</v>
      </c>
      <c r="G160" s="10"/>
      <c r="J160" s="3">
        <f>IF(O160="",0,IF(OR(Q160&lt;&gt;0,SUMIF(data2!H$4:H$10000,O160,data2!V$4:V$10000)&lt;&gt;0,SUMIF(data2!H$4:H$10000,O160,data2!W$4:W$10000)&lt;&gt;0,SUMIF(data2!I$4:I$10000,O160,data2!V$4:V$10000)&lt;&gt;0,SUMIF(data2!I$4:I$10000,O160,data2!W$4:W$10000)&lt;&gt;0,SUMIF(data2!J$4:J$10000,O160,data2!V$4:V$10000)&lt;&gt;0,SUMIF(data2!J$4:J$10000,O160,data2!W$4:W$10000)&lt;&gt;0,SUMIF(data2!T$4:T$10000,O160,data2!V$4:V$10000)&lt;&gt;0,SUMIF(data2!T$4:T$10000,O160,data2!W$4:W$10000)&lt;&gt;0),MAX('km2'!J$2:J159)+1,0))</f>
        <v>0</v>
      </c>
      <c r="K160" s="3">
        <f>IF(MAX(K$2:K159)&gt;=MAX(J:J),0,MAX(K$2:K159)+1)</f>
        <v>0</v>
      </c>
      <c r="Q160" s="89">
        <v>0</v>
      </c>
      <c r="S160" s="16" t="str">
        <f t="shared" si="7"/>
        <v/>
      </c>
      <c r="U160" s="16">
        <f t="shared" si="8"/>
        <v>0</v>
      </c>
    </row>
    <row r="161" spans="2:21" ht="15" customHeight="1" x14ac:dyDescent="0.15">
      <c r="B161" s="3">
        <f t="shared" si="6"/>
        <v>0</v>
      </c>
      <c r="D161" s="3">
        <f>IF(AND(LEN(O161)=4,J161&gt;0),MAX(D$2:D160)+1,0)</f>
        <v>0</v>
      </c>
      <c r="E161" s="3">
        <f>IF(OR(AND(科目汇总表!P$5=1,LEN(O161)=4,J161&gt;0),AND(科目汇总表!P$5=2,LEN(O161)=6,J161&gt;0),AND(科目汇总表!P$5=3,LEN(O161)=8,J161&gt;0),AND(科目汇总表!P$5=4,LEN(O161)=10,J161&gt;0)),MAX(E$2:E160)+1,0)</f>
        <v>0</v>
      </c>
      <c r="G161" s="10"/>
      <c r="J161" s="3">
        <f>IF(O161="",0,IF(OR(Q161&lt;&gt;0,SUMIF(data2!H$4:H$10000,O161,data2!V$4:V$10000)&lt;&gt;0,SUMIF(data2!H$4:H$10000,O161,data2!W$4:W$10000)&lt;&gt;0,SUMIF(data2!I$4:I$10000,O161,data2!V$4:V$10000)&lt;&gt;0,SUMIF(data2!I$4:I$10000,O161,data2!W$4:W$10000)&lt;&gt;0,SUMIF(data2!J$4:J$10000,O161,data2!V$4:V$10000)&lt;&gt;0,SUMIF(data2!J$4:J$10000,O161,data2!W$4:W$10000)&lt;&gt;0,SUMIF(data2!T$4:T$10000,O161,data2!V$4:V$10000)&lt;&gt;0,SUMIF(data2!T$4:T$10000,O161,data2!W$4:W$10000)&lt;&gt;0),MAX('km2'!J$2:J160)+1,0))</f>
        <v>0</v>
      </c>
      <c r="K161" s="3">
        <f>IF(MAX(K$2:K160)&gt;=MAX(J:J),0,MAX(K$2:K160)+1)</f>
        <v>0</v>
      </c>
      <c r="Q161" s="89">
        <v>0</v>
      </c>
      <c r="S161" s="16" t="str">
        <f t="shared" si="7"/>
        <v/>
      </c>
      <c r="U161" s="16">
        <f t="shared" si="8"/>
        <v>0</v>
      </c>
    </row>
    <row r="162" spans="2:21" ht="15" customHeight="1" x14ac:dyDescent="0.15">
      <c r="B162" s="3">
        <f t="shared" si="6"/>
        <v>0</v>
      </c>
      <c r="D162" s="3">
        <f>IF(AND(LEN(O162)=4,J162&gt;0),MAX(D$2:D161)+1,0)</f>
        <v>0</v>
      </c>
      <c r="E162" s="3">
        <f>IF(OR(AND(科目汇总表!P$5=1,LEN(O162)=4,J162&gt;0),AND(科目汇总表!P$5=2,LEN(O162)=6,J162&gt;0),AND(科目汇总表!P$5=3,LEN(O162)=8,J162&gt;0),AND(科目汇总表!P$5=4,LEN(O162)=10,J162&gt;0)),MAX(E$2:E161)+1,0)</f>
        <v>0</v>
      </c>
      <c r="G162" s="10"/>
      <c r="J162" s="3">
        <f>IF(O162="",0,IF(OR(Q162&lt;&gt;0,SUMIF(data2!H$4:H$10000,O162,data2!V$4:V$10000)&lt;&gt;0,SUMIF(data2!H$4:H$10000,O162,data2!W$4:W$10000)&lt;&gt;0,SUMIF(data2!I$4:I$10000,O162,data2!V$4:V$10000)&lt;&gt;0,SUMIF(data2!I$4:I$10000,O162,data2!W$4:W$10000)&lt;&gt;0,SUMIF(data2!J$4:J$10000,O162,data2!V$4:V$10000)&lt;&gt;0,SUMIF(data2!J$4:J$10000,O162,data2!W$4:W$10000)&lt;&gt;0,SUMIF(data2!T$4:T$10000,O162,data2!V$4:V$10000)&lt;&gt;0,SUMIF(data2!T$4:T$10000,O162,data2!W$4:W$10000)&lt;&gt;0),MAX('km2'!J$2:J161)+1,0))</f>
        <v>0</v>
      </c>
      <c r="K162" s="3">
        <f>IF(MAX(K$2:K161)&gt;=MAX(J:J),0,MAX(K$2:K161)+1)</f>
        <v>0</v>
      </c>
      <c r="Q162" s="89">
        <v>0</v>
      </c>
      <c r="S162" s="16" t="str">
        <f t="shared" si="7"/>
        <v/>
      </c>
      <c r="U162" s="16">
        <f t="shared" si="8"/>
        <v>0</v>
      </c>
    </row>
    <row r="163" spans="2:21" ht="15" customHeight="1" x14ac:dyDescent="0.15">
      <c r="B163" s="3">
        <f t="shared" si="6"/>
        <v>0</v>
      </c>
      <c r="D163" s="3">
        <f>IF(AND(LEN(O163)=4,J163&gt;0),MAX(D$2:D162)+1,0)</f>
        <v>0</v>
      </c>
      <c r="E163" s="3">
        <f>IF(OR(AND(科目汇总表!P$5=1,LEN(O163)=4,J163&gt;0),AND(科目汇总表!P$5=2,LEN(O163)=6,J163&gt;0),AND(科目汇总表!P$5=3,LEN(O163)=8,J163&gt;0),AND(科目汇总表!P$5=4,LEN(O163)=10,J163&gt;0)),MAX(E$2:E162)+1,0)</f>
        <v>0</v>
      </c>
      <c r="G163" s="10"/>
      <c r="J163" s="3">
        <f>IF(O163="",0,IF(OR(Q163&lt;&gt;0,SUMIF(data2!H$4:H$10000,O163,data2!V$4:V$10000)&lt;&gt;0,SUMIF(data2!H$4:H$10000,O163,data2!W$4:W$10000)&lt;&gt;0,SUMIF(data2!I$4:I$10000,O163,data2!V$4:V$10000)&lt;&gt;0,SUMIF(data2!I$4:I$10000,O163,data2!W$4:W$10000)&lt;&gt;0,SUMIF(data2!J$4:J$10000,O163,data2!V$4:V$10000)&lt;&gt;0,SUMIF(data2!J$4:J$10000,O163,data2!W$4:W$10000)&lt;&gt;0,SUMIF(data2!T$4:T$10000,O163,data2!V$4:V$10000)&lt;&gt;0,SUMIF(data2!T$4:T$10000,O163,data2!W$4:W$10000)&lt;&gt;0),MAX('km2'!J$2:J162)+1,0))</f>
        <v>0</v>
      </c>
      <c r="K163" s="3">
        <f>IF(MAX(K$2:K162)&gt;=MAX(J:J),0,MAX(K$2:K162)+1)</f>
        <v>0</v>
      </c>
      <c r="Q163" s="89">
        <v>0</v>
      </c>
      <c r="S163" s="16" t="str">
        <f t="shared" si="7"/>
        <v/>
      </c>
      <c r="U163" s="16">
        <f t="shared" si="8"/>
        <v>0</v>
      </c>
    </row>
    <row r="164" spans="2:21" ht="15" customHeight="1" x14ac:dyDescent="0.15">
      <c r="B164" s="3">
        <f t="shared" si="6"/>
        <v>0</v>
      </c>
      <c r="D164" s="3">
        <f>IF(AND(LEN(O164)=4,J164&gt;0),MAX(D$2:D163)+1,0)</f>
        <v>0</v>
      </c>
      <c r="E164" s="3">
        <f>IF(OR(AND(科目汇总表!P$5=1,LEN(O164)=4,J164&gt;0),AND(科目汇总表!P$5=2,LEN(O164)=6,J164&gt;0),AND(科目汇总表!P$5=3,LEN(O164)=8,J164&gt;0),AND(科目汇总表!P$5=4,LEN(O164)=10,J164&gt;0)),MAX(E$2:E163)+1,0)</f>
        <v>0</v>
      </c>
      <c r="G164" s="10"/>
      <c r="J164" s="3">
        <f>IF(O164="",0,IF(OR(Q164&lt;&gt;0,SUMIF(data2!H$4:H$10000,O164,data2!V$4:V$10000)&lt;&gt;0,SUMIF(data2!H$4:H$10000,O164,data2!W$4:W$10000)&lt;&gt;0,SUMIF(data2!I$4:I$10000,O164,data2!V$4:V$10000)&lt;&gt;0,SUMIF(data2!I$4:I$10000,O164,data2!W$4:W$10000)&lt;&gt;0,SUMIF(data2!J$4:J$10000,O164,data2!V$4:V$10000)&lt;&gt;0,SUMIF(data2!J$4:J$10000,O164,data2!W$4:W$10000)&lt;&gt;0,SUMIF(data2!T$4:T$10000,O164,data2!V$4:V$10000)&lt;&gt;0,SUMIF(data2!T$4:T$10000,O164,data2!W$4:W$10000)&lt;&gt;0),MAX('km2'!J$2:J163)+1,0))</f>
        <v>0</v>
      </c>
      <c r="K164" s="3">
        <f>IF(MAX(K$2:K163)&gt;=MAX(J:J),0,MAX(K$2:K163)+1)</f>
        <v>0</v>
      </c>
      <c r="Q164" s="89">
        <v>0</v>
      </c>
      <c r="S164" s="16" t="str">
        <f t="shared" si="7"/>
        <v/>
      </c>
      <c r="U164" s="16">
        <f t="shared" si="8"/>
        <v>0</v>
      </c>
    </row>
    <row r="165" spans="2:21" ht="15" customHeight="1" x14ac:dyDescent="0.15">
      <c r="B165" s="3">
        <f t="shared" si="6"/>
        <v>0</v>
      </c>
      <c r="D165" s="3">
        <f>IF(AND(LEN(O165)=4,J165&gt;0),MAX(D$2:D164)+1,0)</f>
        <v>0</v>
      </c>
      <c r="E165" s="3">
        <f>IF(OR(AND(科目汇总表!P$5=1,LEN(O165)=4,J165&gt;0),AND(科目汇总表!P$5=2,LEN(O165)=6,J165&gt;0),AND(科目汇总表!P$5=3,LEN(O165)=8,J165&gt;0),AND(科目汇总表!P$5=4,LEN(O165)=10,J165&gt;0)),MAX(E$2:E164)+1,0)</f>
        <v>0</v>
      </c>
      <c r="G165" s="10"/>
      <c r="J165" s="3">
        <f>IF(O165="",0,IF(OR(Q165&lt;&gt;0,SUMIF(data2!H$4:H$10000,O165,data2!V$4:V$10000)&lt;&gt;0,SUMIF(data2!H$4:H$10000,O165,data2!W$4:W$10000)&lt;&gt;0,SUMIF(data2!I$4:I$10000,O165,data2!V$4:V$10000)&lt;&gt;0,SUMIF(data2!I$4:I$10000,O165,data2!W$4:W$10000)&lt;&gt;0,SUMIF(data2!J$4:J$10000,O165,data2!V$4:V$10000)&lt;&gt;0,SUMIF(data2!J$4:J$10000,O165,data2!W$4:W$10000)&lt;&gt;0,SUMIF(data2!T$4:T$10000,O165,data2!V$4:V$10000)&lt;&gt;0,SUMIF(data2!T$4:T$10000,O165,data2!W$4:W$10000)&lt;&gt;0),MAX('km2'!J$2:J164)+1,0))</f>
        <v>0</v>
      </c>
      <c r="K165" s="3">
        <f>IF(MAX(K$2:K164)&gt;=MAX(J:J),0,MAX(K$2:K164)+1)</f>
        <v>0</v>
      </c>
      <c r="Q165" s="89">
        <v>0</v>
      </c>
      <c r="S165" s="16" t="str">
        <f t="shared" si="7"/>
        <v/>
      </c>
      <c r="U165" s="16">
        <f t="shared" si="8"/>
        <v>0</v>
      </c>
    </row>
    <row r="166" spans="2:21" ht="15" customHeight="1" x14ac:dyDescent="0.15">
      <c r="B166" s="3">
        <f t="shared" si="6"/>
        <v>0</v>
      </c>
      <c r="D166" s="3">
        <f>IF(AND(LEN(O166)=4,J166&gt;0),MAX(D$2:D165)+1,0)</f>
        <v>0</v>
      </c>
      <c r="E166" s="3">
        <f>IF(OR(AND(科目汇总表!P$5=1,LEN(O166)=4,J166&gt;0),AND(科目汇总表!P$5=2,LEN(O166)=6,J166&gt;0),AND(科目汇总表!P$5=3,LEN(O166)=8,J166&gt;0),AND(科目汇总表!P$5=4,LEN(O166)=10,J166&gt;0)),MAX(E$2:E165)+1,0)</f>
        <v>0</v>
      </c>
      <c r="G166" s="10"/>
      <c r="J166" s="3">
        <f>IF(O166="",0,IF(OR(Q166&lt;&gt;0,SUMIF(data2!H$4:H$10000,O166,data2!V$4:V$10000)&lt;&gt;0,SUMIF(data2!H$4:H$10000,O166,data2!W$4:W$10000)&lt;&gt;0,SUMIF(data2!I$4:I$10000,O166,data2!V$4:V$10000)&lt;&gt;0,SUMIF(data2!I$4:I$10000,O166,data2!W$4:W$10000)&lt;&gt;0,SUMIF(data2!J$4:J$10000,O166,data2!V$4:V$10000)&lt;&gt;0,SUMIF(data2!J$4:J$10000,O166,data2!W$4:W$10000)&lt;&gt;0,SUMIF(data2!T$4:T$10000,O166,data2!V$4:V$10000)&lt;&gt;0,SUMIF(data2!T$4:T$10000,O166,data2!W$4:W$10000)&lt;&gt;0),MAX('km2'!J$2:J165)+1,0))</f>
        <v>0</v>
      </c>
      <c r="K166" s="3">
        <f>IF(MAX(K$2:K165)&gt;=MAX(J:J),0,MAX(K$2:K165)+1)</f>
        <v>0</v>
      </c>
      <c r="Q166" s="89">
        <v>0</v>
      </c>
      <c r="S166" s="16" t="str">
        <f t="shared" si="7"/>
        <v/>
      </c>
      <c r="U166" s="16">
        <f t="shared" si="8"/>
        <v>0</v>
      </c>
    </row>
    <row r="167" spans="2:21" ht="15" customHeight="1" x14ac:dyDescent="0.15">
      <c r="B167" s="3">
        <f t="shared" si="6"/>
        <v>0</v>
      </c>
      <c r="D167" s="3">
        <f>IF(AND(LEN(O167)=4,J167&gt;0),MAX(D$2:D166)+1,0)</f>
        <v>0</v>
      </c>
      <c r="E167" s="3">
        <f>IF(OR(AND(科目汇总表!P$5=1,LEN(O167)=4,J167&gt;0),AND(科目汇总表!P$5=2,LEN(O167)=6,J167&gt;0),AND(科目汇总表!P$5=3,LEN(O167)=8,J167&gt;0),AND(科目汇总表!P$5=4,LEN(O167)=10,J167&gt;0)),MAX(E$2:E166)+1,0)</f>
        <v>0</v>
      </c>
      <c r="G167" s="10"/>
      <c r="J167" s="3">
        <f>IF(O167="",0,IF(OR(Q167&lt;&gt;0,SUMIF(data2!H$4:H$10000,O167,data2!V$4:V$10000)&lt;&gt;0,SUMIF(data2!H$4:H$10000,O167,data2!W$4:W$10000)&lt;&gt;0,SUMIF(data2!I$4:I$10000,O167,data2!V$4:V$10000)&lt;&gt;0,SUMIF(data2!I$4:I$10000,O167,data2!W$4:W$10000)&lt;&gt;0,SUMIF(data2!J$4:J$10000,O167,data2!V$4:V$10000)&lt;&gt;0,SUMIF(data2!J$4:J$10000,O167,data2!W$4:W$10000)&lt;&gt;0,SUMIF(data2!T$4:T$10000,O167,data2!V$4:V$10000)&lt;&gt;0,SUMIF(data2!T$4:T$10000,O167,data2!W$4:W$10000)&lt;&gt;0),MAX('km2'!J$2:J166)+1,0))</f>
        <v>0</v>
      </c>
      <c r="K167" s="3">
        <f>IF(MAX(K$2:K166)&gt;=MAX(J:J),0,MAX(K$2:K166)+1)</f>
        <v>0</v>
      </c>
      <c r="Q167" s="89">
        <v>0</v>
      </c>
      <c r="S167" s="16" t="str">
        <f t="shared" si="7"/>
        <v/>
      </c>
      <c r="U167" s="16">
        <f t="shared" si="8"/>
        <v>0</v>
      </c>
    </row>
    <row r="168" spans="2:21" ht="15" customHeight="1" x14ac:dyDescent="0.15">
      <c r="B168" s="3">
        <f t="shared" si="6"/>
        <v>0</v>
      </c>
      <c r="D168" s="3">
        <f>IF(AND(LEN(O168)=4,J168&gt;0),MAX(D$2:D167)+1,0)</f>
        <v>0</v>
      </c>
      <c r="E168" s="3">
        <f>IF(OR(AND(科目汇总表!P$5=1,LEN(O168)=4,J168&gt;0),AND(科目汇总表!P$5=2,LEN(O168)=6,J168&gt;0),AND(科目汇总表!P$5=3,LEN(O168)=8,J168&gt;0),AND(科目汇总表!P$5=4,LEN(O168)=10,J168&gt;0)),MAX(E$2:E167)+1,0)</f>
        <v>0</v>
      </c>
      <c r="G168" s="10"/>
      <c r="J168" s="3">
        <f>IF(O168="",0,IF(OR(Q168&lt;&gt;0,SUMIF(data2!H$4:H$10000,O168,data2!V$4:V$10000)&lt;&gt;0,SUMIF(data2!H$4:H$10000,O168,data2!W$4:W$10000)&lt;&gt;0,SUMIF(data2!I$4:I$10000,O168,data2!V$4:V$10000)&lt;&gt;0,SUMIF(data2!I$4:I$10000,O168,data2!W$4:W$10000)&lt;&gt;0,SUMIF(data2!J$4:J$10000,O168,data2!V$4:V$10000)&lt;&gt;0,SUMIF(data2!J$4:J$10000,O168,data2!W$4:W$10000)&lt;&gt;0,SUMIF(data2!T$4:T$10000,O168,data2!V$4:V$10000)&lt;&gt;0,SUMIF(data2!T$4:T$10000,O168,data2!W$4:W$10000)&lt;&gt;0),MAX('km2'!J$2:J167)+1,0))</f>
        <v>0</v>
      </c>
      <c r="K168" s="3">
        <f>IF(MAX(K$2:K167)&gt;=MAX(J:J),0,MAX(K$2:K167)+1)</f>
        <v>0</v>
      </c>
      <c r="Q168" s="89">
        <v>0</v>
      </c>
      <c r="S168" s="16" t="str">
        <f t="shared" si="7"/>
        <v/>
      </c>
      <c r="U168" s="16">
        <f t="shared" si="8"/>
        <v>0</v>
      </c>
    </row>
    <row r="169" spans="2:21" ht="15" customHeight="1" x14ac:dyDescent="0.15">
      <c r="B169" s="3">
        <f t="shared" si="6"/>
        <v>0</v>
      </c>
      <c r="D169" s="3">
        <f>IF(AND(LEN(O169)=4,J169&gt;0),MAX(D$2:D168)+1,0)</f>
        <v>0</v>
      </c>
      <c r="E169" s="3">
        <f>IF(OR(AND(科目汇总表!P$5=1,LEN(O169)=4,J169&gt;0),AND(科目汇总表!P$5=2,LEN(O169)=6,J169&gt;0),AND(科目汇总表!P$5=3,LEN(O169)=8,J169&gt;0),AND(科目汇总表!P$5=4,LEN(O169)=10,J169&gt;0)),MAX(E$2:E168)+1,0)</f>
        <v>0</v>
      </c>
      <c r="G169" s="10"/>
      <c r="J169" s="3">
        <f>IF(O169="",0,IF(OR(Q169&lt;&gt;0,SUMIF(data2!H$4:H$10000,O169,data2!V$4:V$10000)&lt;&gt;0,SUMIF(data2!H$4:H$10000,O169,data2!W$4:W$10000)&lt;&gt;0,SUMIF(data2!I$4:I$10000,O169,data2!V$4:V$10000)&lt;&gt;0,SUMIF(data2!I$4:I$10000,O169,data2!W$4:W$10000)&lt;&gt;0,SUMIF(data2!J$4:J$10000,O169,data2!V$4:V$10000)&lt;&gt;0,SUMIF(data2!J$4:J$10000,O169,data2!W$4:W$10000)&lt;&gt;0,SUMIF(data2!T$4:T$10000,O169,data2!V$4:V$10000)&lt;&gt;0,SUMIF(data2!T$4:T$10000,O169,data2!W$4:W$10000)&lt;&gt;0),MAX('km2'!J$2:J168)+1,0))</f>
        <v>0</v>
      </c>
      <c r="K169" s="3">
        <f>IF(MAX(K$2:K168)&gt;=MAX(J:J),0,MAX(K$2:K168)+1)</f>
        <v>0</v>
      </c>
      <c r="Q169" s="89">
        <v>0</v>
      </c>
      <c r="S169" s="16" t="str">
        <f t="shared" si="7"/>
        <v/>
      </c>
      <c r="U169" s="16">
        <f t="shared" si="8"/>
        <v>0</v>
      </c>
    </row>
    <row r="170" spans="2:21" ht="15" customHeight="1" x14ac:dyDescent="0.15">
      <c r="B170" s="3">
        <f t="shared" si="6"/>
        <v>0</v>
      </c>
      <c r="D170" s="3">
        <f>IF(AND(LEN(O170)=4,J170&gt;0),MAX(D$2:D169)+1,0)</f>
        <v>0</v>
      </c>
      <c r="E170" s="3">
        <f>IF(OR(AND(科目汇总表!P$5=1,LEN(O170)=4,J170&gt;0),AND(科目汇总表!P$5=2,LEN(O170)=6,J170&gt;0),AND(科目汇总表!P$5=3,LEN(O170)=8,J170&gt;0),AND(科目汇总表!P$5=4,LEN(O170)=10,J170&gt;0)),MAX(E$2:E169)+1,0)</f>
        <v>0</v>
      </c>
      <c r="G170" s="10"/>
      <c r="J170" s="3">
        <f>IF(O170="",0,IF(OR(Q170&lt;&gt;0,SUMIF(data2!H$4:H$10000,O170,data2!V$4:V$10000)&lt;&gt;0,SUMIF(data2!H$4:H$10000,O170,data2!W$4:W$10000)&lt;&gt;0,SUMIF(data2!I$4:I$10000,O170,data2!V$4:V$10000)&lt;&gt;0,SUMIF(data2!I$4:I$10000,O170,data2!W$4:W$10000)&lt;&gt;0,SUMIF(data2!J$4:J$10000,O170,data2!V$4:V$10000)&lt;&gt;0,SUMIF(data2!J$4:J$10000,O170,data2!W$4:W$10000)&lt;&gt;0,SUMIF(data2!T$4:T$10000,O170,data2!V$4:V$10000)&lt;&gt;0,SUMIF(data2!T$4:T$10000,O170,data2!W$4:W$10000)&lt;&gt;0),MAX('km2'!J$2:J169)+1,0))</f>
        <v>0</v>
      </c>
      <c r="K170" s="3">
        <f>IF(MAX(K$2:K169)&gt;=MAX(J:J),0,MAX(K$2:K169)+1)</f>
        <v>0</v>
      </c>
      <c r="Q170" s="89">
        <v>0</v>
      </c>
      <c r="S170" s="16" t="str">
        <f t="shared" si="7"/>
        <v/>
      </c>
      <c r="U170" s="16">
        <f t="shared" si="8"/>
        <v>0</v>
      </c>
    </row>
    <row r="171" spans="2:21" ht="15" customHeight="1" x14ac:dyDescent="0.15">
      <c r="B171" s="3">
        <f t="shared" si="6"/>
        <v>0</v>
      </c>
      <c r="D171" s="3">
        <f>IF(AND(LEN(O171)=4,J171&gt;0),MAX(D$2:D170)+1,0)</f>
        <v>0</v>
      </c>
      <c r="E171" s="3">
        <f>IF(OR(AND(科目汇总表!P$5=1,LEN(O171)=4,J171&gt;0),AND(科目汇总表!P$5=2,LEN(O171)=6,J171&gt;0),AND(科目汇总表!P$5=3,LEN(O171)=8,J171&gt;0),AND(科目汇总表!P$5=4,LEN(O171)=10,J171&gt;0)),MAX(E$2:E170)+1,0)</f>
        <v>0</v>
      </c>
      <c r="G171" s="10"/>
      <c r="J171" s="3">
        <f>IF(O171="",0,IF(OR(Q171&lt;&gt;0,SUMIF(data2!H$4:H$10000,O171,data2!V$4:V$10000)&lt;&gt;0,SUMIF(data2!H$4:H$10000,O171,data2!W$4:W$10000)&lt;&gt;0,SUMIF(data2!I$4:I$10000,O171,data2!V$4:V$10000)&lt;&gt;0,SUMIF(data2!I$4:I$10000,O171,data2!W$4:W$10000)&lt;&gt;0,SUMIF(data2!J$4:J$10000,O171,data2!V$4:V$10000)&lt;&gt;0,SUMIF(data2!J$4:J$10000,O171,data2!W$4:W$10000)&lt;&gt;0,SUMIF(data2!T$4:T$10000,O171,data2!V$4:V$10000)&lt;&gt;0,SUMIF(data2!T$4:T$10000,O171,data2!W$4:W$10000)&lt;&gt;0),MAX('km2'!J$2:J170)+1,0))</f>
        <v>0</v>
      </c>
      <c r="K171" s="3">
        <f>IF(MAX(K$2:K170)&gt;=MAX(J:J),0,MAX(K$2:K170)+1)</f>
        <v>0</v>
      </c>
      <c r="Q171" s="89">
        <v>0</v>
      </c>
      <c r="S171" s="16" t="str">
        <f t="shared" si="7"/>
        <v/>
      </c>
      <c r="U171" s="16">
        <f t="shared" si="8"/>
        <v>0</v>
      </c>
    </row>
    <row r="172" spans="2:21" ht="15" customHeight="1" x14ac:dyDescent="0.15">
      <c r="B172" s="3">
        <f t="shared" si="6"/>
        <v>0</v>
      </c>
      <c r="D172" s="3">
        <f>IF(AND(LEN(O172)=4,J172&gt;0),MAX(D$2:D171)+1,0)</f>
        <v>0</v>
      </c>
      <c r="E172" s="3">
        <f>IF(OR(AND(科目汇总表!P$5=1,LEN(O172)=4,J172&gt;0),AND(科目汇总表!P$5=2,LEN(O172)=6,J172&gt;0),AND(科目汇总表!P$5=3,LEN(O172)=8,J172&gt;0),AND(科目汇总表!P$5=4,LEN(O172)=10,J172&gt;0)),MAX(E$2:E171)+1,0)</f>
        <v>0</v>
      </c>
      <c r="G172" s="10"/>
      <c r="J172" s="3">
        <f>IF(O172="",0,IF(OR(Q172&lt;&gt;0,SUMIF(data2!H$4:H$10000,O172,data2!V$4:V$10000)&lt;&gt;0,SUMIF(data2!H$4:H$10000,O172,data2!W$4:W$10000)&lt;&gt;0,SUMIF(data2!I$4:I$10000,O172,data2!V$4:V$10000)&lt;&gt;0,SUMIF(data2!I$4:I$10000,O172,data2!W$4:W$10000)&lt;&gt;0,SUMIF(data2!J$4:J$10000,O172,data2!V$4:V$10000)&lt;&gt;0,SUMIF(data2!J$4:J$10000,O172,data2!W$4:W$10000)&lt;&gt;0,SUMIF(data2!T$4:T$10000,O172,data2!V$4:V$10000)&lt;&gt;0,SUMIF(data2!T$4:T$10000,O172,data2!W$4:W$10000)&lt;&gt;0),MAX('km2'!J$2:J171)+1,0))</f>
        <v>0</v>
      </c>
      <c r="K172" s="3">
        <f>IF(MAX(K$2:K171)&gt;=MAX(J:J),0,MAX(K$2:K171)+1)</f>
        <v>0</v>
      </c>
      <c r="Q172" s="89">
        <v>0</v>
      </c>
      <c r="S172" s="16" t="str">
        <f t="shared" si="7"/>
        <v/>
      </c>
      <c r="U172" s="16">
        <f t="shared" si="8"/>
        <v>0</v>
      </c>
    </row>
    <row r="173" spans="2:21" ht="15" customHeight="1" x14ac:dyDescent="0.15">
      <c r="B173" s="3">
        <f t="shared" si="6"/>
        <v>0</v>
      </c>
      <c r="D173" s="3">
        <f>IF(AND(LEN(O173)=4,J173&gt;0),MAX(D$2:D172)+1,0)</f>
        <v>0</v>
      </c>
      <c r="E173" s="3">
        <f>IF(OR(AND(科目汇总表!P$5=1,LEN(O173)=4,J173&gt;0),AND(科目汇总表!P$5=2,LEN(O173)=6,J173&gt;0),AND(科目汇总表!P$5=3,LEN(O173)=8,J173&gt;0),AND(科目汇总表!P$5=4,LEN(O173)=10,J173&gt;0)),MAX(E$2:E172)+1,0)</f>
        <v>0</v>
      </c>
      <c r="G173" s="10"/>
      <c r="J173" s="3">
        <f>IF(O173="",0,IF(OR(Q173&lt;&gt;0,SUMIF(data2!H$4:H$10000,O173,data2!V$4:V$10000)&lt;&gt;0,SUMIF(data2!H$4:H$10000,O173,data2!W$4:W$10000)&lt;&gt;0,SUMIF(data2!I$4:I$10000,O173,data2!V$4:V$10000)&lt;&gt;0,SUMIF(data2!I$4:I$10000,O173,data2!W$4:W$10000)&lt;&gt;0,SUMIF(data2!J$4:J$10000,O173,data2!V$4:V$10000)&lt;&gt;0,SUMIF(data2!J$4:J$10000,O173,data2!W$4:W$10000)&lt;&gt;0,SUMIF(data2!T$4:T$10000,O173,data2!V$4:V$10000)&lt;&gt;0,SUMIF(data2!T$4:T$10000,O173,data2!W$4:W$10000)&lt;&gt;0),MAX('km2'!J$2:J172)+1,0))</f>
        <v>0</v>
      </c>
      <c r="K173" s="3">
        <f>IF(MAX(K$2:K172)&gt;=MAX(J:J),0,MAX(K$2:K172)+1)</f>
        <v>0</v>
      </c>
      <c r="Q173" s="89">
        <v>0</v>
      </c>
      <c r="S173" s="16" t="str">
        <f t="shared" si="7"/>
        <v/>
      </c>
      <c r="U173" s="16">
        <f t="shared" si="8"/>
        <v>0</v>
      </c>
    </row>
    <row r="174" spans="2:21" ht="15" customHeight="1" x14ac:dyDescent="0.15">
      <c r="B174" s="3">
        <f t="shared" si="6"/>
        <v>0</v>
      </c>
      <c r="D174" s="3">
        <f>IF(AND(LEN(O174)=4,J174&gt;0),MAX(D$2:D173)+1,0)</f>
        <v>0</v>
      </c>
      <c r="E174" s="3">
        <f>IF(OR(AND(科目汇总表!P$5=1,LEN(O174)=4,J174&gt;0),AND(科目汇总表!P$5=2,LEN(O174)=6,J174&gt;0),AND(科目汇总表!P$5=3,LEN(O174)=8,J174&gt;0),AND(科目汇总表!P$5=4,LEN(O174)=10,J174&gt;0)),MAX(E$2:E173)+1,0)</f>
        <v>0</v>
      </c>
      <c r="G174" s="10"/>
      <c r="J174" s="3">
        <f>IF(O174="",0,IF(OR(Q174&lt;&gt;0,SUMIF(data2!H$4:H$10000,O174,data2!V$4:V$10000)&lt;&gt;0,SUMIF(data2!H$4:H$10000,O174,data2!W$4:W$10000)&lt;&gt;0,SUMIF(data2!I$4:I$10000,O174,data2!V$4:V$10000)&lt;&gt;0,SUMIF(data2!I$4:I$10000,O174,data2!W$4:W$10000)&lt;&gt;0,SUMIF(data2!J$4:J$10000,O174,data2!V$4:V$10000)&lt;&gt;0,SUMIF(data2!J$4:J$10000,O174,data2!W$4:W$10000)&lt;&gt;0,SUMIF(data2!T$4:T$10000,O174,data2!V$4:V$10000)&lt;&gt;0,SUMIF(data2!T$4:T$10000,O174,data2!W$4:W$10000)&lt;&gt;0),MAX('km2'!J$2:J173)+1,0))</f>
        <v>0</v>
      </c>
      <c r="K174" s="3">
        <f>IF(MAX(K$2:K173)&gt;=MAX(J:J),0,MAX(K$2:K173)+1)</f>
        <v>0</v>
      </c>
      <c r="Q174" s="89">
        <v>0</v>
      </c>
      <c r="S174" s="16" t="str">
        <f t="shared" si="7"/>
        <v/>
      </c>
      <c r="U174" s="16">
        <f t="shared" si="8"/>
        <v>0</v>
      </c>
    </row>
    <row r="175" spans="2:21" ht="15" customHeight="1" x14ac:dyDescent="0.15">
      <c r="B175" s="3">
        <f t="shared" si="6"/>
        <v>0</v>
      </c>
      <c r="D175" s="3">
        <f>IF(AND(LEN(O175)=4,J175&gt;0),MAX(D$2:D174)+1,0)</f>
        <v>0</v>
      </c>
      <c r="E175" s="3">
        <f>IF(OR(AND(科目汇总表!P$5=1,LEN(O175)=4,J175&gt;0),AND(科目汇总表!P$5=2,LEN(O175)=6,J175&gt;0),AND(科目汇总表!P$5=3,LEN(O175)=8,J175&gt;0),AND(科目汇总表!P$5=4,LEN(O175)=10,J175&gt;0)),MAX(E$2:E174)+1,0)</f>
        <v>0</v>
      </c>
      <c r="G175" s="10"/>
      <c r="J175" s="3">
        <f>IF(O175="",0,IF(OR(Q175&lt;&gt;0,SUMIF(data2!H$4:H$10000,O175,data2!V$4:V$10000)&lt;&gt;0,SUMIF(data2!H$4:H$10000,O175,data2!W$4:W$10000)&lt;&gt;0,SUMIF(data2!I$4:I$10000,O175,data2!V$4:V$10000)&lt;&gt;0,SUMIF(data2!I$4:I$10000,O175,data2!W$4:W$10000)&lt;&gt;0,SUMIF(data2!J$4:J$10000,O175,data2!V$4:V$10000)&lt;&gt;0,SUMIF(data2!J$4:J$10000,O175,data2!W$4:W$10000)&lt;&gt;0,SUMIF(data2!T$4:T$10000,O175,data2!V$4:V$10000)&lt;&gt;0,SUMIF(data2!T$4:T$10000,O175,data2!W$4:W$10000)&lt;&gt;0),MAX('km2'!J$2:J174)+1,0))</f>
        <v>0</v>
      </c>
      <c r="K175" s="3">
        <f>IF(MAX(K$2:K174)&gt;=MAX(J:J),0,MAX(K$2:K174)+1)</f>
        <v>0</v>
      </c>
      <c r="Q175" s="89">
        <v>0</v>
      </c>
      <c r="S175" s="16" t="str">
        <f t="shared" si="7"/>
        <v/>
      </c>
      <c r="U175" s="16">
        <f t="shared" si="8"/>
        <v>0</v>
      </c>
    </row>
    <row r="176" spans="2:21" ht="15" customHeight="1" x14ac:dyDescent="0.15">
      <c r="B176" s="3">
        <f t="shared" si="6"/>
        <v>0</v>
      </c>
      <c r="D176" s="3">
        <f>IF(AND(LEN(O176)=4,J176&gt;0),MAX(D$2:D175)+1,0)</f>
        <v>0</v>
      </c>
      <c r="E176" s="3">
        <f>IF(OR(AND(科目汇总表!P$5=1,LEN(O176)=4,J176&gt;0),AND(科目汇总表!P$5=2,LEN(O176)=6,J176&gt;0),AND(科目汇总表!P$5=3,LEN(O176)=8,J176&gt;0),AND(科目汇总表!P$5=4,LEN(O176)=10,J176&gt;0)),MAX(E$2:E175)+1,0)</f>
        <v>0</v>
      </c>
      <c r="G176" s="10"/>
      <c r="J176" s="3">
        <f>IF(O176="",0,IF(OR(Q176&lt;&gt;0,SUMIF(data2!H$4:H$10000,O176,data2!V$4:V$10000)&lt;&gt;0,SUMIF(data2!H$4:H$10000,O176,data2!W$4:W$10000)&lt;&gt;0,SUMIF(data2!I$4:I$10000,O176,data2!V$4:V$10000)&lt;&gt;0,SUMIF(data2!I$4:I$10000,O176,data2!W$4:W$10000)&lt;&gt;0,SUMIF(data2!J$4:J$10000,O176,data2!V$4:V$10000)&lt;&gt;0,SUMIF(data2!J$4:J$10000,O176,data2!W$4:W$10000)&lt;&gt;0,SUMIF(data2!T$4:T$10000,O176,data2!V$4:V$10000)&lt;&gt;0,SUMIF(data2!T$4:T$10000,O176,data2!W$4:W$10000)&lt;&gt;0),MAX('km2'!J$2:J175)+1,0))</f>
        <v>0</v>
      </c>
      <c r="K176" s="3">
        <f>IF(MAX(K$2:K175)&gt;=MAX(J:J),0,MAX(K$2:K175)+1)</f>
        <v>0</v>
      </c>
      <c r="Q176" s="89">
        <v>0</v>
      </c>
      <c r="S176" s="16" t="str">
        <f t="shared" si="7"/>
        <v/>
      </c>
      <c r="U176" s="16">
        <f t="shared" si="8"/>
        <v>0</v>
      </c>
    </row>
    <row r="177" spans="2:21" ht="15" customHeight="1" x14ac:dyDescent="0.15">
      <c r="B177" s="3">
        <f t="shared" si="6"/>
        <v>0</v>
      </c>
      <c r="D177" s="3">
        <f>IF(AND(LEN(O177)=4,J177&gt;0),MAX(D$2:D176)+1,0)</f>
        <v>0</v>
      </c>
      <c r="E177" s="3">
        <f>IF(OR(AND(科目汇总表!P$5=1,LEN(O177)=4,J177&gt;0),AND(科目汇总表!P$5=2,LEN(O177)=6,J177&gt;0),AND(科目汇总表!P$5=3,LEN(O177)=8,J177&gt;0),AND(科目汇总表!P$5=4,LEN(O177)=10,J177&gt;0)),MAX(E$2:E176)+1,0)</f>
        <v>0</v>
      </c>
      <c r="G177" s="10"/>
      <c r="J177" s="3">
        <f>IF(O177="",0,IF(OR(Q177&lt;&gt;0,SUMIF(data2!H$4:H$10000,O177,data2!V$4:V$10000)&lt;&gt;0,SUMIF(data2!H$4:H$10000,O177,data2!W$4:W$10000)&lt;&gt;0,SUMIF(data2!I$4:I$10000,O177,data2!V$4:V$10000)&lt;&gt;0,SUMIF(data2!I$4:I$10000,O177,data2!W$4:W$10000)&lt;&gt;0,SUMIF(data2!J$4:J$10000,O177,data2!V$4:V$10000)&lt;&gt;0,SUMIF(data2!J$4:J$10000,O177,data2!W$4:W$10000)&lt;&gt;0,SUMIF(data2!T$4:T$10000,O177,data2!V$4:V$10000)&lt;&gt;0,SUMIF(data2!T$4:T$10000,O177,data2!W$4:W$10000)&lt;&gt;0),MAX('km2'!J$2:J176)+1,0))</f>
        <v>0</v>
      </c>
      <c r="K177" s="3">
        <f>IF(MAX(K$2:K176)&gt;=MAX(J:J),0,MAX(K$2:K176)+1)</f>
        <v>0</v>
      </c>
      <c r="Q177" s="89">
        <v>0</v>
      </c>
      <c r="S177" s="16" t="str">
        <f t="shared" si="7"/>
        <v/>
      </c>
      <c r="U177" s="16">
        <f t="shared" si="8"/>
        <v>0</v>
      </c>
    </row>
    <row r="178" spans="2:21" ht="15" customHeight="1" x14ac:dyDescent="0.15">
      <c r="B178" s="3">
        <f t="shared" si="6"/>
        <v>0</v>
      </c>
      <c r="D178" s="3">
        <f>IF(AND(LEN(O178)=4,J178&gt;0),MAX(D$2:D177)+1,0)</f>
        <v>0</v>
      </c>
      <c r="E178" s="3">
        <f>IF(OR(AND(科目汇总表!P$5=1,LEN(O178)=4,J178&gt;0),AND(科目汇总表!P$5=2,LEN(O178)=6,J178&gt;0),AND(科目汇总表!P$5=3,LEN(O178)=8,J178&gt;0),AND(科目汇总表!P$5=4,LEN(O178)=10,J178&gt;0)),MAX(E$2:E177)+1,0)</f>
        <v>0</v>
      </c>
      <c r="G178" s="10"/>
      <c r="J178" s="3">
        <f>IF(O178="",0,IF(OR(Q178&lt;&gt;0,SUMIF(data2!H$4:H$10000,O178,data2!V$4:V$10000)&lt;&gt;0,SUMIF(data2!H$4:H$10000,O178,data2!W$4:W$10000)&lt;&gt;0,SUMIF(data2!I$4:I$10000,O178,data2!V$4:V$10000)&lt;&gt;0,SUMIF(data2!I$4:I$10000,O178,data2!W$4:W$10000)&lt;&gt;0,SUMIF(data2!J$4:J$10000,O178,data2!V$4:V$10000)&lt;&gt;0,SUMIF(data2!J$4:J$10000,O178,data2!W$4:W$10000)&lt;&gt;0,SUMIF(data2!T$4:T$10000,O178,data2!V$4:V$10000)&lt;&gt;0,SUMIF(data2!T$4:T$10000,O178,data2!W$4:W$10000)&lt;&gt;0),MAX('km2'!J$2:J177)+1,0))</f>
        <v>0</v>
      </c>
      <c r="K178" s="3">
        <f>IF(MAX(K$2:K177)&gt;=MAX(J:J),0,MAX(K$2:K177)+1)</f>
        <v>0</v>
      </c>
      <c r="Q178" s="89">
        <v>0</v>
      </c>
      <c r="S178" s="16" t="str">
        <f t="shared" si="7"/>
        <v/>
      </c>
      <c r="U178" s="16">
        <f t="shared" si="8"/>
        <v>0</v>
      </c>
    </row>
    <row r="179" spans="2:21" ht="15" customHeight="1" x14ac:dyDescent="0.15">
      <c r="B179" s="3">
        <f t="shared" si="6"/>
        <v>0</v>
      </c>
      <c r="D179" s="3">
        <f>IF(AND(LEN(O179)=4,J179&gt;0),MAX(D$2:D178)+1,0)</f>
        <v>0</v>
      </c>
      <c r="E179" s="3">
        <f>IF(OR(AND(科目汇总表!P$5=1,LEN(O179)=4,J179&gt;0),AND(科目汇总表!P$5=2,LEN(O179)=6,J179&gt;0),AND(科目汇总表!P$5=3,LEN(O179)=8,J179&gt;0),AND(科目汇总表!P$5=4,LEN(O179)=10,J179&gt;0)),MAX(E$2:E178)+1,0)</f>
        <v>0</v>
      </c>
      <c r="G179" s="10"/>
      <c r="J179" s="3">
        <f>IF(O179="",0,IF(OR(Q179&lt;&gt;0,SUMIF(data2!H$4:H$10000,O179,data2!V$4:V$10000)&lt;&gt;0,SUMIF(data2!H$4:H$10000,O179,data2!W$4:W$10000)&lt;&gt;0,SUMIF(data2!I$4:I$10000,O179,data2!V$4:V$10000)&lt;&gt;0,SUMIF(data2!I$4:I$10000,O179,data2!W$4:W$10000)&lt;&gt;0,SUMIF(data2!J$4:J$10000,O179,data2!V$4:V$10000)&lt;&gt;0,SUMIF(data2!J$4:J$10000,O179,data2!W$4:W$10000)&lt;&gt;0,SUMIF(data2!T$4:T$10000,O179,data2!V$4:V$10000)&lt;&gt;0,SUMIF(data2!T$4:T$10000,O179,data2!W$4:W$10000)&lt;&gt;0),MAX('km2'!J$2:J178)+1,0))</f>
        <v>0</v>
      </c>
      <c r="K179" s="3">
        <f>IF(MAX(K$2:K178)&gt;=MAX(J:J),0,MAX(K$2:K178)+1)</f>
        <v>0</v>
      </c>
      <c r="Q179" s="89">
        <v>0</v>
      </c>
      <c r="S179" s="16" t="str">
        <f t="shared" si="7"/>
        <v/>
      </c>
      <c r="U179" s="16">
        <f t="shared" si="8"/>
        <v>0</v>
      </c>
    </row>
    <row r="180" spans="2:21" ht="15" customHeight="1" x14ac:dyDescent="0.15">
      <c r="B180" s="3">
        <f t="shared" si="6"/>
        <v>0</v>
      </c>
      <c r="D180" s="3">
        <f>IF(AND(LEN(O180)=4,J180&gt;0),MAX(D$2:D179)+1,0)</f>
        <v>0</v>
      </c>
      <c r="E180" s="3">
        <f>IF(OR(AND(科目汇总表!P$5=1,LEN(O180)=4,J180&gt;0),AND(科目汇总表!P$5=2,LEN(O180)=6,J180&gt;0),AND(科目汇总表!P$5=3,LEN(O180)=8,J180&gt;0),AND(科目汇总表!P$5=4,LEN(O180)=10,J180&gt;0)),MAX(E$2:E179)+1,0)</f>
        <v>0</v>
      </c>
      <c r="G180" s="10"/>
      <c r="J180" s="3">
        <f>IF(O180="",0,IF(OR(Q180&lt;&gt;0,SUMIF(data2!H$4:H$10000,O180,data2!V$4:V$10000)&lt;&gt;0,SUMIF(data2!H$4:H$10000,O180,data2!W$4:W$10000)&lt;&gt;0,SUMIF(data2!I$4:I$10000,O180,data2!V$4:V$10000)&lt;&gt;0,SUMIF(data2!I$4:I$10000,O180,data2!W$4:W$10000)&lt;&gt;0,SUMIF(data2!J$4:J$10000,O180,data2!V$4:V$10000)&lt;&gt;0,SUMIF(data2!J$4:J$10000,O180,data2!W$4:W$10000)&lt;&gt;0,SUMIF(data2!T$4:T$10000,O180,data2!V$4:V$10000)&lt;&gt;0,SUMIF(data2!T$4:T$10000,O180,data2!W$4:W$10000)&lt;&gt;0),MAX('km2'!J$2:J179)+1,0))</f>
        <v>0</v>
      </c>
      <c r="K180" s="3">
        <f>IF(MAX(K$2:K179)&gt;=MAX(J:J),0,MAX(K$2:K179)+1)</f>
        <v>0</v>
      </c>
      <c r="Q180" s="89">
        <v>0</v>
      </c>
      <c r="S180" s="16" t="str">
        <f t="shared" si="7"/>
        <v/>
      </c>
      <c r="U180" s="16">
        <f t="shared" si="8"/>
        <v>0</v>
      </c>
    </row>
    <row r="181" spans="2:21" ht="15" customHeight="1" x14ac:dyDescent="0.15">
      <c r="B181" s="3">
        <f t="shared" si="6"/>
        <v>0</v>
      </c>
      <c r="D181" s="3">
        <f>IF(AND(LEN(O181)=4,J181&gt;0),MAX(D$2:D180)+1,0)</f>
        <v>0</v>
      </c>
      <c r="E181" s="3">
        <f>IF(OR(AND(科目汇总表!P$5=1,LEN(O181)=4,J181&gt;0),AND(科目汇总表!P$5=2,LEN(O181)=6,J181&gt;0),AND(科目汇总表!P$5=3,LEN(O181)=8,J181&gt;0),AND(科目汇总表!P$5=4,LEN(O181)=10,J181&gt;0)),MAX(E$2:E180)+1,0)</f>
        <v>0</v>
      </c>
      <c r="G181" s="10"/>
      <c r="J181" s="3">
        <f>IF(O181="",0,IF(OR(Q181&lt;&gt;0,SUMIF(data2!H$4:H$10000,O181,data2!V$4:V$10000)&lt;&gt;0,SUMIF(data2!H$4:H$10000,O181,data2!W$4:W$10000)&lt;&gt;0,SUMIF(data2!I$4:I$10000,O181,data2!V$4:V$10000)&lt;&gt;0,SUMIF(data2!I$4:I$10000,O181,data2!W$4:W$10000)&lt;&gt;0,SUMIF(data2!J$4:J$10000,O181,data2!V$4:V$10000)&lt;&gt;0,SUMIF(data2!J$4:J$10000,O181,data2!W$4:W$10000)&lt;&gt;0,SUMIF(data2!T$4:T$10000,O181,data2!V$4:V$10000)&lt;&gt;0,SUMIF(data2!T$4:T$10000,O181,data2!W$4:W$10000)&lt;&gt;0),MAX('km2'!J$2:J180)+1,0))</f>
        <v>0</v>
      </c>
      <c r="K181" s="3">
        <f>IF(MAX(K$2:K180)&gt;=MAX(J:J),0,MAX(K$2:K180)+1)</f>
        <v>0</v>
      </c>
      <c r="Q181" s="89">
        <v>0</v>
      </c>
      <c r="S181" s="16" t="str">
        <f t="shared" si="7"/>
        <v/>
      </c>
      <c r="U181" s="16">
        <f t="shared" si="8"/>
        <v>0</v>
      </c>
    </row>
    <row r="182" spans="2:21" ht="15" customHeight="1" x14ac:dyDescent="0.15">
      <c r="B182" s="3">
        <f t="shared" si="6"/>
        <v>0</v>
      </c>
      <c r="D182" s="3">
        <f>IF(AND(LEN(O182)=4,J182&gt;0),MAX(D$2:D181)+1,0)</f>
        <v>0</v>
      </c>
      <c r="E182" s="3">
        <f>IF(OR(AND(科目汇总表!P$5=1,LEN(O182)=4,J182&gt;0),AND(科目汇总表!P$5=2,LEN(O182)=6,J182&gt;0),AND(科目汇总表!P$5=3,LEN(O182)=8,J182&gt;0),AND(科目汇总表!P$5=4,LEN(O182)=10,J182&gt;0)),MAX(E$2:E181)+1,0)</f>
        <v>0</v>
      </c>
      <c r="G182" s="10"/>
      <c r="J182" s="3">
        <f>IF(O182="",0,IF(OR(Q182&lt;&gt;0,SUMIF(data2!H$4:H$10000,O182,data2!V$4:V$10000)&lt;&gt;0,SUMIF(data2!H$4:H$10000,O182,data2!W$4:W$10000)&lt;&gt;0,SUMIF(data2!I$4:I$10000,O182,data2!V$4:V$10000)&lt;&gt;0,SUMIF(data2!I$4:I$10000,O182,data2!W$4:W$10000)&lt;&gt;0,SUMIF(data2!J$4:J$10000,O182,data2!V$4:V$10000)&lt;&gt;0,SUMIF(data2!J$4:J$10000,O182,data2!W$4:W$10000)&lt;&gt;0,SUMIF(data2!T$4:T$10000,O182,data2!V$4:V$10000)&lt;&gt;0,SUMIF(data2!T$4:T$10000,O182,data2!W$4:W$10000)&lt;&gt;0),MAX('km2'!J$2:J181)+1,0))</f>
        <v>0</v>
      </c>
      <c r="K182" s="3">
        <f>IF(MAX(K$2:K181)&gt;=MAX(J:J),0,MAX(K$2:K181)+1)</f>
        <v>0</v>
      </c>
      <c r="Q182" s="89">
        <v>0</v>
      </c>
      <c r="S182" s="16" t="str">
        <f t="shared" si="7"/>
        <v/>
      </c>
      <c r="U182" s="16">
        <f t="shared" si="8"/>
        <v>0</v>
      </c>
    </row>
    <row r="183" spans="2:21" ht="15" customHeight="1" x14ac:dyDescent="0.15">
      <c r="B183" s="3">
        <f t="shared" si="6"/>
        <v>0</v>
      </c>
      <c r="D183" s="3">
        <f>IF(AND(LEN(O183)=4,J183&gt;0),MAX(D$2:D182)+1,0)</f>
        <v>0</v>
      </c>
      <c r="E183" s="3">
        <f>IF(OR(AND(科目汇总表!P$5=1,LEN(O183)=4,J183&gt;0),AND(科目汇总表!P$5=2,LEN(O183)=6,J183&gt;0),AND(科目汇总表!P$5=3,LEN(O183)=8,J183&gt;0),AND(科目汇总表!P$5=4,LEN(O183)=10,J183&gt;0)),MAX(E$2:E182)+1,0)</f>
        <v>0</v>
      </c>
      <c r="G183" s="10"/>
      <c r="J183" s="3">
        <f>IF(O183="",0,IF(OR(Q183&lt;&gt;0,SUMIF(data2!H$4:H$10000,O183,data2!V$4:V$10000)&lt;&gt;0,SUMIF(data2!H$4:H$10000,O183,data2!W$4:W$10000)&lt;&gt;0,SUMIF(data2!I$4:I$10000,O183,data2!V$4:V$10000)&lt;&gt;0,SUMIF(data2!I$4:I$10000,O183,data2!W$4:W$10000)&lt;&gt;0,SUMIF(data2!J$4:J$10000,O183,data2!V$4:V$10000)&lt;&gt;0,SUMIF(data2!J$4:J$10000,O183,data2!W$4:W$10000)&lt;&gt;0,SUMIF(data2!T$4:T$10000,O183,data2!V$4:V$10000)&lt;&gt;0,SUMIF(data2!T$4:T$10000,O183,data2!W$4:W$10000)&lt;&gt;0),MAX('km2'!J$2:J182)+1,0))</f>
        <v>0</v>
      </c>
      <c r="K183" s="3">
        <f>IF(MAX(K$2:K182)&gt;=MAX(J:J),0,MAX(K$2:K182)+1)</f>
        <v>0</v>
      </c>
      <c r="Q183" s="89">
        <v>0</v>
      </c>
      <c r="S183" s="16" t="str">
        <f t="shared" si="7"/>
        <v/>
      </c>
      <c r="U183" s="16">
        <f t="shared" si="8"/>
        <v>0</v>
      </c>
    </row>
    <row r="184" spans="2:21" ht="15" customHeight="1" x14ac:dyDescent="0.15">
      <c r="B184" s="3">
        <f t="shared" si="6"/>
        <v>0</v>
      </c>
      <c r="D184" s="3">
        <f>IF(AND(LEN(O184)=4,J184&gt;0),MAX(D$2:D183)+1,0)</f>
        <v>0</v>
      </c>
      <c r="E184" s="3">
        <f>IF(OR(AND(科目汇总表!P$5=1,LEN(O184)=4,J184&gt;0),AND(科目汇总表!P$5=2,LEN(O184)=6,J184&gt;0),AND(科目汇总表!P$5=3,LEN(O184)=8,J184&gt;0),AND(科目汇总表!P$5=4,LEN(O184)=10,J184&gt;0)),MAX(E$2:E183)+1,0)</f>
        <v>0</v>
      </c>
      <c r="G184" s="10"/>
      <c r="J184" s="3">
        <f>IF(O184="",0,IF(OR(Q184&lt;&gt;0,SUMIF(data2!H$4:H$10000,O184,data2!V$4:V$10000)&lt;&gt;0,SUMIF(data2!H$4:H$10000,O184,data2!W$4:W$10000)&lt;&gt;0,SUMIF(data2!I$4:I$10000,O184,data2!V$4:V$10000)&lt;&gt;0,SUMIF(data2!I$4:I$10000,O184,data2!W$4:W$10000)&lt;&gt;0,SUMIF(data2!J$4:J$10000,O184,data2!V$4:V$10000)&lt;&gt;0,SUMIF(data2!J$4:J$10000,O184,data2!W$4:W$10000)&lt;&gt;0,SUMIF(data2!T$4:T$10000,O184,data2!V$4:V$10000)&lt;&gt;0,SUMIF(data2!T$4:T$10000,O184,data2!W$4:W$10000)&lt;&gt;0),MAX('km2'!J$2:J183)+1,0))</f>
        <v>0</v>
      </c>
      <c r="K184" s="3">
        <f>IF(MAX(K$2:K183)&gt;=MAX(J:J),0,MAX(K$2:K183)+1)</f>
        <v>0</v>
      </c>
      <c r="Q184" s="89">
        <v>0</v>
      </c>
      <c r="S184" s="16" t="str">
        <f t="shared" si="7"/>
        <v/>
      </c>
      <c r="U184" s="16">
        <f t="shared" si="8"/>
        <v>0</v>
      </c>
    </row>
    <row r="185" spans="2:21" ht="15" customHeight="1" x14ac:dyDescent="0.15">
      <c r="B185" s="3">
        <f t="shared" si="6"/>
        <v>0</v>
      </c>
      <c r="D185" s="3">
        <f>IF(AND(LEN(O185)=4,J185&gt;0),MAX(D$2:D184)+1,0)</f>
        <v>0</v>
      </c>
      <c r="E185" s="3">
        <f>IF(OR(AND(科目汇总表!P$5=1,LEN(O185)=4,J185&gt;0),AND(科目汇总表!P$5=2,LEN(O185)=6,J185&gt;0),AND(科目汇总表!P$5=3,LEN(O185)=8,J185&gt;0),AND(科目汇总表!P$5=4,LEN(O185)=10,J185&gt;0)),MAX(E$2:E184)+1,0)</f>
        <v>0</v>
      </c>
      <c r="G185" s="10"/>
      <c r="J185" s="3">
        <f>IF(O185="",0,IF(OR(Q185&lt;&gt;0,SUMIF(data2!H$4:H$10000,O185,data2!V$4:V$10000)&lt;&gt;0,SUMIF(data2!H$4:H$10000,O185,data2!W$4:W$10000)&lt;&gt;0,SUMIF(data2!I$4:I$10000,O185,data2!V$4:V$10000)&lt;&gt;0,SUMIF(data2!I$4:I$10000,O185,data2!W$4:W$10000)&lt;&gt;0,SUMIF(data2!J$4:J$10000,O185,data2!V$4:V$10000)&lt;&gt;0,SUMIF(data2!J$4:J$10000,O185,data2!W$4:W$10000)&lt;&gt;0,SUMIF(data2!T$4:T$10000,O185,data2!V$4:V$10000)&lt;&gt;0,SUMIF(data2!T$4:T$10000,O185,data2!W$4:W$10000)&lt;&gt;0),MAX('km2'!J$2:J184)+1,0))</f>
        <v>0</v>
      </c>
      <c r="K185" s="3">
        <f>IF(MAX(K$2:K184)&gt;=MAX(J:J),0,MAX(K$2:K184)+1)</f>
        <v>0</v>
      </c>
      <c r="Q185" s="89">
        <v>0</v>
      </c>
      <c r="S185" s="16" t="str">
        <f t="shared" si="7"/>
        <v/>
      </c>
      <c r="U185" s="16">
        <f t="shared" si="8"/>
        <v>0</v>
      </c>
    </row>
    <row r="186" spans="2:21" ht="15" customHeight="1" x14ac:dyDescent="0.15">
      <c r="B186" s="3">
        <f t="shared" si="6"/>
        <v>0</v>
      </c>
      <c r="D186" s="3">
        <f>IF(AND(LEN(O186)=4,J186&gt;0),MAX(D$2:D185)+1,0)</f>
        <v>0</v>
      </c>
      <c r="E186" s="3">
        <f>IF(OR(AND(科目汇总表!P$5=1,LEN(O186)=4,J186&gt;0),AND(科目汇总表!P$5=2,LEN(O186)=6,J186&gt;0),AND(科目汇总表!P$5=3,LEN(O186)=8,J186&gt;0),AND(科目汇总表!P$5=4,LEN(O186)=10,J186&gt;0)),MAX(E$2:E185)+1,0)</f>
        <v>0</v>
      </c>
      <c r="G186" s="10"/>
      <c r="J186" s="3">
        <f>IF(O186="",0,IF(OR(Q186&lt;&gt;0,SUMIF(data2!H$4:H$10000,O186,data2!V$4:V$10000)&lt;&gt;0,SUMIF(data2!H$4:H$10000,O186,data2!W$4:W$10000)&lt;&gt;0,SUMIF(data2!I$4:I$10000,O186,data2!V$4:V$10000)&lt;&gt;0,SUMIF(data2!I$4:I$10000,O186,data2!W$4:W$10000)&lt;&gt;0,SUMIF(data2!J$4:J$10000,O186,data2!V$4:V$10000)&lt;&gt;0,SUMIF(data2!J$4:J$10000,O186,data2!W$4:W$10000)&lt;&gt;0,SUMIF(data2!T$4:T$10000,O186,data2!V$4:V$10000)&lt;&gt;0,SUMIF(data2!T$4:T$10000,O186,data2!W$4:W$10000)&lt;&gt;0),MAX('km2'!J$2:J185)+1,0))</f>
        <v>0</v>
      </c>
      <c r="K186" s="3">
        <f>IF(MAX(K$2:K185)&gt;=MAX(J:J),0,MAX(K$2:K185)+1)</f>
        <v>0</v>
      </c>
      <c r="Q186" s="89">
        <v>0</v>
      </c>
      <c r="S186" s="16" t="str">
        <f t="shared" si="7"/>
        <v/>
      </c>
      <c r="U186" s="16">
        <f t="shared" si="8"/>
        <v>0</v>
      </c>
    </row>
    <row r="187" spans="2:21" ht="15" customHeight="1" x14ac:dyDescent="0.15">
      <c r="B187" s="3">
        <f t="shared" si="6"/>
        <v>0</v>
      </c>
      <c r="D187" s="3">
        <f>IF(AND(LEN(O187)=4,J187&gt;0),MAX(D$2:D186)+1,0)</f>
        <v>0</v>
      </c>
      <c r="E187" s="3">
        <f>IF(OR(AND(科目汇总表!P$5=1,LEN(O187)=4,J187&gt;0),AND(科目汇总表!P$5=2,LEN(O187)=6,J187&gt;0),AND(科目汇总表!P$5=3,LEN(O187)=8,J187&gt;0),AND(科目汇总表!P$5=4,LEN(O187)=10,J187&gt;0)),MAX(E$2:E186)+1,0)</f>
        <v>0</v>
      </c>
      <c r="G187" s="10"/>
      <c r="J187" s="3">
        <f>IF(O187="",0,IF(OR(Q187&lt;&gt;0,SUMIF(data2!H$4:H$10000,O187,data2!V$4:V$10000)&lt;&gt;0,SUMIF(data2!H$4:H$10000,O187,data2!W$4:W$10000)&lt;&gt;0,SUMIF(data2!I$4:I$10000,O187,data2!V$4:V$10000)&lt;&gt;0,SUMIF(data2!I$4:I$10000,O187,data2!W$4:W$10000)&lt;&gt;0,SUMIF(data2!J$4:J$10000,O187,data2!V$4:V$10000)&lt;&gt;0,SUMIF(data2!J$4:J$10000,O187,data2!W$4:W$10000)&lt;&gt;0,SUMIF(data2!T$4:T$10000,O187,data2!V$4:V$10000)&lt;&gt;0,SUMIF(data2!T$4:T$10000,O187,data2!W$4:W$10000)&lt;&gt;0),MAX('km2'!J$2:J186)+1,0))</f>
        <v>0</v>
      </c>
      <c r="K187" s="3">
        <f>IF(MAX(K$2:K186)&gt;=MAX(J:J),0,MAX(K$2:K186)+1)</f>
        <v>0</v>
      </c>
      <c r="Q187" s="89">
        <v>0</v>
      </c>
      <c r="S187" s="16" t="str">
        <f t="shared" si="7"/>
        <v/>
      </c>
      <c r="U187" s="16">
        <f t="shared" si="8"/>
        <v>0</v>
      </c>
    </row>
    <row r="188" spans="2:21" ht="15" customHeight="1" x14ac:dyDescent="0.15">
      <c r="B188" s="3">
        <f t="shared" si="6"/>
        <v>0</v>
      </c>
      <c r="D188" s="3">
        <f>IF(AND(LEN(O188)=4,J188&gt;0),MAX(D$2:D187)+1,0)</f>
        <v>0</v>
      </c>
      <c r="E188" s="3">
        <f>IF(OR(AND(科目汇总表!P$5=1,LEN(O188)=4,J188&gt;0),AND(科目汇总表!P$5=2,LEN(O188)=6,J188&gt;0),AND(科目汇总表!P$5=3,LEN(O188)=8,J188&gt;0),AND(科目汇总表!P$5=4,LEN(O188)=10,J188&gt;0)),MAX(E$2:E187)+1,0)</f>
        <v>0</v>
      </c>
      <c r="G188" s="10"/>
      <c r="J188" s="3">
        <f>IF(O188="",0,IF(OR(Q188&lt;&gt;0,SUMIF(data2!H$4:H$10000,O188,data2!V$4:V$10000)&lt;&gt;0,SUMIF(data2!H$4:H$10000,O188,data2!W$4:W$10000)&lt;&gt;0,SUMIF(data2!I$4:I$10000,O188,data2!V$4:V$10000)&lt;&gt;0,SUMIF(data2!I$4:I$10000,O188,data2!W$4:W$10000)&lt;&gt;0,SUMIF(data2!J$4:J$10000,O188,data2!V$4:V$10000)&lt;&gt;0,SUMIF(data2!J$4:J$10000,O188,data2!W$4:W$10000)&lt;&gt;0,SUMIF(data2!T$4:T$10000,O188,data2!V$4:V$10000)&lt;&gt;0,SUMIF(data2!T$4:T$10000,O188,data2!W$4:W$10000)&lt;&gt;0),MAX('km2'!J$2:J187)+1,0))</f>
        <v>0</v>
      </c>
      <c r="K188" s="3">
        <f>IF(MAX(K$2:K187)&gt;=MAX(J:J),0,MAX(K$2:K187)+1)</f>
        <v>0</v>
      </c>
      <c r="Q188" s="89">
        <v>0</v>
      </c>
      <c r="S188" s="16" t="str">
        <f t="shared" si="7"/>
        <v/>
      </c>
      <c r="U188" s="16">
        <f t="shared" si="8"/>
        <v>0</v>
      </c>
    </row>
    <row r="189" spans="2:21" ht="15" customHeight="1" x14ac:dyDescent="0.15">
      <c r="B189" s="3">
        <f t="shared" si="6"/>
        <v>0</v>
      </c>
      <c r="D189" s="3">
        <f>IF(AND(LEN(O189)=4,J189&gt;0),MAX(D$2:D188)+1,0)</f>
        <v>0</v>
      </c>
      <c r="E189" s="3">
        <f>IF(OR(AND(科目汇总表!P$5=1,LEN(O189)=4,J189&gt;0),AND(科目汇总表!P$5=2,LEN(O189)=6,J189&gt;0),AND(科目汇总表!P$5=3,LEN(O189)=8,J189&gt;0),AND(科目汇总表!P$5=4,LEN(O189)=10,J189&gt;0)),MAX(E$2:E188)+1,0)</f>
        <v>0</v>
      </c>
      <c r="G189" s="10"/>
      <c r="J189" s="3">
        <f>IF(O189="",0,IF(OR(Q189&lt;&gt;0,SUMIF(data2!H$4:H$10000,O189,data2!V$4:V$10000)&lt;&gt;0,SUMIF(data2!H$4:H$10000,O189,data2!W$4:W$10000)&lt;&gt;0,SUMIF(data2!I$4:I$10000,O189,data2!V$4:V$10000)&lt;&gt;0,SUMIF(data2!I$4:I$10000,O189,data2!W$4:W$10000)&lt;&gt;0,SUMIF(data2!J$4:J$10000,O189,data2!V$4:V$10000)&lt;&gt;0,SUMIF(data2!J$4:J$10000,O189,data2!W$4:W$10000)&lt;&gt;0,SUMIF(data2!T$4:T$10000,O189,data2!V$4:V$10000)&lt;&gt;0,SUMIF(data2!T$4:T$10000,O189,data2!W$4:W$10000)&lt;&gt;0),MAX('km2'!J$2:J188)+1,0))</f>
        <v>0</v>
      </c>
      <c r="K189" s="3">
        <f>IF(MAX(K$2:K188)&gt;=MAX(J:J),0,MAX(K$2:K188)+1)</f>
        <v>0</v>
      </c>
      <c r="Q189" s="89">
        <v>0</v>
      </c>
      <c r="S189" s="16" t="str">
        <f t="shared" si="7"/>
        <v/>
      </c>
      <c r="U189" s="16">
        <f t="shared" si="8"/>
        <v>0</v>
      </c>
    </row>
    <row r="190" spans="2:21" ht="15" customHeight="1" x14ac:dyDescent="0.15">
      <c r="B190" s="3">
        <f t="shared" si="6"/>
        <v>0</v>
      </c>
      <c r="D190" s="3">
        <f>IF(AND(LEN(O190)=4,J190&gt;0),MAX(D$2:D189)+1,0)</f>
        <v>0</v>
      </c>
      <c r="E190" s="3">
        <f>IF(OR(AND(科目汇总表!P$5=1,LEN(O190)=4,J190&gt;0),AND(科目汇总表!P$5=2,LEN(O190)=6,J190&gt;0),AND(科目汇总表!P$5=3,LEN(O190)=8,J190&gt;0),AND(科目汇总表!P$5=4,LEN(O190)=10,J190&gt;0)),MAX(E$2:E189)+1,0)</f>
        <v>0</v>
      </c>
      <c r="G190" s="10"/>
      <c r="J190" s="3">
        <f>IF(O190="",0,IF(OR(Q190&lt;&gt;0,SUMIF(data2!H$4:H$10000,O190,data2!V$4:V$10000)&lt;&gt;0,SUMIF(data2!H$4:H$10000,O190,data2!W$4:W$10000)&lt;&gt;0,SUMIF(data2!I$4:I$10000,O190,data2!V$4:V$10000)&lt;&gt;0,SUMIF(data2!I$4:I$10000,O190,data2!W$4:W$10000)&lt;&gt;0,SUMIF(data2!J$4:J$10000,O190,data2!V$4:V$10000)&lt;&gt;0,SUMIF(data2!J$4:J$10000,O190,data2!W$4:W$10000)&lt;&gt;0,SUMIF(data2!T$4:T$10000,O190,data2!V$4:V$10000)&lt;&gt;0,SUMIF(data2!T$4:T$10000,O190,data2!W$4:W$10000)&lt;&gt;0),MAX('km2'!J$2:J189)+1,0))</f>
        <v>0</v>
      </c>
      <c r="K190" s="3">
        <f>IF(MAX(K$2:K189)&gt;=MAX(J:J),0,MAX(K$2:K189)+1)</f>
        <v>0</v>
      </c>
      <c r="Q190" s="89">
        <v>0</v>
      </c>
      <c r="S190" s="16" t="str">
        <f t="shared" si="7"/>
        <v/>
      </c>
      <c r="U190" s="16">
        <f t="shared" si="8"/>
        <v>0</v>
      </c>
    </row>
    <row r="191" spans="2:21" ht="15" customHeight="1" x14ac:dyDescent="0.15">
      <c r="B191" s="3">
        <f t="shared" si="6"/>
        <v>0</v>
      </c>
      <c r="D191" s="3">
        <f>IF(AND(LEN(O191)=4,J191&gt;0),MAX(D$2:D190)+1,0)</f>
        <v>0</v>
      </c>
      <c r="E191" s="3">
        <f>IF(OR(AND(科目汇总表!P$5=1,LEN(O191)=4,J191&gt;0),AND(科目汇总表!P$5=2,LEN(O191)=6,J191&gt;0),AND(科目汇总表!P$5=3,LEN(O191)=8,J191&gt;0),AND(科目汇总表!P$5=4,LEN(O191)=10,J191&gt;0)),MAX(E$2:E190)+1,0)</f>
        <v>0</v>
      </c>
      <c r="G191" s="10"/>
      <c r="J191" s="3">
        <f>IF(O191="",0,IF(OR(Q191&lt;&gt;0,SUMIF(data2!H$4:H$10000,O191,data2!V$4:V$10000)&lt;&gt;0,SUMIF(data2!H$4:H$10000,O191,data2!W$4:W$10000)&lt;&gt;0,SUMIF(data2!I$4:I$10000,O191,data2!V$4:V$10000)&lt;&gt;0,SUMIF(data2!I$4:I$10000,O191,data2!W$4:W$10000)&lt;&gt;0,SUMIF(data2!J$4:J$10000,O191,data2!V$4:V$10000)&lt;&gt;0,SUMIF(data2!J$4:J$10000,O191,data2!W$4:W$10000)&lt;&gt;0,SUMIF(data2!T$4:T$10000,O191,data2!V$4:V$10000)&lt;&gt;0,SUMIF(data2!T$4:T$10000,O191,data2!W$4:W$10000)&lt;&gt;0),MAX('km2'!J$2:J190)+1,0))</f>
        <v>0</v>
      </c>
      <c r="K191" s="3">
        <f>IF(MAX(K$2:K190)&gt;=MAX(J:J),0,MAX(K$2:K190)+1)</f>
        <v>0</v>
      </c>
      <c r="Q191" s="89">
        <v>0</v>
      </c>
      <c r="S191" s="16" t="str">
        <f t="shared" si="7"/>
        <v/>
      </c>
      <c r="U191" s="16">
        <f t="shared" si="8"/>
        <v>0</v>
      </c>
    </row>
    <row r="192" spans="2:21" ht="15" customHeight="1" x14ac:dyDescent="0.15">
      <c r="B192" s="3">
        <f t="shared" si="6"/>
        <v>0</v>
      </c>
      <c r="D192" s="3">
        <f>IF(AND(LEN(O192)=4,J192&gt;0),MAX(D$2:D191)+1,0)</f>
        <v>0</v>
      </c>
      <c r="E192" s="3">
        <f>IF(OR(AND(科目汇总表!P$5=1,LEN(O192)=4,J192&gt;0),AND(科目汇总表!P$5=2,LEN(O192)=6,J192&gt;0),AND(科目汇总表!P$5=3,LEN(O192)=8,J192&gt;0),AND(科目汇总表!P$5=4,LEN(O192)=10,J192&gt;0)),MAX(E$2:E191)+1,0)</f>
        <v>0</v>
      </c>
      <c r="G192" s="10"/>
      <c r="J192" s="3">
        <f>IF(O192="",0,IF(OR(Q192&lt;&gt;0,SUMIF(data2!H$4:H$10000,O192,data2!V$4:V$10000)&lt;&gt;0,SUMIF(data2!H$4:H$10000,O192,data2!W$4:W$10000)&lt;&gt;0,SUMIF(data2!I$4:I$10000,O192,data2!V$4:V$10000)&lt;&gt;0,SUMIF(data2!I$4:I$10000,O192,data2!W$4:W$10000)&lt;&gt;0,SUMIF(data2!J$4:J$10000,O192,data2!V$4:V$10000)&lt;&gt;0,SUMIF(data2!J$4:J$10000,O192,data2!W$4:W$10000)&lt;&gt;0,SUMIF(data2!T$4:T$10000,O192,data2!V$4:V$10000)&lt;&gt;0,SUMIF(data2!T$4:T$10000,O192,data2!W$4:W$10000)&lt;&gt;0),MAX('km2'!J$2:J191)+1,0))</f>
        <v>0</v>
      </c>
      <c r="K192" s="3">
        <f>IF(MAX(K$2:K191)&gt;=MAX(J:J),0,MAX(K$2:K191)+1)</f>
        <v>0</v>
      </c>
      <c r="Q192" s="89">
        <v>0</v>
      </c>
      <c r="S192" s="16" t="str">
        <f t="shared" si="7"/>
        <v/>
      </c>
      <c r="U192" s="16">
        <f t="shared" si="8"/>
        <v>0</v>
      </c>
    </row>
    <row r="193" spans="2:21" ht="15" customHeight="1" x14ac:dyDescent="0.15">
      <c r="B193" s="3">
        <f t="shared" si="6"/>
        <v>0</v>
      </c>
      <c r="D193" s="3">
        <f>IF(AND(LEN(O193)=4,J193&gt;0),MAX(D$2:D192)+1,0)</f>
        <v>0</v>
      </c>
      <c r="E193" s="3">
        <f>IF(OR(AND(科目汇总表!P$5=1,LEN(O193)=4,J193&gt;0),AND(科目汇总表!P$5=2,LEN(O193)=6,J193&gt;0),AND(科目汇总表!P$5=3,LEN(O193)=8,J193&gt;0),AND(科目汇总表!P$5=4,LEN(O193)=10,J193&gt;0)),MAX(E$2:E192)+1,0)</f>
        <v>0</v>
      </c>
      <c r="G193" s="10"/>
      <c r="J193" s="3">
        <f>IF(O193="",0,IF(OR(Q193&lt;&gt;0,SUMIF(data2!H$4:H$10000,O193,data2!V$4:V$10000)&lt;&gt;0,SUMIF(data2!H$4:H$10000,O193,data2!W$4:W$10000)&lt;&gt;0,SUMIF(data2!I$4:I$10000,O193,data2!V$4:V$10000)&lt;&gt;0,SUMIF(data2!I$4:I$10000,O193,data2!W$4:W$10000)&lt;&gt;0,SUMIF(data2!J$4:J$10000,O193,data2!V$4:V$10000)&lt;&gt;0,SUMIF(data2!J$4:J$10000,O193,data2!W$4:W$10000)&lt;&gt;0,SUMIF(data2!T$4:T$10000,O193,data2!V$4:V$10000)&lt;&gt;0,SUMIF(data2!T$4:T$10000,O193,data2!W$4:W$10000)&lt;&gt;0),MAX('km2'!J$2:J192)+1,0))</f>
        <v>0</v>
      </c>
      <c r="K193" s="3">
        <f>IF(MAX(K$2:K192)&gt;=MAX(J:J),0,MAX(K$2:K192)+1)</f>
        <v>0</v>
      </c>
      <c r="Q193" s="89">
        <v>0</v>
      </c>
      <c r="S193" s="16" t="str">
        <f t="shared" si="7"/>
        <v/>
      </c>
      <c r="U193" s="16">
        <f t="shared" si="8"/>
        <v>0</v>
      </c>
    </row>
    <row r="194" spans="2:21" ht="15" customHeight="1" x14ac:dyDescent="0.15">
      <c r="B194" s="3">
        <f t="shared" si="6"/>
        <v>0</v>
      </c>
      <c r="D194" s="3">
        <f>IF(AND(LEN(O194)=4,J194&gt;0),MAX(D$2:D193)+1,0)</f>
        <v>0</v>
      </c>
      <c r="E194" s="3">
        <f>IF(OR(AND(科目汇总表!P$5=1,LEN(O194)=4,J194&gt;0),AND(科目汇总表!P$5=2,LEN(O194)=6,J194&gt;0),AND(科目汇总表!P$5=3,LEN(O194)=8,J194&gt;0),AND(科目汇总表!P$5=4,LEN(O194)=10,J194&gt;0)),MAX(E$2:E193)+1,0)</f>
        <v>0</v>
      </c>
      <c r="G194" s="10"/>
      <c r="J194" s="3">
        <f>IF(O194="",0,IF(OR(Q194&lt;&gt;0,SUMIF(data2!H$4:H$10000,O194,data2!V$4:V$10000)&lt;&gt;0,SUMIF(data2!H$4:H$10000,O194,data2!W$4:W$10000)&lt;&gt;0,SUMIF(data2!I$4:I$10000,O194,data2!V$4:V$10000)&lt;&gt;0,SUMIF(data2!I$4:I$10000,O194,data2!W$4:W$10000)&lt;&gt;0,SUMIF(data2!J$4:J$10000,O194,data2!V$4:V$10000)&lt;&gt;0,SUMIF(data2!J$4:J$10000,O194,data2!W$4:W$10000)&lt;&gt;0,SUMIF(data2!T$4:T$10000,O194,data2!V$4:V$10000)&lt;&gt;0,SUMIF(data2!T$4:T$10000,O194,data2!W$4:W$10000)&lt;&gt;0),MAX('km2'!J$2:J193)+1,0))</f>
        <v>0</v>
      </c>
      <c r="K194" s="3">
        <f>IF(MAX(K$2:K193)&gt;=MAX(J:J),0,MAX(K$2:K193)+1)</f>
        <v>0</v>
      </c>
      <c r="Q194" s="89">
        <v>0</v>
      </c>
      <c r="S194" s="16" t="str">
        <f t="shared" si="7"/>
        <v/>
      </c>
      <c r="U194" s="16">
        <f t="shared" si="8"/>
        <v>0</v>
      </c>
    </row>
    <row r="195" spans="2:21" ht="15" customHeight="1" x14ac:dyDescent="0.15">
      <c r="B195" s="3">
        <f t="shared" si="6"/>
        <v>0</v>
      </c>
      <c r="D195" s="3">
        <f>IF(AND(LEN(O195)=4,J195&gt;0),MAX(D$2:D194)+1,0)</f>
        <v>0</v>
      </c>
      <c r="E195" s="3">
        <f>IF(OR(AND(科目汇总表!P$5=1,LEN(O195)=4,J195&gt;0),AND(科目汇总表!P$5=2,LEN(O195)=6,J195&gt;0),AND(科目汇总表!P$5=3,LEN(O195)=8,J195&gt;0),AND(科目汇总表!P$5=4,LEN(O195)=10,J195&gt;0)),MAX(E$2:E194)+1,0)</f>
        <v>0</v>
      </c>
      <c r="G195" s="10"/>
      <c r="J195" s="3">
        <f>IF(O195="",0,IF(OR(Q195&lt;&gt;0,SUMIF(data2!H$4:H$10000,O195,data2!V$4:V$10000)&lt;&gt;0,SUMIF(data2!H$4:H$10000,O195,data2!W$4:W$10000)&lt;&gt;0,SUMIF(data2!I$4:I$10000,O195,data2!V$4:V$10000)&lt;&gt;0,SUMIF(data2!I$4:I$10000,O195,data2!W$4:W$10000)&lt;&gt;0,SUMIF(data2!J$4:J$10000,O195,data2!V$4:V$10000)&lt;&gt;0,SUMIF(data2!J$4:J$10000,O195,data2!W$4:W$10000)&lt;&gt;0,SUMIF(data2!T$4:T$10000,O195,data2!V$4:V$10000)&lt;&gt;0,SUMIF(data2!T$4:T$10000,O195,data2!W$4:W$10000)&lt;&gt;0),MAX('km2'!J$2:J194)+1,0))</f>
        <v>0</v>
      </c>
      <c r="K195" s="3">
        <f>IF(MAX(K$2:K194)&gt;=MAX(J:J),0,MAX(K$2:K194)+1)</f>
        <v>0</v>
      </c>
      <c r="Q195" s="89">
        <v>0</v>
      </c>
      <c r="S195" s="16" t="str">
        <f t="shared" si="7"/>
        <v/>
      </c>
      <c r="U195" s="16">
        <f t="shared" si="8"/>
        <v>0</v>
      </c>
    </row>
    <row r="196" spans="2:21" ht="15" customHeight="1" x14ac:dyDescent="0.15">
      <c r="B196" s="3">
        <f t="shared" ref="B196:B259" si="9">IF(P196="",0,ROW()-2)</f>
        <v>0</v>
      </c>
      <c r="D196" s="3">
        <f>IF(AND(LEN(O196)=4,J196&gt;0),MAX(D$2:D195)+1,0)</f>
        <v>0</v>
      </c>
      <c r="E196" s="3">
        <f>IF(OR(AND(科目汇总表!P$5=1,LEN(O196)=4,J196&gt;0),AND(科目汇总表!P$5=2,LEN(O196)=6,J196&gt;0),AND(科目汇总表!P$5=3,LEN(O196)=8,J196&gt;0),AND(科目汇总表!P$5=4,LEN(O196)=10,J196&gt;0)),MAX(E$2:E195)+1,0)</f>
        <v>0</v>
      </c>
      <c r="G196" s="10"/>
      <c r="J196" s="3">
        <f>IF(O196="",0,IF(OR(Q196&lt;&gt;0,SUMIF(data2!H$4:H$10000,O196,data2!V$4:V$10000)&lt;&gt;0,SUMIF(data2!H$4:H$10000,O196,data2!W$4:W$10000)&lt;&gt;0,SUMIF(data2!I$4:I$10000,O196,data2!V$4:V$10000)&lt;&gt;0,SUMIF(data2!I$4:I$10000,O196,data2!W$4:W$10000)&lt;&gt;0,SUMIF(data2!J$4:J$10000,O196,data2!V$4:V$10000)&lt;&gt;0,SUMIF(data2!J$4:J$10000,O196,data2!W$4:W$10000)&lt;&gt;0,SUMIF(data2!T$4:T$10000,O196,data2!V$4:V$10000)&lt;&gt;0,SUMIF(data2!T$4:T$10000,O196,data2!W$4:W$10000)&lt;&gt;0),MAX('km2'!J$2:J195)+1,0))</f>
        <v>0</v>
      </c>
      <c r="K196" s="3">
        <f>IF(MAX(K$2:K195)&gt;=MAX(J:J),0,MAX(K$2:K195)+1)</f>
        <v>0</v>
      </c>
      <c r="Q196" s="89">
        <v>0</v>
      </c>
      <c r="S196" s="16" t="str">
        <f t="shared" ref="S196:S259" si="10">IF(P196="","",O196&amp;" "&amp;P196)</f>
        <v/>
      </c>
      <c r="U196" s="16">
        <f t="shared" ref="U196:U259" si="11">IF(K196=0,0,VLOOKUP(K196,J:P,6,0)&amp;" "&amp;VLOOKUP(K196,J:P,7,0))</f>
        <v>0</v>
      </c>
    </row>
    <row r="197" spans="2:21" ht="15" customHeight="1" x14ac:dyDescent="0.15">
      <c r="B197" s="3">
        <f t="shared" si="9"/>
        <v>0</v>
      </c>
      <c r="D197" s="3">
        <f>IF(AND(LEN(O197)=4,J197&gt;0),MAX(D$2:D196)+1,0)</f>
        <v>0</v>
      </c>
      <c r="E197" s="3">
        <f>IF(OR(AND(科目汇总表!P$5=1,LEN(O197)=4,J197&gt;0),AND(科目汇总表!P$5=2,LEN(O197)=6,J197&gt;0),AND(科目汇总表!P$5=3,LEN(O197)=8,J197&gt;0),AND(科目汇总表!P$5=4,LEN(O197)=10,J197&gt;0)),MAX(E$2:E196)+1,0)</f>
        <v>0</v>
      </c>
      <c r="G197" s="10"/>
      <c r="J197" s="3">
        <f>IF(O197="",0,IF(OR(Q197&lt;&gt;0,SUMIF(data2!H$4:H$10000,O197,data2!V$4:V$10000)&lt;&gt;0,SUMIF(data2!H$4:H$10000,O197,data2!W$4:W$10000)&lt;&gt;0,SUMIF(data2!I$4:I$10000,O197,data2!V$4:V$10000)&lt;&gt;0,SUMIF(data2!I$4:I$10000,O197,data2!W$4:W$10000)&lt;&gt;0,SUMIF(data2!J$4:J$10000,O197,data2!V$4:V$10000)&lt;&gt;0,SUMIF(data2!J$4:J$10000,O197,data2!W$4:W$10000)&lt;&gt;0,SUMIF(data2!T$4:T$10000,O197,data2!V$4:V$10000)&lt;&gt;0,SUMIF(data2!T$4:T$10000,O197,data2!W$4:W$10000)&lt;&gt;0),MAX('km2'!J$2:J196)+1,0))</f>
        <v>0</v>
      </c>
      <c r="K197" s="3">
        <f>IF(MAX(K$2:K196)&gt;=MAX(J:J),0,MAX(K$2:K196)+1)</f>
        <v>0</v>
      </c>
      <c r="Q197" s="89">
        <v>0</v>
      </c>
      <c r="S197" s="16" t="str">
        <f t="shared" si="10"/>
        <v/>
      </c>
      <c r="U197" s="16">
        <f t="shared" si="11"/>
        <v>0</v>
      </c>
    </row>
    <row r="198" spans="2:21" ht="15" customHeight="1" x14ac:dyDescent="0.15">
      <c r="B198" s="3">
        <f t="shared" si="9"/>
        <v>0</v>
      </c>
      <c r="D198" s="3">
        <f>IF(AND(LEN(O198)=4,J198&gt;0),MAX(D$2:D197)+1,0)</f>
        <v>0</v>
      </c>
      <c r="E198" s="3">
        <f>IF(OR(AND(科目汇总表!P$5=1,LEN(O198)=4,J198&gt;0),AND(科目汇总表!P$5=2,LEN(O198)=6,J198&gt;0),AND(科目汇总表!P$5=3,LEN(O198)=8,J198&gt;0),AND(科目汇总表!P$5=4,LEN(O198)=10,J198&gt;0)),MAX(E$2:E197)+1,0)</f>
        <v>0</v>
      </c>
      <c r="G198" s="10"/>
      <c r="J198" s="3">
        <f>IF(O198="",0,IF(OR(Q198&lt;&gt;0,SUMIF(data2!H$4:H$10000,O198,data2!V$4:V$10000)&lt;&gt;0,SUMIF(data2!H$4:H$10000,O198,data2!W$4:W$10000)&lt;&gt;0,SUMIF(data2!I$4:I$10000,O198,data2!V$4:V$10000)&lt;&gt;0,SUMIF(data2!I$4:I$10000,O198,data2!W$4:W$10000)&lt;&gt;0,SUMIF(data2!J$4:J$10000,O198,data2!V$4:V$10000)&lt;&gt;0,SUMIF(data2!J$4:J$10000,O198,data2!W$4:W$10000)&lt;&gt;0,SUMIF(data2!T$4:T$10000,O198,data2!V$4:V$10000)&lt;&gt;0,SUMIF(data2!T$4:T$10000,O198,data2!W$4:W$10000)&lt;&gt;0),MAX('km2'!J$2:J197)+1,0))</f>
        <v>0</v>
      </c>
      <c r="K198" s="3">
        <f>IF(MAX(K$2:K197)&gt;=MAX(J:J),0,MAX(K$2:K197)+1)</f>
        <v>0</v>
      </c>
      <c r="Q198" s="89">
        <v>0</v>
      </c>
      <c r="S198" s="16" t="str">
        <f t="shared" si="10"/>
        <v/>
      </c>
      <c r="U198" s="16">
        <f t="shared" si="11"/>
        <v>0</v>
      </c>
    </row>
    <row r="199" spans="2:21" ht="15" customHeight="1" x14ac:dyDescent="0.15">
      <c r="B199" s="3">
        <f t="shared" si="9"/>
        <v>0</v>
      </c>
      <c r="D199" s="3">
        <f>IF(AND(LEN(O199)=4,J199&gt;0),MAX(D$2:D198)+1,0)</f>
        <v>0</v>
      </c>
      <c r="E199" s="3">
        <f>IF(OR(AND(科目汇总表!P$5=1,LEN(O199)=4,J199&gt;0),AND(科目汇总表!P$5=2,LEN(O199)=6,J199&gt;0),AND(科目汇总表!P$5=3,LEN(O199)=8,J199&gt;0),AND(科目汇总表!P$5=4,LEN(O199)=10,J199&gt;0)),MAX(E$2:E198)+1,0)</f>
        <v>0</v>
      </c>
      <c r="G199" s="10"/>
      <c r="J199" s="3">
        <f>IF(O199="",0,IF(OR(Q199&lt;&gt;0,SUMIF(data2!H$4:H$10000,O199,data2!V$4:V$10000)&lt;&gt;0,SUMIF(data2!H$4:H$10000,O199,data2!W$4:W$10000)&lt;&gt;0,SUMIF(data2!I$4:I$10000,O199,data2!V$4:V$10000)&lt;&gt;0,SUMIF(data2!I$4:I$10000,O199,data2!W$4:W$10000)&lt;&gt;0,SUMIF(data2!J$4:J$10000,O199,data2!V$4:V$10000)&lt;&gt;0,SUMIF(data2!J$4:J$10000,O199,data2!W$4:W$10000)&lt;&gt;0,SUMIF(data2!T$4:T$10000,O199,data2!V$4:V$10000)&lt;&gt;0,SUMIF(data2!T$4:T$10000,O199,data2!W$4:W$10000)&lt;&gt;0),MAX('km2'!J$2:J198)+1,0))</f>
        <v>0</v>
      </c>
      <c r="K199" s="3">
        <f>IF(MAX(K$2:K198)&gt;=MAX(J:J),0,MAX(K$2:K198)+1)</f>
        <v>0</v>
      </c>
      <c r="Q199" s="89">
        <v>0</v>
      </c>
      <c r="S199" s="16" t="str">
        <f t="shared" si="10"/>
        <v/>
      </c>
      <c r="U199" s="16">
        <f t="shared" si="11"/>
        <v>0</v>
      </c>
    </row>
    <row r="200" spans="2:21" ht="15" customHeight="1" x14ac:dyDescent="0.15">
      <c r="B200" s="3">
        <f t="shared" si="9"/>
        <v>0</v>
      </c>
      <c r="D200" s="3">
        <f>IF(AND(LEN(O200)=4,J200&gt;0),MAX(D$2:D199)+1,0)</f>
        <v>0</v>
      </c>
      <c r="E200" s="3">
        <f>IF(OR(AND(科目汇总表!P$5=1,LEN(O200)=4,J200&gt;0),AND(科目汇总表!P$5=2,LEN(O200)=6,J200&gt;0),AND(科目汇总表!P$5=3,LEN(O200)=8,J200&gt;0),AND(科目汇总表!P$5=4,LEN(O200)=10,J200&gt;0)),MAX(E$2:E199)+1,0)</f>
        <v>0</v>
      </c>
      <c r="G200" s="10"/>
      <c r="J200" s="3">
        <f>IF(O200="",0,IF(OR(Q200&lt;&gt;0,SUMIF(data2!H$4:H$10000,O200,data2!V$4:V$10000)&lt;&gt;0,SUMIF(data2!H$4:H$10000,O200,data2!W$4:W$10000)&lt;&gt;0,SUMIF(data2!I$4:I$10000,O200,data2!V$4:V$10000)&lt;&gt;0,SUMIF(data2!I$4:I$10000,O200,data2!W$4:W$10000)&lt;&gt;0,SUMIF(data2!J$4:J$10000,O200,data2!V$4:V$10000)&lt;&gt;0,SUMIF(data2!J$4:J$10000,O200,data2!W$4:W$10000)&lt;&gt;0,SUMIF(data2!T$4:T$10000,O200,data2!V$4:V$10000)&lt;&gt;0,SUMIF(data2!T$4:T$10000,O200,data2!W$4:W$10000)&lt;&gt;0),MAX('km2'!J$2:J199)+1,0))</f>
        <v>0</v>
      </c>
      <c r="K200" s="3">
        <f>IF(MAX(K$2:K199)&gt;=MAX(J:J),0,MAX(K$2:K199)+1)</f>
        <v>0</v>
      </c>
      <c r="Q200" s="89">
        <v>0</v>
      </c>
      <c r="S200" s="16" t="str">
        <f t="shared" si="10"/>
        <v/>
      </c>
      <c r="U200" s="16">
        <f t="shared" si="11"/>
        <v>0</v>
      </c>
    </row>
    <row r="201" spans="2:21" ht="15" customHeight="1" x14ac:dyDescent="0.15">
      <c r="B201" s="3">
        <f t="shared" si="9"/>
        <v>0</v>
      </c>
      <c r="D201" s="3">
        <f>IF(AND(LEN(O201)=4,J201&gt;0),MAX(D$2:D200)+1,0)</f>
        <v>0</v>
      </c>
      <c r="E201" s="3">
        <f>IF(OR(AND(科目汇总表!P$5=1,LEN(O201)=4,J201&gt;0),AND(科目汇总表!P$5=2,LEN(O201)=6,J201&gt;0),AND(科目汇总表!P$5=3,LEN(O201)=8,J201&gt;0),AND(科目汇总表!P$5=4,LEN(O201)=10,J201&gt;0)),MAX(E$2:E200)+1,0)</f>
        <v>0</v>
      </c>
      <c r="G201" s="10"/>
      <c r="J201" s="3">
        <f>IF(O201="",0,IF(OR(Q201&lt;&gt;0,SUMIF(data2!H$4:H$10000,O201,data2!V$4:V$10000)&lt;&gt;0,SUMIF(data2!H$4:H$10000,O201,data2!W$4:W$10000)&lt;&gt;0,SUMIF(data2!I$4:I$10000,O201,data2!V$4:V$10000)&lt;&gt;0,SUMIF(data2!I$4:I$10000,O201,data2!W$4:W$10000)&lt;&gt;0,SUMIF(data2!J$4:J$10000,O201,data2!V$4:V$10000)&lt;&gt;0,SUMIF(data2!J$4:J$10000,O201,data2!W$4:W$10000)&lt;&gt;0,SUMIF(data2!T$4:T$10000,O201,data2!V$4:V$10000)&lt;&gt;0,SUMIF(data2!T$4:T$10000,O201,data2!W$4:W$10000)&lt;&gt;0),MAX('km2'!J$2:J200)+1,0))</f>
        <v>0</v>
      </c>
      <c r="K201" s="3">
        <f>IF(MAX(K$2:K200)&gt;=MAX(J:J),0,MAX(K$2:K200)+1)</f>
        <v>0</v>
      </c>
      <c r="Q201" s="89">
        <v>0</v>
      </c>
      <c r="S201" s="16" t="str">
        <f t="shared" si="10"/>
        <v/>
      </c>
      <c r="U201" s="16">
        <f t="shared" si="11"/>
        <v>0</v>
      </c>
    </row>
    <row r="202" spans="2:21" ht="15" customHeight="1" x14ac:dyDescent="0.15">
      <c r="B202" s="3">
        <f t="shared" si="9"/>
        <v>0</v>
      </c>
      <c r="D202" s="3">
        <f>IF(AND(LEN(O202)=4,J202&gt;0),MAX(D$2:D201)+1,0)</f>
        <v>0</v>
      </c>
      <c r="E202" s="3">
        <f>IF(OR(AND(科目汇总表!P$5=1,LEN(O202)=4,J202&gt;0),AND(科目汇总表!P$5=2,LEN(O202)=6,J202&gt;0),AND(科目汇总表!P$5=3,LEN(O202)=8,J202&gt;0),AND(科目汇总表!P$5=4,LEN(O202)=10,J202&gt;0)),MAX(E$2:E201)+1,0)</f>
        <v>0</v>
      </c>
      <c r="G202" s="10"/>
      <c r="J202" s="3">
        <f>IF(O202="",0,IF(OR(Q202&lt;&gt;0,SUMIF(data2!H$4:H$10000,O202,data2!V$4:V$10000)&lt;&gt;0,SUMIF(data2!H$4:H$10000,O202,data2!W$4:W$10000)&lt;&gt;0,SUMIF(data2!I$4:I$10000,O202,data2!V$4:V$10000)&lt;&gt;0,SUMIF(data2!I$4:I$10000,O202,data2!W$4:W$10000)&lt;&gt;0,SUMIF(data2!J$4:J$10000,O202,data2!V$4:V$10000)&lt;&gt;0,SUMIF(data2!J$4:J$10000,O202,data2!W$4:W$10000)&lt;&gt;0,SUMIF(data2!T$4:T$10000,O202,data2!V$4:V$10000)&lt;&gt;0,SUMIF(data2!T$4:T$10000,O202,data2!W$4:W$10000)&lt;&gt;0),MAX('km2'!J$2:J201)+1,0))</f>
        <v>0</v>
      </c>
      <c r="K202" s="3">
        <f>IF(MAX(K$2:K201)&gt;=MAX(J:J),0,MAX(K$2:K201)+1)</f>
        <v>0</v>
      </c>
      <c r="Q202" s="89">
        <v>0</v>
      </c>
      <c r="S202" s="16" t="str">
        <f t="shared" si="10"/>
        <v/>
      </c>
      <c r="U202" s="16">
        <f t="shared" si="11"/>
        <v>0</v>
      </c>
    </row>
    <row r="203" spans="2:21" ht="15" customHeight="1" x14ac:dyDescent="0.15">
      <c r="B203" s="3">
        <f t="shared" si="9"/>
        <v>0</v>
      </c>
      <c r="D203" s="3">
        <f>IF(AND(LEN(O203)=4,J203&gt;0),MAX(D$2:D202)+1,0)</f>
        <v>0</v>
      </c>
      <c r="E203" s="3">
        <f>IF(OR(AND(科目汇总表!P$5=1,LEN(O203)=4,J203&gt;0),AND(科目汇总表!P$5=2,LEN(O203)=6,J203&gt;0),AND(科目汇总表!P$5=3,LEN(O203)=8,J203&gt;0),AND(科目汇总表!P$5=4,LEN(O203)=10,J203&gt;0)),MAX(E$2:E202)+1,0)</f>
        <v>0</v>
      </c>
      <c r="G203" s="10"/>
      <c r="J203" s="3">
        <f>IF(O203="",0,IF(OR(Q203&lt;&gt;0,SUMIF(data2!H$4:H$10000,O203,data2!V$4:V$10000)&lt;&gt;0,SUMIF(data2!H$4:H$10000,O203,data2!W$4:W$10000)&lt;&gt;0,SUMIF(data2!I$4:I$10000,O203,data2!V$4:V$10000)&lt;&gt;0,SUMIF(data2!I$4:I$10000,O203,data2!W$4:W$10000)&lt;&gt;0,SUMIF(data2!J$4:J$10000,O203,data2!V$4:V$10000)&lt;&gt;0,SUMIF(data2!J$4:J$10000,O203,data2!W$4:W$10000)&lt;&gt;0,SUMIF(data2!T$4:T$10000,O203,data2!V$4:V$10000)&lt;&gt;0,SUMIF(data2!T$4:T$10000,O203,data2!W$4:W$10000)&lt;&gt;0),MAX('km2'!J$2:J202)+1,0))</f>
        <v>0</v>
      </c>
      <c r="K203" s="3">
        <f>IF(MAX(K$2:K202)&gt;=MAX(J:J),0,MAX(K$2:K202)+1)</f>
        <v>0</v>
      </c>
      <c r="Q203" s="89">
        <v>0</v>
      </c>
      <c r="S203" s="16" t="str">
        <f t="shared" si="10"/>
        <v/>
      </c>
      <c r="U203" s="16">
        <f t="shared" si="11"/>
        <v>0</v>
      </c>
    </row>
    <row r="204" spans="2:21" ht="15" customHeight="1" x14ac:dyDescent="0.15">
      <c r="B204" s="3">
        <f t="shared" si="9"/>
        <v>0</v>
      </c>
      <c r="D204" s="3">
        <f>IF(AND(LEN(O204)=4,J204&gt;0),MAX(D$2:D203)+1,0)</f>
        <v>0</v>
      </c>
      <c r="E204" s="3">
        <f>IF(OR(AND(科目汇总表!P$5=1,LEN(O204)=4,J204&gt;0),AND(科目汇总表!P$5=2,LEN(O204)=6,J204&gt;0),AND(科目汇总表!P$5=3,LEN(O204)=8,J204&gt;0),AND(科目汇总表!P$5=4,LEN(O204)=10,J204&gt;0)),MAX(E$2:E203)+1,0)</f>
        <v>0</v>
      </c>
      <c r="G204" s="10"/>
      <c r="J204" s="3">
        <f>IF(O204="",0,IF(OR(Q204&lt;&gt;0,SUMIF(data2!H$4:H$10000,O204,data2!V$4:V$10000)&lt;&gt;0,SUMIF(data2!H$4:H$10000,O204,data2!W$4:W$10000)&lt;&gt;0,SUMIF(data2!I$4:I$10000,O204,data2!V$4:V$10000)&lt;&gt;0,SUMIF(data2!I$4:I$10000,O204,data2!W$4:W$10000)&lt;&gt;0,SUMIF(data2!J$4:J$10000,O204,data2!V$4:V$10000)&lt;&gt;0,SUMIF(data2!J$4:J$10000,O204,data2!W$4:W$10000)&lt;&gt;0,SUMIF(data2!T$4:T$10000,O204,data2!V$4:V$10000)&lt;&gt;0,SUMIF(data2!T$4:T$10000,O204,data2!W$4:W$10000)&lt;&gt;0),MAX('km2'!J$2:J203)+1,0))</f>
        <v>0</v>
      </c>
      <c r="K204" s="3">
        <f>IF(MAX(K$2:K203)&gt;=MAX(J:J),0,MAX(K$2:K203)+1)</f>
        <v>0</v>
      </c>
      <c r="Q204" s="89">
        <v>0</v>
      </c>
      <c r="S204" s="16" t="str">
        <f t="shared" si="10"/>
        <v/>
      </c>
      <c r="U204" s="16">
        <f t="shared" si="11"/>
        <v>0</v>
      </c>
    </row>
    <row r="205" spans="2:21" ht="15" customHeight="1" x14ac:dyDescent="0.15">
      <c r="B205" s="3">
        <f t="shared" si="9"/>
        <v>0</v>
      </c>
      <c r="D205" s="3">
        <f>IF(AND(LEN(O205)=4,J205&gt;0),MAX(D$2:D204)+1,0)</f>
        <v>0</v>
      </c>
      <c r="E205" s="3">
        <f>IF(OR(AND(科目汇总表!P$5=1,LEN(O205)=4,J205&gt;0),AND(科目汇总表!P$5=2,LEN(O205)=6,J205&gt;0),AND(科目汇总表!P$5=3,LEN(O205)=8,J205&gt;0),AND(科目汇总表!P$5=4,LEN(O205)=10,J205&gt;0)),MAX(E$2:E204)+1,0)</f>
        <v>0</v>
      </c>
      <c r="G205" s="10"/>
      <c r="J205" s="3">
        <f>IF(O205="",0,IF(OR(Q205&lt;&gt;0,SUMIF(data2!H$4:H$10000,O205,data2!V$4:V$10000)&lt;&gt;0,SUMIF(data2!H$4:H$10000,O205,data2!W$4:W$10000)&lt;&gt;0,SUMIF(data2!I$4:I$10000,O205,data2!V$4:V$10000)&lt;&gt;0,SUMIF(data2!I$4:I$10000,O205,data2!W$4:W$10000)&lt;&gt;0,SUMIF(data2!J$4:J$10000,O205,data2!V$4:V$10000)&lt;&gt;0,SUMIF(data2!J$4:J$10000,O205,data2!W$4:W$10000)&lt;&gt;0,SUMIF(data2!T$4:T$10000,O205,data2!V$4:V$10000)&lt;&gt;0,SUMIF(data2!T$4:T$10000,O205,data2!W$4:W$10000)&lt;&gt;0),MAX('km2'!J$2:J204)+1,0))</f>
        <v>0</v>
      </c>
      <c r="K205" s="3">
        <f>IF(MAX(K$2:K204)&gt;=MAX(J:J),0,MAX(K$2:K204)+1)</f>
        <v>0</v>
      </c>
      <c r="Q205" s="89">
        <v>0</v>
      </c>
      <c r="S205" s="16" t="str">
        <f t="shared" si="10"/>
        <v/>
      </c>
      <c r="U205" s="16">
        <f t="shared" si="11"/>
        <v>0</v>
      </c>
    </row>
    <row r="206" spans="2:21" ht="15" customHeight="1" x14ac:dyDescent="0.15">
      <c r="B206" s="3">
        <f t="shared" si="9"/>
        <v>0</v>
      </c>
      <c r="D206" s="3">
        <f>IF(AND(LEN(O206)=4,J206&gt;0),MAX(D$2:D205)+1,0)</f>
        <v>0</v>
      </c>
      <c r="E206" s="3">
        <f>IF(OR(AND(科目汇总表!P$5=1,LEN(O206)=4,J206&gt;0),AND(科目汇总表!P$5=2,LEN(O206)=6,J206&gt;0),AND(科目汇总表!P$5=3,LEN(O206)=8,J206&gt;0),AND(科目汇总表!P$5=4,LEN(O206)=10,J206&gt;0)),MAX(E$2:E205)+1,0)</f>
        <v>0</v>
      </c>
      <c r="G206" s="10"/>
      <c r="J206" s="3">
        <f>IF(O206="",0,IF(OR(Q206&lt;&gt;0,SUMIF(data2!H$4:H$10000,O206,data2!V$4:V$10000)&lt;&gt;0,SUMIF(data2!H$4:H$10000,O206,data2!W$4:W$10000)&lt;&gt;0,SUMIF(data2!I$4:I$10000,O206,data2!V$4:V$10000)&lt;&gt;0,SUMIF(data2!I$4:I$10000,O206,data2!W$4:W$10000)&lt;&gt;0,SUMIF(data2!J$4:J$10000,O206,data2!V$4:V$10000)&lt;&gt;0,SUMIF(data2!J$4:J$10000,O206,data2!W$4:W$10000)&lt;&gt;0,SUMIF(data2!T$4:T$10000,O206,data2!V$4:V$10000)&lt;&gt;0,SUMIF(data2!T$4:T$10000,O206,data2!W$4:W$10000)&lt;&gt;0),MAX('km2'!J$2:J205)+1,0))</f>
        <v>0</v>
      </c>
      <c r="K206" s="3">
        <f>IF(MAX(K$2:K205)&gt;=MAX(J:J),0,MAX(K$2:K205)+1)</f>
        <v>0</v>
      </c>
      <c r="Q206" s="89">
        <v>0</v>
      </c>
      <c r="S206" s="16" t="str">
        <f t="shared" si="10"/>
        <v/>
      </c>
      <c r="U206" s="16">
        <f t="shared" si="11"/>
        <v>0</v>
      </c>
    </row>
    <row r="207" spans="2:21" ht="15" customHeight="1" x14ac:dyDescent="0.15">
      <c r="B207" s="3">
        <f t="shared" si="9"/>
        <v>0</v>
      </c>
      <c r="D207" s="3">
        <f>IF(AND(LEN(O207)=4,J207&gt;0),MAX(D$2:D206)+1,0)</f>
        <v>0</v>
      </c>
      <c r="E207" s="3">
        <f>IF(OR(AND(科目汇总表!P$5=1,LEN(O207)=4,J207&gt;0),AND(科目汇总表!P$5=2,LEN(O207)=6,J207&gt;0),AND(科目汇总表!P$5=3,LEN(O207)=8,J207&gt;0),AND(科目汇总表!P$5=4,LEN(O207)=10,J207&gt;0)),MAX(E$2:E206)+1,0)</f>
        <v>0</v>
      </c>
      <c r="G207" s="10"/>
      <c r="J207" s="3">
        <f>IF(O207="",0,IF(OR(Q207&lt;&gt;0,SUMIF(data2!H$4:H$10000,O207,data2!V$4:V$10000)&lt;&gt;0,SUMIF(data2!H$4:H$10000,O207,data2!W$4:W$10000)&lt;&gt;0,SUMIF(data2!I$4:I$10000,O207,data2!V$4:V$10000)&lt;&gt;0,SUMIF(data2!I$4:I$10000,O207,data2!W$4:W$10000)&lt;&gt;0,SUMIF(data2!J$4:J$10000,O207,data2!V$4:V$10000)&lt;&gt;0,SUMIF(data2!J$4:J$10000,O207,data2!W$4:W$10000)&lt;&gt;0,SUMIF(data2!T$4:T$10000,O207,data2!V$4:V$10000)&lt;&gt;0,SUMIF(data2!T$4:T$10000,O207,data2!W$4:W$10000)&lt;&gt;0),MAX('km2'!J$2:J206)+1,0))</f>
        <v>0</v>
      </c>
      <c r="K207" s="3">
        <f>IF(MAX(K$2:K206)&gt;=MAX(J:J),0,MAX(K$2:K206)+1)</f>
        <v>0</v>
      </c>
      <c r="Q207" s="89">
        <v>0</v>
      </c>
      <c r="S207" s="16" t="str">
        <f t="shared" si="10"/>
        <v/>
      </c>
      <c r="U207" s="16">
        <f t="shared" si="11"/>
        <v>0</v>
      </c>
    </row>
    <row r="208" spans="2:21" ht="15" customHeight="1" x14ac:dyDescent="0.15">
      <c r="B208" s="3">
        <f t="shared" si="9"/>
        <v>0</v>
      </c>
      <c r="D208" s="3">
        <f>IF(AND(LEN(O208)=4,J208&gt;0),MAX(D$2:D207)+1,0)</f>
        <v>0</v>
      </c>
      <c r="E208" s="3">
        <f>IF(OR(AND(科目汇总表!P$5=1,LEN(O208)=4,J208&gt;0),AND(科目汇总表!P$5=2,LEN(O208)=6,J208&gt;0),AND(科目汇总表!P$5=3,LEN(O208)=8,J208&gt;0),AND(科目汇总表!P$5=4,LEN(O208)=10,J208&gt;0)),MAX(E$2:E207)+1,0)</f>
        <v>0</v>
      </c>
      <c r="G208" s="10"/>
      <c r="J208" s="3">
        <f>IF(O208="",0,IF(OR(Q208&lt;&gt;0,SUMIF(data2!H$4:H$10000,O208,data2!V$4:V$10000)&lt;&gt;0,SUMIF(data2!H$4:H$10000,O208,data2!W$4:W$10000)&lt;&gt;0,SUMIF(data2!I$4:I$10000,O208,data2!V$4:V$10000)&lt;&gt;0,SUMIF(data2!I$4:I$10000,O208,data2!W$4:W$10000)&lt;&gt;0,SUMIF(data2!J$4:J$10000,O208,data2!V$4:V$10000)&lt;&gt;0,SUMIF(data2!J$4:J$10000,O208,data2!W$4:W$10000)&lt;&gt;0,SUMIF(data2!T$4:T$10000,O208,data2!V$4:V$10000)&lt;&gt;0,SUMIF(data2!T$4:T$10000,O208,data2!W$4:W$10000)&lt;&gt;0),MAX('km2'!J$2:J207)+1,0))</f>
        <v>0</v>
      </c>
      <c r="K208" s="3">
        <f>IF(MAX(K$2:K207)&gt;=MAX(J:J),0,MAX(K$2:K207)+1)</f>
        <v>0</v>
      </c>
      <c r="Q208" s="89">
        <v>0</v>
      </c>
      <c r="S208" s="16" t="str">
        <f t="shared" si="10"/>
        <v/>
      </c>
      <c r="U208" s="16">
        <f t="shared" si="11"/>
        <v>0</v>
      </c>
    </row>
    <row r="209" spans="2:21" ht="15" customHeight="1" x14ac:dyDescent="0.15">
      <c r="B209" s="3">
        <f t="shared" si="9"/>
        <v>0</v>
      </c>
      <c r="D209" s="3">
        <f>IF(AND(LEN(O209)=4,J209&gt;0),MAX(D$2:D208)+1,0)</f>
        <v>0</v>
      </c>
      <c r="E209" s="3">
        <f>IF(OR(AND(科目汇总表!P$5=1,LEN(O209)=4,J209&gt;0),AND(科目汇总表!P$5=2,LEN(O209)=6,J209&gt;0),AND(科目汇总表!P$5=3,LEN(O209)=8,J209&gt;0),AND(科目汇总表!P$5=4,LEN(O209)=10,J209&gt;0)),MAX(E$2:E208)+1,0)</f>
        <v>0</v>
      </c>
      <c r="G209" s="10"/>
      <c r="J209" s="3">
        <f>IF(O209="",0,IF(OR(Q209&lt;&gt;0,SUMIF(data2!H$4:H$10000,O209,data2!V$4:V$10000)&lt;&gt;0,SUMIF(data2!H$4:H$10000,O209,data2!W$4:W$10000)&lt;&gt;0,SUMIF(data2!I$4:I$10000,O209,data2!V$4:V$10000)&lt;&gt;0,SUMIF(data2!I$4:I$10000,O209,data2!W$4:W$10000)&lt;&gt;0,SUMIF(data2!J$4:J$10000,O209,data2!V$4:V$10000)&lt;&gt;0,SUMIF(data2!J$4:J$10000,O209,data2!W$4:W$10000)&lt;&gt;0,SUMIF(data2!T$4:T$10000,O209,data2!V$4:V$10000)&lt;&gt;0,SUMIF(data2!T$4:T$10000,O209,data2!W$4:W$10000)&lt;&gt;0),MAX('km2'!J$2:J208)+1,0))</f>
        <v>0</v>
      </c>
      <c r="K209" s="3">
        <f>IF(MAX(K$2:K208)&gt;=MAX(J:J),0,MAX(K$2:K208)+1)</f>
        <v>0</v>
      </c>
      <c r="Q209" s="89">
        <v>0</v>
      </c>
      <c r="S209" s="16" t="str">
        <f t="shared" si="10"/>
        <v/>
      </c>
      <c r="U209" s="16">
        <f t="shared" si="11"/>
        <v>0</v>
      </c>
    </row>
    <row r="210" spans="2:21" ht="15" customHeight="1" x14ac:dyDescent="0.15">
      <c r="B210" s="3">
        <f t="shared" si="9"/>
        <v>0</v>
      </c>
      <c r="D210" s="3">
        <f>IF(AND(LEN(O210)=4,J210&gt;0),MAX(D$2:D209)+1,0)</f>
        <v>0</v>
      </c>
      <c r="E210" s="3">
        <f>IF(OR(AND(科目汇总表!P$5=1,LEN(O210)=4,J210&gt;0),AND(科目汇总表!P$5=2,LEN(O210)=6,J210&gt;0),AND(科目汇总表!P$5=3,LEN(O210)=8,J210&gt;0),AND(科目汇总表!P$5=4,LEN(O210)=10,J210&gt;0)),MAX(E$2:E209)+1,0)</f>
        <v>0</v>
      </c>
      <c r="G210" s="10"/>
      <c r="J210" s="3">
        <f>IF(O210="",0,IF(OR(Q210&lt;&gt;0,SUMIF(data2!H$4:H$10000,O210,data2!V$4:V$10000)&lt;&gt;0,SUMIF(data2!H$4:H$10000,O210,data2!W$4:W$10000)&lt;&gt;0,SUMIF(data2!I$4:I$10000,O210,data2!V$4:V$10000)&lt;&gt;0,SUMIF(data2!I$4:I$10000,O210,data2!W$4:W$10000)&lt;&gt;0,SUMIF(data2!J$4:J$10000,O210,data2!V$4:V$10000)&lt;&gt;0,SUMIF(data2!J$4:J$10000,O210,data2!W$4:W$10000)&lt;&gt;0,SUMIF(data2!T$4:T$10000,O210,data2!V$4:V$10000)&lt;&gt;0,SUMIF(data2!T$4:T$10000,O210,data2!W$4:W$10000)&lt;&gt;0),MAX('km2'!J$2:J209)+1,0))</f>
        <v>0</v>
      </c>
      <c r="K210" s="3">
        <f>IF(MAX(K$2:K209)&gt;=MAX(J:J),0,MAX(K$2:K209)+1)</f>
        <v>0</v>
      </c>
      <c r="Q210" s="89">
        <v>0</v>
      </c>
      <c r="S210" s="16" t="str">
        <f t="shared" si="10"/>
        <v/>
      </c>
      <c r="U210" s="16">
        <f t="shared" si="11"/>
        <v>0</v>
      </c>
    </row>
    <row r="211" spans="2:21" ht="15" customHeight="1" x14ac:dyDescent="0.15">
      <c r="B211" s="3">
        <f t="shared" si="9"/>
        <v>0</v>
      </c>
      <c r="D211" s="3">
        <f>IF(AND(LEN(O211)=4,J211&gt;0),MAX(D$2:D210)+1,0)</f>
        <v>0</v>
      </c>
      <c r="E211" s="3">
        <f>IF(OR(AND(科目汇总表!P$5=1,LEN(O211)=4,J211&gt;0),AND(科目汇总表!P$5=2,LEN(O211)=6,J211&gt;0),AND(科目汇总表!P$5=3,LEN(O211)=8,J211&gt;0),AND(科目汇总表!P$5=4,LEN(O211)=10,J211&gt;0)),MAX(E$2:E210)+1,0)</f>
        <v>0</v>
      </c>
      <c r="G211" s="10"/>
      <c r="J211" s="3">
        <f>IF(O211="",0,IF(OR(Q211&lt;&gt;0,SUMIF(data2!H$4:H$10000,O211,data2!V$4:V$10000)&lt;&gt;0,SUMIF(data2!H$4:H$10000,O211,data2!W$4:W$10000)&lt;&gt;0,SUMIF(data2!I$4:I$10000,O211,data2!V$4:V$10000)&lt;&gt;0,SUMIF(data2!I$4:I$10000,O211,data2!W$4:W$10000)&lt;&gt;0,SUMIF(data2!J$4:J$10000,O211,data2!V$4:V$10000)&lt;&gt;0,SUMIF(data2!J$4:J$10000,O211,data2!W$4:W$10000)&lt;&gt;0,SUMIF(data2!T$4:T$10000,O211,data2!V$4:V$10000)&lt;&gt;0,SUMIF(data2!T$4:T$10000,O211,data2!W$4:W$10000)&lt;&gt;0),MAX('km2'!J$2:J210)+1,0))</f>
        <v>0</v>
      </c>
      <c r="K211" s="3">
        <f>IF(MAX(K$2:K210)&gt;=MAX(J:J),0,MAX(K$2:K210)+1)</f>
        <v>0</v>
      </c>
      <c r="Q211" s="89">
        <v>0</v>
      </c>
      <c r="S211" s="16" t="str">
        <f t="shared" si="10"/>
        <v/>
      </c>
      <c r="U211" s="16">
        <f t="shared" si="11"/>
        <v>0</v>
      </c>
    </row>
    <row r="212" spans="2:21" ht="15" customHeight="1" x14ac:dyDescent="0.15">
      <c r="B212" s="3">
        <f t="shared" si="9"/>
        <v>0</v>
      </c>
      <c r="D212" s="3">
        <f>IF(AND(LEN(O212)=4,J212&gt;0),MAX(D$2:D211)+1,0)</f>
        <v>0</v>
      </c>
      <c r="E212" s="3">
        <f>IF(OR(AND(科目汇总表!P$5=1,LEN(O212)=4,J212&gt;0),AND(科目汇总表!P$5=2,LEN(O212)=6,J212&gt;0),AND(科目汇总表!P$5=3,LEN(O212)=8,J212&gt;0),AND(科目汇总表!P$5=4,LEN(O212)=10,J212&gt;0)),MAX(E$2:E211)+1,0)</f>
        <v>0</v>
      </c>
      <c r="G212" s="10"/>
      <c r="J212" s="3">
        <f>IF(O212="",0,IF(OR(Q212&lt;&gt;0,SUMIF(data2!H$4:H$10000,O212,data2!V$4:V$10000)&lt;&gt;0,SUMIF(data2!H$4:H$10000,O212,data2!W$4:W$10000)&lt;&gt;0,SUMIF(data2!I$4:I$10000,O212,data2!V$4:V$10000)&lt;&gt;0,SUMIF(data2!I$4:I$10000,O212,data2!W$4:W$10000)&lt;&gt;0,SUMIF(data2!J$4:J$10000,O212,data2!V$4:V$10000)&lt;&gt;0,SUMIF(data2!J$4:J$10000,O212,data2!W$4:W$10000)&lt;&gt;0,SUMIF(data2!T$4:T$10000,O212,data2!V$4:V$10000)&lt;&gt;0,SUMIF(data2!T$4:T$10000,O212,data2!W$4:W$10000)&lt;&gt;0),MAX('km2'!J$2:J211)+1,0))</f>
        <v>0</v>
      </c>
      <c r="K212" s="3">
        <f>IF(MAX(K$2:K211)&gt;=MAX(J:J),0,MAX(K$2:K211)+1)</f>
        <v>0</v>
      </c>
      <c r="Q212" s="89">
        <v>0</v>
      </c>
      <c r="S212" s="16" t="str">
        <f t="shared" si="10"/>
        <v/>
      </c>
      <c r="U212" s="16">
        <f t="shared" si="11"/>
        <v>0</v>
      </c>
    </row>
    <row r="213" spans="2:21" ht="15" customHeight="1" x14ac:dyDescent="0.15">
      <c r="B213" s="3">
        <f t="shared" si="9"/>
        <v>0</v>
      </c>
      <c r="D213" s="3">
        <f>IF(AND(LEN(O213)=4,J213&gt;0),MAX(D$2:D212)+1,0)</f>
        <v>0</v>
      </c>
      <c r="E213" s="3">
        <f>IF(OR(AND(科目汇总表!P$5=1,LEN(O213)=4,J213&gt;0),AND(科目汇总表!P$5=2,LEN(O213)=6,J213&gt;0),AND(科目汇总表!P$5=3,LEN(O213)=8,J213&gt;0),AND(科目汇总表!P$5=4,LEN(O213)=10,J213&gt;0)),MAX(E$2:E212)+1,0)</f>
        <v>0</v>
      </c>
      <c r="G213" s="10"/>
      <c r="J213" s="3">
        <f>IF(O213="",0,IF(OR(Q213&lt;&gt;0,SUMIF(data2!H$4:H$10000,O213,data2!V$4:V$10000)&lt;&gt;0,SUMIF(data2!H$4:H$10000,O213,data2!W$4:W$10000)&lt;&gt;0,SUMIF(data2!I$4:I$10000,O213,data2!V$4:V$10000)&lt;&gt;0,SUMIF(data2!I$4:I$10000,O213,data2!W$4:W$10000)&lt;&gt;0,SUMIF(data2!J$4:J$10000,O213,data2!V$4:V$10000)&lt;&gt;0,SUMIF(data2!J$4:J$10000,O213,data2!W$4:W$10000)&lt;&gt;0,SUMIF(data2!T$4:T$10000,O213,data2!V$4:V$10000)&lt;&gt;0,SUMIF(data2!T$4:T$10000,O213,data2!W$4:W$10000)&lt;&gt;0),MAX('km2'!J$2:J212)+1,0))</f>
        <v>0</v>
      </c>
      <c r="K213" s="3">
        <f>IF(MAX(K$2:K212)&gt;=MAX(J:J),0,MAX(K$2:K212)+1)</f>
        <v>0</v>
      </c>
      <c r="Q213" s="89">
        <v>0</v>
      </c>
      <c r="S213" s="16" t="str">
        <f t="shared" si="10"/>
        <v/>
      </c>
      <c r="U213" s="16">
        <f t="shared" si="11"/>
        <v>0</v>
      </c>
    </row>
    <row r="214" spans="2:21" ht="15" customHeight="1" x14ac:dyDescent="0.15">
      <c r="B214" s="3">
        <f t="shared" si="9"/>
        <v>0</v>
      </c>
      <c r="D214" s="3">
        <f>IF(AND(LEN(O214)=4,J214&gt;0),MAX(D$2:D213)+1,0)</f>
        <v>0</v>
      </c>
      <c r="E214" s="3">
        <f>IF(OR(AND(科目汇总表!P$5=1,LEN(O214)=4,J214&gt;0),AND(科目汇总表!P$5=2,LEN(O214)=6,J214&gt;0),AND(科目汇总表!P$5=3,LEN(O214)=8,J214&gt;0),AND(科目汇总表!P$5=4,LEN(O214)=10,J214&gt;0)),MAX(E$2:E213)+1,0)</f>
        <v>0</v>
      </c>
      <c r="G214" s="10"/>
      <c r="J214" s="3">
        <f>IF(O214="",0,IF(OR(Q214&lt;&gt;0,SUMIF(data2!H$4:H$10000,O214,data2!V$4:V$10000)&lt;&gt;0,SUMIF(data2!H$4:H$10000,O214,data2!W$4:W$10000)&lt;&gt;0,SUMIF(data2!I$4:I$10000,O214,data2!V$4:V$10000)&lt;&gt;0,SUMIF(data2!I$4:I$10000,O214,data2!W$4:W$10000)&lt;&gt;0,SUMIF(data2!J$4:J$10000,O214,data2!V$4:V$10000)&lt;&gt;0,SUMIF(data2!J$4:J$10000,O214,data2!W$4:W$10000)&lt;&gt;0,SUMIF(data2!T$4:T$10000,O214,data2!V$4:V$10000)&lt;&gt;0,SUMIF(data2!T$4:T$10000,O214,data2!W$4:W$10000)&lt;&gt;0),MAX('km2'!J$2:J213)+1,0))</f>
        <v>0</v>
      </c>
      <c r="K214" s="3">
        <f>IF(MAX(K$2:K213)&gt;=MAX(J:J),0,MAX(K$2:K213)+1)</f>
        <v>0</v>
      </c>
      <c r="Q214" s="89">
        <v>0</v>
      </c>
      <c r="S214" s="16" t="str">
        <f t="shared" si="10"/>
        <v/>
      </c>
      <c r="U214" s="16">
        <f t="shared" si="11"/>
        <v>0</v>
      </c>
    </row>
    <row r="215" spans="2:21" ht="15" customHeight="1" x14ac:dyDescent="0.15">
      <c r="B215" s="3">
        <f t="shared" si="9"/>
        <v>0</v>
      </c>
      <c r="D215" s="3">
        <f>IF(AND(LEN(O215)=4,J215&gt;0),MAX(D$2:D214)+1,0)</f>
        <v>0</v>
      </c>
      <c r="E215" s="3">
        <f>IF(OR(AND(科目汇总表!P$5=1,LEN(O215)=4,J215&gt;0),AND(科目汇总表!P$5=2,LEN(O215)=6,J215&gt;0),AND(科目汇总表!P$5=3,LEN(O215)=8,J215&gt;0),AND(科目汇总表!P$5=4,LEN(O215)=10,J215&gt;0)),MAX(E$2:E214)+1,0)</f>
        <v>0</v>
      </c>
      <c r="G215" s="10"/>
      <c r="J215" s="3">
        <f>IF(O215="",0,IF(OR(Q215&lt;&gt;0,SUMIF(data2!H$4:H$10000,O215,data2!V$4:V$10000)&lt;&gt;0,SUMIF(data2!H$4:H$10000,O215,data2!W$4:W$10000)&lt;&gt;0,SUMIF(data2!I$4:I$10000,O215,data2!V$4:V$10000)&lt;&gt;0,SUMIF(data2!I$4:I$10000,O215,data2!W$4:W$10000)&lt;&gt;0,SUMIF(data2!J$4:J$10000,O215,data2!V$4:V$10000)&lt;&gt;0,SUMIF(data2!J$4:J$10000,O215,data2!W$4:W$10000)&lt;&gt;0,SUMIF(data2!T$4:T$10000,O215,data2!V$4:V$10000)&lt;&gt;0,SUMIF(data2!T$4:T$10000,O215,data2!W$4:W$10000)&lt;&gt;0),MAX('km2'!J$2:J214)+1,0))</f>
        <v>0</v>
      </c>
      <c r="K215" s="3">
        <f>IF(MAX(K$2:K214)&gt;=MAX(J:J),0,MAX(K$2:K214)+1)</f>
        <v>0</v>
      </c>
      <c r="Q215" s="89">
        <v>0</v>
      </c>
      <c r="S215" s="16" t="str">
        <f t="shared" si="10"/>
        <v/>
      </c>
      <c r="U215" s="16">
        <f t="shared" si="11"/>
        <v>0</v>
      </c>
    </row>
    <row r="216" spans="2:21" ht="15" customHeight="1" x14ac:dyDescent="0.15">
      <c r="B216" s="3">
        <f t="shared" si="9"/>
        <v>0</v>
      </c>
      <c r="D216" s="3">
        <f>IF(AND(LEN(O216)=4,J216&gt;0),MAX(D$2:D215)+1,0)</f>
        <v>0</v>
      </c>
      <c r="E216" s="3">
        <f>IF(OR(AND(科目汇总表!P$5=1,LEN(O216)=4,J216&gt;0),AND(科目汇总表!P$5=2,LEN(O216)=6,J216&gt;0),AND(科目汇总表!P$5=3,LEN(O216)=8,J216&gt;0),AND(科目汇总表!P$5=4,LEN(O216)=10,J216&gt;0)),MAX(E$2:E215)+1,0)</f>
        <v>0</v>
      </c>
      <c r="G216" s="10"/>
      <c r="J216" s="3">
        <f>IF(O216="",0,IF(OR(Q216&lt;&gt;0,SUMIF(data2!H$4:H$10000,O216,data2!V$4:V$10000)&lt;&gt;0,SUMIF(data2!H$4:H$10000,O216,data2!W$4:W$10000)&lt;&gt;0,SUMIF(data2!I$4:I$10000,O216,data2!V$4:V$10000)&lt;&gt;0,SUMIF(data2!I$4:I$10000,O216,data2!W$4:W$10000)&lt;&gt;0,SUMIF(data2!J$4:J$10000,O216,data2!V$4:V$10000)&lt;&gt;0,SUMIF(data2!J$4:J$10000,O216,data2!W$4:W$10000)&lt;&gt;0,SUMIF(data2!T$4:T$10000,O216,data2!V$4:V$10000)&lt;&gt;0,SUMIF(data2!T$4:T$10000,O216,data2!W$4:W$10000)&lt;&gt;0),MAX('km2'!J$2:J215)+1,0))</f>
        <v>0</v>
      </c>
      <c r="K216" s="3">
        <f>IF(MAX(K$2:K215)&gt;=MAX(J:J),0,MAX(K$2:K215)+1)</f>
        <v>0</v>
      </c>
      <c r="Q216" s="89">
        <v>0</v>
      </c>
      <c r="S216" s="16" t="str">
        <f t="shared" si="10"/>
        <v/>
      </c>
      <c r="U216" s="16">
        <f t="shared" si="11"/>
        <v>0</v>
      </c>
    </row>
    <row r="217" spans="2:21" ht="15" customHeight="1" x14ac:dyDescent="0.15">
      <c r="B217" s="3">
        <f t="shared" si="9"/>
        <v>0</v>
      </c>
      <c r="D217" s="3">
        <f>IF(AND(LEN(O217)=4,J217&gt;0),MAX(D$2:D216)+1,0)</f>
        <v>0</v>
      </c>
      <c r="E217" s="3">
        <f>IF(OR(AND(科目汇总表!P$5=1,LEN(O217)=4,J217&gt;0),AND(科目汇总表!P$5=2,LEN(O217)=6,J217&gt;0),AND(科目汇总表!P$5=3,LEN(O217)=8,J217&gt;0),AND(科目汇总表!P$5=4,LEN(O217)=10,J217&gt;0)),MAX(E$2:E216)+1,0)</f>
        <v>0</v>
      </c>
      <c r="G217" s="10"/>
      <c r="J217" s="3">
        <f>IF(O217="",0,IF(OR(Q217&lt;&gt;0,SUMIF(data2!H$4:H$10000,O217,data2!V$4:V$10000)&lt;&gt;0,SUMIF(data2!H$4:H$10000,O217,data2!W$4:W$10000)&lt;&gt;0,SUMIF(data2!I$4:I$10000,O217,data2!V$4:V$10000)&lt;&gt;0,SUMIF(data2!I$4:I$10000,O217,data2!W$4:W$10000)&lt;&gt;0,SUMIF(data2!J$4:J$10000,O217,data2!V$4:V$10000)&lt;&gt;0,SUMIF(data2!J$4:J$10000,O217,data2!W$4:W$10000)&lt;&gt;0,SUMIF(data2!T$4:T$10000,O217,data2!V$4:V$10000)&lt;&gt;0,SUMIF(data2!T$4:T$10000,O217,data2!W$4:W$10000)&lt;&gt;0),MAX('km2'!J$2:J216)+1,0))</f>
        <v>0</v>
      </c>
      <c r="K217" s="3">
        <f>IF(MAX(K$2:K216)&gt;=MAX(J:J),0,MAX(K$2:K216)+1)</f>
        <v>0</v>
      </c>
      <c r="Q217" s="89">
        <v>0</v>
      </c>
      <c r="S217" s="16" t="str">
        <f t="shared" si="10"/>
        <v/>
      </c>
      <c r="U217" s="16">
        <f t="shared" si="11"/>
        <v>0</v>
      </c>
    </row>
    <row r="218" spans="2:21" ht="15" customHeight="1" x14ac:dyDescent="0.15">
      <c r="B218" s="3">
        <f t="shared" si="9"/>
        <v>0</v>
      </c>
      <c r="D218" s="3">
        <f>IF(AND(LEN(O218)=4,J218&gt;0),MAX(D$2:D217)+1,0)</f>
        <v>0</v>
      </c>
      <c r="E218" s="3">
        <f>IF(OR(AND(科目汇总表!P$5=1,LEN(O218)=4,J218&gt;0),AND(科目汇总表!P$5=2,LEN(O218)=6,J218&gt;0),AND(科目汇总表!P$5=3,LEN(O218)=8,J218&gt;0),AND(科目汇总表!P$5=4,LEN(O218)=10,J218&gt;0)),MAX(E$2:E217)+1,0)</f>
        <v>0</v>
      </c>
      <c r="G218" s="10"/>
      <c r="J218" s="3">
        <f>IF(O218="",0,IF(OR(Q218&lt;&gt;0,SUMIF(data2!H$4:H$10000,O218,data2!V$4:V$10000)&lt;&gt;0,SUMIF(data2!H$4:H$10000,O218,data2!W$4:W$10000)&lt;&gt;0,SUMIF(data2!I$4:I$10000,O218,data2!V$4:V$10000)&lt;&gt;0,SUMIF(data2!I$4:I$10000,O218,data2!W$4:W$10000)&lt;&gt;0,SUMIF(data2!J$4:J$10000,O218,data2!V$4:V$10000)&lt;&gt;0,SUMIF(data2!J$4:J$10000,O218,data2!W$4:W$10000)&lt;&gt;0,SUMIF(data2!T$4:T$10000,O218,data2!V$4:V$10000)&lt;&gt;0,SUMIF(data2!T$4:T$10000,O218,data2!W$4:W$10000)&lt;&gt;0),MAX('km2'!J$2:J217)+1,0))</f>
        <v>0</v>
      </c>
      <c r="K218" s="3">
        <f>IF(MAX(K$2:K217)&gt;=MAX(J:J),0,MAX(K$2:K217)+1)</f>
        <v>0</v>
      </c>
      <c r="Q218" s="89">
        <v>0</v>
      </c>
      <c r="S218" s="16" t="str">
        <f t="shared" si="10"/>
        <v/>
      </c>
      <c r="U218" s="16">
        <f t="shared" si="11"/>
        <v>0</v>
      </c>
    </row>
    <row r="219" spans="2:21" ht="15" customHeight="1" x14ac:dyDescent="0.15">
      <c r="B219" s="3">
        <f t="shared" si="9"/>
        <v>0</v>
      </c>
      <c r="D219" s="3">
        <f>IF(AND(LEN(O219)=4,J219&gt;0),MAX(D$2:D218)+1,0)</f>
        <v>0</v>
      </c>
      <c r="E219" s="3">
        <f>IF(OR(AND(科目汇总表!P$5=1,LEN(O219)=4,J219&gt;0),AND(科目汇总表!P$5=2,LEN(O219)=6,J219&gt;0),AND(科目汇总表!P$5=3,LEN(O219)=8,J219&gt;0),AND(科目汇总表!P$5=4,LEN(O219)=10,J219&gt;0)),MAX(E$2:E218)+1,0)</f>
        <v>0</v>
      </c>
      <c r="G219" s="10"/>
      <c r="J219" s="3">
        <f>IF(O219="",0,IF(OR(Q219&lt;&gt;0,SUMIF(data2!H$4:H$10000,O219,data2!V$4:V$10000)&lt;&gt;0,SUMIF(data2!H$4:H$10000,O219,data2!W$4:W$10000)&lt;&gt;0,SUMIF(data2!I$4:I$10000,O219,data2!V$4:V$10000)&lt;&gt;0,SUMIF(data2!I$4:I$10000,O219,data2!W$4:W$10000)&lt;&gt;0,SUMIF(data2!J$4:J$10000,O219,data2!V$4:V$10000)&lt;&gt;0,SUMIF(data2!J$4:J$10000,O219,data2!W$4:W$10000)&lt;&gt;0,SUMIF(data2!T$4:T$10000,O219,data2!V$4:V$10000)&lt;&gt;0,SUMIF(data2!T$4:T$10000,O219,data2!W$4:W$10000)&lt;&gt;0),MAX('km2'!J$2:J218)+1,0))</f>
        <v>0</v>
      </c>
      <c r="K219" s="3">
        <f>IF(MAX(K$2:K218)&gt;=MAX(J:J),0,MAX(K$2:K218)+1)</f>
        <v>0</v>
      </c>
      <c r="Q219" s="89">
        <v>0</v>
      </c>
      <c r="S219" s="16" t="str">
        <f t="shared" si="10"/>
        <v/>
      </c>
      <c r="U219" s="16">
        <f t="shared" si="11"/>
        <v>0</v>
      </c>
    </row>
    <row r="220" spans="2:21" ht="15" customHeight="1" x14ac:dyDescent="0.15">
      <c r="B220" s="3">
        <f t="shared" si="9"/>
        <v>0</v>
      </c>
      <c r="D220" s="3">
        <f>IF(AND(LEN(O220)=4,J220&gt;0),MAX(D$2:D219)+1,0)</f>
        <v>0</v>
      </c>
      <c r="E220" s="3">
        <f>IF(OR(AND(科目汇总表!P$5=1,LEN(O220)=4,J220&gt;0),AND(科目汇总表!P$5=2,LEN(O220)=6,J220&gt;0),AND(科目汇总表!P$5=3,LEN(O220)=8,J220&gt;0),AND(科目汇总表!P$5=4,LEN(O220)=10,J220&gt;0)),MAX(E$2:E219)+1,0)</f>
        <v>0</v>
      </c>
      <c r="G220" s="10"/>
      <c r="J220" s="3">
        <f>IF(O220="",0,IF(OR(Q220&lt;&gt;0,SUMIF(data2!H$4:H$10000,O220,data2!V$4:V$10000)&lt;&gt;0,SUMIF(data2!H$4:H$10000,O220,data2!W$4:W$10000)&lt;&gt;0,SUMIF(data2!I$4:I$10000,O220,data2!V$4:V$10000)&lt;&gt;0,SUMIF(data2!I$4:I$10000,O220,data2!W$4:W$10000)&lt;&gt;0,SUMIF(data2!J$4:J$10000,O220,data2!V$4:V$10000)&lt;&gt;0,SUMIF(data2!J$4:J$10000,O220,data2!W$4:W$10000)&lt;&gt;0,SUMIF(data2!T$4:T$10000,O220,data2!V$4:V$10000)&lt;&gt;0,SUMIF(data2!T$4:T$10000,O220,data2!W$4:W$10000)&lt;&gt;0),MAX('km2'!J$2:J219)+1,0))</f>
        <v>0</v>
      </c>
      <c r="K220" s="3">
        <f>IF(MAX(K$2:K219)&gt;=MAX(J:J),0,MAX(K$2:K219)+1)</f>
        <v>0</v>
      </c>
      <c r="Q220" s="89">
        <v>0</v>
      </c>
      <c r="S220" s="16" t="str">
        <f t="shared" si="10"/>
        <v/>
      </c>
      <c r="U220" s="16">
        <f t="shared" si="11"/>
        <v>0</v>
      </c>
    </row>
    <row r="221" spans="2:21" ht="15" customHeight="1" x14ac:dyDescent="0.15">
      <c r="B221" s="3">
        <f t="shared" si="9"/>
        <v>0</v>
      </c>
      <c r="D221" s="3">
        <f>IF(AND(LEN(O221)=4,J221&gt;0),MAX(D$2:D220)+1,0)</f>
        <v>0</v>
      </c>
      <c r="E221" s="3">
        <f>IF(OR(AND(科目汇总表!P$5=1,LEN(O221)=4,J221&gt;0),AND(科目汇总表!P$5=2,LEN(O221)=6,J221&gt;0),AND(科目汇总表!P$5=3,LEN(O221)=8,J221&gt;0),AND(科目汇总表!P$5=4,LEN(O221)=10,J221&gt;0)),MAX(E$2:E220)+1,0)</f>
        <v>0</v>
      </c>
      <c r="G221" s="10"/>
      <c r="J221" s="3">
        <f>IF(O221="",0,IF(OR(Q221&lt;&gt;0,SUMIF(data2!H$4:H$10000,O221,data2!V$4:V$10000)&lt;&gt;0,SUMIF(data2!H$4:H$10000,O221,data2!W$4:W$10000)&lt;&gt;0,SUMIF(data2!I$4:I$10000,O221,data2!V$4:V$10000)&lt;&gt;0,SUMIF(data2!I$4:I$10000,O221,data2!W$4:W$10000)&lt;&gt;0,SUMIF(data2!J$4:J$10000,O221,data2!V$4:V$10000)&lt;&gt;0,SUMIF(data2!J$4:J$10000,O221,data2!W$4:W$10000)&lt;&gt;0,SUMIF(data2!T$4:T$10000,O221,data2!V$4:V$10000)&lt;&gt;0,SUMIF(data2!T$4:T$10000,O221,data2!W$4:W$10000)&lt;&gt;0),MAX('km2'!J$2:J220)+1,0))</f>
        <v>0</v>
      </c>
      <c r="K221" s="3">
        <f>IF(MAX(K$2:K220)&gt;=MAX(J:J),0,MAX(K$2:K220)+1)</f>
        <v>0</v>
      </c>
      <c r="Q221" s="89">
        <v>0</v>
      </c>
      <c r="S221" s="16" t="str">
        <f t="shared" si="10"/>
        <v/>
      </c>
      <c r="U221" s="16">
        <f t="shared" si="11"/>
        <v>0</v>
      </c>
    </row>
    <row r="222" spans="2:21" ht="15" customHeight="1" x14ac:dyDescent="0.15">
      <c r="B222" s="3">
        <f t="shared" si="9"/>
        <v>0</v>
      </c>
      <c r="D222" s="3">
        <f>IF(AND(LEN(O222)=4,J222&gt;0),MAX(D$2:D221)+1,0)</f>
        <v>0</v>
      </c>
      <c r="E222" s="3">
        <f>IF(OR(AND(科目汇总表!P$5=1,LEN(O222)=4,J222&gt;0),AND(科目汇总表!P$5=2,LEN(O222)=6,J222&gt;0),AND(科目汇总表!P$5=3,LEN(O222)=8,J222&gt;0),AND(科目汇总表!P$5=4,LEN(O222)=10,J222&gt;0)),MAX(E$2:E221)+1,0)</f>
        <v>0</v>
      </c>
      <c r="G222" s="10"/>
      <c r="J222" s="3">
        <f>IF(O222="",0,IF(OR(Q222&lt;&gt;0,SUMIF(data2!H$4:H$10000,O222,data2!V$4:V$10000)&lt;&gt;0,SUMIF(data2!H$4:H$10000,O222,data2!W$4:W$10000)&lt;&gt;0,SUMIF(data2!I$4:I$10000,O222,data2!V$4:V$10000)&lt;&gt;0,SUMIF(data2!I$4:I$10000,O222,data2!W$4:W$10000)&lt;&gt;0,SUMIF(data2!J$4:J$10000,O222,data2!V$4:V$10000)&lt;&gt;0,SUMIF(data2!J$4:J$10000,O222,data2!W$4:W$10000)&lt;&gt;0,SUMIF(data2!T$4:T$10000,O222,data2!V$4:V$10000)&lt;&gt;0,SUMIF(data2!T$4:T$10000,O222,data2!W$4:W$10000)&lt;&gt;0),MAX('km2'!J$2:J221)+1,0))</f>
        <v>0</v>
      </c>
      <c r="K222" s="3">
        <f>IF(MAX(K$2:K221)&gt;=MAX(J:J),0,MAX(K$2:K221)+1)</f>
        <v>0</v>
      </c>
      <c r="Q222" s="89">
        <v>0</v>
      </c>
      <c r="S222" s="16" t="str">
        <f t="shared" si="10"/>
        <v/>
      </c>
      <c r="U222" s="16">
        <f t="shared" si="11"/>
        <v>0</v>
      </c>
    </row>
    <row r="223" spans="2:21" ht="15" customHeight="1" x14ac:dyDescent="0.15">
      <c r="B223" s="3">
        <f t="shared" si="9"/>
        <v>0</v>
      </c>
      <c r="D223" s="3">
        <f>IF(AND(LEN(O223)=4,J223&gt;0),MAX(D$2:D222)+1,0)</f>
        <v>0</v>
      </c>
      <c r="E223" s="3">
        <f>IF(OR(AND(科目汇总表!P$5=1,LEN(O223)=4,J223&gt;0),AND(科目汇总表!P$5=2,LEN(O223)=6,J223&gt;0),AND(科目汇总表!P$5=3,LEN(O223)=8,J223&gt;0),AND(科目汇总表!P$5=4,LEN(O223)=10,J223&gt;0)),MAX(E$2:E222)+1,0)</f>
        <v>0</v>
      </c>
      <c r="G223" s="10"/>
      <c r="J223" s="3">
        <f>IF(O223="",0,IF(OR(Q223&lt;&gt;0,SUMIF(data2!H$4:H$10000,O223,data2!V$4:V$10000)&lt;&gt;0,SUMIF(data2!H$4:H$10000,O223,data2!W$4:W$10000)&lt;&gt;0,SUMIF(data2!I$4:I$10000,O223,data2!V$4:V$10000)&lt;&gt;0,SUMIF(data2!I$4:I$10000,O223,data2!W$4:W$10000)&lt;&gt;0,SUMIF(data2!J$4:J$10000,O223,data2!V$4:V$10000)&lt;&gt;0,SUMIF(data2!J$4:J$10000,O223,data2!W$4:W$10000)&lt;&gt;0,SUMIF(data2!T$4:T$10000,O223,data2!V$4:V$10000)&lt;&gt;0,SUMIF(data2!T$4:T$10000,O223,data2!W$4:W$10000)&lt;&gt;0),MAX('km2'!J$2:J222)+1,0))</f>
        <v>0</v>
      </c>
      <c r="K223" s="3">
        <f>IF(MAX(K$2:K222)&gt;=MAX(J:J),0,MAX(K$2:K222)+1)</f>
        <v>0</v>
      </c>
      <c r="Q223" s="89">
        <v>0</v>
      </c>
      <c r="S223" s="16" t="str">
        <f t="shared" si="10"/>
        <v/>
      </c>
      <c r="U223" s="16">
        <f t="shared" si="11"/>
        <v>0</v>
      </c>
    </row>
    <row r="224" spans="2:21" ht="15" customHeight="1" x14ac:dyDescent="0.15">
      <c r="B224" s="3">
        <f t="shared" si="9"/>
        <v>0</v>
      </c>
      <c r="D224" s="3">
        <f>IF(AND(LEN(O224)=4,J224&gt;0),MAX(D$2:D223)+1,0)</f>
        <v>0</v>
      </c>
      <c r="E224" s="3">
        <f>IF(OR(AND(科目汇总表!P$5=1,LEN(O224)=4,J224&gt;0),AND(科目汇总表!P$5=2,LEN(O224)=6,J224&gt;0),AND(科目汇总表!P$5=3,LEN(O224)=8,J224&gt;0),AND(科目汇总表!P$5=4,LEN(O224)=10,J224&gt;0)),MAX(E$2:E223)+1,0)</f>
        <v>0</v>
      </c>
      <c r="G224" s="10"/>
      <c r="J224" s="3">
        <f>IF(O224="",0,IF(OR(Q224&lt;&gt;0,SUMIF(data2!H$4:H$10000,O224,data2!V$4:V$10000)&lt;&gt;0,SUMIF(data2!H$4:H$10000,O224,data2!W$4:W$10000)&lt;&gt;0,SUMIF(data2!I$4:I$10000,O224,data2!V$4:V$10000)&lt;&gt;0,SUMIF(data2!I$4:I$10000,O224,data2!W$4:W$10000)&lt;&gt;0,SUMIF(data2!J$4:J$10000,O224,data2!V$4:V$10000)&lt;&gt;0,SUMIF(data2!J$4:J$10000,O224,data2!W$4:W$10000)&lt;&gt;0,SUMIF(data2!T$4:T$10000,O224,data2!V$4:V$10000)&lt;&gt;0,SUMIF(data2!T$4:T$10000,O224,data2!W$4:W$10000)&lt;&gt;0),MAX('km2'!J$2:J223)+1,0))</f>
        <v>0</v>
      </c>
      <c r="K224" s="3">
        <f>IF(MAX(K$2:K223)&gt;=MAX(J:J),0,MAX(K$2:K223)+1)</f>
        <v>0</v>
      </c>
      <c r="Q224" s="89">
        <v>0</v>
      </c>
      <c r="S224" s="16" t="str">
        <f t="shared" si="10"/>
        <v/>
      </c>
      <c r="U224" s="16">
        <f t="shared" si="11"/>
        <v>0</v>
      </c>
    </row>
    <row r="225" spans="2:21" ht="15" customHeight="1" x14ac:dyDescent="0.15">
      <c r="B225" s="3">
        <f t="shared" si="9"/>
        <v>0</v>
      </c>
      <c r="D225" s="3">
        <f>IF(AND(LEN(O225)=4,J225&gt;0),MAX(D$2:D224)+1,0)</f>
        <v>0</v>
      </c>
      <c r="E225" s="3">
        <f>IF(OR(AND(科目汇总表!P$5=1,LEN(O225)=4,J225&gt;0),AND(科目汇总表!P$5=2,LEN(O225)=6,J225&gt;0),AND(科目汇总表!P$5=3,LEN(O225)=8,J225&gt;0),AND(科目汇总表!P$5=4,LEN(O225)=10,J225&gt;0)),MAX(E$2:E224)+1,0)</f>
        <v>0</v>
      </c>
      <c r="G225" s="10"/>
      <c r="J225" s="3">
        <f>IF(O225="",0,IF(OR(Q225&lt;&gt;0,SUMIF(data2!H$4:H$10000,O225,data2!V$4:V$10000)&lt;&gt;0,SUMIF(data2!H$4:H$10000,O225,data2!W$4:W$10000)&lt;&gt;0,SUMIF(data2!I$4:I$10000,O225,data2!V$4:V$10000)&lt;&gt;0,SUMIF(data2!I$4:I$10000,O225,data2!W$4:W$10000)&lt;&gt;0,SUMIF(data2!J$4:J$10000,O225,data2!V$4:V$10000)&lt;&gt;0,SUMIF(data2!J$4:J$10000,O225,data2!W$4:W$10000)&lt;&gt;0,SUMIF(data2!T$4:T$10000,O225,data2!V$4:V$10000)&lt;&gt;0,SUMIF(data2!T$4:T$10000,O225,data2!W$4:W$10000)&lt;&gt;0),MAX('km2'!J$2:J224)+1,0))</f>
        <v>0</v>
      </c>
      <c r="K225" s="3">
        <f>IF(MAX(K$2:K224)&gt;=MAX(J:J),0,MAX(K$2:K224)+1)</f>
        <v>0</v>
      </c>
      <c r="Q225" s="89">
        <v>0</v>
      </c>
      <c r="S225" s="16" t="str">
        <f t="shared" si="10"/>
        <v/>
      </c>
      <c r="U225" s="16">
        <f t="shared" si="11"/>
        <v>0</v>
      </c>
    </row>
    <row r="226" spans="2:21" ht="15" customHeight="1" x14ac:dyDescent="0.15">
      <c r="B226" s="3">
        <f t="shared" si="9"/>
        <v>0</v>
      </c>
      <c r="D226" s="3">
        <f>IF(AND(LEN(O226)=4,J226&gt;0),MAX(D$2:D225)+1,0)</f>
        <v>0</v>
      </c>
      <c r="E226" s="3">
        <f>IF(OR(AND(科目汇总表!P$5=1,LEN(O226)=4,J226&gt;0),AND(科目汇总表!P$5=2,LEN(O226)=6,J226&gt;0),AND(科目汇总表!P$5=3,LEN(O226)=8,J226&gt;0),AND(科目汇总表!P$5=4,LEN(O226)=10,J226&gt;0)),MAX(E$2:E225)+1,0)</f>
        <v>0</v>
      </c>
      <c r="G226" s="10"/>
      <c r="J226" s="3">
        <f>IF(O226="",0,IF(OR(Q226&lt;&gt;0,SUMIF(data2!H$4:H$10000,O226,data2!V$4:V$10000)&lt;&gt;0,SUMIF(data2!H$4:H$10000,O226,data2!W$4:W$10000)&lt;&gt;0,SUMIF(data2!I$4:I$10000,O226,data2!V$4:V$10000)&lt;&gt;0,SUMIF(data2!I$4:I$10000,O226,data2!W$4:W$10000)&lt;&gt;0,SUMIF(data2!J$4:J$10000,O226,data2!V$4:V$10000)&lt;&gt;0,SUMIF(data2!J$4:J$10000,O226,data2!W$4:W$10000)&lt;&gt;0,SUMIF(data2!T$4:T$10000,O226,data2!V$4:V$10000)&lt;&gt;0,SUMIF(data2!T$4:T$10000,O226,data2!W$4:W$10000)&lt;&gt;0),MAX('km2'!J$2:J225)+1,0))</f>
        <v>0</v>
      </c>
      <c r="K226" s="3">
        <f>IF(MAX(K$2:K225)&gt;=MAX(J:J),0,MAX(K$2:K225)+1)</f>
        <v>0</v>
      </c>
      <c r="Q226" s="89">
        <v>0</v>
      </c>
      <c r="S226" s="16" t="str">
        <f t="shared" si="10"/>
        <v/>
      </c>
      <c r="U226" s="16">
        <f t="shared" si="11"/>
        <v>0</v>
      </c>
    </row>
    <row r="227" spans="2:21" ht="15" customHeight="1" x14ac:dyDescent="0.15">
      <c r="B227" s="3">
        <f t="shared" si="9"/>
        <v>0</v>
      </c>
      <c r="D227" s="3">
        <f>IF(AND(LEN(O227)=4,J227&gt;0),MAX(D$2:D226)+1,0)</f>
        <v>0</v>
      </c>
      <c r="E227" s="3">
        <f>IF(OR(AND(科目汇总表!P$5=1,LEN(O227)=4,J227&gt;0),AND(科目汇总表!P$5=2,LEN(O227)=6,J227&gt;0),AND(科目汇总表!P$5=3,LEN(O227)=8,J227&gt;0),AND(科目汇总表!P$5=4,LEN(O227)=10,J227&gt;0)),MAX(E$2:E226)+1,0)</f>
        <v>0</v>
      </c>
      <c r="G227" s="10"/>
      <c r="J227" s="3">
        <f>IF(O227="",0,IF(OR(Q227&lt;&gt;0,SUMIF(data2!H$4:H$10000,O227,data2!V$4:V$10000)&lt;&gt;0,SUMIF(data2!H$4:H$10000,O227,data2!W$4:W$10000)&lt;&gt;0,SUMIF(data2!I$4:I$10000,O227,data2!V$4:V$10000)&lt;&gt;0,SUMIF(data2!I$4:I$10000,O227,data2!W$4:W$10000)&lt;&gt;0,SUMIF(data2!J$4:J$10000,O227,data2!V$4:V$10000)&lt;&gt;0,SUMIF(data2!J$4:J$10000,O227,data2!W$4:W$10000)&lt;&gt;0,SUMIF(data2!T$4:T$10000,O227,data2!V$4:V$10000)&lt;&gt;0,SUMIF(data2!T$4:T$10000,O227,data2!W$4:W$10000)&lt;&gt;0),MAX('km2'!J$2:J226)+1,0))</f>
        <v>0</v>
      </c>
      <c r="K227" s="3">
        <f>IF(MAX(K$2:K226)&gt;=MAX(J:J),0,MAX(K$2:K226)+1)</f>
        <v>0</v>
      </c>
      <c r="Q227" s="89">
        <v>0</v>
      </c>
      <c r="S227" s="16" t="str">
        <f t="shared" si="10"/>
        <v/>
      </c>
      <c r="U227" s="16">
        <f t="shared" si="11"/>
        <v>0</v>
      </c>
    </row>
    <row r="228" spans="2:21" ht="15" customHeight="1" x14ac:dyDescent="0.15">
      <c r="B228" s="3">
        <f t="shared" si="9"/>
        <v>0</v>
      </c>
      <c r="D228" s="3">
        <f>IF(AND(LEN(O228)=4,J228&gt;0),MAX(D$2:D227)+1,0)</f>
        <v>0</v>
      </c>
      <c r="E228" s="3">
        <f>IF(OR(AND(科目汇总表!P$5=1,LEN(O228)=4,J228&gt;0),AND(科目汇总表!P$5=2,LEN(O228)=6,J228&gt;0),AND(科目汇总表!P$5=3,LEN(O228)=8,J228&gt;0),AND(科目汇总表!P$5=4,LEN(O228)=10,J228&gt;0)),MAX(E$2:E227)+1,0)</f>
        <v>0</v>
      </c>
      <c r="G228" s="10"/>
      <c r="J228" s="3">
        <f>IF(O228="",0,IF(OR(Q228&lt;&gt;0,SUMIF(data2!H$4:H$10000,O228,data2!V$4:V$10000)&lt;&gt;0,SUMIF(data2!H$4:H$10000,O228,data2!W$4:W$10000)&lt;&gt;0,SUMIF(data2!I$4:I$10000,O228,data2!V$4:V$10000)&lt;&gt;0,SUMIF(data2!I$4:I$10000,O228,data2!W$4:W$10000)&lt;&gt;0,SUMIF(data2!J$4:J$10000,O228,data2!V$4:V$10000)&lt;&gt;0,SUMIF(data2!J$4:J$10000,O228,data2!W$4:W$10000)&lt;&gt;0,SUMIF(data2!T$4:T$10000,O228,data2!V$4:V$10000)&lt;&gt;0,SUMIF(data2!T$4:T$10000,O228,data2!W$4:W$10000)&lt;&gt;0),MAX('km2'!J$2:J227)+1,0))</f>
        <v>0</v>
      </c>
      <c r="K228" s="3">
        <f>IF(MAX(K$2:K227)&gt;=MAX(J:J),0,MAX(K$2:K227)+1)</f>
        <v>0</v>
      </c>
      <c r="Q228" s="89">
        <v>0</v>
      </c>
      <c r="S228" s="16" t="str">
        <f t="shared" si="10"/>
        <v/>
      </c>
      <c r="U228" s="16">
        <f t="shared" si="11"/>
        <v>0</v>
      </c>
    </row>
    <row r="229" spans="2:21" ht="15" customHeight="1" x14ac:dyDescent="0.15">
      <c r="B229" s="3">
        <f t="shared" si="9"/>
        <v>0</v>
      </c>
      <c r="D229" s="3">
        <f>IF(AND(LEN(O229)=4,J229&gt;0),MAX(D$2:D228)+1,0)</f>
        <v>0</v>
      </c>
      <c r="E229" s="3">
        <f>IF(OR(AND(科目汇总表!P$5=1,LEN(O229)=4,J229&gt;0),AND(科目汇总表!P$5=2,LEN(O229)=6,J229&gt;0),AND(科目汇总表!P$5=3,LEN(O229)=8,J229&gt;0),AND(科目汇总表!P$5=4,LEN(O229)=10,J229&gt;0)),MAX(E$2:E228)+1,0)</f>
        <v>0</v>
      </c>
      <c r="G229" s="10"/>
      <c r="J229" s="3">
        <f>IF(O229="",0,IF(OR(Q229&lt;&gt;0,SUMIF(data2!H$4:H$10000,O229,data2!V$4:V$10000)&lt;&gt;0,SUMIF(data2!H$4:H$10000,O229,data2!W$4:W$10000)&lt;&gt;0,SUMIF(data2!I$4:I$10000,O229,data2!V$4:V$10000)&lt;&gt;0,SUMIF(data2!I$4:I$10000,O229,data2!W$4:W$10000)&lt;&gt;0,SUMIF(data2!J$4:J$10000,O229,data2!V$4:V$10000)&lt;&gt;0,SUMIF(data2!J$4:J$10000,O229,data2!W$4:W$10000)&lt;&gt;0,SUMIF(data2!T$4:T$10000,O229,data2!V$4:V$10000)&lt;&gt;0,SUMIF(data2!T$4:T$10000,O229,data2!W$4:W$10000)&lt;&gt;0),MAX('km2'!J$2:J228)+1,0))</f>
        <v>0</v>
      </c>
      <c r="K229" s="3">
        <f>IF(MAX(K$2:K228)&gt;=MAX(J:J),0,MAX(K$2:K228)+1)</f>
        <v>0</v>
      </c>
      <c r="Q229" s="89">
        <v>0</v>
      </c>
      <c r="S229" s="16" t="str">
        <f t="shared" si="10"/>
        <v/>
      </c>
      <c r="U229" s="16">
        <f t="shared" si="11"/>
        <v>0</v>
      </c>
    </row>
    <row r="230" spans="2:21" ht="15" customHeight="1" x14ac:dyDescent="0.15">
      <c r="B230" s="3">
        <f t="shared" si="9"/>
        <v>0</v>
      </c>
      <c r="D230" s="3">
        <f>IF(AND(LEN(O230)=4,J230&gt;0),MAX(D$2:D229)+1,0)</f>
        <v>0</v>
      </c>
      <c r="E230" s="3">
        <f>IF(OR(AND(科目汇总表!P$5=1,LEN(O230)=4,J230&gt;0),AND(科目汇总表!P$5=2,LEN(O230)=6,J230&gt;0),AND(科目汇总表!P$5=3,LEN(O230)=8,J230&gt;0),AND(科目汇总表!P$5=4,LEN(O230)=10,J230&gt;0)),MAX(E$2:E229)+1,0)</f>
        <v>0</v>
      </c>
      <c r="G230" s="10"/>
      <c r="J230" s="3">
        <f>IF(O230="",0,IF(OR(Q230&lt;&gt;0,SUMIF(data2!H$4:H$10000,O230,data2!V$4:V$10000)&lt;&gt;0,SUMIF(data2!H$4:H$10000,O230,data2!W$4:W$10000)&lt;&gt;0,SUMIF(data2!I$4:I$10000,O230,data2!V$4:V$10000)&lt;&gt;0,SUMIF(data2!I$4:I$10000,O230,data2!W$4:W$10000)&lt;&gt;0,SUMIF(data2!J$4:J$10000,O230,data2!V$4:V$10000)&lt;&gt;0,SUMIF(data2!J$4:J$10000,O230,data2!W$4:W$10000)&lt;&gt;0,SUMIF(data2!T$4:T$10000,O230,data2!V$4:V$10000)&lt;&gt;0,SUMIF(data2!T$4:T$10000,O230,data2!W$4:W$10000)&lt;&gt;0),MAX('km2'!J$2:J229)+1,0))</f>
        <v>0</v>
      </c>
      <c r="K230" s="3">
        <f>IF(MAX(K$2:K229)&gt;=MAX(J:J),0,MAX(K$2:K229)+1)</f>
        <v>0</v>
      </c>
      <c r="Q230" s="89">
        <v>0</v>
      </c>
      <c r="S230" s="16" t="str">
        <f t="shared" si="10"/>
        <v/>
      </c>
      <c r="U230" s="16">
        <f t="shared" si="11"/>
        <v>0</v>
      </c>
    </row>
    <row r="231" spans="2:21" ht="15" customHeight="1" x14ac:dyDescent="0.15">
      <c r="B231" s="3">
        <f t="shared" si="9"/>
        <v>0</v>
      </c>
      <c r="D231" s="3">
        <f>IF(AND(LEN(O231)=4,J231&gt;0),MAX(D$2:D230)+1,0)</f>
        <v>0</v>
      </c>
      <c r="E231" s="3">
        <f>IF(OR(AND(科目汇总表!P$5=1,LEN(O231)=4,J231&gt;0),AND(科目汇总表!P$5=2,LEN(O231)=6,J231&gt;0),AND(科目汇总表!P$5=3,LEN(O231)=8,J231&gt;0),AND(科目汇总表!P$5=4,LEN(O231)=10,J231&gt;0)),MAX(E$2:E230)+1,0)</f>
        <v>0</v>
      </c>
      <c r="G231" s="10"/>
      <c r="J231" s="3">
        <f>IF(O231="",0,IF(OR(Q231&lt;&gt;0,SUMIF(data2!H$4:H$10000,O231,data2!V$4:V$10000)&lt;&gt;0,SUMIF(data2!H$4:H$10000,O231,data2!W$4:W$10000)&lt;&gt;0,SUMIF(data2!I$4:I$10000,O231,data2!V$4:V$10000)&lt;&gt;0,SUMIF(data2!I$4:I$10000,O231,data2!W$4:W$10000)&lt;&gt;0,SUMIF(data2!J$4:J$10000,O231,data2!V$4:V$10000)&lt;&gt;0,SUMIF(data2!J$4:J$10000,O231,data2!W$4:W$10000)&lt;&gt;0,SUMIF(data2!T$4:T$10000,O231,data2!V$4:V$10000)&lt;&gt;0,SUMIF(data2!T$4:T$10000,O231,data2!W$4:W$10000)&lt;&gt;0),MAX('km2'!J$2:J230)+1,0))</f>
        <v>0</v>
      </c>
      <c r="K231" s="3">
        <f>IF(MAX(K$2:K230)&gt;=MAX(J:J),0,MAX(K$2:K230)+1)</f>
        <v>0</v>
      </c>
      <c r="Q231" s="89">
        <v>0</v>
      </c>
      <c r="S231" s="16" t="str">
        <f t="shared" si="10"/>
        <v/>
      </c>
      <c r="U231" s="16">
        <f t="shared" si="11"/>
        <v>0</v>
      </c>
    </row>
    <row r="232" spans="2:21" ht="15" customHeight="1" x14ac:dyDescent="0.15">
      <c r="B232" s="3">
        <f t="shared" si="9"/>
        <v>0</v>
      </c>
      <c r="D232" s="3">
        <f>IF(AND(LEN(O232)=4,J232&gt;0),MAX(D$2:D231)+1,0)</f>
        <v>0</v>
      </c>
      <c r="E232" s="3">
        <f>IF(OR(AND(科目汇总表!P$5=1,LEN(O232)=4,J232&gt;0),AND(科目汇总表!P$5=2,LEN(O232)=6,J232&gt;0),AND(科目汇总表!P$5=3,LEN(O232)=8,J232&gt;0),AND(科目汇总表!P$5=4,LEN(O232)=10,J232&gt;0)),MAX(E$2:E231)+1,0)</f>
        <v>0</v>
      </c>
      <c r="G232" s="10"/>
      <c r="J232" s="3">
        <f>IF(O232="",0,IF(OR(Q232&lt;&gt;0,SUMIF(data2!H$4:H$10000,O232,data2!V$4:V$10000)&lt;&gt;0,SUMIF(data2!H$4:H$10000,O232,data2!W$4:W$10000)&lt;&gt;0,SUMIF(data2!I$4:I$10000,O232,data2!V$4:V$10000)&lt;&gt;0,SUMIF(data2!I$4:I$10000,O232,data2!W$4:W$10000)&lt;&gt;0,SUMIF(data2!J$4:J$10000,O232,data2!V$4:V$10000)&lt;&gt;0,SUMIF(data2!J$4:J$10000,O232,data2!W$4:W$10000)&lt;&gt;0,SUMIF(data2!T$4:T$10000,O232,data2!V$4:V$10000)&lt;&gt;0,SUMIF(data2!T$4:T$10000,O232,data2!W$4:W$10000)&lt;&gt;0),MAX('km2'!J$2:J231)+1,0))</f>
        <v>0</v>
      </c>
      <c r="K232" s="3">
        <f>IF(MAX(K$2:K231)&gt;=MAX(J:J),0,MAX(K$2:K231)+1)</f>
        <v>0</v>
      </c>
      <c r="Q232" s="89">
        <v>0</v>
      </c>
      <c r="S232" s="16" t="str">
        <f t="shared" si="10"/>
        <v/>
      </c>
      <c r="U232" s="16">
        <f t="shared" si="11"/>
        <v>0</v>
      </c>
    </row>
    <row r="233" spans="2:21" ht="15" customHeight="1" x14ac:dyDescent="0.15">
      <c r="B233" s="3">
        <f t="shared" si="9"/>
        <v>0</v>
      </c>
      <c r="D233" s="3">
        <f>IF(AND(LEN(O233)=4,J233&gt;0),MAX(D$2:D232)+1,0)</f>
        <v>0</v>
      </c>
      <c r="E233" s="3">
        <f>IF(OR(AND(科目汇总表!P$5=1,LEN(O233)=4,J233&gt;0),AND(科目汇总表!P$5=2,LEN(O233)=6,J233&gt;0),AND(科目汇总表!P$5=3,LEN(O233)=8,J233&gt;0),AND(科目汇总表!P$5=4,LEN(O233)=10,J233&gt;0)),MAX(E$2:E232)+1,0)</f>
        <v>0</v>
      </c>
      <c r="G233" s="10"/>
      <c r="J233" s="3">
        <f>IF(O233="",0,IF(OR(Q233&lt;&gt;0,SUMIF(data2!H$4:H$10000,O233,data2!V$4:V$10000)&lt;&gt;0,SUMIF(data2!H$4:H$10000,O233,data2!W$4:W$10000)&lt;&gt;0,SUMIF(data2!I$4:I$10000,O233,data2!V$4:V$10000)&lt;&gt;0,SUMIF(data2!I$4:I$10000,O233,data2!W$4:W$10000)&lt;&gt;0,SUMIF(data2!J$4:J$10000,O233,data2!V$4:V$10000)&lt;&gt;0,SUMIF(data2!J$4:J$10000,O233,data2!W$4:W$10000)&lt;&gt;0,SUMIF(data2!T$4:T$10000,O233,data2!V$4:V$10000)&lt;&gt;0,SUMIF(data2!T$4:T$10000,O233,data2!W$4:W$10000)&lt;&gt;0),MAX('km2'!J$2:J232)+1,0))</f>
        <v>0</v>
      </c>
      <c r="K233" s="3">
        <f>IF(MAX(K$2:K232)&gt;=MAX(J:J),0,MAX(K$2:K232)+1)</f>
        <v>0</v>
      </c>
      <c r="Q233" s="89">
        <v>0</v>
      </c>
      <c r="S233" s="16" t="str">
        <f t="shared" si="10"/>
        <v/>
      </c>
      <c r="U233" s="16">
        <f t="shared" si="11"/>
        <v>0</v>
      </c>
    </row>
    <row r="234" spans="2:21" ht="15" customHeight="1" x14ac:dyDescent="0.15">
      <c r="B234" s="3">
        <f t="shared" si="9"/>
        <v>0</v>
      </c>
      <c r="D234" s="3">
        <f>IF(AND(LEN(O234)=4,J234&gt;0),MAX(D$2:D233)+1,0)</f>
        <v>0</v>
      </c>
      <c r="E234" s="3">
        <f>IF(OR(AND(科目汇总表!P$5=1,LEN(O234)=4,J234&gt;0),AND(科目汇总表!P$5=2,LEN(O234)=6,J234&gt;0),AND(科目汇总表!P$5=3,LEN(O234)=8,J234&gt;0),AND(科目汇总表!P$5=4,LEN(O234)=10,J234&gt;0)),MAX(E$2:E233)+1,0)</f>
        <v>0</v>
      </c>
      <c r="G234" s="10"/>
      <c r="J234" s="3">
        <f>IF(O234="",0,IF(OR(Q234&lt;&gt;0,SUMIF(data2!H$4:H$10000,O234,data2!V$4:V$10000)&lt;&gt;0,SUMIF(data2!H$4:H$10000,O234,data2!W$4:W$10000)&lt;&gt;0,SUMIF(data2!I$4:I$10000,O234,data2!V$4:V$10000)&lt;&gt;0,SUMIF(data2!I$4:I$10000,O234,data2!W$4:W$10000)&lt;&gt;0,SUMIF(data2!J$4:J$10000,O234,data2!V$4:V$10000)&lt;&gt;0,SUMIF(data2!J$4:J$10000,O234,data2!W$4:W$10000)&lt;&gt;0,SUMIF(data2!T$4:T$10000,O234,data2!V$4:V$10000)&lt;&gt;0,SUMIF(data2!T$4:T$10000,O234,data2!W$4:W$10000)&lt;&gt;0),MAX('km2'!J$2:J233)+1,0))</f>
        <v>0</v>
      </c>
      <c r="K234" s="3">
        <f>IF(MAX(K$2:K233)&gt;=MAX(J:J),0,MAX(K$2:K233)+1)</f>
        <v>0</v>
      </c>
      <c r="Q234" s="89">
        <v>0</v>
      </c>
      <c r="S234" s="16" t="str">
        <f t="shared" si="10"/>
        <v/>
      </c>
      <c r="U234" s="16">
        <f t="shared" si="11"/>
        <v>0</v>
      </c>
    </row>
    <row r="235" spans="2:21" ht="15" customHeight="1" x14ac:dyDescent="0.15">
      <c r="B235" s="3">
        <f t="shared" si="9"/>
        <v>0</v>
      </c>
      <c r="D235" s="3">
        <f>IF(AND(LEN(O235)=4,J235&gt;0),MAX(D$2:D234)+1,0)</f>
        <v>0</v>
      </c>
      <c r="E235" s="3">
        <f>IF(OR(AND(科目汇总表!P$5=1,LEN(O235)=4,J235&gt;0),AND(科目汇总表!P$5=2,LEN(O235)=6,J235&gt;0),AND(科目汇总表!P$5=3,LEN(O235)=8,J235&gt;0),AND(科目汇总表!P$5=4,LEN(O235)=10,J235&gt;0)),MAX(E$2:E234)+1,0)</f>
        <v>0</v>
      </c>
      <c r="G235" s="10"/>
      <c r="J235" s="3">
        <f>IF(O235="",0,IF(OR(Q235&lt;&gt;0,SUMIF(data2!H$4:H$10000,O235,data2!V$4:V$10000)&lt;&gt;0,SUMIF(data2!H$4:H$10000,O235,data2!W$4:W$10000)&lt;&gt;0,SUMIF(data2!I$4:I$10000,O235,data2!V$4:V$10000)&lt;&gt;0,SUMIF(data2!I$4:I$10000,O235,data2!W$4:W$10000)&lt;&gt;0,SUMIF(data2!J$4:J$10000,O235,data2!V$4:V$10000)&lt;&gt;0,SUMIF(data2!J$4:J$10000,O235,data2!W$4:W$10000)&lt;&gt;0,SUMIF(data2!T$4:T$10000,O235,data2!V$4:V$10000)&lt;&gt;0,SUMIF(data2!T$4:T$10000,O235,data2!W$4:W$10000)&lt;&gt;0),MAX('km2'!J$2:J234)+1,0))</f>
        <v>0</v>
      </c>
      <c r="K235" s="3">
        <f>IF(MAX(K$2:K234)&gt;=MAX(J:J),0,MAX(K$2:K234)+1)</f>
        <v>0</v>
      </c>
      <c r="Q235" s="89">
        <v>0</v>
      </c>
      <c r="S235" s="16" t="str">
        <f t="shared" si="10"/>
        <v/>
      </c>
      <c r="U235" s="16">
        <f t="shared" si="11"/>
        <v>0</v>
      </c>
    </row>
    <row r="236" spans="2:21" ht="15" customHeight="1" x14ac:dyDescent="0.15">
      <c r="B236" s="3">
        <f t="shared" si="9"/>
        <v>0</v>
      </c>
      <c r="D236" s="3">
        <f>IF(AND(LEN(O236)=4,J236&gt;0),MAX(D$2:D235)+1,0)</f>
        <v>0</v>
      </c>
      <c r="E236" s="3">
        <f>IF(OR(AND(科目汇总表!P$5=1,LEN(O236)=4,J236&gt;0),AND(科目汇总表!P$5=2,LEN(O236)=6,J236&gt;0),AND(科目汇总表!P$5=3,LEN(O236)=8,J236&gt;0),AND(科目汇总表!P$5=4,LEN(O236)=10,J236&gt;0)),MAX(E$2:E235)+1,0)</f>
        <v>0</v>
      </c>
      <c r="G236" s="10"/>
      <c r="J236" s="3">
        <f>IF(O236="",0,IF(OR(Q236&lt;&gt;0,SUMIF(data2!H$4:H$10000,O236,data2!V$4:V$10000)&lt;&gt;0,SUMIF(data2!H$4:H$10000,O236,data2!W$4:W$10000)&lt;&gt;0,SUMIF(data2!I$4:I$10000,O236,data2!V$4:V$10000)&lt;&gt;0,SUMIF(data2!I$4:I$10000,O236,data2!W$4:W$10000)&lt;&gt;0,SUMIF(data2!J$4:J$10000,O236,data2!V$4:V$10000)&lt;&gt;0,SUMIF(data2!J$4:J$10000,O236,data2!W$4:W$10000)&lt;&gt;0,SUMIF(data2!T$4:T$10000,O236,data2!V$4:V$10000)&lt;&gt;0,SUMIF(data2!T$4:T$10000,O236,data2!W$4:W$10000)&lt;&gt;0),MAX('km2'!J$2:J235)+1,0))</f>
        <v>0</v>
      </c>
      <c r="K236" s="3">
        <f>IF(MAX(K$2:K235)&gt;=MAX(J:J),0,MAX(K$2:K235)+1)</f>
        <v>0</v>
      </c>
      <c r="Q236" s="89">
        <v>0</v>
      </c>
      <c r="S236" s="16" t="str">
        <f t="shared" si="10"/>
        <v/>
      </c>
      <c r="U236" s="16">
        <f t="shared" si="11"/>
        <v>0</v>
      </c>
    </row>
    <row r="237" spans="2:21" ht="15" customHeight="1" x14ac:dyDescent="0.15">
      <c r="B237" s="3">
        <f t="shared" si="9"/>
        <v>0</v>
      </c>
      <c r="D237" s="3">
        <f>IF(AND(LEN(O237)=4,J237&gt;0),MAX(D$2:D236)+1,0)</f>
        <v>0</v>
      </c>
      <c r="E237" s="3">
        <f>IF(OR(AND(科目汇总表!P$5=1,LEN(O237)=4,J237&gt;0),AND(科目汇总表!P$5=2,LEN(O237)=6,J237&gt;0),AND(科目汇总表!P$5=3,LEN(O237)=8,J237&gt;0),AND(科目汇总表!P$5=4,LEN(O237)=10,J237&gt;0)),MAX(E$2:E236)+1,0)</f>
        <v>0</v>
      </c>
      <c r="G237" s="10"/>
      <c r="J237" s="3">
        <f>IF(O237="",0,IF(OR(Q237&lt;&gt;0,SUMIF(data2!H$4:H$10000,O237,data2!V$4:V$10000)&lt;&gt;0,SUMIF(data2!H$4:H$10000,O237,data2!W$4:W$10000)&lt;&gt;0,SUMIF(data2!I$4:I$10000,O237,data2!V$4:V$10000)&lt;&gt;0,SUMIF(data2!I$4:I$10000,O237,data2!W$4:W$10000)&lt;&gt;0,SUMIF(data2!J$4:J$10000,O237,data2!V$4:V$10000)&lt;&gt;0,SUMIF(data2!J$4:J$10000,O237,data2!W$4:W$10000)&lt;&gt;0,SUMIF(data2!T$4:T$10000,O237,data2!V$4:V$10000)&lt;&gt;0,SUMIF(data2!T$4:T$10000,O237,data2!W$4:W$10000)&lt;&gt;0),MAX('km2'!J$2:J236)+1,0))</f>
        <v>0</v>
      </c>
      <c r="K237" s="3">
        <f>IF(MAX(K$2:K236)&gt;=MAX(J:J),0,MAX(K$2:K236)+1)</f>
        <v>0</v>
      </c>
      <c r="Q237" s="89">
        <v>0</v>
      </c>
      <c r="S237" s="16" t="str">
        <f t="shared" si="10"/>
        <v/>
      </c>
      <c r="U237" s="16">
        <f t="shared" si="11"/>
        <v>0</v>
      </c>
    </row>
    <row r="238" spans="2:21" ht="15" customHeight="1" x14ac:dyDescent="0.15">
      <c r="B238" s="3">
        <f t="shared" si="9"/>
        <v>0</v>
      </c>
      <c r="D238" s="3">
        <f>IF(AND(LEN(O238)=4,J238&gt;0),MAX(D$2:D237)+1,0)</f>
        <v>0</v>
      </c>
      <c r="E238" s="3">
        <f>IF(OR(AND(科目汇总表!P$5=1,LEN(O238)=4,J238&gt;0),AND(科目汇总表!P$5=2,LEN(O238)=6,J238&gt;0),AND(科目汇总表!P$5=3,LEN(O238)=8,J238&gt;0),AND(科目汇总表!P$5=4,LEN(O238)=10,J238&gt;0)),MAX(E$2:E237)+1,0)</f>
        <v>0</v>
      </c>
      <c r="G238" s="10"/>
      <c r="J238" s="3">
        <f>IF(O238="",0,IF(OR(Q238&lt;&gt;0,SUMIF(data2!H$4:H$10000,O238,data2!V$4:V$10000)&lt;&gt;0,SUMIF(data2!H$4:H$10000,O238,data2!W$4:W$10000)&lt;&gt;0,SUMIF(data2!I$4:I$10000,O238,data2!V$4:V$10000)&lt;&gt;0,SUMIF(data2!I$4:I$10000,O238,data2!W$4:W$10000)&lt;&gt;0,SUMIF(data2!J$4:J$10000,O238,data2!V$4:V$10000)&lt;&gt;0,SUMIF(data2!J$4:J$10000,O238,data2!W$4:W$10000)&lt;&gt;0,SUMIF(data2!T$4:T$10000,O238,data2!V$4:V$10000)&lt;&gt;0,SUMIF(data2!T$4:T$10000,O238,data2!W$4:W$10000)&lt;&gt;0),MAX('km2'!J$2:J237)+1,0))</f>
        <v>0</v>
      </c>
      <c r="K238" s="3">
        <f>IF(MAX(K$2:K237)&gt;=MAX(J:J),0,MAX(K$2:K237)+1)</f>
        <v>0</v>
      </c>
      <c r="Q238" s="89">
        <v>0</v>
      </c>
      <c r="S238" s="16" t="str">
        <f t="shared" si="10"/>
        <v/>
      </c>
      <c r="U238" s="16">
        <f t="shared" si="11"/>
        <v>0</v>
      </c>
    </row>
    <row r="239" spans="2:21" ht="15" customHeight="1" x14ac:dyDescent="0.15">
      <c r="B239" s="3">
        <f t="shared" si="9"/>
        <v>0</v>
      </c>
      <c r="D239" s="3">
        <f>IF(AND(LEN(O239)=4,J239&gt;0),MAX(D$2:D238)+1,0)</f>
        <v>0</v>
      </c>
      <c r="E239" s="3">
        <f>IF(OR(AND(科目汇总表!P$5=1,LEN(O239)=4,J239&gt;0),AND(科目汇总表!P$5=2,LEN(O239)=6,J239&gt;0),AND(科目汇总表!P$5=3,LEN(O239)=8,J239&gt;0),AND(科目汇总表!P$5=4,LEN(O239)=10,J239&gt;0)),MAX(E$2:E238)+1,0)</f>
        <v>0</v>
      </c>
      <c r="G239" s="10"/>
      <c r="J239" s="3">
        <f>IF(O239="",0,IF(OR(Q239&lt;&gt;0,SUMIF(data2!H$4:H$10000,O239,data2!V$4:V$10000)&lt;&gt;0,SUMIF(data2!H$4:H$10000,O239,data2!W$4:W$10000)&lt;&gt;0,SUMIF(data2!I$4:I$10000,O239,data2!V$4:V$10000)&lt;&gt;0,SUMIF(data2!I$4:I$10000,O239,data2!W$4:W$10000)&lt;&gt;0,SUMIF(data2!J$4:J$10000,O239,data2!V$4:V$10000)&lt;&gt;0,SUMIF(data2!J$4:J$10000,O239,data2!W$4:W$10000)&lt;&gt;0,SUMIF(data2!T$4:T$10000,O239,data2!V$4:V$10000)&lt;&gt;0,SUMIF(data2!T$4:T$10000,O239,data2!W$4:W$10000)&lt;&gt;0),MAX('km2'!J$2:J238)+1,0))</f>
        <v>0</v>
      </c>
      <c r="K239" s="3">
        <f>IF(MAX(K$2:K238)&gt;=MAX(J:J),0,MAX(K$2:K238)+1)</f>
        <v>0</v>
      </c>
      <c r="Q239" s="89">
        <v>0</v>
      </c>
      <c r="S239" s="16" t="str">
        <f t="shared" si="10"/>
        <v/>
      </c>
      <c r="U239" s="16">
        <f t="shared" si="11"/>
        <v>0</v>
      </c>
    </row>
    <row r="240" spans="2:21" ht="15" customHeight="1" x14ac:dyDescent="0.15">
      <c r="B240" s="3">
        <f t="shared" si="9"/>
        <v>0</v>
      </c>
      <c r="D240" s="3">
        <f>IF(AND(LEN(O240)=4,J240&gt;0),MAX(D$2:D239)+1,0)</f>
        <v>0</v>
      </c>
      <c r="E240" s="3">
        <f>IF(OR(AND(科目汇总表!P$5=1,LEN(O240)=4,J240&gt;0),AND(科目汇总表!P$5=2,LEN(O240)=6,J240&gt;0),AND(科目汇总表!P$5=3,LEN(O240)=8,J240&gt;0),AND(科目汇总表!P$5=4,LEN(O240)=10,J240&gt;0)),MAX(E$2:E239)+1,0)</f>
        <v>0</v>
      </c>
      <c r="G240" s="10"/>
      <c r="J240" s="3">
        <f>IF(O240="",0,IF(OR(Q240&lt;&gt;0,SUMIF(data2!H$4:H$10000,O240,data2!V$4:V$10000)&lt;&gt;0,SUMIF(data2!H$4:H$10000,O240,data2!W$4:W$10000)&lt;&gt;0,SUMIF(data2!I$4:I$10000,O240,data2!V$4:V$10000)&lt;&gt;0,SUMIF(data2!I$4:I$10000,O240,data2!W$4:W$10000)&lt;&gt;0,SUMIF(data2!J$4:J$10000,O240,data2!V$4:V$10000)&lt;&gt;0,SUMIF(data2!J$4:J$10000,O240,data2!W$4:W$10000)&lt;&gt;0,SUMIF(data2!T$4:T$10000,O240,data2!V$4:V$10000)&lt;&gt;0,SUMIF(data2!T$4:T$10000,O240,data2!W$4:W$10000)&lt;&gt;0),MAX('km2'!J$2:J239)+1,0))</f>
        <v>0</v>
      </c>
      <c r="K240" s="3">
        <f>IF(MAX(K$2:K239)&gt;=MAX(J:J),0,MAX(K$2:K239)+1)</f>
        <v>0</v>
      </c>
      <c r="Q240" s="89">
        <v>0</v>
      </c>
      <c r="S240" s="16" t="str">
        <f t="shared" si="10"/>
        <v/>
      </c>
      <c r="U240" s="16">
        <f t="shared" si="11"/>
        <v>0</v>
      </c>
    </row>
    <row r="241" spans="2:21" ht="15" customHeight="1" x14ac:dyDescent="0.15">
      <c r="B241" s="3">
        <f t="shared" si="9"/>
        <v>0</v>
      </c>
      <c r="D241" s="3">
        <f>IF(AND(LEN(O241)=4,J241&gt;0),MAX(D$2:D240)+1,0)</f>
        <v>0</v>
      </c>
      <c r="E241" s="3">
        <f>IF(OR(AND(科目汇总表!P$5=1,LEN(O241)=4,J241&gt;0),AND(科目汇总表!P$5=2,LEN(O241)=6,J241&gt;0),AND(科目汇总表!P$5=3,LEN(O241)=8,J241&gt;0),AND(科目汇总表!P$5=4,LEN(O241)=10,J241&gt;0)),MAX(E$2:E240)+1,0)</f>
        <v>0</v>
      </c>
      <c r="G241" s="10"/>
      <c r="J241" s="3">
        <f>IF(O241="",0,IF(OR(Q241&lt;&gt;0,SUMIF(data2!H$4:H$10000,O241,data2!V$4:V$10000)&lt;&gt;0,SUMIF(data2!H$4:H$10000,O241,data2!W$4:W$10000)&lt;&gt;0,SUMIF(data2!I$4:I$10000,O241,data2!V$4:V$10000)&lt;&gt;0,SUMIF(data2!I$4:I$10000,O241,data2!W$4:W$10000)&lt;&gt;0,SUMIF(data2!J$4:J$10000,O241,data2!V$4:V$10000)&lt;&gt;0,SUMIF(data2!J$4:J$10000,O241,data2!W$4:W$10000)&lt;&gt;0,SUMIF(data2!T$4:T$10000,O241,data2!V$4:V$10000)&lt;&gt;0,SUMIF(data2!T$4:T$10000,O241,data2!W$4:W$10000)&lt;&gt;0),MAX('km2'!J$2:J240)+1,0))</f>
        <v>0</v>
      </c>
      <c r="K241" s="3">
        <f>IF(MAX(K$2:K240)&gt;=MAX(J:J),0,MAX(K$2:K240)+1)</f>
        <v>0</v>
      </c>
      <c r="Q241" s="89">
        <v>0</v>
      </c>
      <c r="S241" s="16" t="str">
        <f t="shared" si="10"/>
        <v/>
      </c>
      <c r="U241" s="16">
        <f t="shared" si="11"/>
        <v>0</v>
      </c>
    </row>
    <row r="242" spans="2:21" ht="15" customHeight="1" x14ac:dyDescent="0.15">
      <c r="B242" s="3">
        <f t="shared" si="9"/>
        <v>0</v>
      </c>
      <c r="D242" s="3">
        <f>IF(AND(LEN(O242)=4,J242&gt;0),MAX(D$2:D241)+1,0)</f>
        <v>0</v>
      </c>
      <c r="E242" s="3">
        <f>IF(OR(AND(科目汇总表!P$5=1,LEN(O242)=4,J242&gt;0),AND(科目汇总表!P$5=2,LEN(O242)=6,J242&gt;0),AND(科目汇总表!P$5=3,LEN(O242)=8,J242&gt;0),AND(科目汇总表!P$5=4,LEN(O242)=10,J242&gt;0)),MAX(E$2:E241)+1,0)</f>
        <v>0</v>
      </c>
      <c r="G242" s="10"/>
      <c r="J242" s="3">
        <f>IF(O242="",0,IF(OR(Q242&lt;&gt;0,SUMIF(data2!H$4:H$10000,O242,data2!V$4:V$10000)&lt;&gt;0,SUMIF(data2!H$4:H$10000,O242,data2!W$4:W$10000)&lt;&gt;0,SUMIF(data2!I$4:I$10000,O242,data2!V$4:V$10000)&lt;&gt;0,SUMIF(data2!I$4:I$10000,O242,data2!W$4:W$10000)&lt;&gt;0,SUMIF(data2!J$4:J$10000,O242,data2!V$4:V$10000)&lt;&gt;0,SUMIF(data2!J$4:J$10000,O242,data2!W$4:W$10000)&lt;&gt;0,SUMIF(data2!T$4:T$10000,O242,data2!V$4:V$10000)&lt;&gt;0,SUMIF(data2!T$4:T$10000,O242,data2!W$4:W$10000)&lt;&gt;0),MAX('km2'!J$2:J241)+1,0))</f>
        <v>0</v>
      </c>
      <c r="K242" s="3">
        <f>IF(MAX(K$2:K241)&gt;=MAX(J:J),0,MAX(K$2:K241)+1)</f>
        <v>0</v>
      </c>
      <c r="Q242" s="89">
        <v>0</v>
      </c>
      <c r="S242" s="16" t="str">
        <f t="shared" si="10"/>
        <v/>
      </c>
      <c r="U242" s="16">
        <f t="shared" si="11"/>
        <v>0</v>
      </c>
    </row>
    <row r="243" spans="2:21" ht="15" customHeight="1" x14ac:dyDescent="0.15">
      <c r="B243" s="3">
        <f t="shared" si="9"/>
        <v>0</v>
      </c>
      <c r="D243" s="3">
        <f>IF(AND(LEN(O243)=4,J243&gt;0),MAX(D$2:D242)+1,0)</f>
        <v>0</v>
      </c>
      <c r="E243" s="3">
        <f>IF(OR(AND(科目汇总表!P$5=1,LEN(O243)=4,J243&gt;0),AND(科目汇总表!P$5=2,LEN(O243)=6,J243&gt;0),AND(科目汇总表!P$5=3,LEN(O243)=8,J243&gt;0),AND(科目汇总表!P$5=4,LEN(O243)=10,J243&gt;0)),MAX(E$2:E242)+1,0)</f>
        <v>0</v>
      </c>
      <c r="G243" s="10"/>
      <c r="J243" s="3">
        <f>IF(O243="",0,IF(OR(Q243&lt;&gt;0,SUMIF(data2!H$4:H$10000,O243,data2!V$4:V$10000)&lt;&gt;0,SUMIF(data2!H$4:H$10000,O243,data2!W$4:W$10000)&lt;&gt;0,SUMIF(data2!I$4:I$10000,O243,data2!V$4:V$10000)&lt;&gt;0,SUMIF(data2!I$4:I$10000,O243,data2!W$4:W$10000)&lt;&gt;0,SUMIF(data2!J$4:J$10000,O243,data2!V$4:V$10000)&lt;&gt;0,SUMIF(data2!J$4:J$10000,O243,data2!W$4:W$10000)&lt;&gt;0,SUMIF(data2!T$4:T$10000,O243,data2!V$4:V$10000)&lt;&gt;0,SUMIF(data2!T$4:T$10000,O243,data2!W$4:W$10000)&lt;&gt;0),MAX('km2'!J$2:J242)+1,0))</f>
        <v>0</v>
      </c>
      <c r="K243" s="3">
        <f>IF(MAX(K$2:K242)&gt;=MAX(J:J),0,MAX(K$2:K242)+1)</f>
        <v>0</v>
      </c>
      <c r="Q243" s="89">
        <v>0</v>
      </c>
      <c r="S243" s="16" t="str">
        <f t="shared" si="10"/>
        <v/>
      </c>
      <c r="U243" s="16">
        <f t="shared" si="11"/>
        <v>0</v>
      </c>
    </row>
    <row r="244" spans="2:21" ht="15" customHeight="1" x14ac:dyDescent="0.15">
      <c r="B244" s="3">
        <f t="shared" si="9"/>
        <v>0</v>
      </c>
      <c r="D244" s="3">
        <f>IF(AND(LEN(O244)=4,J244&gt;0),MAX(D$2:D243)+1,0)</f>
        <v>0</v>
      </c>
      <c r="E244" s="3">
        <f>IF(OR(AND(科目汇总表!P$5=1,LEN(O244)=4,J244&gt;0),AND(科目汇总表!P$5=2,LEN(O244)=6,J244&gt;0),AND(科目汇总表!P$5=3,LEN(O244)=8,J244&gt;0),AND(科目汇总表!P$5=4,LEN(O244)=10,J244&gt;0)),MAX(E$2:E243)+1,0)</f>
        <v>0</v>
      </c>
      <c r="G244" s="10"/>
      <c r="J244" s="3">
        <f>IF(O244="",0,IF(OR(Q244&lt;&gt;0,SUMIF(data2!H$4:H$10000,O244,data2!V$4:V$10000)&lt;&gt;0,SUMIF(data2!H$4:H$10000,O244,data2!W$4:W$10000)&lt;&gt;0,SUMIF(data2!I$4:I$10000,O244,data2!V$4:V$10000)&lt;&gt;0,SUMIF(data2!I$4:I$10000,O244,data2!W$4:W$10000)&lt;&gt;0,SUMIF(data2!J$4:J$10000,O244,data2!V$4:V$10000)&lt;&gt;0,SUMIF(data2!J$4:J$10000,O244,data2!W$4:W$10000)&lt;&gt;0,SUMIF(data2!T$4:T$10000,O244,data2!V$4:V$10000)&lt;&gt;0,SUMIF(data2!T$4:T$10000,O244,data2!W$4:W$10000)&lt;&gt;0),MAX('km2'!J$2:J243)+1,0))</f>
        <v>0</v>
      </c>
      <c r="K244" s="3">
        <f>IF(MAX(K$2:K243)&gt;=MAX(J:J),0,MAX(K$2:K243)+1)</f>
        <v>0</v>
      </c>
      <c r="Q244" s="89">
        <v>0</v>
      </c>
      <c r="S244" s="16" t="str">
        <f t="shared" si="10"/>
        <v/>
      </c>
      <c r="U244" s="16">
        <f t="shared" si="11"/>
        <v>0</v>
      </c>
    </row>
    <row r="245" spans="2:21" ht="15" customHeight="1" x14ac:dyDescent="0.15">
      <c r="B245" s="3">
        <f t="shared" si="9"/>
        <v>0</v>
      </c>
      <c r="D245" s="3">
        <f>IF(AND(LEN(O245)=4,J245&gt;0),MAX(D$2:D244)+1,0)</f>
        <v>0</v>
      </c>
      <c r="E245" s="3">
        <f>IF(OR(AND(科目汇总表!P$5=1,LEN(O245)=4,J245&gt;0),AND(科目汇总表!P$5=2,LEN(O245)=6,J245&gt;0),AND(科目汇总表!P$5=3,LEN(O245)=8,J245&gt;0),AND(科目汇总表!P$5=4,LEN(O245)=10,J245&gt;0)),MAX(E$2:E244)+1,0)</f>
        <v>0</v>
      </c>
      <c r="G245" s="10"/>
      <c r="J245" s="3">
        <f>IF(O245="",0,IF(OR(Q245&lt;&gt;0,SUMIF(data2!H$4:H$10000,O245,data2!V$4:V$10000)&lt;&gt;0,SUMIF(data2!H$4:H$10000,O245,data2!W$4:W$10000)&lt;&gt;0,SUMIF(data2!I$4:I$10000,O245,data2!V$4:V$10000)&lt;&gt;0,SUMIF(data2!I$4:I$10000,O245,data2!W$4:W$10000)&lt;&gt;0,SUMIF(data2!J$4:J$10000,O245,data2!V$4:V$10000)&lt;&gt;0,SUMIF(data2!J$4:J$10000,O245,data2!W$4:W$10000)&lt;&gt;0,SUMIF(data2!T$4:T$10000,O245,data2!V$4:V$10000)&lt;&gt;0,SUMIF(data2!T$4:T$10000,O245,data2!W$4:W$10000)&lt;&gt;0),MAX('km2'!J$2:J244)+1,0))</f>
        <v>0</v>
      </c>
      <c r="K245" s="3">
        <f>IF(MAX(K$2:K244)&gt;=MAX(J:J),0,MAX(K$2:K244)+1)</f>
        <v>0</v>
      </c>
      <c r="Q245" s="89">
        <v>0</v>
      </c>
      <c r="S245" s="16" t="str">
        <f t="shared" si="10"/>
        <v/>
      </c>
      <c r="U245" s="16">
        <f t="shared" si="11"/>
        <v>0</v>
      </c>
    </row>
    <row r="246" spans="2:21" ht="15" customHeight="1" x14ac:dyDescent="0.15">
      <c r="B246" s="3">
        <f t="shared" si="9"/>
        <v>0</v>
      </c>
      <c r="D246" s="3">
        <f>IF(AND(LEN(O246)=4,J246&gt;0),MAX(D$2:D245)+1,0)</f>
        <v>0</v>
      </c>
      <c r="E246" s="3">
        <f>IF(OR(AND(科目汇总表!P$5=1,LEN(O246)=4,J246&gt;0),AND(科目汇总表!P$5=2,LEN(O246)=6,J246&gt;0),AND(科目汇总表!P$5=3,LEN(O246)=8,J246&gt;0),AND(科目汇总表!P$5=4,LEN(O246)=10,J246&gt;0)),MAX(E$2:E245)+1,0)</f>
        <v>0</v>
      </c>
      <c r="G246" s="10"/>
      <c r="J246" s="3">
        <f>IF(O246="",0,IF(OR(Q246&lt;&gt;0,SUMIF(data2!H$4:H$10000,O246,data2!V$4:V$10000)&lt;&gt;0,SUMIF(data2!H$4:H$10000,O246,data2!W$4:W$10000)&lt;&gt;0,SUMIF(data2!I$4:I$10000,O246,data2!V$4:V$10000)&lt;&gt;0,SUMIF(data2!I$4:I$10000,O246,data2!W$4:W$10000)&lt;&gt;0,SUMIF(data2!J$4:J$10000,O246,data2!V$4:V$10000)&lt;&gt;0,SUMIF(data2!J$4:J$10000,O246,data2!W$4:W$10000)&lt;&gt;0,SUMIF(data2!T$4:T$10000,O246,data2!V$4:V$10000)&lt;&gt;0,SUMIF(data2!T$4:T$10000,O246,data2!W$4:W$10000)&lt;&gt;0),MAX('km2'!J$2:J245)+1,0))</f>
        <v>0</v>
      </c>
      <c r="K246" s="3">
        <f>IF(MAX(K$2:K245)&gt;=MAX(J:J),0,MAX(K$2:K245)+1)</f>
        <v>0</v>
      </c>
      <c r="Q246" s="89">
        <v>0</v>
      </c>
      <c r="S246" s="16" t="str">
        <f t="shared" si="10"/>
        <v/>
      </c>
      <c r="U246" s="16">
        <f t="shared" si="11"/>
        <v>0</v>
      </c>
    </row>
    <row r="247" spans="2:21" ht="15" customHeight="1" x14ac:dyDescent="0.15">
      <c r="B247" s="3">
        <f t="shared" si="9"/>
        <v>0</v>
      </c>
      <c r="D247" s="3">
        <f>IF(AND(LEN(O247)=4,J247&gt;0),MAX(D$2:D246)+1,0)</f>
        <v>0</v>
      </c>
      <c r="E247" s="3">
        <f>IF(OR(AND(科目汇总表!P$5=1,LEN(O247)=4,J247&gt;0),AND(科目汇总表!P$5=2,LEN(O247)=6,J247&gt;0),AND(科目汇总表!P$5=3,LEN(O247)=8,J247&gt;0),AND(科目汇总表!P$5=4,LEN(O247)=10,J247&gt;0)),MAX(E$2:E246)+1,0)</f>
        <v>0</v>
      </c>
      <c r="G247" s="10"/>
      <c r="J247" s="3">
        <f>IF(O247="",0,IF(OR(Q247&lt;&gt;0,SUMIF(data2!H$4:H$10000,O247,data2!V$4:V$10000)&lt;&gt;0,SUMIF(data2!H$4:H$10000,O247,data2!W$4:W$10000)&lt;&gt;0,SUMIF(data2!I$4:I$10000,O247,data2!V$4:V$10000)&lt;&gt;0,SUMIF(data2!I$4:I$10000,O247,data2!W$4:W$10000)&lt;&gt;0,SUMIF(data2!J$4:J$10000,O247,data2!V$4:V$10000)&lt;&gt;0,SUMIF(data2!J$4:J$10000,O247,data2!W$4:W$10000)&lt;&gt;0,SUMIF(data2!T$4:T$10000,O247,data2!V$4:V$10000)&lt;&gt;0,SUMIF(data2!T$4:T$10000,O247,data2!W$4:W$10000)&lt;&gt;0),MAX('km2'!J$2:J246)+1,0))</f>
        <v>0</v>
      </c>
      <c r="K247" s="3">
        <f>IF(MAX(K$2:K246)&gt;=MAX(J:J),0,MAX(K$2:K246)+1)</f>
        <v>0</v>
      </c>
      <c r="Q247" s="89">
        <v>0</v>
      </c>
      <c r="S247" s="16" t="str">
        <f t="shared" si="10"/>
        <v/>
      </c>
      <c r="U247" s="16">
        <f t="shared" si="11"/>
        <v>0</v>
      </c>
    </row>
    <row r="248" spans="2:21" ht="15" customHeight="1" x14ac:dyDescent="0.15">
      <c r="B248" s="3">
        <f t="shared" si="9"/>
        <v>0</v>
      </c>
      <c r="D248" s="3">
        <f>IF(AND(LEN(O248)=4,J248&gt;0),MAX(D$2:D247)+1,0)</f>
        <v>0</v>
      </c>
      <c r="E248" s="3">
        <f>IF(OR(AND(科目汇总表!P$5=1,LEN(O248)=4,J248&gt;0),AND(科目汇总表!P$5=2,LEN(O248)=6,J248&gt;0),AND(科目汇总表!P$5=3,LEN(O248)=8,J248&gt;0),AND(科目汇总表!P$5=4,LEN(O248)=10,J248&gt;0)),MAX(E$2:E247)+1,0)</f>
        <v>0</v>
      </c>
      <c r="G248" s="10"/>
      <c r="J248" s="3">
        <f>IF(O248="",0,IF(OR(Q248&lt;&gt;0,SUMIF(data2!H$4:H$10000,O248,data2!V$4:V$10000)&lt;&gt;0,SUMIF(data2!H$4:H$10000,O248,data2!W$4:W$10000)&lt;&gt;0,SUMIF(data2!I$4:I$10000,O248,data2!V$4:V$10000)&lt;&gt;0,SUMIF(data2!I$4:I$10000,O248,data2!W$4:W$10000)&lt;&gt;0,SUMIF(data2!J$4:J$10000,O248,data2!V$4:V$10000)&lt;&gt;0,SUMIF(data2!J$4:J$10000,O248,data2!W$4:W$10000)&lt;&gt;0,SUMIF(data2!T$4:T$10000,O248,data2!V$4:V$10000)&lt;&gt;0,SUMIF(data2!T$4:T$10000,O248,data2!W$4:W$10000)&lt;&gt;0),MAX('km2'!J$2:J247)+1,0))</f>
        <v>0</v>
      </c>
      <c r="K248" s="3">
        <f>IF(MAX(K$2:K247)&gt;=MAX(J:J),0,MAX(K$2:K247)+1)</f>
        <v>0</v>
      </c>
      <c r="Q248" s="89">
        <v>0</v>
      </c>
      <c r="S248" s="16" t="str">
        <f t="shared" si="10"/>
        <v/>
      </c>
      <c r="U248" s="16">
        <f t="shared" si="11"/>
        <v>0</v>
      </c>
    </row>
    <row r="249" spans="2:21" ht="15" customHeight="1" x14ac:dyDescent="0.15">
      <c r="B249" s="3">
        <f t="shared" si="9"/>
        <v>0</v>
      </c>
      <c r="D249" s="3">
        <f>IF(AND(LEN(O249)=4,J249&gt;0),MAX(D$2:D248)+1,0)</f>
        <v>0</v>
      </c>
      <c r="E249" s="3">
        <f>IF(OR(AND(科目汇总表!P$5=1,LEN(O249)=4,J249&gt;0),AND(科目汇总表!P$5=2,LEN(O249)=6,J249&gt;0),AND(科目汇总表!P$5=3,LEN(O249)=8,J249&gt;0),AND(科目汇总表!P$5=4,LEN(O249)=10,J249&gt;0)),MAX(E$2:E248)+1,0)</f>
        <v>0</v>
      </c>
      <c r="G249" s="10"/>
      <c r="J249" s="3">
        <f>IF(O249="",0,IF(OR(Q249&lt;&gt;0,SUMIF(data2!H$4:H$10000,O249,data2!V$4:V$10000)&lt;&gt;0,SUMIF(data2!H$4:H$10000,O249,data2!W$4:W$10000)&lt;&gt;0,SUMIF(data2!I$4:I$10000,O249,data2!V$4:V$10000)&lt;&gt;0,SUMIF(data2!I$4:I$10000,O249,data2!W$4:W$10000)&lt;&gt;0,SUMIF(data2!J$4:J$10000,O249,data2!V$4:V$10000)&lt;&gt;0,SUMIF(data2!J$4:J$10000,O249,data2!W$4:W$10000)&lt;&gt;0,SUMIF(data2!T$4:T$10000,O249,data2!V$4:V$10000)&lt;&gt;0,SUMIF(data2!T$4:T$10000,O249,data2!W$4:W$10000)&lt;&gt;0),MAX('km2'!J$2:J248)+1,0))</f>
        <v>0</v>
      </c>
      <c r="K249" s="3">
        <f>IF(MAX(K$2:K248)&gt;=MAX(J:J),0,MAX(K$2:K248)+1)</f>
        <v>0</v>
      </c>
      <c r="Q249" s="89">
        <v>0</v>
      </c>
      <c r="S249" s="16" t="str">
        <f t="shared" si="10"/>
        <v/>
      </c>
      <c r="U249" s="16">
        <f t="shared" si="11"/>
        <v>0</v>
      </c>
    </row>
    <row r="250" spans="2:21" ht="15" customHeight="1" x14ac:dyDescent="0.15">
      <c r="B250" s="3">
        <f t="shared" si="9"/>
        <v>0</v>
      </c>
      <c r="D250" s="3">
        <f>IF(AND(LEN(O250)=4,J250&gt;0),MAX(D$2:D249)+1,0)</f>
        <v>0</v>
      </c>
      <c r="E250" s="3">
        <f>IF(OR(AND(科目汇总表!P$5=1,LEN(O250)=4,J250&gt;0),AND(科目汇总表!P$5=2,LEN(O250)=6,J250&gt;0),AND(科目汇总表!P$5=3,LEN(O250)=8,J250&gt;0),AND(科目汇总表!P$5=4,LEN(O250)=10,J250&gt;0)),MAX(E$2:E249)+1,0)</f>
        <v>0</v>
      </c>
      <c r="G250" s="10"/>
      <c r="J250" s="3">
        <f>IF(O250="",0,IF(OR(Q250&lt;&gt;0,SUMIF(data2!H$4:H$10000,O250,data2!V$4:V$10000)&lt;&gt;0,SUMIF(data2!H$4:H$10000,O250,data2!W$4:W$10000)&lt;&gt;0,SUMIF(data2!I$4:I$10000,O250,data2!V$4:V$10000)&lt;&gt;0,SUMIF(data2!I$4:I$10000,O250,data2!W$4:W$10000)&lt;&gt;0,SUMIF(data2!J$4:J$10000,O250,data2!V$4:V$10000)&lt;&gt;0,SUMIF(data2!J$4:J$10000,O250,data2!W$4:W$10000)&lt;&gt;0,SUMIF(data2!T$4:T$10000,O250,data2!V$4:V$10000)&lt;&gt;0,SUMIF(data2!T$4:T$10000,O250,data2!W$4:W$10000)&lt;&gt;0),MAX('km2'!J$2:J249)+1,0))</f>
        <v>0</v>
      </c>
      <c r="K250" s="3">
        <f>IF(MAX(K$2:K249)&gt;=MAX(J:J),0,MAX(K$2:K249)+1)</f>
        <v>0</v>
      </c>
      <c r="Q250" s="89">
        <v>0</v>
      </c>
      <c r="S250" s="16" t="str">
        <f t="shared" si="10"/>
        <v/>
      </c>
      <c r="U250" s="16">
        <f t="shared" si="11"/>
        <v>0</v>
      </c>
    </row>
    <row r="251" spans="2:21" ht="15" customHeight="1" x14ac:dyDescent="0.15">
      <c r="B251" s="3">
        <f t="shared" si="9"/>
        <v>0</v>
      </c>
      <c r="D251" s="3">
        <f>IF(AND(LEN(O251)=4,J251&gt;0),MAX(D$2:D250)+1,0)</f>
        <v>0</v>
      </c>
      <c r="E251" s="3">
        <f>IF(OR(AND(科目汇总表!P$5=1,LEN(O251)=4,J251&gt;0),AND(科目汇总表!P$5=2,LEN(O251)=6,J251&gt;0),AND(科目汇总表!P$5=3,LEN(O251)=8,J251&gt;0),AND(科目汇总表!P$5=4,LEN(O251)=10,J251&gt;0)),MAX(E$2:E250)+1,0)</f>
        <v>0</v>
      </c>
      <c r="G251" s="10"/>
      <c r="J251" s="3">
        <f>IF(O251="",0,IF(OR(Q251&lt;&gt;0,SUMIF(data2!H$4:H$10000,O251,data2!V$4:V$10000)&lt;&gt;0,SUMIF(data2!H$4:H$10000,O251,data2!W$4:W$10000)&lt;&gt;0,SUMIF(data2!I$4:I$10000,O251,data2!V$4:V$10000)&lt;&gt;0,SUMIF(data2!I$4:I$10000,O251,data2!W$4:W$10000)&lt;&gt;0,SUMIF(data2!J$4:J$10000,O251,data2!V$4:V$10000)&lt;&gt;0,SUMIF(data2!J$4:J$10000,O251,data2!W$4:W$10000)&lt;&gt;0,SUMIF(data2!T$4:T$10000,O251,data2!V$4:V$10000)&lt;&gt;0,SUMIF(data2!T$4:T$10000,O251,data2!W$4:W$10000)&lt;&gt;0),MAX('km2'!J$2:J250)+1,0))</f>
        <v>0</v>
      </c>
      <c r="K251" s="3">
        <f>IF(MAX(K$2:K250)&gt;=MAX(J:J),0,MAX(K$2:K250)+1)</f>
        <v>0</v>
      </c>
      <c r="Q251" s="89">
        <v>0</v>
      </c>
      <c r="S251" s="16" t="str">
        <f t="shared" si="10"/>
        <v/>
      </c>
      <c r="U251" s="16">
        <f t="shared" si="11"/>
        <v>0</v>
      </c>
    </row>
    <row r="252" spans="2:21" ht="15" customHeight="1" x14ac:dyDescent="0.15">
      <c r="B252" s="3">
        <f t="shared" si="9"/>
        <v>0</v>
      </c>
      <c r="D252" s="3">
        <f>IF(AND(LEN(O252)=4,J252&gt;0),MAX(D$2:D251)+1,0)</f>
        <v>0</v>
      </c>
      <c r="E252" s="3">
        <f>IF(OR(AND(科目汇总表!P$5=1,LEN(O252)=4,J252&gt;0),AND(科目汇总表!P$5=2,LEN(O252)=6,J252&gt;0),AND(科目汇总表!P$5=3,LEN(O252)=8,J252&gt;0),AND(科目汇总表!P$5=4,LEN(O252)=10,J252&gt;0)),MAX(E$2:E251)+1,0)</f>
        <v>0</v>
      </c>
      <c r="G252" s="10"/>
      <c r="J252" s="3">
        <f>IF(O252="",0,IF(OR(Q252&lt;&gt;0,SUMIF(data2!H$4:H$10000,O252,data2!V$4:V$10000)&lt;&gt;0,SUMIF(data2!H$4:H$10000,O252,data2!W$4:W$10000)&lt;&gt;0,SUMIF(data2!I$4:I$10000,O252,data2!V$4:V$10000)&lt;&gt;0,SUMIF(data2!I$4:I$10000,O252,data2!W$4:W$10000)&lt;&gt;0,SUMIF(data2!J$4:J$10000,O252,data2!V$4:V$10000)&lt;&gt;0,SUMIF(data2!J$4:J$10000,O252,data2!W$4:W$10000)&lt;&gt;0,SUMIF(data2!T$4:T$10000,O252,data2!V$4:V$10000)&lt;&gt;0,SUMIF(data2!T$4:T$10000,O252,data2!W$4:W$10000)&lt;&gt;0),MAX('km2'!J$2:J251)+1,0))</f>
        <v>0</v>
      </c>
      <c r="K252" s="3">
        <f>IF(MAX(K$2:K251)&gt;=MAX(J:J),0,MAX(K$2:K251)+1)</f>
        <v>0</v>
      </c>
      <c r="Q252" s="89">
        <v>0</v>
      </c>
      <c r="S252" s="16" t="str">
        <f t="shared" si="10"/>
        <v/>
      </c>
      <c r="U252" s="16">
        <f t="shared" si="11"/>
        <v>0</v>
      </c>
    </row>
    <row r="253" spans="2:21" ht="15" customHeight="1" x14ac:dyDescent="0.15">
      <c r="B253" s="3">
        <f t="shared" si="9"/>
        <v>0</v>
      </c>
      <c r="D253" s="3">
        <f>IF(AND(LEN(O253)=4,J253&gt;0),MAX(D$2:D252)+1,0)</f>
        <v>0</v>
      </c>
      <c r="E253" s="3">
        <f>IF(OR(AND(科目汇总表!P$5=1,LEN(O253)=4,J253&gt;0),AND(科目汇总表!P$5=2,LEN(O253)=6,J253&gt;0),AND(科目汇总表!P$5=3,LEN(O253)=8,J253&gt;0),AND(科目汇总表!P$5=4,LEN(O253)=10,J253&gt;0)),MAX(E$2:E252)+1,0)</f>
        <v>0</v>
      </c>
      <c r="G253" s="10"/>
      <c r="J253" s="3">
        <f>IF(O253="",0,IF(OR(Q253&lt;&gt;0,SUMIF(data2!H$4:H$10000,O253,data2!V$4:V$10000)&lt;&gt;0,SUMIF(data2!H$4:H$10000,O253,data2!W$4:W$10000)&lt;&gt;0,SUMIF(data2!I$4:I$10000,O253,data2!V$4:V$10000)&lt;&gt;0,SUMIF(data2!I$4:I$10000,O253,data2!W$4:W$10000)&lt;&gt;0,SUMIF(data2!J$4:J$10000,O253,data2!V$4:V$10000)&lt;&gt;0,SUMIF(data2!J$4:J$10000,O253,data2!W$4:W$10000)&lt;&gt;0,SUMIF(data2!T$4:T$10000,O253,data2!V$4:V$10000)&lt;&gt;0,SUMIF(data2!T$4:T$10000,O253,data2!W$4:W$10000)&lt;&gt;0),MAX('km2'!J$2:J252)+1,0))</f>
        <v>0</v>
      </c>
      <c r="K253" s="3">
        <f>IF(MAX(K$2:K252)&gt;=MAX(J:J),0,MAX(K$2:K252)+1)</f>
        <v>0</v>
      </c>
      <c r="Q253" s="89">
        <v>0</v>
      </c>
      <c r="S253" s="16" t="str">
        <f t="shared" si="10"/>
        <v/>
      </c>
      <c r="U253" s="16">
        <f t="shared" si="11"/>
        <v>0</v>
      </c>
    </row>
    <row r="254" spans="2:21" ht="15" customHeight="1" x14ac:dyDescent="0.15">
      <c r="B254" s="3">
        <f t="shared" si="9"/>
        <v>0</v>
      </c>
      <c r="D254" s="3">
        <f>IF(AND(LEN(O254)=4,J254&gt;0),MAX(D$2:D253)+1,0)</f>
        <v>0</v>
      </c>
      <c r="E254" s="3">
        <f>IF(OR(AND(科目汇总表!P$5=1,LEN(O254)=4,J254&gt;0),AND(科目汇总表!P$5=2,LEN(O254)=6,J254&gt;0),AND(科目汇总表!P$5=3,LEN(O254)=8,J254&gt;0),AND(科目汇总表!P$5=4,LEN(O254)=10,J254&gt;0)),MAX(E$2:E253)+1,0)</f>
        <v>0</v>
      </c>
      <c r="G254" s="10"/>
      <c r="J254" s="3">
        <f>IF(O254="",0,IF(OR(Q254&lt;&gt;0,SUMIF(data2!H$4:H$10000,O254,data2!V$4:V$10000)&lt;&gt;0,SUMIF(data2!H$4:H$10000,O254,data2!W$4:W$10000)&lt;&gt;0,SUMIF(data2!I$4:I$10000,O254,data2!V$4:V$10000)&lt;&gt;0,SUMIF(data2!I$4:I$10000,O254,data2!W$4:W$10000)&lt;&gt;0,SUMIF(data2!J$4:J$10000,O254,data2!V$4:V$10000)&lt;&gt;0,SUMIF(data2!J$4:J$10000,O254,data2!W$4:W$10000)&lt;&gt;0,SUMIF(data2!T$4:T$10000,O254,data2!V$4:V$10000)&lt;&gt;0,SUMIF(data2!T$4:T$10000,O254,data2!W$4:W$10000)&lt;&gt;0),MAX('km2'!J$2:J253)+1,0))</f>
        <v>0</v>
      </c>
      <c r="K254" s="3">
        <f>IF(MAX(K$2:K253)&gt;=MAX(J:J),0,MAX(K$2:K253)+1)</f>
        <v>0</v>
      </c>
      <c r="Q254" s="89">
        <v>0</v>
      </c>
      <c r="S254" s="16" t="str">
        <f t="shared" si="10"/>
        <v/>
      </c>
      <c r="U254" s="16">
        <f t="shared" si="11"/>
        <v>0</v>
      </c>
    </row>
    <row r="255" spans="2:21" ht="15" customHeight="1" x14ac:dyDescent="0.15">
      <c r="B255" s="3">
        <f t="shared" si="9"/>
        <v>0</v>
      </c>
      <c r="D255" s="3">
        <f>IF(AND(LEN(O255)=4,J255&gt;0),MAX(D$2:D254)+1,0)</f>
        <v>0</v>
      </c>
      <c r="E255" s="3">
        <f>IF(OR(AND(科目汇总表!P$5=1,LEN(O255)=4,J255&gt;0),AND(科目汇总表!P$5=2,LEN(O255)=6,J255&gt;0),AND(科目汇总表!P$5=3,LEN(O255)=8,J255&gt;0),AND(科目汇总表!P$5=4,LEN(O255)=10,J255&gt;0)),MAX(E$2:E254)+1,0)</f>
        <v>0</v>
      </c>
      <c r="G255" s="10"/>
      <c r="J255" s="3">
        <f>IF(O255="",0,IF(OR(Q255&lt;&gt;0,SUMIF(data2!H$4:H$10000,O255,data2!V$4:V$10000)&lt;&gt;0,SUMIF(data2!H$4:H$10000,O255,data2!W$4:W$10000)&lt;&gt;0,SUMIF(data2!I$4:I$10000,O255,data2!V$4:V$10000)&lt;&gt;0,SUMIF(data2!I$4:I$10000,O255,data2!W$4:W$10000)&lt;&gt;0,SUMIF(data2!J$4:J$10000,O255,data2!V$4:V$10000)&lt;&gt;0,SUMIF(data2!J$4:J$10000,O255,data2!W$4:W$10000)&lt;&gt;0,SUMIF(data2!T$4:T$10000,O255,data2!V$4:V$10000)&lt;&gt;0,SUMIF(data2!T$4:T$10000,O255,data2!W$4:W$10000)&lt;&gt;0),MAX('km2'!J$2:J254)+1,0))</f>
        <v>0</v>
      </c>
      <c r="K255" s="3">
        <f>IF(MAX(K$2:K254)&gt;=MAX(J:J),0,MAX(K$2:K254)+1)</f>
        <v>0</v>
      </c>
      <c r="Q255" s="89">
        <v>0</v>
      </c>
      <c r="S255" s="16" t="str">
        <f t="shared" si="10"/>
        <v/>
      </c>
      <c r="U255" s="16">
        <f t="shared" si="11"/>
        <v>0</v>
      </c>
    </row>
    <row r="256" spans="2:21" ht="15" customHeight="1" x14ac:dyDescent="0.15">
      <c r="B256" s="3">
        <f t="shared" si="9"/>
        <v>0</v>
      </c>
      <c r="D256" s="3">
        <f>IF(AND(LEN(O256)=4,J256&gt;0),MAX(D$2:D255)+1,0)</f>
        <v>0</v>
      </c>
      <c r="E256" s="3">
        <f>IF(OR(AND(科目汇总表!P$5=1,LEN(O256)=4,J256&gt;0),AND(科目汇总表!P$5=2,LEN(O256)=6,J256&gt;0),AND(科目汇总表!P$5=3,LEN(O256)=8,J256&gt;0),AND(科目汇总表!P$5=4,LEN(O256)=10,J256&gt;0)),MAX(E$2:E255)+1,0)</f>
        <v>0</v>
      </c>
      <c r="G256" s="10"/>
      <c r="J256" s="3">
        <f>IF(O256="",0,IF(OR(Q256&lt;&gt;0,SUMIF(data2!H$4:H$10000,O256,data2!V$4:V$10000)&lt;&gt;0,SUMIF(data2!H$4:H$10000,O256,data2!W$4:W$10000)&lt;&gt;0,SUMIF(data2!I$4:I$10000,O256,data2!V$4:V$10000)&lt;&gt;0,SUMIF(data2!I$4:I$10000,O256,data2!W$4:W$10000)&lt;&gt;0,SUMIF(data2!J$4:J$10000,O256,data2!V$4:V$10000)&lt;&gt;0,SUMIF(data2!J$4:J$10000,O256,data2!W$4:W$10000)&lt;&gt;0,SUMIF(data2!T$4:T$10000,O256,data2!V$4:V$10000)&lt;&gt;0,SUMIF(data2!T$4:T$10000,O256,data2!W$4:W$10000)&lt;&gt;0),MAX('km2'!J$2:J255)+1,0))</f>
        <v>0</v>
      </c>
      <c r="K256" s="3">
        <f>IF(MAX(K$2:K255)&gt;=MAX(J:J),0,MAX(K$2:K255)+1)</f>
        <v>0</v>
      </c>
      <c r="Q256" s="89">
        <v>0</v>
      </c>
      <c r="S256" s="16" t="str">
        <f t="shared" si="10"/>
        <v/>
      </c>
      <c r="U256" s="16">
        <f t="shared" si="11"/>
        <v>0</v>
      </c>
    </row>
    <row r="257" spans="2:21" ht="15" customHeight="1" x14ac:dyDescent="0.15">
      <c r="B257" s="3">
        <f t="shared" si="9"/>
        <v>0</v>
      </c>
      <c r="D257" s="3">
        <f>IF(AND(LEN(O257)=4,J257&gt;0),MAX(D$2:D256)+1,0)</f>
        <v>0</v>
      </c>
      <c r="E257" s="3">
        <f>IF(OR(AND(科目汇总表!P$5=1,LEN(O257)=4,J257&gt;0),AND(科目汇总表!P$5=2,LEN(O257)=6,J257&gt;0),AND(科目汇总表!P$5=3,LEN(O257)=8,J257&gt;0),AND(科目汇总表!P$5=4,LEN(O257)=10,J257&gt;0)),MAX(E$2:E256)+1,0)</f>
        <v>0</v>
      </c>
      <c r="G257" s="10"/>
      <c r="J257" s="3">
        <f>IF(O257="",0,IF(OR(Q257&lt;&gt;0,SUMIF(data2!H$4:H$10000,O257,data2!V$4:V$10000)&lt;&gt;0,SUMIF(data2!H$4:H$10000,O257,data2!W$4:W$10000)&lt;&gt;0,SUMIF(data2!I$4:I$10000,O257,data2!V$4:V$10000)&lt;&gt;0,SUMIF(data2!I$4:I$10000,O257,data2!W$4:W$10000)&lt;&gt;0,SUMIF(data2!J$4:J$10000,O257,data2!V$4:V$10000)&lt;&gt;0,SUMIF(data2!J$4:J$10000,O257,data2!W$4:W$10000)&lt;&gt;0,SUMIF(data2!T$4:T$10000,O257,data2!V$4:V$10000)&lt;&gt;0,SUMIF(data2!T$4:T$10000,O257,data2!W$4:W$10000)&lt;&gt;0),MAX('km2'!J$2:J256)+1,0))</f>
        <v>0</v>
      </c>
      <c r="K257" s="3">
        <f>IF(MAX(K$2:K256)&gt;=MAX(J:J),0,MAX(K$2:K256)+1)</f>
        <v>0</v>
      </c>
      <c r="Q257" s="89">
        <v>0</v>
      </c>
      <c r="S257" s="16" t="str">
        <f t="shared" si="10"/>
        <v/>
      </c>
      <c r="U257" s="16">
        <f t="shared" si="11"/>
        <v>0</v>
      </c>
    </row>
    <row r="258" spans="2:21" ht="15" customHeight="1" x14ac:dyDescent="0.15">
      <c r="B258" s="3">
        <f t="shared" si="9"/>
        <v>0</v>
      </c>
      <c r="D258" s="3">
        <f>IF(AND(LEN(O258)=4,J258&gt;0),MAX(D$2:D257)+1,0)</f>
        <v>0</v>
      </c>
      <c r="E258" s="3">
        <f>IF(OR(AND(科目汇总表!P$5=1,LEN(O258)=4,J258&gt;0),AND(科目汇总表!P$5=2,LEN(O258)=6,J258&gt;0),AND(科目汇总表!P$5=3,LEN(O258)=8,J258&gt;0),AND(科目汇总表!P$5=4,LEN(O258)=10,J258&gt;0)),MAX(E$2:E257)+1,0)</f>
        <v>0</v>
      </c>
      <c r="G258" s="10"/>
      <c r="J258" s="3">
        <f>IF(O258="",0,IF(OR(Q258&lt;&gt;0,SUMIF(data2!H$4:H$10000,O258,data2!V$4:V$10000)&lt;&gt;0,SUMIF(data2!H$4:H$10000,O258,data2!W$4:W$10000)&lt;&gt;0,SUMIF(data2!I$4:I$10000,O258,data2!V$4:V$10000)&lt;&gt;0,SUMIF(data2!I$4:I$10000,O258,data2!W$4:W$10000)&lt;&gt;0,SUMIF(data2!J$4:J$10000,O258,data2!V$4:V$10000)&lt;&gt;0,SUMIF(data2!J$4:J$10000,O258,data2!W$4:W$10000)&lt;&gt;0,SUMIF(data2!T$4:T$10000,O258,data2!V$4:V$10000)&lt;&gt;0,SUMIF(data2!T$4:T$10000,O258,data2!W$4:W$10000)&lt;&gt;0),MAX('km2'!J$2:J257)+1,0))</f>
        <v>0</v>
      </c>
      <c r="K258" s="3">
        <f>IF(MAX(K$2:K257)&gt;=MAX(J:J),0,MAX(K$2:K257)+1)</f>
        <v>0</v>
      </c>
      <c r="Q258" s="89">
        <v>0</v>
      </c>
      <c r="S258" s="16" t="str">
        <f t="shared" si="10"/>
        <v/>
      </c>
      <c r="U258" s="16">
        <f t="shared" si="11"/>
        <v>0</v>
      </c>
    </row>
    <row r="259" spans="2:21" ht="15" customHeight="1" x14ac:dyDescent="0.15">
      <c r="B259" s="3">
        <f t="shared" si="9"/>
        <v>0</v>
      </c>
      <c r="D259" s="3">
        <f>IF(AND(LEN(O259)=4,J259&gt;0),MAX(D$2:D258)+1,0)</f>
        <v>0</v>
      </c>
      <c r="E259" s="3">
        <f>IF(OR(AND(科目汇总表!P$5=1,LEN(O259)=4,J259&gt;0),AND(科目汇总表!P$5=2,LEN(O259)=6,J259&gt;0),AND(科目汇总表!P$5=3,LEN(O259)=8,J259&gt;0),AND(科目汇总表!P$5=4,LEN(O259)=10,J259&gt;0)),MAX(E$2:E258)+1,0)</f>
        <v>0</v>
      </c>
      <c r="G259" s="10"/>
      <c r="J259" s="3">
        <f>IF(O259="",0,IF(OR(Q259&lt;&gt;0,SUMIF(data2!H$4:H$10000,O259,data2!V$4:V$10000)&lt;&gt;0,SUMIF(data2!H$4:H$10000,O259,data2!W$4:W$10000)&lt;&gt;0,SUMIF(data2!I$4:I$10000,O259,data2!V$4:V$10000)&lt;&gt;0,SUMIF(data2!I$4:I$10000,O259,data2!W$4:W$10000)&lt;&gt;0,SUMIF(data2!J$4:J$10000,O259,data2!V$4:V$10000)&lt;&gt;0,SUMIF(data2!J$4:J$10000,O259,data2!W$4:W$10000)&lt;&gt;0,SUMIF(data2!T$4:T$10000,O259,data2!V$4:V$10000)&lt;&gt;0,SUMIF(data2!T$4:T$10000,O259,data2!W$4:W$10000)&lt;&gt;0),MAX('km2'!J$2:J258)+1,0))</f>
        <v>0</v>
      </c>
      <c r="K259" s="3">
        <f>IF(MAX(K$2:K258)&gt;=MAX(J:J),0,MAX(K$2:K258)+1)</f>
        <v>0</v>
      </c>
      <c r="Q259" s="89">
        <v>0</v>
      </c>
      <c r="S259" s="16" t="str">
        <f t="shared" si="10"/>
        <v/>
      </c>
      <c r="U259" s="16">
        <f t="shared" si="11"/>
        <v>0</v>
      </c>
    </row>
    <row r="260" spans="2:21" ht="15" customHeight="1" x14ac:dyDescent="0.15">
      <c r="B260" s="3">
        <f t="shared" ref="B260:B323" si="12">IF(P260="",0,ROW()-2)</f>
        <v>0</v>
      </c>
      <c r="D260" s="3">
        <f>IF(AND(LEN(O260)=4,J260&gt;0),MAX(D$2:D259)+1,0)</f>
        <v>0</v>
      </c>
      <c r="E260" s="3">
        <f>IF(OR(AND(科目汇总表!P$5=1,LEN(O260)=4,J260&gt;0),AND(科目汇总表!P$5=2,LEN(O260)=6,J260&gt;0),AND(科目汇总表!P$5=3,LEN(O260)=8,J260&gt;0),AND(科目汇总表!P$5=4,LEN(O260)=10,J260&gt;0)),MAX(E$2:E259)+1,0)</f>
        <v>0</v>
      </c>
      <c r="G260" s="10"/>
      <c r="J260" s="3">
        <f>IF(O260="",0,IF(OR(Q260&lt;&gt;0,SUMIF(data2!H$4:H$10000,O260,data2!V$4:V$10000)&lt;&gt;0,SUMIF(data2!H$4:H$10000,O260,data2!W$4:W$10000)&lt;&gt;0,SUMIF(data2!I$4:I$10000,O260,data2!V$4:V$10000)&lt;&gt;0,SUMIF(data2!I$4:I$10000,O260,data2!W$4:W$10000)&lt;&gt;0,SUMIF(data2!J$4:J$10000,O260,data2!V$4:V$10000)&lt;&gt;0,SUMIF(data2!J$4:J$10000,O260,data2!W$4:W$10000)&lt;&gt;0,SUMIF(data2!T$4:T$10000,O260,data2!V$4:V$10000)&lt;&gt;0,SUMIF(data2!T$4:T$10000,O260,data2!W$4:W$10000)&lt;&gt;0),MAX('km2'!J$2:J259)+1,0))</f>
        <v>0</v>
      </c>
      <c r="K260" s="3">
        <f>IF(MAX(K$2:K259)&gt;=MAX(J:J),0,MAX(K$2:K259)+1)</f>
        <v>0</v>
      </c>
      <c r="Q260" s="89">
        <v>0</v>
      </c>
      <c r="S260" s="16" t="str">
        <f t="shared" ref="S260:S323" si="13">IF(P260="","",O260&amp;" "&amp;P260)</f>
        <v/>
      </c>
      <c r="U260" s="16">
        <f t="shared" ref="U260:U323" si="14">IF(K260=0,0,VLOOKUP(K260,J:P,6,0)&amp;" "&amp;VLOOKUP(K260,J:P,7,0))</f>
        <v>0</v>
      </c>
    </row>
    <row r="261" spans="2:21" ht="15" customHeight="1" x14ac:dyDescent="0.15">
      <c r="B261" s="3">
        <f t="shared" si="12"/>
        <v>0</v>
      </c>
      <c r="D261" s="3">
        <f>IF(AND(LEN(O261)=4,J261&gt;0),MAX(D$2:D260)+1,0)</f>
        <v>0</v>
      </c>
      <c r="E261" s="3">
        <f>IF(OR(AND(科目汇总表!P$5=1,LEN(O261)=4,J261&gt;0),AND(科目汇总表!P$5=2,LEN(O261)=6,J261&gt;0),AND(科目汇总表!P$5=3,LEN(O261)=8,J261&gt;0),AND(科目汇总表!P$5=4,LEN(O261)=10,J261&gt;0)),MAX(E$2:E260)+1,0)</f>
        <v>0</v>
      </c>
      <c r="G261" s="10"/>
      <c r="J261" s="3">
        <f>IF(O261="",0,IF(OR(Q261&lt;&gt;0,SUMIF(data2!H$4:H$10000,O261,data2!V$4:V$10000)&lt;&gt;0,SUMIF(data2!H$4:H$10000,O261,data2!W$4:W$10000)&lt;&gt;0,SUMIF(data2!I$4:I$10000,O261,data2!V$4:V$10000)&lt;&gt;0,SUMIF(data2!I$4:I$10000,O261,data2!W$4:W$10000)&lt;&gt;0,SUMIF(data2!J$4:J$10000,O261,data2!V$4:V$10000)&lt;&gt;0,SUMIF(data2!J$4:J$10000,O261,data2!W$4:W$10000)&lt;&gt;0,SUMIF(data2!T$4:T$10000,O261,data2!V$4:V$10000)&lt;&gt;0,SUMIF(data2!T$4:T$10000,O261,data2!W$4:W$10000)&lt;&gt;0),MAX('km2'!J$2:J260)+1,0))</f>
        <v>0</v>
      </c>
      <c r="K261" s="3">
        <f>IF(MAX(K$2:K260)&gt;=MAX(J:J),0,MAX(K$2:K260)+1)</f>
        <v>0</v>
      </c>
      <c r="Q261" s="89">
        <v>0</v>
      </c>
      <c r="S261" s="16" t="str">
        <f t="shared" si="13"/>
        <v/>
      </c>
      <c r="U261" s="16">
        <f t="shared" si="14"/>
        <v>0</v>
      </c>
    </row>
    <row r="262" spans="2:21" ht="15" customHeight="1" x14ac:dyDescent="0.15">
      <c r="B262" s="3">
        <f t="shared" si="12"/>
        <v>0</v>
      </c>
      <c r="D262" s="3">
        <f>IF(AND(LEN(O262)=4,J262&gt;0),MAX(D$2:D261)+1,0)</f>
        <v>0</v>
      </c>
      <c r="E262" s="3">
        <f>IF(OR(AND(科目汇总表!P$5=1,LEN(O262)=4,J262&gt;0),AND(科目汇总表!P$5=2,LEN(O262)=6,J262&gt;0),AND(科目汇总表!P$5=3,LEN(O262)=8,J262&gt;0),AND(科目汇总表!P$5=4,LEN(O262)=10,J262&gt;0)),MAX(E$2:E261)+1,0)</f>
        <v>0</v>
      </c>
      <c r="G262" s="10"/>
      <c r="J262" s="3">
        <f>IF(O262="",0,IF(OR(Q262&lt;&gt;0,SUMIF(data2!H$4:H$10000,O262,data2!V$4:V$10000)&lt;&gt;0,SUMIF(data2!H$4:H$10000,O262,data2!W$4:W$10000)&lt;&gt;0,SUMIF(data2!I$4:I$10000,O262,data2!V$4:V$10000)&lt;&gt;0,SUMIF(data2!I$4:I$10000,O262,data2!W$4:W$10000)&lt;&gt;0,SUMIF(data2!J$4:J$10000,O262,data2!V$4:V$10000)&lt;&gt;0,SUMIF(data2!J$4:J$10000,O262,data2!W$4:W$10000)&lt;&gt;0,SUMIF(data2!T$4:T$10000,O262,data2!V$4:V$10000)&lt;&gt;0,SUMIF(data2!T$4:T$10000,O262,data2!W$4:W$10000)&lt;&gt;0),MAX('km2'!J$2:J261)+1,0))</f>
        <v>0</v>
      </c>
      <c r="K262" s="3">
        <f>IF(MAX(K$2:K261)&gt;=MAX(J:J),0,MAX(K$2:K261)+1)</f>
        <v>0</v>
      </c>
      <c r="Q262" s="89">
        <v>0</v>
      </c>
      <c r="S262" s="16" t="str">
        <f t="shared" si="13"/>
        <v/>
      </c>
      <c r="U262" s="16">
        <f t="shared" si="14"/>
        <v>0</v>
      </c>
    </row>
    <row r="263" spans="2:21" ht="15" customHeight="1" x14ac:dyDescent="0.15">
      <c r="B263" s="3">
        <f t="shared" si="12"/>
        <v>0</v>
      </c>
      <c r="D263" s="3">
        <f>IF(AND(LEN(O263)=4,J263&gt;0),MAX(D$2:D262)+1,0)</f>
        <v>0</v>
      </c>
      <c r="E263" s="3">
        <f>IF(OR(AND(科目汇总表!P$5=1,LEN(O263)=4,J263&gt;0),AND(科目汇总表!P$5=2,LEN(O263)=6,J263&gt;0),AND(科目汇总表!P$5=3,LEN(O263)=8,J263&gt;0),AND(科目汇总表!P$5=4,LEN(O263)=10,J263&gt;0)),MAX(E$2:E262)+1,0)</f>
        <v>0</v>
      </c>
      <c r="G263" s="10"/>
      <c r="J263" s="3">
        <f>IF(O263="",0,IF(OR(Q263&lt;&gt;0,SUMIF(data2!H$4:H$10000,O263,data2!V$4:V$10000)&lt;&gt;0,SUMIF(data2!H$4:H$10000,O263,data2!W$4:W$10000)&lt;&gt;0,SUMIF(data2!I$4:I$10000,O263,data2!V$4:V$10000)&lt;&gt;0,SUMIF(data2!I$4:I$10000,O263,data2!W$4:W$10000)&lt;&gt;0,SUMIF(data2!J$4:J$10000,O263,data2!V$4:V$10000)&lt;&gt;0,SUMIF(data2!J$4:J$10000,O263,data2!W$4:W$10000)&lt;&gt;0,SUMIF(data2!T$4:T$10000,O263,data2!V$4:V$10000)&lt;&gt;0,SUMIF(data2!T$4:T$10000,O263,data2!W$4:W$10000)&lt;&gt;0),MAX('km2'!J$2:J262)+1,0))</f>
        <v>0</v>
      </c>
      <c r="K263" s="3">
        <f>IF(MAX(K$2:K262)&gt;=MAX(J:J),0,MAX(K$2:K262)+1)</f>
        <v>0</v>
      </c>
      <c r="Q263" s="89">
        <v>0</v>
      </c>
      <c r="S263" s="16" t="str">
        <f t="shared" si="13"/>
        <v/>
      </c>
      <c r="U263" s="16">
        <f t="shared" si="14"/>
        <v>0</v>
      </c>
    </row>
    <row r="264" spans="2:21" ht="15" customHeight="1" x14ac:dyDescent="0.15">
      <c r="B264" s="3">
        <f t="shared" si="12"/>
        <v>0</v>
      </c>
      <c r="D264" s="3">
        <f>IF(AND(LEN(O264)=4,J264&gt;0),MAX(D$2:D263)+1,0)</f>
        <v>0</v>
      </c>
      <c r="E264" s="3">
        <f>IF(OR(AND(科目汇总表!P$5=1,LEN(O264)=4,J264&gt;0),AND(科目汇总表!P$5=2,LEN(O264)=6,J264&gt;0),AND(科目汇总表!P$5=3,LEN(O264)=8,J264&gt;0),AND(科目汇总表!P$5=4,LEN(O264)=10,J264&gt;0)),MAX(E$2:E263)+1,0)</f>
        <v>0</v>
      </c>
      <c r="G264" s="10"/>
      <c r="J264" s="3">
        <f>IF(O264="",0,IF(OR(Q264&lt;&gt;0,SUMIF(data2!H$4:H$10000,O264,data2!V$4:V$10000)&lt;&gt;0,SUMIF(data2!H$4:H$10000,O264,data2!W$4:W$10000)&lt;&gt;0,SUMIF(data2!I$4:I$10000,O264,data2!V$4:V$10000)&lt;&gt;0,SUMIF(data2!I$4:I$10000,O264,data2!W$4:W$10000)&lt;&gt;0,SUMIF(data2!J$4:J$10000,O264,data2!V$4:V$10000)&lt;&gt;0,SUMIF(data2!J$4:J$10000,O264,data2!W$4:W$10000)&lt;&gt;0,SUMIF(data2!T$4:T$10000,O264,data2!V$4:V$10000)&lt;&gt;0,SUMIF(data2!T$4:T$10000,O264,data2!W$4:W$10000)&lt;&gt;0),MAX('km2'!J$2:J263)+1,0))</f>
        <v>0</v>
      </c>
      <c r="K264" s="3">
        <f>IF(MAX(K$2:K263)&gt;=MAX(J:J),0,MAX(K$2:K263)+1)</f>
        <v>0</v>
      </c>
      <c r="Q264" s="89">
        <v>0</v>
      </c>
      <c r="S264" s="16" t="str">
        <f t="shared" si="13"/>
        <v/>
      </c>
      <c r="U264" s="16">
        <f t="shared" si="14"/>
        <v>0</v>
      </c>
    </row>
    <row r="265" spans="2:21" ht="15" customHeight="1" x14ac:dyDescent="0.15">
      <c r="B265" s="3">
        <f t="shared" si="12"/>
        <v>0</v>
      </c>
      <c r="D265" s="3">
        <f>IF(AND(LEN(O265)=4,J265&gt;0),MAX(D$2:D264)+1,0)</f>
        <v>0</v>
      </c>
      <c r="E265" s="3">
        <f>IF(OR(AND(科目汇总表!P$5=1,LEN(O265)=4,J265&gt;0),AND(科目汇总表!P$5=2,LEN(O265)=6,J265&gt;0),AND(科目汇总表!P$5=3,LEN(O265)=8,J265&gt;0),AND(科目汇总表!P$5=4,LEN(O265)=10,J265&gt;0)),MAX(E$2:E264)+1,0)</f>
        <v>0</v>
      </c>
      <c r="G265" s="10"/>
      <c r="J265" s="3">
        <f>IF(O265="",0,IF(OR(Q265&lt;&gt;0,SUMIF(data2!H$4:H$10000,O265,data2!V$4:V$10000)&lt;&gt;0,SUMIF(data2!H$4:H$10000,O265,data2!W$4:W$10000)&lt;&gt;0,SUMIF(data2!I$4:I$10000,O265,data2!V$4:V$10000)&lt;&gt;0,SUMIF(data2!I$4:I$10000,O265,data2!W$4:W$10000)&lt;&gt;0,SUMIF(data2!J$4:J$10000,O265,data2!V$4:V$10000)&lt;&gt;0,SUMIF(data2!J$4:J$10000,O265,data2!W$4:W$10000)&lt;&gt;0,SUMIF(data2!T$4:T$10000,O265,data2!V$4:V$10000)&lt;&gt;0,SUMIF(data2!T$4:T$10000,O265,data2!W$4:W$10000)&lt;&gt;0),MAX('km2'!J$2:J264)+1,0))</f>
        <v>0</v>
      </c>
      <c r="K265" s="3">
        <f>IF(MAX(K$2:K264)&gt;=MAX(J:J),0,MAX(K$2:K264)+1)</f>
        <v>0</v>
      </c>
      <c r="Q265" s="89">
        <v>0</v>
      </c>
      <c r="S265" s="16" t="str">
        <f t="shared" si="13"/>
        <v/>
      </c>
      <c r="U265" s="16">
        <f t="shared" si="14"/>
        <v>0</v>
      </c>
    </row>
    <row r="266" spans="2:21" ht="15" customHeight="1" x14ac:dyDescent="0.15">
      <c r="B266" s="3">
        <f t="shared" si="12"/>
        <v>0</v>
      </c>
      <c r="D266" s="3">
        <f>IF(AND(LEN(O266)=4,J266&gt;0),MAX(D$2:D265)+1,0)</f>
        <v>0</v>
      </c>
      <c r="E266" s="3">
        <f>IF(OR(AND(科目汇总表!P$5=1,LEN(O266)=4,J266&gt;0),AND(科目汇总表!P$5=2,LEN(O266)=6,J266&gt;0),AND(科目汇总表!P$5=3,LEN(O266)=8,J266&gt;0),AND(科目汇总表!P$5=4,LEN(O266)=10,J266&gt;0)),MAX(E$2:E265)+1,0)</f>
        <v>0</v>
      </c>
      <c r="G266" s="10"/>
      <c r="J266" s="3">
        <f>IF(O266="",0,IF(OR(Q266&lt;&gt;0,SUMIF(data2!H$4:H$10000,O266,data2!V$4:V$10000)&lt;&gt;0,SUMIF(data2!H$4:H$10000,O266,data2!W$4:W$10000)&lt;&gt;0,SUMIF(data2!I$4:I$10000,O266,data2!V$4:V$10000)&lt;&gt;0,SUMIF(data2!I$4:I$10000,O266,data2!W$4:W$10000)&lt;&gt;0,SUMIF(data2!J$4:J$10000,O266,data2!V$4:V$10000)&lt;&gt;0,SUMIF(data2!J$4:J$10000,O266,data2!W$4:W$10000)&lt;&gt;0,SUMIF(data2!T$4:T$10000,O266,data2!V$4:V$10000)&lt;&gt;0,SUMIF(data2!T$4:T$10000,O266,data2!W$4:W$10000)&lt;&gt;0),MAX('km2'!J$2:J265)+1,0))</f>
        <v>0</v>
      </c>
      <c r="K266" s="3">
        <f>IF(MAX(K$2:K265)&gt;=MAX(J:J),0,MAX(K$2:K265)+1)</f>
        <v>0</v>
      </c>
      <c r="Q266" s="89">
        <v>0</v>
      </c>
      <c r="S266" s="16" t="str">
        <f t="shared" si="13"/>
        <v/>
      </c>
      <c r="U266" s="16">
        <f t="shared" si="14"/>
        <v>0</v>
      </c>
    </row>
    <row r="267" spans="2:21" ht="15" customHeight="1" x14ac:dyDescent="0.15">
      <c r="B267" s="3">
        <f t="shared" si="12"/>
        <v>0</v>
      </c>
      <c r="D267" s="3">
        <f>IF(AND(LEN(O267)=4,J267&gt;0),MAX(D$2:D266)+1,0)</f>
        <v>0</v>
      </c>
      <c r="E267" s="3">
        <f>IF(OR(AND(科目汇总表!P$5=1,LEN(O267)=4,J267&gt;0),AND(科目汇总表!P$5=2,LEN(O267)=6,J267&gt;0),AND(科目汇总表!P$5=3,LEN(O267)=8,J267&gt;0),AND(科目汇总表!P$5=4,LEN(O267)=10,J267&gt;0)),MAX(E$2:E266)+1,0)</f>
        <v>0</v>
      </c>
      <c r="G267" s="10"/>
      <c r="J267" s="3">
        <f>IF(O267="",0,IF(OR(Q267&lt;&gt;0,SUMIF(data2!H$4:H$10000,O267,data2!V$4:V$10000)&lt;&gt;0,SUMIF(data2!H$4:H$10000,O267,data2!W$4:W$10000)&lt;&gt;0,SUMIF(data2!I$4:I$10000,O267,data2!V$4:V$10000)&lt;&gt;0,SUMIF(data2!I$4:I$10000,O267,data2!W$4:W$10000)&lt;&gt;0,SUMIF(data2!J$4:J$10000,O267,data2!V$4:V$10000)&lt;&gt;0,SUMIF(data2!J$4:J$10000,O267,data2!W$4:W$10000)&lt;&gt;0,SUMIF(data2!T$4:T$10000,O267,data2!V$4:V$10000)&lt;&gt;0,SUMIF(data2!T$4:T$10000,O267,data2!W$4:W$10000)&lt;&gt;0),MAX('km2'!J$2:J266)+1,0))</f>
        <v>0</v>
      </c>
      <c r="K267" s="3">
        <f>IF(MAX(K$2:K266)&gt;=MAX(J:J),0,MAX(K$2:K266)+1)</f>
        <v>0</v>
      </c>
      <c r="Q267" s="89">
        <v>0</v>
      </c>
      <c r="S267" s="16" t="str">
        <f t="shared" si="13"/>
        <v/>
      </c>
      <c r="U267" s="16">
        <f t="shared" si="14"/>
        <v>0</v>
      </c>
    </row>
    <row r="268" spans="2:21" ht="15" customHeight="1" x14ac:dyDescent="0.15">
      <c r="B268" s="3">
        <f t="shared" si="12"/>
        <v>0</v>
      </c>
      <c r="D268" s="3">
        <f>IF(AND(LEN(O268)=4,J268&gt;0),MAX(D$2:D267)+1,0)</f>
        <v>0</v>
      </c>
      <c r="E268" s="3">
        <f>IF(OR(AND(科目汇总表!P$5=1,LEN(O268)=4,J268&gt;0),AND(科目汇总表!P$5=2,LEN(O268)=6,J268&gt;0),AND(科目汇总表!P$5=3,LEN(O268)=8,J268&gt;0),AND(科目汇总表!P$5=4,LEN(O268)=10,J268&gt;0)),MAX(E$2:E267)+1,0)</f>
        <v>0</v>
      </c>
      <c r="G268" s="10"/>
      <c r="J268" s="3">
        <f>IF(O268="",0,IF(OR(Q268&lt;&gt;0,SUMIF(data2!H$4:H$10000,O268,data2!V$4:V$10000)&lt;&gt;0,SUMIF(data2!H$4:H$10000,O268,data2!W$4:W$10000)&lt;&gt;0,SUMIF(data2!I$4:I$10000,O268,data2!V$4:V$10000)&lt;&gt;0,SUMIF(data2!I$4:I$10000,O268,data2!W$4:W$10000)&lt;&gt;0,SUMIF(data2!J$4:J$10000,O268,data2!V$4:V$10000)&lt;&gt;0,SUMIF(data2!J$4:J$10000,O268,data2!W$4:W$10000)&lt;&gt;0,SUMIF(data2!T$4:T$10000,O268,data2!V$4:V$10000)&lt;&gt;0,SUMIF(data2!T$4:T$10000,O268,data2!W$4:W$10000)&lt;&gt;0),MAX('km2'!J$2:J267)+1,0))</f>
        <v>0</v>
      </c>
      <c r="K268" s="3">
        <f>IF(MAX(K$2:K267)&gt;=MAX(J:J),0,MAX(K$2:K267)+1)</f>
        <v>0</v>
      </c>
      <c r="Q268" s="89">
        <v>0</v>
      </c>
      <c r="S268" s="16" t="str">
        <f t="shared" si="13"/>
        <v/>
      </c>
      <c r="U268" s="16">
        <f t="shared" si="14"/>
        <v>0</v>
      </c>
    </row>
    <row r="269" spans="2:21" ht="15" customHeight="1" x14ac:dyDescent="0.15">
      <c r="B269" s="3">
        <f t="shared" si="12"/>
        <v>0</v>
      </c>
      <c r="D269" s="3">
        <f>IF(AND(LEN(O269)=4,J269&gt;0),MAX(D$2:D268)+1,0)</f>
        <v>0</v>
      </c>
      <c r="E269" s="3">
        <f>IF(OR(AND(科目汇总表!P$5=1,LEN(O269)=4,J269&gt;0),AND(科目汇总表!P$5=2,LEN(O269)=6,J269&gt;0),AND(科目汇总表!P$5=3,LEN(O269)=8,J269&gt;0),AND(科目汇总表!P$5=4,LEN(O269)=10,J269&gt;0)),MAX(E$2:E268)+1,0)</f>
        <v>0</v>
      </c>
      <c r="G269" s="10"/>
      <c r="J269" s="3">
        <f>IF(O269="",0,IF(OR(Q269&lt;&gt;0,SUMIF(data2!H$4:H$10000,O269,data2!V$4:V$10000)&lt;&gt;0,SUMIF(data2!H$4:H$10000,O269,data2!W$4:W$10000)&lt;&gt;0,SUMIF(data2!I$4:I$10000,O269,data2!V$4:V$10000)&lt;&gt;0,SUMIF(data2!I$4:I$10000,O269,data2!W$4:W$10000)&lt;&gt;0,SUMIF(data2!J$4:J$10000,O269,data2!V$4:V$10000)&lt;&gt;0,SUMIF(data2!J$4:J$10000,O269,data2!W$4:W$10000)&lt;&gt;0,SUMIF(data2!T$4:T$10000,O269,data2!V$4:V$10000)&lt;&gt;0,SUMIF(data2!T$4:T$10000,O269,data2!W$4:W$10000)&lt;&gt;0),MAX('km2'!J$2:J268)+1,0))</f>
        <v>0</v>
      </c>
      <c r="K269" s="3">
        <f>IF(MAX(K$2:K268)&gt;=MAX(J:J),0,MAX(K$2:K268)+1)</f>
        <v>0</v>
      </c>
      <c r="Q269" s="89">
        <v>0</v>
      </c>
      <c r="S269" s="16" t="str">
        <f t="shared" si="13"/>
        <v/>
      </c>
      <c r="U269" s="16">
        <f t="shared" si="14"/>
        <v>0</v>
      </c>
    </row>
    <row r="270" spans="2:21" ht="15" customHeight="1" x14ac:dyDescent="0.15">
      <c r="B270" s="3">
        <f t="shared" si="12"/>
        <v>0</v>
      </c>
      <c r="D270" s="3">
        <f>IF(AND(LEN(O270)=4,J270&gt;0),MAX(D$2:D269)+1,0)</f>
        <v>0</v>
      </c>
      <c r="E270" s="3">
        <f>IF(OR(AND(科目汇总表!P$5=1,LEN(O270)=4,J270&gt;0),AND(科目汇总表!P$5=2,LEN(O270)=6,J270&gt;0),AND(科目汇总表!P$5=3,LEN(O270)=8,J270&gt;0),AND(科目汇总表!P$5=4,LEN(O270)=10,J270&gt;0)),MAX(E$2:E269)+1,0)</f>
        <v>0</v>
      </c>
      <c r="G270" s="10"/>
      <c r="J270" s="3">
        <f>IF(O270="",0,IF(OR(Q270&lt;&gt;0,SUMIF(data2!H$4:H$10000,O270,data2!V$4:V$10000)&lt;&gt;0,SUMIF(data2!H$4:H$10000,O270,data2!W$4:W$10000)&lt;&gt;0,SUMIF(data2!I$4:I$10000,O270,data2!V$4:V$10000)&lt;&gt;0,SUMIF(data2!I$4:I$10000,O270,data2!W$4:W$10000)&lt;&gt;0,SUMIF(data2!J$4:J$10000,O270,data2!V$4:V$10000)&lt;&gt;0,SUMIF(data2!J$4:J$10000,O270,data2!W$4:W$10000)&lt;&gt;0,SUMIF(data2!T$4:T$10000,O270,data2!V$4:V$10000)&lt;&gt;0,SUMIF(data2!T$4:T$10000,O270,data2!W$4:W$10000)&lt;&gt;0),MAX('km2'!J$2:J269)+1,0))</f>
        <v>0</v>
      </c>
      <c r="K270" s="3">
        <f>IF(MAX(K$2:K269)&gt;=MAX(J:J),0,MAX(K$2:K269)+1)</f>
        <v>0</v>
      </c>
      <c r="Q270" s="89">
        <v>0</v>
      </c>
      <c r="S270" s="16" t="str">
        <f t="shared" si="13"/>
        <v/>
      </c>
      <c r="U270" s="16">
        <f t="shared" si="14"/>
        <v>0</v>
      </c>
    </row>
    <row r="271" spans="2:21" ht="15" customHeight="1" x14ac:dyDescent="0.15">
      <c r="B271" s="3">
        <f t="shared" si="12"/>
        <v>0</v>
      </c>
      <c r="D271" s="3">
        <f>IF(AND(LEN(O271)=4,J271&gt;0),MAX(D$2:D270)+1,0)</f>
        <v>0</v>
      </c>
      <c r="E271" s="3">
        <f>IF(OR(AND(科目汇总表!P$5=1,LEN(O271)=4,J271&gt;0),AND(科目汇总表!P$5=2,LEN(O271)=6,J271&gt;0),AND(科目汇总表!P$5=3,LEN(O271)=8,J271&gt;0),AND(科目汇总表!P$5=4,LEN(O271)=10,J271&gt;0)),MAX(E$2:E270)+1,0)</f>
        <v>0</v>
      </c>
      <c r="G271" s="10"/>
      <c r="J271" s="3">
        <f>IF(O271="",0,IF(OR(Q271&lt;&gt;0,SUMIF(data2!H$4:H$10000,O271,data2!V$4:V$10000)&lt;&gt;0,SUMIF(data2!H$4:H$10000,O271,data2!W$4:W$10000)&lt;&gt;0,SUMIF(data2!I$4:I$10000,O271,data2!V$4:V$10000)&lt;&gt;0,SUMIF(data2!I$4:I$10000,O271,data2!W$4:W$10000)&lt;&gt;0,SUMIF(data2!J$4:J$10000,O271,data2!V$4:V$10000)&lt;&gt;0,SUMIF(data2!J$4:J$10000,O271,data2!W$4:W$10000)&lt;&gt;0,SUMIF(data2!T$4:T$10000,O271,data2!V$4:V$10000)&lt;&gt;0,SUMIF(data2!T$4:T$10000,O271,data2!W$4:W$10000)&lt;&gt;0),MAX('km2'!J$2:J270)+1,0))</f>
        <v>0</v>
      </c>
      <c r="K271" s="3">
        <f>IF(MAX(K$2:K270)&gt;=MAX(J:J),0,MAX(K$2:K270)+1)</f>
        <v>0</v>
      </c>
      <c r="Q271" s="89">
        <v>0</v>
      </c>
      <c r="S271" s="16" t="str">
        <f t="shared" si="13"/>
        <v/>
      </c>
      <c r="U271" s="16">
        <f t="shared" si="14"/>
        <v>0</v>
      </c>
    </row>
    <row r="272" spans="2:21" ht="15" customHeight="1" x14ac:dyDescent="0.15">
      <c r="B272" s="3">
        <f t="shared" si="12"/>
        <v>0</v>
      </c>
      <c r="D272" s="3">
        <f>IF(AND(LEN(O272)=4,J272&gt;0),MAX(D$2:D271)+1,0)</f>
        <v>0</v>
      </c>
      <c r="E272" s="3">
        <f>IF(OR(AND(科目汇总表!P$5=1,LEN(O272)=4,J272&gt;0),AND(科目汇总表!P$5=2,LEN(O272)=6,J272&gt;0),AND(科目汇总表!P$5=3,LEN(O272)=8,J272&gt;0),AND(科目汇总表!P$5=4,LEN(O272)=10,J272&gt;0)),MAX(E$2:E271)+1,0)</f>
        <v>0</v>
      </c>
      <c r="G272" s="10"/>
      <c r="J272" s="3">
        <f>IF(O272="",0,IF(OR(Q272&lt;&gt;0,SUMIF(data2!H$4:H$10000,O272,data2!V$4:V$10000)&lt;&gt;0,SUMIF(data2!H$4:H$10000,O272,data2!W$4:W$10000)&lt;&gt;0,SUMIF(data2!I$4:I$10000,O272,data2!V$4:V$10000)&lt;&gt;0,SUMIF(data2!I$4:I$10000,O272,data2!W$4:W$10000)&lt;&gt;0,SUMIF(data2!J$4:J$10000,O272,data2!V$4:V$10000)&lt;&gt;0,SUMIF(data2!J$4:J$10000,O272,data2!W$4:W$10000)&lt;&gt;0,SUMIF(data2!T$4:T$10000,O272,data2!V$4:V$10000)&lt;&gt;0,SUMIF(data2!T$4:T$10000,O272,data2!W$4:W$10000)&lt;&gt;0),MAX('km2'!J$2:J271)+1,0))</f>
        <v>0</v>
      </c>
      <c r="K272" s="3">
        <f>IF(MAX(K$2:K271)&gt;=MAX(J:J),0,MAX(K$2:K271)+1)</f>
        <v>0</v>
      </c>
      <c r="Q272" s="89">
        <v>0</v>
      </c>
      <c r="S272" s="16" t="str">
        <f t="shared" si="13"/>
        <v/>
      </c>
      <c r="U272" s="16">
        <f t="shared" si="14"/>
        <v>0</v>
      </c>
    </row>
    <row r="273" spans="2:21" ht="15" customHeight="1" x14ac:dyDescent="0.15">
      <c r="B273" s="3">
        <f t="shared" si="12"/>
        <v>0</v>
      </c>
      <c r="D273" s="3">
        <f>IF(AND(LEN(O273)=4,J273&gt;0),MAX(D$2:D272)+1,0)</f>
        <v>0</v>
      </c>
      <c r="E273" s="3">
        <f>IF(OR(AND(科目汇总表!P$5=1,LEN(O273)=4,J273&gt;0),AND(科目汇总表!P$5=2,LEN(O273)=6,J273&gt;0),AND(科目汇总表!P$5=3,LEN(O273)=8,J273&gt;0),AND(科目汇总表!P$5=4,LEN(O273)=10,J273&gt;0)),MAX(E$2:E272)+1,0)</f>
        <v>0</v>
      </c>
      <c r="G273" s="10"/>
      <c r="J273" s="3">
        <f>IF(O273="",0,IF(OR(Q273&lt;&gt;0,SUMIF(data2!H$4:H$10000,O273,data2!V$4:V$10000)&lt;&gt;0,SUMIF(data2!H$4:H$10000,O273,data2!W$4:W$10000)&lt;&gt;0,SUMIF(data2!I$4:I$10000,O273,data2!V$4:V$10000)&lt;&gt;0,SUMIF(data2!I$4:I$10000,O273,data2!W$4:W$10000)&lt;&gt;0,SUMIF(data2!J$4:J$10000,O273,data2!V$4:V$10000)&lt;&gt;0,SUMIF(data2!J$4:J$10000,O273,data2!W$4:W$10000)&lt;&gt;0,SUMIF(data2!T$4:T$10000,O273,data2!V$4:V$10000)&lt;&gt;0,SUMIF(data2!T$4:T$10000,O273,data2!W$4:W$10000)&lt;&gt;0),MAX('km2'!J$2:J272)+1,0))</f>
        <v>0</v>
      </c>
      <c r="K273" s="3">
        <f>IF(MAX(K$2:K272)&gt;=MAX(J:J),0,MAX(K$2:K272)+1)</f>
        <v>0</v>
      </c>
      <c r="Q273" s="89">
        <v>0</v>
      </c>
      <c r="S273" s="16" t="str">
        <f t="shared" si="13"/>
        <v/>
      </c>
      <c r="U273" s="16">
        <f t="shared" si="14"/>
        <v>0</v>
      </c>
    </row>
    <row r="274" spans="2:21" ht="15" customHeight="1" x14ac:dyDescent="0.15">
      <c r="B274" s="3">
        <f t="shared" si="12"/>
        <v>0</v>
      </c>
      <c r="D274" s="3">
        <f>IF(AND(LEN(O274)=4,J274&gt;0),MAX(D$2:D273)+1,0)</f>
        <v>0</v>
      </c>
      <c r="E274" s="3">
        <f>IF(OR(AND(科目汇总表!P$5=1,LEN(O274)=4,J274&gt;0),AND(科目汇总表!P$5=2,LEN(O274)=6,J274&gt;0),AND(科目汇总表!P$5=3,LEN(O274)=8,J274&gt;0),AND(科目汇总表!P$5=4,LEN(O274)=10,J274&gt;0)),MAX(E$2:E273)+1,0)</f>
        <v>0</v>
      </c>
      <c r="G274" s="10"/>
      <c r="J274" s="3">
        <f>IF(O274="",0,IF(OR(Q274&lt;&gt;0,SUMIF(data2!H$4:H$10000,O274,data2!V$4:V$10000)&lt;&gt;0,SUMIF(data2!H$4:H$10000,O274,data2!W$4:W$10000)&lt;&gt;0,SUMIF(data2!I$4:I$10000,O274,data2!V$4:V$10000)&lt;&gt;0,SUMIF(data2!I$4:I$10000,O274,data2!W$4:W$10000)&lt;&gt;0,SUMIF(data2!J$4:J$10000,O274,data2!V$4:V$10000)&lt;&gt;0,SUMIF(data2!J$4:J$10000,O274,data2!W$4:W$10000)&lt;&gt;0,SUMIF(data2!T$4:T$10000,O274,data2!V$4:V$10000)&lt;&gt;0,SUMIF(data2!T$4:T$10000,O274,data2!W$4:W$10000)&lt;&gt;0),MAX('km2'!J$2:J273)+1,0))</f>
        <v>0</v>
      </c>
      <c r="K274" s="3">
        <f>IF(MAX(K$2:K273)&gt;=MAX(J:J),0,MAX(K$2:K273)+1)</f>
        <v>0</v>
      </c>
      <c r="Q274" s="89">
        <v>0</v>
      </c>
      <c r="S274" s="16" t="str">
        <f t="shared" si="13"/>
        <v/>
      </c>
      <c r="U274" s="16">
        <f t="shared" si="14"/>
        <v>0</v>
      </c>
    </row>
    <row r="275" spans="2:21" ht="15" customHeight="1" x14ac:dyDescent="0.15">
      <c r="B275" s="3">
        <f t="shared" si="12"/>
        <v>0</v>
      </c>
      <c r="D275" s="3">
        <f>IF(AND(LEN(O275)=4,J275&gt;0),MAX(D$2:D274)+1,0)</f>
        <v>0</v>
      </c>
      <c r="E275" s="3">
        <f>IF(OR(AND(科目汇总表!P$5=1,LEN(O275)=4,J275&gt;0),AND(科目汇总表!P$5=2,LEN(O275)=6,J275&gt;0),AND(科目汇总表!P$5=3,LEN(O275)=8,J275&gt;0),AND(科目汇总表!P$5=4,LEN(O275)=10,J275&gt;0)),MAX(E$2:E274)+1,0)</f>
        <v>0</v>
      </c>
      <c r="G275" s="10"/>
      <c r="J275" s="3">
        <f>IF(O275="",0,IF(OR(Q275&lt;&gt;0,SUMIF(data2!H$4:H$10000,O275,data2!V$4:V$10000)&lt;&gt;0,SUMIF(data2!H$4:H$10000,O275,data2!W$4:W$10000)&lt;&gt;0,SUMIF(data2!I$4:I$10000,O275,data2!V$4:V$10000)&lt;&gt;0,SUMIF(data2!I$4:I$10000,O275,data2!W$4:W$10000)&lt;&gt;0,SUMIF(data2!J$4:J$10000,O275,data2!V$4:V$10000)&lt;&gt;0,SUMIF(data2!J$4:J$10000,O275,data2!W$4:W$10000)&lt;&gt;0,SUMIF(data2!T$4:T$10000,O275,data2!V$4:V$10000)&lt;&gt;0,SUMIF(data2!T$4:T$10000,O275,data2!W$4:W$10000)&lt;&gt;0),MAX('km2'!J$2:J274)+1,0))</f>
        <v>0</v>
      </c>
      <c r="K275" s="3">
        <f>IF(MAX(K$2:K274)&gt;=MAX(J:J),0,MAX(K$2:K274)+1)</f>
        <v>0</v>
      </c>
      <c r="Q275" s="89">
        <v>0</v>
      </c>
      <c r="S275" s="16" t="str">
        <f t="shared" si="13"/>
        <v/>
      </c>
      <c r="U275" s="16">
        <f t="shared" si="14"/>
        <v>0</v>
      </c>
    </row>
    <row r="276" spans="2:21" ht="15" customHeight="1" x14ac:dyDescent="0.15">
      <c r="B276" s="3">
        <f t="shared" si="12"/>
        <v>0</v>
      </c>
      <c r="D276" s="3">
        <f>IF(AND(LEN(O276)=4,J276&gt;0),MAX(D$2:D275)+1,0)</f>
        <v>0</v>
      </c>
      <c r="E276" s="3">
        <f>IF(OR(AND(科目汇总表!P$5=1,LEN(O276)=4,J276&gt;0),AND(科目汇总表!P$5=2,LEN(O276)=6,J276&gt;0),AND(科目汇总表!P$5=3,LEN(O276)=8,J276&gt;0),AND(科目汇总表!P$5=4,LEN(O276)=10,J276&gt;0)),MAX(E$2:E275)+1,0)</f>
        <v>0</v>
      </c>
      <c r="G276" s="10"/>
      <c r="J276" s="3">
        <f>IF(O276="",0,IF(OR(Q276&lt;&gt;0,SUMIF(data2!H$4:H$10000,O276,data2!V$4:V$10000)&lt;&gt;0,SUMIF(data2!H$4:H$10000,O276,data2!W$4:W$10000)&lt;&gt;0,SUMIF(data2!I$4:I$10000,O276,data2!V$4:V$10000)&lt;&gt;0,SUMIF(data2!I$4:I$10000,O276,data2!W$4:W$10000)&lt;&gt;0,SUMIF(data2!J$4:J$10000,O276,data2!V$4:V$10000)&lt;&gt;0,SUMIF(data2!J$4:J$10000,O276,data2!W$4:W$10000)&lt;&gt;0,SUMIF(data2!T$4:T$10000,O276,data2!V$4:V$10000)&lt;&gt;0,SUMIF(data2!T$4:T$10000,O276,data2!W$4:W$10000)&lt;&gt;0),MAX('km2'!J$2:J275)+1,0))</f>
        <v>0</v>
      </c>
      <c r="K276" s="3">
        <f>IF(MAX(K$2:K275)&gt;=MAX(J:J),0,MAX(K$2:K275)+1)</f>
        <v>0</v>
      </c>
      <c r="Q276" s="89">
        <v>0</v>
      </c>
      <c r="S276" s="16" t="str">
        <f t="shared" si="13"/>
        <v/>
      </c>
      <c r="U276" s="16">
        <f t="shared" si="14"/>
        <v>0</v>
      </c>
    </row>
    <row r="277" spans="2:21" ht="15" customHeight="1" x14ac:dyDescent="0.15">
      <c r="B277" s="3">
        <f t="shared" si="12"/>
        <v>0</v>
      </c>
      <c r="D277" s="3">
        <f>IF(AND(LEN(O277)=4,J277&gt;0),MAX(D$2:D276)+1,0)</f>
        <v>0</v>
      </c>
      <c r="E277" s="3">
        <f>IF(OR(AND(科目汇总表!P$5=1,LEN(O277)=4,J277&gt;0),AND(科目汇总表!P$5=2,LEN(O277)=6,J277&gt;0),AND(科目汇总表!P$5=3,LEN(O277)=8,J277&gt;0),AND(科目汇总表!P$5=4,LEN(O277)=10,J277&gt;0)),MAX(E$2:E276)+1,0)</f>
        <v>0</v>
      </c>
      <c r="G277" s="10"/>
      <c r="J277" s="3">
        <f>IF(O277="",0,IF(OR(Q277&lt;&gt;0,SUMIF(data2!H$4:H$10000,O277,data2!V$4:V$10000)&lt;&gt;0,SUMIF(data2!H$4:H$10000,O277,data2!W$4:W$10000)&lt;&gt;0,SUMIF(data2!I$4:I$10000,O277,data2!V$4:V$10000)&lt;&gt;0,SUMIF(data2!I$4:I$10000,O277,data2!W$4:W$10000)&lt;&gt;0,SUMIF(data2!J$4:J$10000,O277,data2!V$4:V$10000)&lt;&gt;0,SUMIF(data2!J$4:J$10000,O277,data2!W$4:W$10000)&lt;&gt;0,SUMIF(data2!T$4:T$10000,O277,data2!V$4:V$10000)&lt;&gt;0,SUMIF(data2!T$4:T$10000,O277,data2!W$4:W$10000)&lt;&gt;0),MAX('km2'!J$2:J276)+1,0))</f>
        <v>0</v>
      </c>
      <c r="K277" s="3">
        <f>IF(MAX(K$2:K276)&gt;=MAX(J:J),0,MAX(K$2:K276)+1)</f>
        <v>0</v>
      </c>
      <c r="Q277" s="89">
        <v>0</v>
      </c>
      <c r="S277" s="16" t="str">
        <f t="shared" si="13"/>
        <v/>
      </c>
      <c r="U277" s="16">
        <f t="shared" si="14"/>
        <v>0</v>
      </c>
    </row>
    <row r="278" spans="2:21" ht="15" customHeight="1" x14ac:dyDescent="0.15">
      <c r="B278" s="3">
        <f t="shared" si="12"/>
        <v>0</v>
      </c>
      <c r="D278" s="3">
        <f>IF(AND(LEN(O278)=4,J278&gt;0),MAX(D$2:D277)+1,0)</f>
        <v>0</v>
      </c>
      <c r="E278" s="3">
        <f>IF(OR(AND(科目汇总表!P$5=1,LEN(O278)=4,J278&gt;0),AND(科目汇总表!P$5=2,LEN(O278)=6,J278&gt;0),AND(科目汇总表!P$5=3,LEN(O278)=8,J278&gt;0),AND(科目汇总表!P$5=4,LEN(O278)=10,J278&gt;0)),MAX(E$2:E277)+1,0)</f>
        <v>0</v>
      </c>
      <c r="G278" s="10"/>
      <c r="J278" s="3">
        <f>IF(O278="",0,IF(OR(Q278&lt;&gt;0,SUMIF(data2!H$4:H$10000,O278,data2!V$4:V$10000)&lt;&gt;0,SUMIF(data2!H$4:H$10000,O278,data2!W$4:W$10000)&lt;&gt;0,SUMIF(data2!I$4:I$10000,O278,data2!V$4:V$10000)&lt;&gt;0,SUMIF(data2!I$4:I$10000,O278,data2!W$4:W$10000)&lt;&gt;0,SUMIF(data2!J$4:J$10000,O278,data2!V$4:V$10000)&lt;&gt;0,SUMIF(data2!J$4:J$10000,O278,data2!W$4:W$10000)&lt;&gt;0,SUMIF(data2!T$4:T$10000,O278,data2!V$4:V$10000)&lt;&gt;0,SUMIF(data2!T$4:T$10000,O278,data2!W$4:W$10000)&lt;&gt;0),MAX('km2'!J$2:J277)+1,0))</f>
        <v>0</v>
      </c>
      <c r="K278" s="3">
        <f>IF(MAX(K$2:K277)&gt;=MAX(J:J),0,MAX(K$2:K277)+1)</f>
        <v>0</v>
      </c>
      <c r="Q278" s="89">
        <v>0</v>
      </c>
      <c r="S278" s="16" t="str">
        <f t="shared" si="13"/>
        <v/>
      </c>
      <c r="U278" s="16">
        <f t="shared" si="14"/>
        <v>0</v>
      </c>
    </row>
    <row r="279" spans="2:21" ht="15" customHeight="1" x14ac:dyDescent="0.15">
      <c r="B279" s="3">
        <f t="shared" si="12"/>
        <v>0</v>
      </c>
      <c r="D279" s="3">
        <f>IF(AND(LEN(O279)=4,J279&gt;0),MAX(D$2:D278)+1,0)</f>
        <v>0</v>
      </c>
      <c r="E279" s="3">
        <f>IF(OR(AND(科目汇总表!P$5=1,LEN(O279)=4,J279&gt;0),AND(科目汇总表!P$5=2,LEN(O279)=6,J279&gt;0),AND(科目汇总表!P$5=3,LEN(O279)=8,J279&gt;0),AND(科目汇总表!P$5=4,LEN(O279)=10,J279&gt;0)),MAX(E$2:E278)+1,0)</f>
        <v>0</v>
      </c>
      <c r="G279" s="10"/>
      <c r="J279" s="3">
        <f>IF(O279="",0,IF(OR(Q279&lt;&gt;0,SUMIF(data2!H$4:H$10000,O279,data2!V$4:V$10000)&lt;&gt;0,SUMIF(data2!H$4:H$10000,O279,data2!W$4:W$10000)&lt;&gt;0,SUMIF(data2!I$4:I$10000,O279,data2!V$4:V$10000)&lt;&gt;0,SUMIF(data2!I$4:I$10000,O279,data2!W$4:W$10000)&lt;&gt;0,SUMIF(data2!J$4:J$10000,O279,data2!V$4:V$10000)&lt;&gt;0,SUMIF(data2!J$4:J$10000,O279,data2!W$4:W$10000)&lt;&gt;0,SUMIF(data2!T$4:T$10000,O279,data2!V$4:V$10000)&lt;&gt;0,SUMIF(data2!T$4:T$10000,O279,data2!W$4:W$10000)&lt;&gt;0),MAX('km2'!J$2:J278)+1,0))</f>
        <v>0</v>
      </c>
      <c r="K279" s="3">
        <f>IF(MAX(K$2:K278)&gt;=MAX(J:J),0,MAX(K$2:K278)+1)</f>
        <v>0</v>
      </c>
      <c r="Q279" s="89">
        <v>0</v>
      </c>
      <c r="S279" s="16" t="str">
        <f t="shared" si="13"/>
        <v/>
      </c>
      <c r="U279" s="16">
        <f t="shared" si="14"/>
        <v>0</v>
      </c>
    </row>
    <row r="280" spans="2:21" ht="15" customHeight="1" x14ac:dyDescent="0.15">
      <c r="B280" s="3">
        <f t="shared" si="12"/>
        <v>0</v>
      </c>
      <c r="D280" s="3">
        <f>IF(AND(LEN(O280)=4,J280&gt;0),MAX(D$2:D279)+1,0)</f>
        <v>0</v>
      </c>
      <c r="E280" s="3">
        <f>IF(OR(AND(科目汇总表!P$5=1,LEN(O280)=4,J280&gt;0),AND(科目汇总表!P$5=2,LEN(O280)=6,J280&gt;0),AND(科目汇总表!P$5=3,LEN(O280)=8,J280&gt;0),AND(科目汇总表!P$5=4,LEN(O280)=10,J280&gt;0)),MAX(E$2:E279)+1,0)</f>
        <v>0</v>
      </c>
      <c r="G280" s="10"/>
      <c r="J280" s="3">
        <f>IF(O280="",0,IF(OR(Q280&lt;&gt;0,SUMIF(data2!H$4:H$10000,O280,data2!V$4:V$10000)&lt;&gt;0,SUMIF(data2!H$4:H$10000,O280,data2!W$4:W$10000)&lt;&gt;0,SUMIF(data2!I$4:I$10000,O280,data2!V$4:V$10000)&lt;&gt;0,SUMIF(data2!I$4:I$10000,O280,data2!W$4:W$10000)&lt;&gt;0,SUMIF(data2!J$4:J$10000,O280,data2!V$4:V$10000)&lt;&gt;0,SUMIF(data2!J$4:J$10000,O280,data2!W$4:W$10000)&lt;&gt;0,SUMIF(data2!T$4:T$10000,O280,data2!V$4:V$10000)&lt;&gt;0,SUMIF(data2!T$4:T$10000,O280,data2!W$4:W$10000)&lt;&gt;0),MAX('km2'!J$2:J279)+1,0))</f>
        <v>0</v>
      </c>
      <c r="K280" s="3">
        <f>IF(MAX(K$2:K279)&gt;=MAX(J:J),0,MAX(K$2:K279)+1)</f>
        <v>0</v>
      </c>
      <c r="Q280" s="89">
        <v>0</v>
      </c>
      <c r="S280" s="16" t="str">
        <f t="shared" si="13"/>
        <v/>
      </c>
      <c r="U280" s="16">
        <f t="shared" si="14"/>
        <v>0</v>
      </c>
    </row>
    <row r="281" spans="2:21" ht="15" customHeight="1" x14ac:dyDescent="0.15">
      <c r="B281" s="3">
        <f t="shared" si="12"/>
        <v>0</v>
      </c>
      <c r="D281" s="3">
        <f>IF(AND(LEN(O281)=4,J281&gt;0),MAX(D$2:D280)+1,0)</f>
        <v>0</v>
      </c>
      <c r="E281" s="3">
        <f>IF(OR(AND(科目汇总表!P$5=1,LEN(O281)=4,J281&gt;0),AND(科目汇总表!P$5=2,LEN(O281)=6,J281&gt;0),AND(科目汇总表!P$5=3,LEN(O281)=8,J281&gt;0),AND(科目汇总表!P$5=4,LEN(O281)=10,J281&gt;0)),MAX(E$2:E280)+1,0)</f>
        <v>0</v>
      </c>
      <c r="G281" s="10"/>
      <c r="J281" s="3">
        <f>IF(O281="",0,IF(OR(Q281&lt;&gt;0,SUMIF(data2!H$4:H$10000,O281,data2!V$4:V$10000)&lt;&gt;0,SUMIF(data2!H$4:H$10000,O281,data2!W$4:W$10000)&lt;&gt;0,SUMIF(data2!I$4:I$10000,O281,data2!V$4:V$10000)&lt;&gt;0,SUMIF(data2!I$4:I$10000,O281,data2!W$4:W$10000)&lt;&gt;0,SUMIF(data2!J$4:J$10000,O281,data2!V$4:V$10000)&lt;&gt;0,SUMIF(data2!J$4:J$10000,O281,data2!W$4:W$10000)&lt;&gt;0,SUMIF(data2!T$4:T$10000,O281,data2!V$4:V$10000)&lt;&gt;0,SUMIF(data2!T$4:T$10000,O281,data2!W$4:W$10000)&lt;&gt;0),MAX('km2'!J$2:J280)+1,0))</f>
        <v>0</v>
      </c>
      <c r="K281" s="3">
        <f>IF(MAX(K$2:K280)&gt;=MAX(J:J),0,MAX(K$2:K280)+1)</f>
        <v>0</v>
      </c>
      <c r="Q281" s="89">
        <v>0</v>
      </c>
      <c r="S281" s="16" t="str">
        <f t="shared" si="13"/>
        <v/>
      </c>
      <c r="U281" s="16">
        <f t="shared" si="14"/>
        <v>0</v>
      </c>
    </row>
    <row r="282" spans="2:21" ht="15" customHeight="1" x14ac:dyDescent="0.15">
      <c r="B282" s="3">
        <f t="shared" si="12"/>
        <v>0</v>
      </c>
      <c r="D282" s="3">
        <f>IF(AND(LEN(O282)=4,J282&gt;0),MAX(D$2:D281)+1,0)</f>
        <v>0</v>
      </c>
      <c r="E282" s="3">
        <f>IF(OR(AND(科目汇总表!P$5=1,LEN(O282)=4,J282&gt;0),AND(科目汇总表!P$5=2,LEN(O282)=6,J282&gt;0),AND(科目汇总表!P$5=3,LEN(O282)=8,J282&gt;0),AND(科目汇总表!P$5=4,LEN(O282)=10,J282&gt;0)),MAX(E$2:E281)+1,0)</f>
        <v>0</v>
      </c>
      <c r="G282" s="10"/>
      <c r="J282" s="3">
        <f>IF(O282="",0,IF(OR(Q282&lt;&gt;0,SUMIF(data2!H$4:H$10000,O282,data2!V$4:V$10000)&lt;&gt;0,SUMIF(data2!H$4:H$10000,O282,data2!W$4:W$10000)&lt;&gt;0,SUMIF(data2!I$4:I$10000,O282,data2!V$4:V$10000)&lt;&gt;0,SUMIF(data2!I$4:I$10000,O282,data2!W$4:W$10000)&lt;&gt;0,SUMIF(data2!J$4:J$10000,O282,data2!V$4:V$10000)&lt;&gt;0,SUMIF(data2!J$4:J$10000,O282,data2!W$4:W$10000)&lt;&gt;0,SUMIF(data2!T$4:T$10000,O282,data2!V$4:V$10000)&lt;&gt;0,SUMIF(data2!T$4:T$10000,O282,data2!W$4:W$10000)&lt;&gt;0),MAX('km2'!J$2:J281)+1,0))</f>
        <v>0</v>
      </c>
      <c r="K282" s="3">
        <f>IF(MAX(K$2:K281)&gt;=MAX(J:J),0,MAX(K$2:K281)+1)</f>
        <v>0</v>
      </c>
      <c r="Q282" s="89">
        <v>0</v>
      </c>
      <c r="S282" s="16" t="str">
        <f t="shared" si="13"/>
        <v/>
      </c>
      <c r="U282" s="16">
        <f t="shared" si="14"/>
        <v>0</v>
      </c>
    </row>
    <row r="283" spans="2:21" ht="15" customHeight="1" x14ac:dyDescent="0.15">
      <c r="B283" s="3">
        <f t="shared" si="12"/>
        <v>0</v>
      </c>
      <c r="D283" s="3">
        <f>IF(AND(LEN(O283)=4,J283&gt;0),MAX(D$2:D282)+1,0)</f>
        <v>0</v>
      </c>
      <c r="E283" s="3">
        <f>IF(OR(AND(科目汇总表!P$5=1,LEN(O283)=4,J283&gt;0),AND(科目汇总表!P$5=2,LEN(O283)=6,J283&gt;0),AND(科目汇总表!P$5=3,LEN(O283)=8,J283&gt;0),AND(科目汇总表!P$5=4,LEN(O283)=10,J283&gt;0)),MAX(E$2:E282)+1,0)</f>
        <v>0</v>
      </c>
      <c r="G283" s="10"/>
      <c r="J283" s="3">
        <f>IF(O283="",0,IF(OR(Q283&lt;&gt;0,SUMIF(data2!H$4:H$10000,O283,data2!V$4:V$10000)&lt;&gt;0,SUMIF(data2!H$4:H$10000,O283,data2!W$4:W$10000)&lt;&gt;0,SUMIF(data2!I$4:I$10000,O283,data2!V$4:V$10000)&lt;&gt;0,SUMIF(data2!I$4:I$10000,O283,data2!W$4:W$10000)&lt;&gt;0,SUMIF(data2!J$4:J$10000,O283,data2!V$4:V$10000)&lt;&gt;0,SUMIF(data2!J$4:J$10000,O283,data2!W$4:W$10000)&lt;&gt;0,SUMIF(data2!T$4:T$10000,O283,data2!V$4:V$10000)&lt;&gt;0,SUMIF(data2!T$4:T$10000,O283,data2!W$4:W$10000)&lt;&gt;0),MAX('km2'!J$2:J282)+1,0))</f>
        <v>0</v>
      </c>
      <c r="K283" s="3">
        <f>IF(MAX(K$2:K282)&gt;=MAX(J:J),0,MAX(K$2:K282)+1)</f>
        <v>0</v>
      </c>
      <c r="Q283" s="89">
        <v>0</v>
      </c>
      <c r="S283" s="16" t="str">
        <f t="shared" si="13"/>
        <v/>
      </c>
      <c r="U283" s="16">
        <f t="shared" si="14"/>
        <v>0</v>
      </c>
    </row>
    <row r="284" spans="2:21" ht="15" customHeight="1" x14ac:dyDescent="0.15">
      <c r="B284" s="3">
        <f t="shared" si="12"/>
        <v>0</v>
      </c>
      <c r="D284" s="3">
        <f>IF(AND(LEN(O284)=4,J284&gt;0),MAX(D$2:D283)+1,0)</f>
        <v>0</v>
      </c>
      <c r="E284" s="3">
        <f>IF(OR(AND(科目汇总表!P$5=1,LEN(O284)=4,J284&gt;0),AND(科目汇总表!P$5=2,LEN(O284)=6,J284&gt;0),AND(科目汇总表!P$5=3,LEN(O284)=8,J284&gt;0),AND(科目汇总表!P$5=4,LEN(O284)=10,J284&gt;0)),MAX(E$2:E283)+1,0)</f>
        <v>0</v>
      </c>
      <c r="G284" s="10"/>
      <c r="J284" s="3">
        <f>IF(O284="",0,IF(OR(Q284&lt;&gt;0,SUMIF(data2!H$4:H$10000,O284,data2!V$4:V$10000)&lt;&gt;0,SUMIF(data2!H$4:H$10000,O284,data2!W$4:W$10000)&lt;&gt;0,SUMIF(data2!I$4:I$10000,O284,data2!V$4:V$10000)&lt;&gt;0,SUMIF(data2!I$4:I$10000,O284,data2!W$4:W$10000)&lt;&gt;0,SUMIF(data2!J$4:J$10000,O284,data2!V$4:V$10000)&lt;&gt;0,SUMIF(data2!J$4:J$10000,O284,data2!W$4:W$10000)&lt;&gt;0,SUMIF(data2!T$4:T$10000,O284,data2!V$4:V$10000)&lt;&gt;0,SUMIF(data2!T$4:T$10000,O284,data2!W$4:W$10000)&lt;&gt;0),MAX('km2'!J$2:J283)+1,0))</f>
        <v>0</v>
      </c>
      <c r="K284" s="3">
        <f>IF(MAX(K$2:K283)&gt;=MAX(J:J),0,MAX(K$2:K283)+1)</f>
        <v>0</v>
      </c>
      <c r="Q284" s="89">
        <v>0</v>
      </c>
      <c r="S284" s="16" t="str">
        <f t="shared" si="13"/>
        <v/>
      </c>
      <c r="U284" s="16">
        <f t="shared" si="14"/>
        <v>0</v>
      </c>
    </row>
    <row r="285" spans="2:21" ht="15" customHeight="1" x14ac:dyDescent="0.15">
      <c r="B285" s="3">
        <f t="shared" si="12"/>
        <v>0</v>
      </c>
      <c r="D285" s="3">
        <f>IF(AND(LEN(O285)=4,J285&gt;0),MAX(D$2:D284)+1,0)</f>
        <v>0</v>
      </c>
      <c r="E285" s="3">
        <f>IF(OR(AND(科目汇总表!P$5=1,LEN(O285)=4,J285&gt;0),AND(科目汇总表!P$5=2,LEN(O285)=6,J285&gt;0),AND(科目汇总表!P$5=3,LEN(O285)=8,J285&gt;0),AND(科目汇总表!P$5=4,LEN(O285)=10,J285&gt;0)),MAX(E$2:E284)+1,0)</f>
        <v>0</v>
      </c>
      <c r="G285" s="10"/>
      <c r="J285" s="3">
        <f>IF(O285="",0,IF(OR(Q285&lt;&gt;0,SUMIF(data2!H$4:H$10000,O285,data2!V$4:V$10000)&lt;&gt;0,SUMIF(data2!H$4:H$10000,O285,data2!W$4:W$10000)&lt;&gt;0,SUMIF(data2!I$4:I$10000,O285,data2!V$4:V$10000)&lt;&gt;0,SUMIF(data2!I$4:I$10000,O285,data2!W$4:W$10000)&lt;&gt;0,SUMIF(data2!J$4:J$10000,O285,data2!V$4:V$10000)&lt;&gt;0,SUMIF(data2!J$4:J$10000,O285,data2!W$4:W$10000)&lt;&gt;0,SUMIF(data2!T$4:T$10000,O285,data2!V$4:V$10000)&lt;&gt;0,SUMIF(data2!T$4:T$10000,O285,data2!W$4:W$10000)&lt;&gt;0),MAX('km2'!J$2:J284)+1,0))</f>
        <v>0</v>
      </c>
      <c r="K285" s="3">
        <f>IF(MAX(K$2:K284)&gt;=MAX(J:J),0,MAX(K$2:K284)+1)</f>
        <v>0</v>
      </c>
      <c r="Q285" s="89">
        <v>0</v>
      </c>
      <c r="S285" s="16" t="str">
        <f t="shared" si="13"/>
        <v/>
      </c>
      <c r="U285" s="16">
        <f t="shared" si="14"/>
        <v>0</v>
      </c>
    </row>
    <row r="286" spans="2:21" ht="15" customHeight="1" x14ac:dyDescent="0.15">
      <c r="B286" s="3">
        <f t="shared" si="12"/>
        <v>0</v>
      </c>
      <c r="D286" s="3">
        <f>IF(AND(LEN(O286)=4,J286&gt;0),MAX(D$2:D285)+1,0)</f>
        <v>0</v>
      </c>
      <c r="E286" s="3">
        <f>IF(OR(AND(科目汇总表!P$5=1,LEN(O286)=4,J286&gt;0),AND(科目汇总表!P$5=2,LEN(O286)=6,J286&gt;0),AND(科目汇总表!P$5=3,LEN(O286)=8,J286&gt;0),AND(科目汇总表!P$5=4,LEN(O286)=10,J286&gt;0)),MAX(E$2:E285)+1,0)</f>
        <v>0</v>
      </c>
      <c r="G286" s="10"/>
      <c r="J286" s="3">
        <f>IF(O286="",0,IF(OR(Q286&lt;&gt;0,SUMIF(data2!H$4:H$10000,O286,data2!V$4:V$10000)&lt;&gt;0,SUMIF(data2!H$4:H$10000,O286,data2!W$4:W$10000)&lt;&gt;0,SUMIF(data2!I$4:I$10000,O286,data2!V$4:V$10000)&lt;&gt;0,SUMIF(data2!I$4:I$10000,O286,data2!W$4:W$10000)&lt;&gt;0,SUMIF(data2!J$4:J$10000,O286,data2!V$4:V$10000)&lt;&gt;0,SUMIF(data2!J$4:J$10000,O286,data2!W$4:W$10000)&lt;&gt;0,SUMIF(data2!T$4:T$10000,O286,data2!V$4:V$10000)&lt;&gt;0,SUMIF(data2!T$4:T$10000,O286,data2!W$4:W$10000)&lt;&gt;0),MAX('km2'!J$2:J285)+1,0))</f>
        <v>0</v>
      </c>
      <c r="K286" s="3">
        <f>IF(MAX(K$2:K285)&gt;=MAX(J:J),0,MAX(K$2:K285)+1)</f>
        <v>0</v>
      </c>
      <c r="Q286" s="89">
        <v>0</v>
      </c>
      <c r="S286" s="16" t="str">
        <f t="shared" si="13"/>
        <v/>
      </c>
      <c r="U286" s="16">
        <f t="shared" si="14"/>
        <v>0</v>
      </c>
    </row>
    <row r="287" spans="2:21" ht="15" customHeight="1" x14ac:dyDescent="0.15">
      <c r="B287" s="3">
        <f t="shared" si="12"/>
        <v>0</v>
      </c>
      <c r="D287" s="3">
        <f>IF(AND(LEN(O287)=4,J287&gt;0),MAX(D$2:D286)+1,0)</f>
        <v>0</v>
      </c>
      <c r="E287" s="3">
        <f>IF(OR(AND(科目汇总表!P$5=1,LEN(O287)=4,J287&gt;0),AND(科目汇总表!P$5=2,LEN(O287)=6,J287&gt;0),AND(科目汇总表!P$5=3,LEN(O287)=8,J287&gt;0),AND(科目汇总表!P$5=4,LEN(O287)=10,J287&gt;0)),MAX(E$2:E286)+1,0)</f>
        <v>0</v>
      </c>
      <c r="G287" s="10"/>
      <c r="J287" s="3">
        <f>IF(O287="",0,IF(OR(Q287&lt;&gt;0,SUMIF(data2!H$4:H$10000,O287,data2!V$4:V$10000)&lt;&gt;0,SUMIF(data2!H$4:H$10000,O287,data2!W$4:W$10000)&lt;&gt;0,SUMIF(data2!I$4:I$10000,O287,data2!V$4:V$10000)&lt;&gt;0,SUMIF(data2!I$4:I$10000,O287,data2!W$4:W$10000)&lt;&gt;0,SUMIF(data2!J$4:J$10000,O287,data2!V$4:V$10000)&lt;&gt;0,SUMIF(data2!J$4:J$10000,O287,data2!W$4:W$10000)&lt;&gt;0,SUMIF(data2!T$4:T$10000,O287,data2!V$4:V$10000)&lt;&gt;0,SUMIF(data2!T$4:T$10000,O287,data2!W$4:W$10000)&lt;&gt;0),MAX('km2'!J$2:J286)+1,0))</f>
        <v>0</v>
      </c>
      <c r="K287" s="3">
        <f>IF(MAX(K$2:K286)&gt;=MAX(J:J),0,MAX(K$2:K286)+1)</f>
        <v>0</v>
      </c>
      <c r="Q287" s="89">
        <v>0</v>
      </c>
      <c r="S287" s="16" t="str">
        <f t="shared" si="13"/>
        <v/>
      </c>
      <c r="U287" s="16">
        <f t="shared" si="14"/>
        <v>0</v>
      </c>
    </row>
    <row r="288" spans="2:21" ht="15" customHeight="1" x14ac:dyDescent="0.15">
      <c r="B288" s="3">
        <f t="shared" si="12"/>
        <v>0</v>
      </c>
      <c r="D288" s="3">
        <f>IF(AND(LEN(O288)=4,J288&gt;0),MAX(D$2:D287)+1,0)</f>
        <v>0</v>
      </c>
      <c r="E288" s="3">
        <f>IF(OR(AND(科目汇总表!P$5=1,LEN(O288)=4,J288&gt;0),AND(科目汇总表!P$5=2,LEN(O288)=6,J288&gt;0),AND(科目汇总表!P$5=3,LEN(O288)=8,J288&gt;0),AND(科目汇总表!P$5=4,LEN(O288)=10,J288&gt;0)),MAX(E$2:E287)+1,0)</f>
        <v>0</v>
      </c>
      <c r="G288" s="10"/>
      <c r="J288" s="3">
        <f>IF(O288="",0,IF(OR(Q288&lt;&gt;0,SUMIF(data2!H$4:H$10000,O288,data2!V$4:V$10000)&lt;&gt;0,SUMIF(data2!H$4:H$10000,O288,data2!W$4:W$10000)&lt;&gt;0,SUMIF(data2!I$4:I$10000,O288,data2!V$4:V$10000)&lt;&gt;0,SUMIF(data2!I$4:I$10000,O288,data2!W$4:W$10000)&lt;&gt;0,SUMIF(data2!J$4:J$10000,O288,data2!V$4:V$10000)&lt;&gt;0,SUMIF(data2!J$4:J$10000,O288,data2!W$4:W$10000)&lt;&gt;0,SUMIF(data2!T$4:T$10000,O288,data2!V$4:V$10000)&lt;&gt;0,SUMIF(data2!T$4:T$10000,O288,data2!W$4:W$10000)&lt;&gt;0),MAX('km2'!J$2:J287)+1,0))</f>
        <v>0</v>
      </c>
      <c r="K288" s="3">
        <f>IF(MAX(K$2:K287)&gt;=MAX(J:J),0,MAX(K$2:K287)+1)</f>
        <v>0</v>
      </c>
      <c r="Q288" s="89">
        <v>0</v>
      </c>
      <c r="S288" s="16" t="str">
        <f t="shared" si="13"/>
        <v/>
      </c>
      <c r="U288" s="16">
        <f t="shared" si="14"/>
        <v>0</v>
      </c>
    </row>
    <row r="289" spans="2:21" ht="15" customHeight="1" x14ac:dyDescent="0.15">
      <c r="B289" s="3">
        <f t="shared" si="12"/>
        <v>0</v>
      </c>
      <c r="D289" s="3">
        <f>IF(AND(LEN(O289)=4,J289&gt;0),MAX(D$2:D288)+1,0)</f>
        <v>0</v>
      </c>
      <c r="E289" s="3">
        <f>IF(OR(AND(科目汇总表!P$5=1,LEN(O289)=4,J289&gt;0),AND(科目汇总表!P$5=2,LEN(O289)=6,J289&gt;0),AND(科目汇总表!P$5=3,LEN(O289)=8,J289&gt;0),AND(科目汇总表!P$5=4,LEN(O289)=10,J289&gt;0)),MAX(E$2:E288)+1,0)</f>
        <v>0</v>
      </c>
      <c r="G289" s="10"/>
      <c r="J289" s="3">
        <f>IF(O289="",0,IF(OR(Q289&lt;&gt;0,SUMIF(data2!H$4:H$10000,O289,data2!V$4:V$10000)&lt;&gt;0,SUMIF(data2!H$4:H$10000,O289,data2!W$4:W$10000)&lt;&gt;0,SUMIF(data2!I$4:I$10000,O289,data2!V$4:V$10000)&lt;&gt;0,SUMIF(data2!I$4:I$10000,O289,data2!W$4:W$10000)&lt;&gt;0,SUMIF(data2!J$4:J$10000,O289,data2!V$4:V$10000)&lt;&gt;0,SUMIF(data2!J$4:J$10000,O289,data2!W$4:W$10000)&lt;&gt;0,SUMIF(data2!T$4:T$10000,O289,data2!V$4:V$10000)&lt;&gt;0,SUMIF(data2!T$4:T$10000,O289,data2!W$4:W$10000)&lt;&gt;0),MAX('km2'!J$2:J288)+1,0))</f>
        <v>0</v>
      </c>
      <c r="K289" s="3">
        <f>IF(MAX(K$2:K288)&gt;=MAX(J:J),0,MAX(K$2:K288)+1)</f>
        <v>0</v>
      </c>
      <c r="Q289" s="89">
        <v>0</v>
      </c>
      <c r="S289" s="16" t="str">
        <f t="shared" si="13"/>
        <v/>
      </c>
      <c r="U289" s="16">
        <f t="shared" si="14"/>
        <v>0</v>
      </c>
    </row>
    <row r="290" spans="2:21" ht="15" customHeight="1" x14ac:dyDescent="0.15">
      <c r="B290" s="3">
        <f t="shared" si="12"/>
        <v>0</v>
      </c>
      <c r="D290" s="3">
        <f>IF(AND(LEN(O290)=4,J290&gt;0),MAX(D$2:D289)+1,0)</f>
        <v>0</v>
      </c>
      <c r="E290" s="3">
        <f>IF(OR(AND(科目汇总表!P$5=1,LEN(O290)=4,J290&gt;0),AND(科目汇总表!P$5=2,LEN(O290)=6,J290&gt;0),AND(科目汇总表!P$5=3,LEN(O290)=8,J290&gt;0),AND(科目汇总表!P$5=4,LEN(O290)=10,J290&gt;0)),MAX(E$2:E289)+1,0)</f>
        <v>0</v>
      </c>
      <c r="G290" s="10"/>
      <c r="J290" s="3">
        <f>IF(O290="",0,IF(OR(Q290&lt;&gt;0,SUMIF(data2!H$4:H$10000,O290,data2!V$4:V$10000)&lt;&gt;0,SUMIF(data2!H$4:H$10000,O290,data2!W$4:W$10000)&lt;&gt;0,SUMIF(data2!I$4:I$10000,O290,data2!V$4:V$10000)&lt;&gt;0,SUMIF(data2!I$4:I$10000,O290,data2!W$4:W$10000)&lt;&gt;0,SUMIF(data2!J$4:J$10000,O290,data2!V$4:V$10000)&lt;&gt;0,SUMIF(data2!J$4:J$10000,O290,data2!W$4:W$10000)&lt;&gt;0,SUMIF(data2!T$4:T$10000,O290,data2!V$4:V$10000)&lt;&gt;0,SUMIF(data2!T$4:T$10000,O290,data2!W$4:W$10000)&lt;&gt;0),MAX('km2'!J$2:J289)+1,0))</f>
        <v>0</v>
      </c>
      <c r="K290" s="3">
        <f>IF(MAX(K$2:K289)&gt;=MAX(J:J),0,MAX(K$2:K289)+1)</f>
        <v>0</v>
      </c>
      <c r="Q290" s="89">
        <v>0</v>
      </c>
      <c r="S290" s="16" t="str">
        <f t="shared" si="13"/>
        <v/>
      </c>
      <c r="U290" s="16">
        <f t="shared" si="14"/>
        <v>0</v>
      </c>
    </row>
    <row r="291" spans="2:21" ht="15" customHeight="1" x14ac:dyDescent="0.15">
      <c r="B291" s="3">
        <f t="shared" si="12"/>
        <v>0</v>
      </c>
      <c r="D291" s="3">
        <f>IF(AND(LEN(O291)=4,J291&gt;0),MAX(D$2:D290)+1,0)</f>
        <v>0</v>
      </c>
      <c r="E291" s="3">
        <f>IF(OR(AND(科目汇总表!P$5=1,LEN(O291)=4,J291&gt;0),AND(科目汇总表!P$5=2,LEN(O291)=6,J291&gt;0),AND(科目汇总表!P$5=3,LEN(O291)=8,J291&gt;0),AND(科目汇总表!P$5=4,LEN(O291)=10,J291&gt;0)),MAX(E$2:E290)+1,0)</f>
        <v>0</v>
      </c>
      <c r="G291" s="10"/>
      <c r="J291" s="3">
        <f>IF(O291="",0,IF(OR(Q291&lt;&gt;0,SUMIF(data2!H$4:H$10000,O291,data2!V$4:V$10000)&lt;&gt;0,SUMIF(data2!H$4:H$10000,O291,data2!W$4:W$10000)&lt;&gt;0,SUMIF(data2!I$4:I$10000,O291,data2!V$4:V$10000)&lt;&gt;0,SUMIF(data2!I$4:I$10000,O291,data2!W$4:W$10000)&lt;&gt;0,SUMIF(data2!J$4:J$10000,O291,data2!V$4:V$10000)&lt;&gt;0,SUMIF(data2!J$4:J$10000,O291,data2!W$4:W$10000)&lt;&gt;0,SUMIF(data2!T$4:T$10000,O291,data2!V$4:V$10000)&lt;&gt;0,SUMIF(data2!T$4:T$10000,O291,data2!W$4:W$10000)&lt;&gt;0),MAX('km2'!J$2:J290)+1,0))</f>
        <v>0</v>
      </c>
      <c r="K291" s="3">
        <f>IF(MAX(K$2:K290)&gt;=MAX(J:J),0,MAX(K$2:K290)+1)</f>
        <v>0</v>
      </c>
      <c r="Q291" s="89">
        <v>0</v>
      </c>
      <c r="S291" s="16" t="str">
        <f t="shared" si="13"/>
        <v/>
      </c>
      <c r="U291" s="16">
        <f t="shared" si="14"/>
        <v>0</v>
      </c>
    </row>
    <row r="292" spans="2:21" ht="15" customHeight="1" x14ac:dyDescent="0.15">
      <c r="B292" s="3">
        <f t="shared" si="12"/>
        <v>0</v>
      </c>
      <c r="D292" s="3">
        <f>IF(AND(LEN(O292)=4,J292&gt;0),MAX(D$2:D291)+1,0)</f>
        <v>0</v>
      </c>
      <c r="E292" s="3">
        <f>IF(OR(AND(科目汇总表!P$5=1,LEN(O292)=4,J292&gt;0),AND(科目汇总表!P$5=2,LEN(O292)=6,J292&gt;0),AND(科目汇总表!P$5=3,LEN(O292)=8,J292&gt;0),AND(科目汇总表!P$5=4,LEN(O292)=10,J292&gt;0)),MAX(E$2:E291)+1,0)</f>
        <v>0</v>
      </c>
      <c r="G292" s="10"/>
      <c r="J292" s="3">
        <f>IF(O292="",0,IF(OR(Q292&lt;&gt;0,SUMIF(data2!H$4:H$10000,O292,data2!V$4:V$10000)&lt;&gt;0,SUMIF(data2!H$4:H$10000,O292,data2!W$4:W$10000)&lt;&gt;0,SUMIF(data2!I$4:I$10000,O292,data2!V$4:V$10000)&lt;&gt;0,SUMIF(data2!I$4:I$10000,O292,data2!W$4:W$10000)&lt;&gt;0,SUMIF(data2!J$4:J$10000,O292,data2!V$4:V$10000)&lt;&gt;0,SUMIF(data2!J$4:J$10000,O292,data2!W$4:W$10000)&lt;&gt;0,SUMIF(data2!T$4:T$10000,O292,data2!V$4:V$10000)&lt;&gt;0,SUMIF(data2!T$4:T$10000,O292,data2!W$4:W$10000)&lt;&gt;0),MAX('km2'!J$2:J291)+1,0))</f>
        <v>0</v>
      </c>
      <c r="K292" s="3">
        <f>IF(MAX(K$2:K291)&gt;=MAX(J:J),0,MAX(K$2:K291)+1)</f>
        <v>0</v>
      </c>
      <c r="Q292" s="89">
        <v>0</v>
      </c>
      <c r="S292" s="16" t="str">
        <f t="shared" si="13"/>
        <v/>
      </c>
      <c r="U292" s="16">
        <f t="shared" si="14"/>
        <v>0</v>
      </c>
    </row>
    <row r="293" spans="2:21" ht="15" customHeight="1" x14ac:dyDescent="0.15">
      <c r="B293" s="3">
        <f t="shared" si="12"/>
        <v>0</v>
      </c>
      <c r="D293" s="3">
        <f>IF(AND(LEN(O293)=4,J293&gt;0),MAX(D$2:D292)+1,0)</f>
        <v>0</v>
      </c>
      <c r="E293" s="3">
        <f>IF(OR(AND(科目汇总表!P$5=1,LEN(O293)=4,J293&gt;0),AND(科目汇总表!P$5=2,LEN(O293)=6,J293&gt;0),AND(科目汇总表!P$5=3,LEN(O293)=8,J293&gt;0),AND(科目汇总表!P$5=4,LEN(O293)=10,J293&gt;0)),MAX(E$2:E292)+1,0)</f>
        <v>0</v>
      </c>
      <c r="G293" s="10"/>
      <c r="J293" s="3">
        <f>IF(O293="",0,IF(OR(Q293&lt;&gt;0,SUMIF(data2!H$4:H$10000,O293,data2!V$4:V$10000)&lt;&gt;0,SUMIF(data2!H$4:H$10000,O293,data2!W$4:W$10000)&lt;&gt;0,SUMIF(data2!I$4:I$10000,O293,data2!V$4:V$10000)&lt;&gt;0,SUMIF(data2!I$4:I$10000,O293,data2!W$4:W$10000)&lt;&gt;0,SUMIF(data2!J$4:J$10000,O293,data2!V$4:V$10000)&lt;&gt;0,SUMIF(data2!J$4:J$10000,O293,data2!W$4:W$10000)&lt;&gt;0,SUMIF(data2!T$4:T$10000,O293,data2!V$4:V$10000)&lt;&gt;0,SUMIF(data2!T$4:T$10000,O293,data2!W$4:W$10000)&lt;&gt;0),MAX('km2'!J$2:J292)+1,0))</f>
        <v>0</v>
      </c>
      <c r="K293" s="3">
        <f>IF(MAX(K$2:K292)&gt;=MAX(J:J),0,MAX(K$2:K292)+1)</f>
        <v>0</v>
      </c>
      <c r="Q293" s="89">
        <v>0</v>
      </c>
      <c r="S293" s="16" t="str">
        <f t="shared" si="13"/>
        <v/>
      </c>
      <c r="U293" s="16">
        <f t="shared" si="14"/>
        <v>0</v>
      </c>
    </row>
    <row r="294" spans="2:21" ht="15" customHeight="1" x14ac:dyDescent="0.15">
      <c r="B294" s="3">
        <f t="shared" si="12"/>
        <v>0</v>
      </c>
      <c r="D294" s="3">
        <f>IF(AND(LEN(O294)=4,J294&gt;0),MAX(D$2:D293)+1,0)</f>
        <v>0</v>
      </c>
      <c r="E294" s="3">
        <f>IF(OR(AND(科目汇总表!P$5=1,LEN(O294)=4,J294&gt;0),AND(科目汇总表!P$5=2,LEN(O294)=6,J294&gt;0),AND(科目汇总表!P$5=3,LEN(O294)=8,J294&gt;0),AND(科目汇总表!P$5=4,LEN(O294)=10,J294&gt;0)),MAX(E$2:E293)+1,0)</f>
        <v>0</v>
      </c>
      <c r="G294" s="10"/>
      <c r="J294" s="3">
        <f>IF(O294="",0,IF(OR(Q294&lt;&gt;0,SUMIF(data2!H$4:H$10000,O294,data2!V$4:V$10000)&lt;&gt;0,SUMIF(data2!H$4:H$10000,O294,data2!W$4:W$10000)&lt;&gt;0,SUMIF(data2!I$4:I$10000,O294,data2!V$4:V$10000)&lt;&gt;0,SUMIF(data2!I$4:I$10000,O294,data2!W$4:W$10000)&lt;&gt;0,SUMIF(data2!J$4:J$10000,O294,data2!V$4:V$10000)&lt;&gt;0,SUMIF(data2!J$4:J$10000,O294,data2!W$4:W$10000)&lt;&gt;0,SUMIF(data2!T$4:T$10000,O294,data2!V$4:V$10000)&lt;&gt;0,SUMIF(data2!T$4:T$10000,O294,data2!W$4:W$10000)&lt;&gt;0),MAX('km2'!J$2:J293)+1,0))</f>
        <v>0</v>
      </c>
      <c r="K294" s="3">
        <f>IF(MAX(K$2:K293)&gt;=MAX(J:J),0,MAX(K$2:K293)+1)</f>
        <v>0</v>
      </c>
      <c r="Q294" s="89">
        <v>0</v>
      </c>
      <c r="S294" s="16" t="str">
        <f t="shared" si="13"/>
        <v/>
      </c>
      <c r="U294" s="16">
        <f t="shared" si="14"/>
        <v>0</v>
      </c>
    </row>
    <row r="295" spans="2:21" ht="15" customHeight="1" x14ac:dyDescent="0.15">
      <c r="B295" s="3">
        <f t="shared" si="12"/>
        <v>0</v>
      </c>
      <c r="D295" s="3">
        <f>IF(AND(LEN(O295)=4,J295&gt;0),MAX(D$2:D294)+1,0)</f>
        <v>0</v>
      </c>
      <c r="E295" s="3">
        <f>IF(OR(AND(科目汇总表!P$5=1,LEN(O295)=4,J295&gt;0),AND(科目汇总表!P$5=2,LEN(O295)=6,J295&gt;0),AND(科目汇总表!P$5=3,LEN(O295)=8,J295&gt;0),AND(科目汇总表!P$5=4,LEN(O295)=10,J295&gt;0)),MAX(E$2:E294)+1,0)</f>
        <v>0</v>
      </c>
      <c r="G295" s="10"/>
      <c r="J295" s="3">
        <f>IF(O295="",0,IF(OR(Q295&lt;&gt;0,SUMIF(data2!H$4:H$10000,O295,data2!V$4:V$10000)&lt;&gt;0,SUMIF(data2!H$4:H$10000,O295,data2!W$4:W$10000)&lt;&gt;0,SUMIF(data2!I$4:I$10000,O295,data2!V$4:V$10000)&lt;&gt;0,SUMIF(data2!I$4:I$10000,O295,data2!W$4:W$10000)&lt;&gt;0,SUMIF(data2!J$4:J$10000,O295,data2!V$4:V$10000)&lt;&gt;0,SUMIF(data2!J$4:J$10000,O295,data2!W$4:W$10000)&lt;&gt;0,SUMIF(data2!T$4:T$10000,O295,data2!V$4:V$10000)&lt;&gt;0,SUMIF(data2!T$4:T$10000,O295,data2!W$4:W$10000)&lt;&gt;0),MAX('km2'!J$2:J294)+1,0))</f>
        <v>0</v>
      </c>
      <c r="K295" s="3">
        <f>IF(MAX(K$2:K294)&gt;=MAX(J:J),0,MAX(K$2:K294)+1)</f>
        <v>0</v>
      </c>
      <c r="Q295" s="89">
        <v>0</v>
      </c>
      <c r="S295" s="16" t="str">
        <f t="shared" si="13"/>
        <v/>
      </c>
      <c r="U295" s="16">
        <f t="shared" si="14"/>
        <v>0</v>
      </c>
    </row>
    <row r="296" spans="2:21" ht="15" customHeight="1" x14ac:dyDescent="0.15">
      <c r="B296" s="3">
        <f t="shared" si="12"/>
        <v>0</v>
      </c>
      <c r="D296" s="3">
        <f>IF(AND(LEN(O296)=4,J296&gt;0),MAX(D$2:D295)+1,0)</f>
        <v>0</v>
      </c>
      <c r="E296" s="3">
        <f>IF(OR(AND(科目汇总表!P$5=1,LEN(O296)=4,J296&gt;0),AND(科目汇总表!P$5=2,LEN(O296)=6,J296&gt;0),AND(科目汇总表!P$5=3,LEN(O296)=8,J296&gt;0),AND(科目汇总表!P$5=4,LEN(O296)=10,J296&gt;0)),MAX(E$2:E295)+1,0)</f>
        <v>0</v>
      </c>
      <c r="G296" s="10"/>
      <c r="J296" s="3">
        <f>IF(O296="",0,IF(OR(Q296&lt;&gt;0,SUMIF(data2!H$4:H$10000,O296,data2!V$4:V$10000)&lt;&gt;0,SUMIF(data2!H$4:H$10000,O296,data2!W$4:W$10000)&lt;&gt;0,SUMIF(data2!I$4:I$10000,O296,data2!V$4:V$10000)&lt;&gt;0,SUMIF(data2!I$4:I$10000,O296,data2!W$4:W$10000)&lt;&gt;0,SUMIF(data2!J$4:J$10000,O296,data2!V$4:V$10000)&lt;&gt;0,SUMIF(data2!J$4:J$10000,O296,data2!W$4:W$10000)&lt;&gt;0,SUMIF(data2!T$4:T$10000,O296,data2!V$4:V$10000)&lt;&gt;0,SUMIF(data2!T$4:T$10000,O296,data2!W$4:W$10000)&lt;&gt;0),MAX('km2'!J$2:J295)+1,0))</f>
        <v>0</v>
      </c>
      <c r="K296" s="3">
        <f>IF(MAX(K$2:K295)&gt;=MAX(J:J),0,MAX(K$2:K295)+1)</f>
        <v>0</v>
      </c>
      <c r="Q296" s="89">
        <v>0</v>
      </c>
      <c r="S296" s="16" t="str">
        <f t="shared" si="13"/>
        <v/>
      </c>
      <c r="U296" s="16">
        <f t="shared" si="14"/>
        <v>0</v>
      </c>
    </row>
    <row r="297" spans="2:21" ht="15" customHeight="1" x14ac:dyDescent="0.15">
      <c r="B297" s="3">
        <f t="shared" si="12"/>
        <v>0</v>
      </c>
      <c r="D297" s="3">
        <f>IF(AND(LEN(O297)=4,J297&gt;0),MAX(D$2:D296)+1,0)</f>
        <v>0</v>
      </c>
      <c r="E297" s="3">
        <f>IF(OR(AND(科目汇总表!P$5=1,LEN(O297)=4,J297&gt;0),AND(科目汇总表!P$5=2,LEN(O297)=6,J297&gt;0),AND(科目汇总表!P$5=3,LEN(O297)=8,J297&gt;0),AND(科目汇总表!P$5=4,LEN(O297)=10,J297&gt;0)),MAX(E$2:E296)+1,0)</f>
        <v>0</v>
      </c>
      <c r="G297" s="10"/>
      <c r="J297" s="3">
        <f>IF(O297="",0,IF(OR(Q297&lt;&gt;0,SUMIF(data2!H$4:H$10000,O297,data2!V$4:V$10000)&lt;&gt;0,SUMIF(data2!H$4:H$10000,O297,data2!W$4:W$10000)&lt;&gt;0,SUMIF(data2!I$4:I$10000,O297,data2!V$4:V$10000)&lt;&gt;0,SUMIF(data2!I$4:I$10000,O297,data2!W$4:W$10000)&lt;&gt;0,SUMIF(data2!J$4:J$10000,O297,data2!V$4:V$10000)&lt;&gt;0,SUMIF(data2!J$4:J$10000,O297,data2!W$4:W$10000)&lt;&gt;0,SUMIF(data2!T$4:T$10000,O297,data2!V$4:V$10000)&lt;&gt;0,SUMIF(data2!T$4:T$10000,O297,data2!W$4:W$10000)&lt;&gt;0),MAX('km2'!J$2:J296)+1,0))</f>
        <v>0</v>
      </c>
      <c r="K297" s="3">
        <f>IF(MAX(K$2:K296)&gt;=MAX(J:J),0,MAX(K$2:K296)+1)</f>
        <v>0</v>
      </c>
      <c r="Q297" s="89">
        <v>0</v>
      </c>
      <c r="S297" s="16" t="str">
        <f t="shared" si="13"/>
        <v/>
      </c>
      <c r="U297" s="16">
        <f t="shared" si="14"/>
        <v>0</v>
      </c>
    </row>
    <row r="298" spans="2:21" ht="15" customHeight="1" x14ac:dyDescent="0.15">
      <c r="B298" s="3">
        <f t="shared" si="12"/>
        <v>0</v>
      </c>
      <c r="D298" s="3">
        <f>IF(AND(LEN(O298)=4,J298&gt;0),MAX(D$2:D297)+1,0)</f>
        <v>0</v>
      </c>
      <c r="E298" s="3">
        <f>IF(OR(AND(科目汇总表!P$5=1,LEN(O298)=4,J298&gt;0),AND(科目汇总表!P$5=2,LEN(O298)=6,J298&gt;0),AND(科目汇总表!P$5=3,LEN(O298)=8,J298&gt;0),AND(科目汇总表!P$5=4,LEN(O298)=10,J298&gt;0)),MAX(E$2:E297)+1,0)</f>
        <v>0</v>
      </c>
      <c r="G298" s="10"/>
      <c r="J298" s="3">
        <f>IF(O298="",0,IF(OR(Q298&lt;&gt;0,SUMIF(data2!H$4:H$10000,O298,data2!V$4:V$10000)&lt;&gt;0,SUMIF(data2!H$4:H$10000,O298,data2!W$4:W$10000)&lt;&gt;0,SUMIF(data2!I$4:I$10000,O298,data2!V$4:V$10000)&lt;&gt;0,SUMIF(data2!I$4:I$10000,O298,data2!W$4:W$10000)&lt;&gt;0,SUMIF(data2!J$4:J$10000,O298,data2!V$4:V$10000)&lt;&gt;0,SUMIF(data2!J$4:J$10000,O298,data2!W$4:W$10000)&lt;&gt;0,SUMIF(data2!T$4:T$10000,O298,data2!V$4:V$10000)&lt;&gt;0,SUMIF(data2!T$4:T$10000,O298,data2!W$4:W$10000)&lt;&gt;0),MAX('km2'!J$2:J297)+1,0))</f>
        <v>0</v>
      </c>
      <c r="K298" s="3">
        <f>IF(MAX(K$2:K297)&gt;=MAX(J:J),0,MAX(K$2:K297)+1)</f>
        <v>0</v>
      </c>
      <c r="Q298" s="89">
        <v>0</v>
      </c>
      <c r="S298" s="16" t="str">
        <f t="shared" si="13"/>
        <v/>
      </c>
      <c r="U298" s="16">
        <f t="shared" si="14"/>
        <v>0</v>
      </c>
    </row>
    <row r="299" spans="2:21" ht="15" customHeight="1" x14ac:dyDescent="0.15">
      <c r="B299" s="3">
        <f t="shared" si="12"/>
        <v>0</v>
      </c>
      <c r="D299" s="3">
        <f>IF(AND(LEN(O299)=4,J299&gt;0),MAX(D$2:D298)+1,0)</f>
        <v>0</v>
      </c>
      <c r="E299" s="3">
        <f>IF(OR(AND(科目汇总表!P$5=1,LEN(O299)=4,J299&gt;0),AND(科目汇总表!P$5=2,LEN(O299)=6,J299&gt;0),AND(科目汇总表!P$5=3,LEN(O299)=8,J299&gt;0),AND(科目汇总表!P$5=4,LEN(O299)=10,J299&gt;0)),MAX(E$2:E298)+1,0)</f>
        <v>0</v>
      </c>
      <c r="G299" s="10"/>
      <c r="J299" s="3">
        <f>IF(O299="",0,IF(OR(Q299&lt;&gt;0,SUMIF(data2!H$4:H$10000,O299,data2!V$4:V$10000)&lt;&gt;0,SUMIF(data2!H$4:H$10000,O299,data2!W$4:W$10000)&lt;&gt;0,SUMIF(data2!I$4:I$10000,O299,data2!V$4:V$10000)&lt;&gt;0,SUMIF(data2!I$4:I$10000,O299,data2!W$4:W$10000)&lt;&gt;0,SUMIF(data2!J$4:J$10000,O299,data2!V$4:V$10000)&lt;&gt;0,SUMIF(data2!J$4:J$10000,O299,data2!W$4:W$10000)&lt;&gt;0,SUMIF(data2!T$4:T$10000,O299,data2!V$4:V$10000)&lt;&gt;0,SUMIF(data2!T$4:T$10000,O299,data2!W$4:W$10000)&lt;&gt;0),MAX('km2'!J$2:J298)+1,0))</f>
        <v>0</v>
      </c>
      <c r="K299" s="3">
        <f>IF(MAX(K$2:K298)&gt;=MAX(J:J),0,MAX(K$2:K298)+1)</f>
        <v>0</v>
      </c>
      <c r="Q299" s="89">
        <v>0</v>
      </c>
      <c r="S299" s="16" t="str">
        <f t="shared" si="13"/>
        <v/>
      </c>
      <c r="U299" s="16">
        <f t="shared" si="14"/>
        <v>0</v>
      </c>
    </row>
    <row r="300" spans="2:21" ht="15" customHeight="1" x14ac:dyDescent="0.15">
      <c r="B300" s="3">
        <f t="shared" si="12"/>
        <v>0</v>
      </c>
      <c r="D300" s="3">
        <f>IF(AND(LEN(O300)=4,J300&gt;0),MAX(D$2:D299)+1,0)</f>
        <v>0</v>
      </c>
      <c r="E300" s="3">
        <f>IF(OR(AND(科目汇总表!P$5=1,LEN(O300)=4,J300&gt;0),AND(科目汇总表!P$5=2,LEN(O300)=6,J300&gt;0),AND(科目汇总表!P$5=3,LEN(O300)=8,J300&gt;0),AND(科目汇总表!P$5=4,LEN(O300)=10,J300&gt;0)),MAX(E$2:E299)+1,0)</f>
        <v>0</v>
      </c>
      <c r="G300" s="10"/>
      <c r="J300" s="3">
        <f>IF(O300="",0,IF(OR(Q300&lt;&gt;0,SUMIF(data2!H$4:H$10000,O300,data2!V$4:V$10000)&lt;&gt;0,SUMIF(data2!H$4:H$10000,O300,data2!W$4:W$10000)&lt;&gt;0,SUMIF(data2!I$4:I$10000,O300,data2!V$4:V$10000)&lt;&gt;0,SUMIF(data2!I$4:I$10000,O300,data2!W$4:W$10000)&lt;&gt;0,SUMIF(data2!J$4:J$10000,O300,data2!V$4:V$10000)&lt;&gt;0,SUMIF(data2!J$4:J$10000,O300,data2!W$4:W$10000)&lt;&gt;0,SUMIF(data2!T$4:T$10000,O300,data2!V$4:V$10000)&lt;&gt;0,SUMIF(data2!T$4:T$10000,O300,data2!W$4:W$10000)&lt;&gt;0),MAX('km2'!J$2:J299)+1,0))</f>
        <v>0</v>
      </c>
      <c r="K300" s="3">
        <f>IF(MAX(K$2:K299)&gt;=MAX(J:J),0,MAX(K$2:K299)+1)</f>
        <v>0</v>
      </c>
      <c r="Q300" s="89">
        <v>0</v>
      </c>
      <c r="S300" s="16" t="str">
        <f t="shared" si="13"/>
        <v/>
      </c>
      <c r="U300" s="16">
        <f t="shared" si="14"/>
        <v>0</v>
      </c>
    </row>
    <row r="301" spans="2:21" ht="15" customHeight="1" x14ac:dyDescent="0.15">
      <c r="B301" s="3">
        <f t="shared" si="12"/>
        <v>0</v>
      </c>
      <c r="D301" s="3">
        <f>IF(AND(LEN(O301)=4,J301&gt;0),MAX(D$2:D300)+1,0)</f>
        <v>0</v>
      </c>
      <c r="E301" s="3">
        <f>IF(OR(AND(科目汇总表!P$5=1,LEN(O301)=4,J301&gt;0),AND(科目汇总表!P$5=2,LEN(O301)=6,J301&gt;0),AND(科目汇总表!P$5=3,LEN(O301)=8,J301&gt;0),AND(科目汇总表!P$5=4,LEN(O301)=10,J301&gt;0)),MAX(E$2:E300)+1,0)</f>
        <v>0</v>
      </c>
      <c r="G301" s="10"/>
      <c r="J301" s="3">
        <f>IF(O301="",0,IF(OR(Q301&lt;&gt;0,SUMIF(data2!H$4:H$10000,O301,data2!V$4:V$10000)&lt;&gt;0,SUMIF(data2!H$4:H$10000,O301,data2!W$4:W$10000)&lt;&gt;0,SUMIF(data2!I$4:I$10000,O301,data2!V$4:V$10000)&lt;&gt;0,SUMIF(data2!I$4:I$10000,O301,data2!W$4:W$10000)&lt;&gt;0,SUMIF(data2!J$4:J$10000,O301,data2!V$4:V$10000)&lt;&gt;0,SUMIF(data2!J$4:J$10000,O301,data2!W$4:W$10000)&lt;&gt;0,SUMIF(data2!T$4:T$10000,O301,data2!V$4:V$10000)&lt;&gt;0,SUMIF(data2!T$4:T$10000,O301,data2!W$4:W$10000)&lt;&gt;0),MAX('km2'!J$2:J300)+1,0))</f>
        <v>0</v>
      </c>
      <c r="K301" s="3">
        <f>IF(MAX(K$2:K300)&gt;=MAX(J:J),0,MAX(K$2:K300)+1)</f>
        <v>0</v>
      </c>
      <c r="Q301" s="89">
        <v>0</v>
      </c>
      <c r="S301" s="16" t="str">
        <f t="shared" si="13"/>
        <v/>
      </c>
      <c r="U301" s="16">
        <f t="shared" si="14"/>
        <v>0</v>
      </c>
    </row>
    <row r="302" spans="2:21" ht="15" customHeight="1" x14ac:dyDescent="0.15">
      <c r="B302" s="3">
        <f t="shared" si="12"/>
        <v>0</v>
      </c>
      <c r="D302" s="3">
        <f>IF(AND(LEN(O302)=4,J302&gt;0),MAX(D$2:D301)+1,0)</f>
        <v>0</v>
      </c>
      <c r="E302" s="3">
        <f>IF(OR(AND(科目汇总表!P$5=1,LEN(O302)=4,J302&gt;0),AND(科目汇总表!P$5=2,LEN(O302)=6,J302&gt;0),AND(科目汇总表!P$5=3,LEN(O302)=8,J302&gt;0),AND(科目汇总表!P$5=4,LEN(O302)=10,J302&gt;0)),MAX(E$2:E301)+1,0)</f>
        <v>0</v>
      </c>
      <c r="G302" s="10"/>
      <c r="J302" s="3">
        <f>IF(O302="",0,IF(OR(Q302&lt;&gt;0,SUMIF(data2!H$4:H$10000,O302,data2!V$4:V$10000)&lt;&gt;0,SUMIF(data2!H$4:H$10000,O302,data2!W$4:W$10000)&lt;&gt;0,SUMIF(data2!I$4:I$10000,O302,data2!V$4:V$10000)&lt;&gt;0,SUMIF(data2!I$4:I$10000,O302,data2!W$4:W$10000)&lt;&gt;0,SUMIF(data2!J$4:J$10000,O302,data2!V$4:V$10000)&lt;&gt;0,SUMIF(data2!J$4:J$10000,O302,data2!W$4:W$10000)&lt;&gt;0,SUMIF(data2!T$4:T$10000,O302,data2!V$4:V$10000)&lt;&gt;0,SUMIF(data2!T$4:T$10000,O302,data2!W$4:W$10000)&lt;&gt;0),MAX('km2'!J$2:J301)+1,0))</f>
        <v>0</v>
      </c>
      <c r="K302" s="3">
        <f>IF(MAX(K$2:K301)&gt;=MAX(J:J),0,MAX(K$2:K301)+1)</f>
        <v>0</v>
      </c>
      <c r="Q302" s="89">
        <v>0</v>
      </c>
      <c r="S302" s="16" t="str">
        <f t="shared" si="13"/>
        <v/>
      </c>
      <c r="U302" s="16">
        <f t="shared" si="14"/>
        <v>0</v>
      </c>
    </row>
    <row r="303" spans="2:21" ht="15" customHeight="1" x14ac:dyDescent="0.15">
      <c r="B303" s="3">
        <f t="shared" si="12"/>
        <v>0</v>
      </c>
      <c r="D303" s="3">
        <f>IF(AND(LEN(O303)=4,J303&gt;0),MAX(D$2:D302)+1,0)</f>
        <v>0</v>
      </c>
      <c r="E303" s="3">
        <f>IF(OR(AND(科目汇总表!P$5=1,LEN(O303)=4,J303&gt;0),AND(科目汇总表!P$5=2,LEN(O303)=6,J303&gt;0),AND(科目汇总表!P$5=3,LEN(O303)=8,J303&gt;0),AND(科目汇总表!P$5=4,LEN(O303)=10,J303&gt;0)),MAX(E$2:E302)+1,0)</f>
        <v>0</v>
      </c>
      <c r="G303" s="10"/>
      <c r="J303" s="3">
        <f>IF(O303="",0,IF(OR(Q303&lt;&gt;0,SUMIF(data2!H$4:H$10000,O303,data2!V$4:V$10000)&lt;&gt;0,SUMIF(data2!H$4:H$10000,O303,data2!W$4:W$10000)&lt;&gt;0,SUMIF(data2!I$4:I$10000,O303,data2!V$4:V$10000)&lt;&gt;0,SUMIF(data2!I$4:I$10000,O303,data2!W$4:W$10000)&lt;&gt;0,SUMIF(data2!J$4:J$10000,O303,data2!V$4:V$10000)&lt;&gt;0,SUMIF(data2!J$4:J$10000,O303,data2!W$4:W$10000)&lt;&gt;0,SUMIF(data2!T$4:T$10000,O303,data2!V$4:V$10000)&lt;&gt;0,SUMIF(data2!T$4:T$10000,O303,data2!W$4:W$10000)&lt;&gt;0),MAX('km2'!J$2:J302)+1,0))</f>
        <v>0</v>
      </c>
      <c r="K303" s="3">
        <f>IF(MAX(K$2:K302)&gt;=MAX(J:J),0,MAX(K$2:K302)+1)</f>
        <v>0</v>
      </c>
      <c r="Q303" s="89">
        <v>0</v>
      </c>
      <c r="S303" s="16" t="str">
        <f t="shared" si="13"/>
        <v/>
      </c>
      <c r="U303" s="16">
        <f t="shared" si="14"/>
        <v>0</v>
      </c>
    </row>
    <row r="304" spans="2:21" ht="15" customHeight="1" x14ac:dyDescent="0.15">
      <c r="B304" s="3">
        <f t="shared" si="12"/>
        <v>0</v>
      </c>
      <c r="D304" s="3">
        <f>IF(AND(LEN(O304)=4,J304&gt;0),MAX(D$2:D303)+1,0)</f>
        <v>0</v>
      </c>
      <c r="E304" s="3">
        <f>IF(OR(AND(科目汇总表!P$5=1,LEN(O304)=4,J304&gt;0),AND(科目汇总表!P$5=2,LEN(O304)=6,J304&gt;0),AND(科目汇总表!P$5=3,LEN(O304)=8,J304&gt;0),AND(科目汇总表!P$5=4,LEN(O304)=10,J304&gt;0)),MAX(E$2:E303)+1,0)</f>
        <v>0</v>
      </c>
      <c r="G304" s="10"/>
      <c r="J304" s="3">
        <f>IF(O304="",0,IF(OR(Q304&lt;&gt;0,SUMIF(data2!H$4:H$10000,O304,data2!V$4:V$10000)&lt;&gt;0,SUMIF(data2!H$4:H$10000,O304,data2!W$4:W$10000)&lt;&gt;0,SUMIF(data2!I$4:I$10000,O304,data2!V$4:V$10000)&lt;&gt;0,SUMIF(data2!I$4:I$10000,O304,data2!W$4:W$10000)&lt;&gt;0,SUMIF(data2!J$4:J$10000,O304,data2!V$4:V$10000)&lt;&gt;0,SUMIF(data2!J$4:J$10000,O304,data2!W$4:W$10000)&lt;&gt;0,SUMIF(data2!T$4:T$10000,O304,data2!V$4:V$10000)&lt;&gt;0,SUMIF(data2!T$4:T$10000,O304,data2!W$4:W$10000)&lt;&gt;0),MAX('km2'!J$2:J303)+1,0))</f>
        <v>0</v>
      </c>
      <c r="K304" s="3">
        <f>IF(MAX(K$2:K303)&gt;=MAX(J:J),0,MAX(K$2:K303)+1)</f>
        <v>0</v>
      </c>
      <c r="Q304" s="89">
        <v>0</v>
      </c>
      <c r="S304" s="16" t="str">
        <f t="shared" si="13"/>
        <v/>
      </c>
      <c r="U304" s="16">
        <f t="shared" si="14"/>
        <v>0</v>
      </c>
    </row>
    <row r="305" spans="2:21" ht="15" customHeight="1" x14ac:dyDescent="0.15">
      <c r="B305" s="3">
        <f t="shared" si="12"/>
        <v>0</v>
      </c>
      <c r="D305" s="3">
        <f>IF(AND(LEN(O305)=4,J305&gt;0),MAX(D$2:D304)+1,0)</f>
        <v>0</v>
      </c>
      <c r="E305" s="3">
        <f>IF(OR(AND(科目汇总表!P$5=1,LEN(O305)=4,J305&gt;0),AND(科目汇总表!P$5=2,LEN(O305)=6,J305&gt;0),AND(科目汇总表!P$5=3,LEN(O305)=8,J305&gt;0),AND(科目汇总表!P$5=4,LEN(O305)=10,J305&gt;0)),MAX(E$2:E304)+1,0)</f>
        <v>0</v>
      </c>
      <c r="G305" s="10"/>
      <c r="J305" s="3">
        <f>IF(O305="",0,IF(OR(Q305&lt;&gt;0,SUMIF(data2!H$4:H$10000,O305,data2!V$4:V$10000)&lt;&gt;0,SUMIF(data2!H$4:H$10000,O305,data2!W$4:W$10000)&lt;&gt;0,SUMIF(data2!I$4:I$10000,O305,data2!V$4:V$10000)&lt;&gt;0,SUMIF(data2!I$4:I$10000,O305,data2!W$4:W$10000)&lt;&gt;0,SUMIF(data2!J$4:J$10000,O305,data2!V$4:V$10000)&lt;&gt;0,SUMIF(data2!J$4:J$10000,O305,data2!W$4:W$10000)&lt;&gt;0,SUMIF(data2!T$4:T$10000,O305,data2!V$4:V$10000)&lt;&gt;0,SUMIF(data2!T$4:T$10000,O305,data2!W$4:W$10000)&lt;&gt;0),MAX('km2'!J$2:J304)+1,0))</f>
        <v>0</v>
      </c>
      <c r="K305" s="3">
        <f>IF(MAX(K$2:K304)&gt;=MAX(J:J),0,MAX(K$2:K304)+1)</f>
        <v>0</v>
      </c>
      <c r="Q305" s="89">
        <v>0</v>
      </c>
      <c r="S305" s="16" t="str">
        <f t="shared" si="13"/>
        <v/>
      </c>
      <c r="U305" s="16">
        <f t="shared" si="14"/>
        <v>0</v>
      </c>
    </row>
    <row r="306" spans="2:21" ht="15" customHeight="1" x14ac:dyDescent="0.15">
      <c r="B306" s="3">
        <f t="shared" si="12"/>
        <v>0</v>
      </c>
      <c r="D306" s="3">
        <f>IF(AND(LEN(O306)=4,J306&gt;0),MAX(D$2:D305)+1,0)</f>
        <v>0</v>
      </c>
      <c r="E306" s="3">
        <f>IF(OR(AND(科目汇总表!P$5=1,LEN(O306)=4,J306&gt;0),AND(科目汇总表!P$5=2,LEN(O306)=6,J306&gt;0),AND(科目汇总表!P$5=3,LEN(O306)=8,J306&gt;0),AND(科目汇总表!P$5=4,LEN(O306)=10,J306&gt;0)),MAX(E$2:E305)+1,0)</f>
        <v>0</v>
      </c>
      <c r="G306" s="10"/>
      <c r="J306" s="3">
        <f>IF(O306="",0,IF(OR(Q306&lt;&gt;0,SUMIF(data2!H$4:H$10000,O306,data2!V$4:V$10000)&lt;&gt;0,SUMIF(data2!H$4:H$10000,O306,data2!W$4:W$10000)&lt;&gt;0,SUMIF(data2!I$4:I$10000,O306,data2!V$4:V$10000)&lt;&gt;0,SUMIF(data2!I$4:I$10000,O306,data2!W$4:W$10000)&lt;&gt;0,SUMIF(data2!J$4:J$10000,O306,data2!V$4:V$10000)&lt;&gt;0,SUMIF(data2!J$4:J$10000,O306,data2!W$4:W$10000)&lt;&gt;0,SUMIF(data2!T$4:T$10000,O306,data2!V$4:V$10000)&lt;&gt;0,SUMIF(data2!T$4:T$10000,O306,data2!W$4:W$10000)&lt;&gt;0),MAX('km2'!J$2:J305)+1,0))</f>
        <v>0</v>
      </c>
      <c r="K306" s="3">
        <f>IF(MAX(K$2:K305)&gt;=MAX(J:J),0,MAX(K$2:K305)+1)</f>
        <v>0</v>
      </c>
      <c r="Q306" s="89">
        <v>0</v>
      </c>
      <c r="S306" s="16" t="str">
        <f t="shared" si="13"/>
        <v/>
      </c>
      <c r="U306" s="16">
        <f t="shared" si="14"/>
        <v>0</v>
      </c>
    </row>
    <row r="307" spans="2:21" ht="15" customHeight="1" x14ac:dyDescent="0.15">
      <c r="B307" s="3">
        <f t="shared" si="12"/>
        <v>0</v>
      </c>
      <c r="D307" s="3">
        <f>IF(AND(LEN(O307)=4,J307&gt;0),MAX(D$2:D306)+1,0)</f>
        <v>0</v>
      </c>
      <c r="E307" s="3">
        <f>IF(OR(AND(科目汇总表!P$5=1,LEN(O307)=4,J307&gt;0),AND(科目汇总表!P$5=2,LEN(O307)=6,J307&gt;0),AND(科目汇总表!P$5=3,LEN(O307)=8,J307&gt;0),AND(科目汇总表!P$5=4,LEN(O307)=10,J307&gt;0)),MAX(E$2:E306)+1,0)</f>
        <v>0</v>
      </c>
      <c r="G307" s="10"/>
      <c r="J307" s="3">
        <f>IF(O307="",0,IF(OR(Q307&lt;&gt;0,SUMIF(data2!H$4:H$10000,O307,data2!V$4:V$10000)&lt;&gt;0,SUMIF(data2!H$4:H$10000,O307,data2!W$4:W$10000)&lt;&gt;0,SUMIF(data2!I$4:I$10000,O307,data2!V$4:V$10000)&lt;&gt;0,SUMIF(data2!I$4:I$10000,O307,data2!W$4:W$10000)&lt;&gt;0,SUMIF(data2!J$4:J$10000,O307,data2!V$4:V$10000)&lt;&gt;0,SUMIF(data2!J$4:J$10000,O307,data2!W$4:W$10000)&lt;&gt;0,SUMIF(data2!T$4:T$10000,O307,data2!V$4:V$10000)&lt;&gt;0,SUMIF(data2!T$4:T$10000,O307,data2!W$4:W$10000)&lt;&gt;0),MAX('km2'!J$2:J306)+1,0))</f>
        <v>0</v>
      </c>
      <c r="K307" s="3">
        <f>IF(MAX(K$2:K306)&gt;=MAX(J:J),0,MAX(K$2:K306)+1)</f>
        <v>0</v>
      </c>
      <c r="Q307" s="89">
        <v>0</v>
      </c>
      <c r="S307" s="16" t="str">
        <f t="shared" si="13"/>
        <v/>
      </c>
      <c r="U307" s="16">
        <f t="shared" si="14"/>
        <v>0</v>
      </c>
    </row>
    <row r="308" spans="2:21" ht="15" customHeight="1" x14ac:dyDescent="0.15">
      <c r="B308" s="3">
        <f t="shared" si="12"/>
        <v>0</v>
      </c>
      <c r="D308" s="3">
        <f>IF(AND(LEN(O308)=4,J308&gt;0),MAX(D$2:D307)+1,0)</f>
        <v>0</v>
      </c>
      <c r="E308" s="3">
        <f>IF(OR(AND(科目汇总表!P$5=1,LEN(O308)=4,J308&gt;0),AND(科目汇总表!P$5=2,LEN(O308)=6,J308&gt;0),AND(科目汇总表!P$5=3,LEN(O308)=8,J308&gt;0),AND(科目汇总表!P$5=4,LEN(O308)=10,J308&gt;0)),MAX(E$2:E307)+1,0)</f>
        <v>0</v>
      </c>
      <c r="G308" s="10"/>
      <c r="J308" s="3">
        <f>IF(O308="",0,IF(OR(Q308&lt;&gt;0,SUMIF(data2!H$4:H$10000,O308,data2!V$4:V$10000)&lt;&gt;0,SUMIF(data2!H$4:H$10000,O308,data2!W$4:W$10000)&lt;&gt;0,SUMIF(data2!I$4:I$10000,O308,data2!V$4:V$10000)&lt;&gt;0,SUMIF(data2!I$4:I$10000,O308,data2!W$4:W$10000)&lt;&gt;0,SUMIF(data2!J$4:J$10000,O308,data2!V$4:V$10000)&lt;&gt;0,SUMIF(data2!J$4:J$10000,O308,data2!W$4:W$10000)&lt;&gt;0,SUMIF(data2!T$4:T$10000,O308,data2!V$4:V$10000)&lt;&gt;0,SUMIF(data2!T$4:T$10000,O308,data2!W$4:W$10000)&lt;&gt;0),MAX('km2'!J$2:J307)+1,0))</f>
        <v>0</v>
      </c>
      <c r="K308" s="3">
        <f>IF(MAX(K$2:K307)&gt;=MAX(J:J),0,MAX(K$2:K307)+1)</f>
        <v>0</v>
      </c>
      <c r="Q308" s="89">
        <v>0</v>
      </c>
      <c r="S308" s="16" t="str">
        <f t="shared" si="13"/>
        <v/>
      </c>
      <c r="U308" s="16">
        <f t="shared" si="14"/>
        <v>0</v>
      </c>
    </row>
    <row r="309" spans="2:21" ht="15" customHeight="1" x14ac:dyDescent="0.15">
      <c r="B309" s="3">
        <f t="shared" si="12"/>
        <v>0</v>
      </c>
      <c r="D309" s="3">
        <f>IF(AND(LEN(O309)=4,J309&gt;0),MAX(D$2:D308)+1,0)</f>
        <v>0</v>
      </c>
      <c r="E309" s="3">
        <f>IF(OR(AND(科目汇总表!P$5=1,LEN(O309)=4,J309&gt;0),AND(科目汇总表!P$5=2,LEN(O309)=6,J309&gt;0),AND(科目汇总表!P$5=3,LEN(O309)=8,J309&gt;0),AND(科目汇总表!P$5=4,LEN(O309)=10,J309&gt;0)),MAX(E$2:E308)+1,0)</f>
        <v>0</v>
      </c>
      <c r="G309" s="10"/>
      <c r="J309" s="3">
        <f>IF(O309="",0,IF(OR(Q309&lt;&gt;0,SUMIF(data2!H$4:H$10000,O309,data2!V$4:V$10000)&lt;&gt;0,SUMIF(data2!H$4:H$10000,O309,data2!W$4:W$10000)&lt;&gt;0,SUMIF(data2!I$4:I$10000,O309,data2!V$4:V$10000)&lt;&gt;0,SUMIF(data2!I$4:I$10000,O309,data2!W$4:W$10000)&lt;&gt;0,SUMIF(data2!J$4:J$10000,O309,data2!V$4:V$10000)&lt;&gt;0,SUMIF(data2!J$4:J$10000,O309,data2!W$4:W$10000)&lt;&gt;0,SUMIF(data2!T$4:T$10000,O309,data2!V$4:V$10000)&lt;&gt;0,SUMIF(data2!T$4:T$10000,O309,data2!W$4:W$10000)&lt;&gt;0),MAX('km2'!J$2:J308)+1,0))</f>
        <v>0</v>
      </c>
      <c r="K309" s="3">
        <f>IF(MAX(K$2:K308)&gt;=MAX(J:J),0,MAX(K$2:K308)+1)</f>
        <v>0</v>
      </c>
      <c r="Q309" s="89">
        <v>0</v>
      </c>
      <c r="S309" s="16" t="str">
        <f t="shared" si="13"/>
        <v/>
      </c>
      <c r="U309" s="16">
        <f t="shared" si="14"/>
        <v>0</v>
      </c>
    </row>
    <row r="310" spans="2:21" ht="15" customHeight="1" x14ac:dyDescent="0.15">
      <c r="B310" s="3">
        <f t="shared" si="12"/>
        <v>0</v>
      </c>
      <c r="D310" s="3">
        <f>IF(AND(LEN(O310)=4,J310&gt;0),MAX(D$2:D309)+1,0)</f>
        <v>0</v>
      </c>
      <c r="E310" s="3">
        <f>IF(OR(AND(科目汇总表!P$5=1,LEN(O310)=4,J310&gt;0),AND(科目汇总表!P$5=2,LEN(O310)=6,J310&gt;0),AND(科目汇总表!P$5=3,LEN(O310)=8,J310&gt;0),AND(科目汇总表!P$5=4,LEN(O310)=10,J310&gt;0)),MAX(E$2:E309)+1,0)</f>
        <v>0</v>
      </c>
      <c r="G310" s="10"/>
      <c r="J310" s="3">
        <f>IF(O310="",0,IF(OR(Q310&lt;&gt;0,SUMIF(data2!H$4:H$10000,O310,data2!V$4:V$10000)&lt;&gt;0,SUMIF(data2!H$4:H$10000,O310,data2!W$4:W$10000)&lt;&gt;0,SUMIF(data2!I$4:I$10000,O310,data2!V$4:V$10000)&lt;&gt;0,SUMIF(data2!I$4:I$10000,O310,data2!W$4:W$10000)&lt;&gt;0,SUMIF(data2!J$4:J$10000,O310,data2!V$4:V$10000)&lt;&gt;0,SUMIF(data2!J$4:J$10000,O310,data2!W$4:W$10000)&lt;&gt;0,SUMIF(data2!T$4:T$10000,O310,data2!V$4:V$10000)&lt;&gt;0,SUMIF(data2!T$4:T$10000,O310,data2!W$4:W$10000)&lt;&gt;0),MAX('km2'!J$2:J309)+1,0))</f>
        <v>0</v>
      </c>
      <c r="K310" s="3">
        <f>IF(MAX(K$2:K309)&gt;=MAX(J:J),0,MAX(K$2:K309)+1)</f>
        <v>0</v>
      </c>
      <c r="Q310" s="89">
        <v>0</v>
      </c>
      <c r="S310" s="16" t="str">
        <f t="shared" si="13"/>
        <v/>
      </c>
      <c r="U310" s="16">
        <f t="shared" si="14"/>
        <v>0</v>
      </c>
    </row>
    <row r="311" spans="2:21" ht="15" customHeight="1" x14ac:dyDescent="0.15">
      <c r="B311" s="3">
        <f t="shared" si="12"/>
        <v>0</v>
      </c>
      <c r="D311" s="3">
        <f>IF(AND(LEN(O311)=4,J311&gt;0),MAX(D$2:D310)+1,0)</f>
        <v>0</v>
      </c>
      <c r="E311" s="3">
        <f>IF(OR(AND(科目汇总表!P$5=1,LEN(O311)=4,J311&gt;0),AND(科目汇总表!P$5=2,LEN(O311)=6,J311&gt;0),AND(科目汇总表!P$5=3,LEN(O311)=8,J311&gt;0),AND(科目汇总表!P$5=4,LEN(O311)=10,J311&gt;0)),MAX(E$2:E310)+1,0)</f>
        <v>0</v>
      </c>
      <c r="G311" s="10"/>
      <c r="J311" s="3">
        <f>IF(O311="",0,IF(OR(Q311&lt;&gt;0,SUMIF(data2!H$4:H$10000,O311,data2!V$4:V$10000)&lt;&gt;0,SUMIF(data2!H$4:H$10000,O311,data2!W$4:W$10000)&lt;&gt;0,SUMIF(data2!I$4:I$10000,O311,data2!V$4:V$10000)&lt;&gt;0,SUMIF(data2!I$4:I$10000,O311,data2!W$4:W$10000)&lt;&gt;0,SUMIF(data2!J$4:J$10000,O311,data2!V$4:V$10000)&lt;&gt;0,SUMIF(data2!J$4:J$10000,O311,data2!W$4:W$10000)&lt;&gt;0,SUMIF(data2!T$4:T$10000,O311,data2!V$4:V$10000)&lt;&gt;0,SUMIF(data2!T$4:T$10000,O311,data2!W$4:W$10000)&lt;&gt;0),MAX('km2'!J$2:J310)+1,0))</f>
        <v>0</v>
      </c>
      <c r="K311" s="3">
        <f>IF(MAX(K$2:K310)&gt;=MAX(J:J),0,MAX(K$2:K310)+1)</f>
        <v>0</v>
      </c>
      <c r="Q311" s="89">
        <v>0</v>
      </c>
      <c r="S311" s="16" t="str">
        <f t="shared" si="13"/>
        <v/>
      </c>
      <c r="U311" s="16">
        <f t="shared" si="14"/>
        <v>0</v>
      </c>
    </row>
    <row r="312" spans="2:21" ht="15" customHeight="1" x14ac:dyDescent="0.15">
      <c r="B312" s="3">
        <f t="shared" si="12"/>
        <v>0</v>
      </c>
      <c r="D312" s="3">
        <f>IF(AND(LEN(O312)=4,J312&gt;0),MAX(D$2:D311)+1,0)</f>
        <v>0</v>
      </c>
      <c r="E312" s="3">
        <f>IF(OR(AND(科目汇总表!P$5=1,LEN(O312)=4,J312&gt;0),AND(科目汇总表!P$5=2,LEN(O312)=6,J312&gt;0),AND(科目汇总表!P$5=3,LEN(O312)=8,J312&gt;0),AND(科目汇总表!P$5=4,LEN(O312)=10,J312&gt;0)),MAX(E$2:E311)+1,0)</f>
        <v>0</v>
      </c>
      <c r="G312" s="10"/>
      <c r="J312" s="3">
        <f>IF(O312="",0,IF(OR(Q312&lt;&gt;0,SUMIF(data2!H$4:H$10000,O312,data2!V$4:V$10000)&lt;&gt;0,SUMIF(data2!H$4:H$10000,O312,data2!W$4:W$10000)&lt;&gt;0,SUMIF(data2!I$4:I$10000,O312,data2!V$4:V$10000)&lt;&gt;0,SUMIF(data2!I$4:I$10000,O312,data2!W$4:W$10000)&lt;&gt;0,SUMIF(data2!J$4:J$10000,O312,data2!V$4:V$10000)&lt;&gt;0,SUMIF(data2!J$4:J$10000,O312,data2!W$4:W$10000)&lt;&gt;0,SUMIF(data2!T$4:T$10000,O312,data2!V$4:V$10000)&lt;&gt;0,SUMIF(data2!T$4:T$10000,O312,data2!W$4:W$10000)&lt;&gt;0),MAX('km2'!J$2:J311)+1,0))</f>
        <v>0</v>
      </c>
      <c r="K312" s="3">
        <f>IF(MAX(K$2:K311)&gt;=MAX(J:J),0,MAX(K$2:K311)+1)</f>
        <v>0</v>
      </c>
      <c r="Q312" s="89">
        <v>0</v>
      </c>
      <c r="S312" s="16" t="str">
        <f t="shared" si="13"/>
        <v/>
      </c>
      <c r="U312" s="16">
        <f t="shared" si="14"/>
        <v>0</v>
      </c>
    </row>
    <row r="313" spans="2:21" ht="15" customHeight="1" x14ac:dyDescent="0.15">
      <c r="B313" s="3">
        <f t="shared" si="12"/>
        <v>0</v>
      </c>
      <c r="D313" s="3">
        <f>IF(AND(LEN(O313)=4,J313&gt;0),MAX(D$2:D312)+1,0)</f>
        <v>0</v>
      </c>
      <c r="E313" s="3">
        <f>IF(OR(AND(科目汇总表!P$5=1,LEN(O313)=4,J313&gt;0),AND(科目汇总表!P$5=2,LEN(O313)=6,J313&gt;0),AND(科目汇总表!P$5=3,LEN(O313)=8,J313&gt;0),AND(科目汇总表!P$5=4,LEN(O313)=10,J313&gt;0)),MAX(E$2:E312)+1,0)</f>
        <v>0</v>
      </c>
      <c r="G313" s="10"/>
      <c r="J313" s="3">
        <f>IF(O313="",0,IF(OR(Q313&lt;&gt;0,SUMIF(data2!H$4:H$10000,O313,data2!V$4:V$10000)&lt;&gt;0,SUMIF(data2!H$4:H$10000,O313,data2!W$4:W$10000)&lt;&gt;0,SUMIF(data2!I$4:I$10000,O313,data2!V$4:V$10000)&lt;&gt;0,SUMIF(data2!I$4:I$10000,O313,data2!W$4:W$10000)&lt;&gt;0,SUMIF(data2!J$4:J$10000,O313,data2!V$4:V$10000)&lt;&gt;0,SUMIF(data2!J$4:J$10000,O313,data2!W$4:W$10000)&lt;&gt;0,SUMIF(data2!T$4:T$10000,O313,data2!V$4:V$10000)&lt;&gt;0,SUMIF(data2!T$4:T$10000,O313,data2!W$4:W$10000)&lt;&gt;0),MAX('km2'!J$2:J312)+1,0))</f>
        <v>0</v>
      </c>
      <c r="K313" s="3">
        <f>IF(MAX(K$2:K312)&gt;=MAX(J:J),0,MAX(K$2:K312)+1)</f>
        <v>0</v>
      </c>
      <c r="Q313" s="89">
        <v>0</v>
      </c>
      <c r="S313" s="16" t="str">
        <f t="shared" si="13"/>
        <v/>
      </c>
      <c r="U313" s="16">
        <f t="shared" si="14"/>
        <v>0</v>
      </c>
    </row>
    <row r="314" spans="2:21" ht="15" customHeight="1" x14ac:dyDescent="0.15">
      <c r="B314" s="3">
        <f t="shared" si="12"/>
        <v>0</v>
      </c>
      <c r="D314" s="3">
        <f>IF(AND(LEN(O314)=4,J314&gt;0),MAX(D$2:D313)+1,0)</f>
        <v>0</v>
      </c>
      <c r="E314" s="3">
        <f>IF(OR(AND(科目汇总表!P$5=1,LEN(O314)=4,J314&gt;0),AND(科目汇总表!P$5=2,LEN(O314)=6,J314&gt;0),AND(科目汇总表!P$5=3,LEN(O314)=8,J314&gt;0),AND(科目汇总表!P$5=4,LEN(O314)=10,J314&gt;0)),MAX(E$2:E313)+1,0)</f>
        <v>0</v>
      </c>
      <c r="G314" s="10"/>
      <c r="J314" s="3">
        <f>IF(O314="",0,IF(OR(Q314&lt;&gt;0,SUMIF(data2!H$4:H$10000,O314,data2!V$4:V$10000)&lt;&gt;0,SUMIF(data2!H$4:H$10000,O314,data2!W$4:W$10000)&lt;&gt;0,SUMIF(data2!I$4:I$10000,O314,data2!V$4:V$10000)&lt;&gt;0,SUMIF(data2!I$4:I$10000,O314,data2!W$4:W$10000)&lt;&gt;0,SUMIF(data2!J$4:J$10000,O314,data2!V$4:V$10000)&lt;&gt;0,SUMIF(data2!J$4:J$10000,O314,data2!W$4:W$10000)&lt;&gt;0,SUMIF(data2!T$4:T$10000,O314,data2!V$4:V$10000)&lt;&gt;0,SUMIF(data2!T$4:T$10000,O314,data2!W$4:W$10000)&lt;&gt;0),MAX('km2'!J$2:J313)+1,0))</f>
        <v>0</v>
      </c>
      <c r="K314" s="3">
        <f>IF(MAX(K$2:K313)&gt;=MAX(J:J),0,MAX(K$2:K313)+1)</f>
        <v>0</v>
      </c>
      <c r="Q314" s="89">
        <v>0</v>
      </c>
      <c r="S314" s="16" t="str">
        <f t="shared" si="13"/>
        <v/>
      </c>
      <c r="U314" s="16">
        <f t="shared" si="14"/>
        <v>0</v>
      </c>
    </row>
    <row r="315" spans="2:21" ht="15" customHeight="1" x14ac:dyDescent="0.15">
      <c r="B315" s="3">
        <f t="shared" si="12"/>
        <v>0</v>
      </c>
      <c r="D315" s="3">
        <f>IF(AND(LEN(O315)=4,J315&gt;0),MAX(D$2:D314)+1,0)</f>
        <v>0</v>
      </c>
      <c r="E315" s="3">
        <f>IF(OR(AND(科目汇总表!P$5=1,LEN(O315)=4,J315&gt;0),AND(科目汇总表!P$5=2,LEN(O315)=6,J315&gt;0),AND(科目汇总表!P$5=3,LEN(O315)=8,J315&gt;0),AND(科目汇总表!P$5=4,LEN(O315)=10,J315&gt;0)),MAX(E$2:E314)+1,0)</f>
        <v>0</v>
      </c>
      <c r="G315" s="10"/>
      <c r="J315" s="3">
        <f>IF(O315="",0,IF(OR(Q315&lt;&gt;0,SUMIF(data2!H$4:H$10000,O315,data2!V$4:V$10000)&lt;&gt;0,SUMIF(data2!H$4:H$10000,O315,data2!W$4:W$10000)&lt;&gt;0,SUMIF(data2!I$4:I$10000,O315,data2!V$4:V$10000)&lt;&gt;0,SUMIF(data2!I$4:I$10000,O315,data2!W$4:W$10000)&lt;&gt;0,SUMIF(data2!J$4:J$10000,O315,data2!V$4:V$10000)&lt;&gt;0,SUMIF(data2!J$4:J$10000,O315,data2!W$4:W$10000)&lt;&gt;0,SUMIF(data2!T$4:T$10000,O315,data2!V$4:V$10000)&lt;&gt;0,SUMIF(data2!T$4:T$10000,O315,data2!W$4:W$10000)&lt;&gt;0),MAX('km2'!J$2:J314)+1,0))</f>
        <v>0</v>
      </c>
      <c r="K315" s="3">
        <f>IF(MAX(K$2:K314)&gt;=MAX(J:J),0,MAX(K$2:K314)+1)</f>
        <v>0</v>
      </c>
      <c r="Q315" s="89">
        <v>0</v>
      </c>
      <c r="S315" s="16" t="str">
        <f t="shared" si="13"/>
        <v/>
      </c>
      <c r="U315" s="16">
        <f t="shared" si="14"/>
        <v>0</v>
      </c>
    </row>
    <row r="316" spans="2:21" ht="15" customHeight="1" x14ac:dyDescent="0.15">
      <c r="B316" s="3">
        <f t="shared" si="12"/>
        <v>0</v>
      </c>
      <c r="D316" s="3">
        <f>IF(AND(LEN(O316)=4,J316&gt;0),MAX(D$2:D315)+1,0)</f>
        <v>0</v>
      </c>
      <c r="E316" s="3">
        <f>IF(OR(AND(科目汇总表!P$5=1,LEN(O316)=4,J316&gt;0),AND(科目汇总表!P$5=2,LEN(O316)=6,J316&gt;0),AND(科目汇总表!P$5=3,LEN(O316)=8,J316&gt;0),AND(科目汇总表!P$5=4,LEN(O316)=10,J316&gt;0)),MAX(E$2:E315)+1,0)</f>
        <v>0</v>
      </c>
      <c r="G316" s="10"/>
      <c r="J316" s="3">
        <f>IF(O316="",0,IF(OR(Q316&lt;&gt;0,SUMIF(data2!H$4:H$10000,O316,data2!V$4:V$10000)&lt;&gt;0,SUMIF(data2!H$4:H$10000,O316,data2!W$4:W$10000)&lt;&gt;0,SUMIF(data2!I$4:I$10000,O316,data2!V$4:V$10000)&lt;&gt;0,SUMIF(data2!I$4:I$10000,O316,data2!W$4:W$10000)&lt;&gt;0,SUMIF(data2!J$4:J$10000,O316,data2!V$4:V$10000)&lt;&gt;0,SUMIF(data2!J$4:J$10000,O316,data2!W$4:W$10000)&lt;&gt;0,SUMIF(data2!T$4:T$10000,O316,data2!V$4:V$10000)&lt;&gt;0,SUMIF(data2!T$4:T$10000,O316,data2!W$4:W$10000)&lt;&gt;0),MAX('km2'!J$2:J315)+1,0))</f>
        <v>0</v>
      </c>
      <c r="K316" s="3">
        <f>IF(MAX(K$2:K315)&gt;=MAX(J:J),0,MAX(K$2:K315)+1)</f>
        <v>0</v>
      </c>
      <c r="Q316" s="89">
        <v>0</v>
      </c>
      <c r="S316" s="16" t="str">
        <f t="shared" si="13"/>
        <v/>
      </c>
      <c r="U316" s="16">
        <f t="shared" si="14"/>
        <v>0</v>
      </c>
    </row>
    <row r="317" spans="2:21" ht="15" customHeight="1" x14ac:dyDescent="0.15">
      <c r="B317" s="3">
        <f t="shared" si="12"/>
        <v>0</v>
      </c>
      <c r="D317" s="3">
        <f>IF(AND(LEN(O317)=4,J317&gt;0),MAX(D$2:D316)+1,0)</f>
        <v>0</v>
      </c>
      <c r="E317" s="3">
        <f>IF(OR(AND(科目汇总表!P$5=1,LEN(O317)=4,J317&gt;0),AND(科目汇总表!P$5=2,LEN(O317)=6,J317&gt;0),AND(科目汇总表!P$5=3,LEN(O317)=8,J317&gt;0),AND(科目汇总表!P$5=4,LEN(O317)=10,J317&gt;0)),MAX(E$2:E316)+1,0)</f>
        <v>0</v>
      </c>
      <c r="G317" s="10"/>
      <c r="J317" s="3">
        <f>IF(O317="",0,IF(OR(Q317&lt;&gt;0,SUMIF(data2!H$4:H$10000,O317,data2!V$4:V$10000)&lt;&gt;0,SUMIF(data2!H$4:H$10000,O317,data2!W$4:W$10000)&lt;&gt;0,SUMIF(data2!I$4:I$10000,O317,data2!V$4:V$10000)&lt;&gt;0,SUMIF(data2!I$4:I$10000,O317,data2!W$4:W$10000)&lt;&gt;0,SUMIF(data2!J$4:J$10000,O317,data2!V$4:V$10000)&lt;&gt;0,SUMIF(data2!J$4:J$10000,O317,data2!W$4:W$10000)&lt;&gt;0,SUMIF(data2!T$4:T$10000,O317,data2!V$4:V$10000)&lt;&gt;0,SUMIF(data2!T$4:T$10000,O317,data2!W$4:W$10000)&lt;&gt;0),MAX('km2'!J$2:J316)+1,0))</f>
        <v>0</v>
      </c>
      <c r="K317" s="3">
        <f>IF(MAX(K$2:K316)&gt;=MAX(J:J),0,MAX(K$2:K316)+1)</f>
        <v>0</v>
      </c>
      <c r="Q317" s="89">
        <v>0</v>
      </c>
      <c r="S317" s="16" t="str">
        <f t="shared" si="13"/>
        <v/>
      </c>
      <c r="U317" s="16">
        <f t="shared" si="14"/>
        <v>0</v>
      </c>
    </row>
    <row r="318" spans="2:21" ht="15" customHeight="1" x14ac:dyDescent="0.15">
      <c r="B318" s="3">
        <f t="shared" si="12"/>
        <v>0</v>
      </c>
      <c r="D318" s="3">
        <f>IF(AND(LEN(O318)=4,J318&gt;0),MAX(D$2:D317)+1,0)</f>
        <v>0</v>
      </c>
      <c r="E318" s="3">
        <f>IF(OR(AND(科目汇总表!P$5=1,LEN(O318)=4,J318&gt;0),AND(科目汇总表!P$5=2,LEN(O318)=6,J318&gt;0),AND(科目汇总表!P$5=3,LEN(O318)=8,J318&gt;0),AND(科目汇总表!P$5=4,LEN(O318)=10,J318&gt;0)),MAX(E$2:E317)+1,0)</f>
        <v>0</v>
      </c>
      <c r="G318" s="10"/>
      <c r="J318" s="3">
        <f>IF(O318="",0,IF(OR(Q318&lt;&gt;0,SUMIF(data2!H$4:H$10000,O318,data2!V$4:V$10000)&lt;&gt;0,SUMIF(data2!H$4:H$10000,O318,data2!W$4:W$10000)&lt;&gt;0,SUMIF(data2!I$4:I$10000,O318,data2!V$4:V$10000)&lt;&gt;0,SUMIF(data2!I$4:I$10000,O318,data2!W$4:W$10000)&lt;&gt;0,SUMIF(data2!J$4:J$10000,O318,data2!V$4:V$10000)&lt;&gt;0,SUMIF(data2!J$4:J$10000,O318,data2!W$4:W$10000)&lt;&gt;0,SUMIF(data2!T$4:T$10000,O318,data2!V$4:V$10000)&lt;&gt;0,SUMIF(data2!T$4:T$10000,O318,data2!W$4:W$10000)&lt;&gt;0),MAX('km2'!J$2:J317)+1,0))</f>
        <v>0</v>
      </c>
      <c r="K318" s="3">
        <f>IF(MAX(K$2:K317)&gt;=MAX(J:J),0,MAX(K$2:K317)+1)</f>
        <v>0</v>
      </c>
      <c r="Q318" s="89">
        <v>0</v>
      </c>
      <c r="S318" s="16" t="str">
        <f t="shared" si="13"/>
        <v/>
      </c>
      <c r="U318" s="16">
        <f t="shared" si="14"/>
        <v>0</v>
      </c>
    </row>
    <row r="319" spans="2:21" ht="15" customHeight="1" x14ac:dyDescent="0.15">
      <c r="B319" s="3">
        <f t="shared" si="12"/>
        <v>0</v>
      </c>
      <c r="D319" s="3">
        <f>IF(AND(LEN(O319)=4,J319&gt;0),MAX(D$2:D318)+1,0)</f>
        <v>0</v>
      </c>
      <c r="E319" s="3">
        <f>IF(OR(AND(科目汇总表!P$5=1,LEN(O319)=4,J319&gt;0),AND(科目汇总表!P$5=2,LEN(O319)=6,J319&gt;0),AND(科目汇总表!P$5=3,LEN(O319)=8,J319&gt;0),AND(科目汇总表!P$5=4,LEN(O319)=10,J319&gt;0)),MAX(E$2:E318)+1,0)</f>
        <v>0</v>
      </c>
      <c r="G319" s="10"/>
      <c r="J319" s="3">
        <f>IF(O319="",0,IF(OR(Q319&lt;&gt;0,SUMIF(data2!H$4:H$10000,O319,data2!V$4:V$10000)&lt;&gt;0,SUMIF(data2!H$4:H$10000,O319,data2!W$4:W$10000)&lt;&gt;0,SUMIF(data2!I$4:I$10000,O319,data2!V$4:V$10000)&lt;&gt;0,SUMIF(data2!I$4:I$10000,O319,data2!W$4:W$10000)&lt;&gt;0,SUMIF(data2!J$4:J$10000,O319,data2!V$4:V$10000)&lt;&gt;0,SUMIF(data2!J$4:J$10000,O319,data2!W$4:W$10000)&lt;&gt;0,SUMIF(data2!T$4:T$10000,O319,data2!V$4:V$10000)&lt;&gt;0,SUMIF(data2!T$4:T$10000,O319,data2!W$4:W$10000)&lt;&gt;0),MAX('km2'!J$2:J318)+1,0))</f>
        <v>0</v>
      </c>
      <c r="K319" s="3">
        <f>IF(MAX(K$2:K318)&gt;=MAX(J:J),0,MAX(K$2:K318)+1)</f>
        <v>0</v>
      </c>
      <c r="Q319" s="89">
        <v>0</v>
      </c>
      <c r="S319" s="16" t="str">
        <f t="shared" si="13"/>
        <v/>
      </c>
      <c r="U319" s="16">
        <f t="shared" si="14"/>
        <v>0</v>
      </c>
    </row>
    <row r="320" spans="2:21" ht="15" customHeight="1" x14ac:dyDescent="0.15">
      <c r="B320" s="3">
        <f t="shared" si="12"/>
        <v>0</v>
      </c>
      <c r="D320" s="3">
        <f>IF(AND(LEN(O320)=4,J320&gt;0),MAX(D$2:D319)+1,0)</f>
        <v>0</v>
      </c>
      <c r="E320" s="3">
        <f>IF(OR(AND(科目汇总表!P$5=1,LEN(O320)=4,J320&gt;0),AND(科目汇总表!P$5=2,LEN(O320)=6,J320&gt;0),AND(科目汇总表!P$5=3,LEN(O320)=8,J320&gt;0),AND(科目汇总表!P$5=4,LEN(O320)=10,J320&gt;0)),MAX(E$2:E319)+1,0)</f>
        <v>0</v>
      </c>
      <c r="G320" s="10"/>
      <c r="J320" s="3">
        <f>IF(O320="",0,IF(OR(Q320&lt;&gt;0,SUMIF(data2!H$4:H$10000,O320,data2!V$4:V$10000)&lt;&gt;0,SUMIF(data2!H$4:H$10000,O320,data2!W$4:W$10000)&lt;&gt;0,SUMIF(data2!I$4:I$10000,O320,data2!V$4:V$10000)&lt;&gt;0,SUMIF(data2!I$4:I$10000,O320,data2!W$4:W$10000)&lt;&gt;0,SUMIF(data2!J$4:J$10000,O320,data2!V$4:V$10000)&lt;&gt;0,SUMIF(data2!J$4:J$10000,O320,data2!W$4:W$10000)&lt;&gt;0,SUMIF(data2!T$4:T$10000,O320,data2!V$4:V$10000)&lt;&gt;0,SUMIF(data2!T$4:T$10000,O320,data2!W$4:W$10000)&lt;&gt;0),MAX('km2'!J$2:J319)+1,0))</f>
        <v>0</v>
      </c>
      <c r="K320" s="3">
        <f>IF(MAX(K$2:K319)&gt;=MAX(J:J),0,MAX(K$2:K319)+1)</f>
        <v>0</v>
      </c>
      <c r="Q320" s="89">
        <v>0</v>
      </c>
      <c r="S320" s="16" t="str">
        <f t="shared" si="13"/>
        <v/>
      </c>
      <c r="U320" s="16">
        <f t="shared" si="14"/>
        <v>0</v>
      </c>
    </row>
    <row r="321" spans="2:21" ht="15" customHeight="1" x14ac:dyDescent="0.15">
      <c r="B321" s="3">
        <f t="shared" si="12"/>
        <v>0</v>
      </c>
      <c r="D321" s="3">
        <f>IF(AND(LEN(O321)=4,J321&gt;0),MAX(D$2:D320)+1,0)</f>
        <v>0</v>
      </c>
      <c r="E321" s="3">
        <f>IF(OR(AND(科目汇总表!P$5=1,LEN(O321)=4,J321&gt;0),AND(科目汇总表!P$5=2,LEN(O321)=6,J321&gt;0),AND(科目汇总表!P$5=3,LEN(O321)=8,J321&gt;0),AND(科目汇总表!P$5=4,LEN(O321)=10,J321&gt;0)),MAX(E$2:E320)+1,0)</f>
        <v>0</v>
      </c>
      <c r="G321" s="10"/>
      <c r="J321" s="3">
        <f>IF(O321="",0,IF(OR(Q321&lt;&gt;0,SUMIF(data2!H$4:H$10000,O321,data2!V$4:V$10000)&lt;&gt;0,SUMIF(data2!H$4:H$10000,O321,data2!W$4:W$10000)&lt;&gt;0,SUMIF(data2!I$4:I$10000,O321,data2!V$4:V$10000)&lt;&gt;0,SUMIF(data2!I$4:I$10000,O321,data2!W$4:W$10000)&lt;&gt;0,SUMIF(data2!J$4:J$10000,O321,data2!V$4:V$10000)&lt;&gt;0,SUMIF(data2!J$4:J$10000,O321,data2!W$4:W$10000)&lt;&gt;0,SUMIF(data2!T$4:T$10000,O321,data2!V$4:V$10000)&lt;&gt;0,SUMIF(data2!T$4:T$10000,O321,data2!W$4:W$10000)&lt;&gt;0),MAX('km2'!J$2:J320)+1,0))</f>
        <v>0</v>
      </c>
      <c r="K321" s="3">
        <f>IF(MAX(K$2:K320)&gt;=MAX(J:J),0,MAX(K$2:K320)+1)</f>
        <v>0</v>
      </c>
      <c r="Q321" s="89">
        <v>0</v>
      </c>
      <c r="S321" s="16" t="str">
        <f t="shared" si="13"/>
        <v/>
      </c>
      <c r="U321" s="16">
        <f t="shared" si="14"/>
        <v>0</v>
      </c>
    </row>
    <row r="322" spans="2:21" ht="15" customHeight="1" x14ac:dyDescent="0.15">
      <c r="B322" s="3">
        <f t="shared" si="12"/>
        <v>0</v>
      </c>
      <c r="D322" s="3">
        <f>IF(AND(LEN(O322)=4,J322&gt;0),MAX(D$2:D321)+1,0)</f>
        <v>0</v>
      </c>
      <c r="E322" s="3">
        <f>IF(OR(AND(科目汇总表!P$5=1,LEN(O322)=4,J322&gt;0),AND(科目汇总表!P$5=2,LEN(O322)=6,J322&gt;0),AND(科目汇总表!P$5=3,LEN(O322)=8,J322&gt;0),AND(科目汇总表!P$5=4,LEN(O322)=10,J322&gt;0)),MAX(E$2:E321)+1,0)</f>
        <v>0</v>
      </c>
      <c r="G322" s="10"/>
      <c r="J322" s="3">
        <f>IF(O322="",0,IF(OR(Q322&lt;&gt;0,SUMIF(data2!H$4:H$10000,O322,data2!V$4:V$10000)&lt;&gt;0,SUMIF(data2!H$4:H$10000,O322,data2!W$4:W$10000)&lt;&gt;0,SUMIF(data2!I$4:I$10000,O322,data2!V$4:V$10000)&lt;&gt;0,SUMIF(data2!I$4:I$10000,O322,data2!W$4:W$10000)&lt;&gt;0,SUMIF(data2!J$4:J$10000,O322,data2!V$4:V$10000)&lt;&gt;0,SUMIF(data2!J$4:J$10000,O322,data2!W$4:W$10000)&lt;&gt;0,SUMIF(data2!T$4:T$10000,O322,data2!V$4:V$10000)&lt;&gt;0,SUMIF(data2!T$4:T$10000,O322,data2!W$4:W$10000)&lt;&gt;0),MAX('km2'!J$2:J321)+1,0))</f>
        <v>0</v>
      </c>
      <c r="K322" s="3">
        <f>IF(MAX(K$2:K321)&gt;=MAX(J:J),0,MAX(K$2:K321)+1)</f>
        <v>0</v>
      </c>
      <c r="Q322" s="89">
        <v>0</v>
      </c>
      <c r="S322" s="16" t="str">
        <f t="shared" si="13"/>
        <v/>
      </c>
      <c r="U322" s="16">
        <f t="shared" si="14"/>
        <v>0</v>
      </c>
    </row>
    <row r="323" spans="2:21" ht="15" customHeight="1" x14ac:dyDescent="0.15">
      <c r="B323" s="3">
        <f t="shared" si="12"/>
        <v>0</v>
      </c>
      <c r="D323" s="3">
        <f>IF(AND(LEN(O323)=4,J323&gt;0),MAX(D$2:D322)+1,0)</f>
        <v>0</v>
      </c>
      <c r="E323" s="3">
        <f>IF(OR(AND(科目汇总表!P$5=1,LEN(O323)=4,J323&gt;0),AND(科目汇总表!P$5=2,LEN(O323)=6,J323&gt;0),AND(科目汇总表!P$5=3,LEN(O323)=8,J323&gt;0),AND(科目汇总表!P$5=4,LEN(O323)=10,J323&gt;0)),MAX(E$2:E322)+1,0)</f>
        <v>0</v>
      </c>
      <c r="G323" s="10"/>
      <c r="J323" s="3">
        <f>IF(O323="",0,IF(OR(Q323&lt;&gt;0,SUMIF(data2!H$4:H$10000,O323,data2!V$4:V$10000)&lt;&gt;0,SUMIF(data2!H$4:H$10000,O323,data2!W$4:W$10000)&lt;&gt;0,SUMIF(data2!I$4:I$10000,O323,data2!V$4:V$10000)&lt;&gt;0,SUMIF(data2!I$4:I$10000,O323,data2!W$4:W$10000)&lt;&gt;0,SUMIF(data2!J$4:J$10000,O323,data2!V$4:V$10000)&lt;&gt;0,SUMIF(data2!J$4:J$10000,O323,data2!W$4:W$10000)&lt;&gt;0,SUMIF(data2!T$4:T$10000,O323,data2!V$4:V$10000)&lt;&gt;0,SUMIF(data2!T$4:T$10000,O323,data2!W$4:W$10000)&lt;&gt;0),MAX('km2'!J$2:J322)+1,0))</f>
        <v>0</v>
      </c>
      <c r="K323" s="3">
        <f>IF(MAX(K$2:K322)&gt;=MAX(J:J),0,MAX(K$2:K322)+1)</f>
        <v>0</v>
      </c>
      <c r="Q323" s="89">
        <v>0</v>
      </c>
      <c r="S323" s="16" t="str">
        <f t="shared" si="13"/>
        <v/>
      </c>
      <c r="U323" s="16">
        <f t="shared" si="14"/>
        <v>0</v>
      </c>
    </row>
    <row r="324" spans="2:21" ht="15" customHeight="1" x14ac:dyDescent="0.15">
      <c r="B324" s="3">
        <f t="shared" ref="B324:B387" si="15">IF(P324="",0,ROW()-2)</f>
        <v>0</v>
      </c>
      <c r="D324" s="3">
        <f>IF(AND(LEN(O324)=4,J324&gt;0),MAX(D$2:D323)+1,0)</f>
        <v>0</v>
      </c>
      <c r="E324" s="3">
        <f>IF(OR(AND(科目汇总表!P$5=1,LEN(O324)=4,J324&gt;0),AND(科目汇总表!P$5=2,LEN(O324)=6,J324&gt;0),AND(科目汇总表!P$5=3,LEN(O324)=8,J324&gt;0),AND(科目汇总表!P$5=4,LEN(O324)=10,J324&gt;0)),MAX(E$2:E323)+1,0)</f>
        <v>0</v>
      </c>
      <c r="G324" s="10"/>
      <c r="J324" s="3">
        <f>IF(O324="",0,IF(OR(Q324&lt;&gt;0,SUMIF(data2!H$4:H$10000,O324,data2!V$4:V$10000)&lt;&gt;0,SUMIF(data2!H$4:H$10000,O324,data2!W$4:W$10000)&lt;&gt;0,SUMIF(data2!I$4:I$10000,O324,data2!V$4:V$10000)&lt;&gt;0,SUMIF(data2!I$4:I$10000,O324,data2!W$4:W$10000)&lt;&gt;0,SUMIF(data2!J$4:J$10000,O324,data2!V$4:V$10000)&lt;&gt;0,SUMIF(data2!J$4:J$10000,O324,data2!W$4:W$10000)&lt;&gt;0,SUMIF(data2!T$4:T$10000,O324,data2!V$4:V$10000)&lt;&gt;0,SUMIF(data2!T$4:T$10000,O324,data2!W$4:W$10000)&lt;&gt;0),MAX('km2'!J$2:J323)+1,0))</f>
        <v>0</v>
      </c>
      <c r="K324" s="3">
        <f>IF(MAX(K$2:K323)&gt;=MAX(J:J),0,MAX(K$2:K323)+1)</f>
        <v>0</v>
      </c>
      <c r="Q324" s="89">
        <v>0</v>
      </c>
      <c r="S324" s="16" t="str">
        <f t="shared" ref="S324:S387" si="16">IF(P324="","",O324&amp;" "&amp;P324)</f>
        <v/>
      </c>
      <c r="U324" s="16">
        <f t="shared" ref="U324:U387" si="17">IF(K324=0,0,VLOOKUP(K324,J:P,6,0)&amp;" "&amp;VLOOKUP(K324,J:P,7,0))</f>
        <v>0</v>
      </c>
    </row>
    <row r="325" spans="2:21" ht="15" customHeight="1" x14ac:dyDescent="0.15">
      <c r="B325" s="3">
        <f t="shared" si="15"/>
        <v>0</v>
      </c>
      <c r="D325" s="3">
        <f>IF(AND(LEN(O325)=4,J325&gt;0),MAX(D$2:D324)+1,0)</f>
        <v>0</v>
      </c>
      <c r="E325" s="3">
        <f>IF(OR(AND(科目汇总表!P$5=1,LEN(O325)=4,J325&gt;0),AND(科目汇总表!P$5=2,LEN(O325)=6,J325&gt;0),AND(科目汇总表!P$5=3,LEN(O325)=8,J325&gt;0),AND(科目汇总表!P$5=4,LEN(O325)=10,J325&gt;0)),MAX(E$2:E324)+1,0)</f>
        <v>0</v>
      </c>
      <c r="G325" s="10"/>
      <c r="J325" s="3">
        <f>IF(O325="",0,IF(OR(Q325&lt;&gt;0,SUMIF(data2!H$4:H$10000,O325,data2!V$4:V$10000)&lt;&gt;0,SUMIF(data2!H$4:H$10000,O325,data2!W$4:W$10000)&lt;&gt;0,SUMIF(data2!I$4:I$10000,O325,data2!V$4:V$10000)&lt;&gt;0,SUMIF(data2!I$4:I$10000,O325,data2!W$4:W$10000)&lt;&gt;0,SUMIF(data2!J$4:J$10000,O325,data2!V$4:V$10000)&lt;&gt;0,SUMIF(data2!J$4:J$10000,O325,data2!W$4:W$10000)&lt;&gt;0,SUMIF(data2!T$4:T$10000,O325,data2!V$4:V$10000)&lt;&gt;0,SUMIF(data2!T$4:T$10000,O325,data2!W$4:W$10000)&lt;&gt;0),MAX('km2'!J$2:J324)+1,0))</f>
        <v>0</v>
      </c>
      <c r="K325" s="3">
        <f>IF(MAX(K$2:K324)&gt;=MAX(J:J),0,MAX(K$2:K324)+1)</f>
        <v>0</v>
      </c>
      <c r="Q325" s="89">
        <v>0</v>
      </c>
      <c r="S325" s="16" t="str">
        <f t="shared" si="16"/>
        <v/>
      </c>
      <c r="U325" s="16">
        <f t="shared" si="17"/>
        <v>0</v>
      </c>
    </row>
    <row r="326" spans="2:21" ht="15" customHeight="1" x14ac:dyDescent="0.15">
      <c r="B326" s="3">
        <f t="shared" si="15"/>
        <v>0</v>
      </c>
      <c r="D326" s="3">
        <f>IF(AND(LEN(O326)=4,J326&gt;0),MAX(D$2:D325)+1,0)</f>
        <v>0</v>
      </c>
      <c r="E326" s="3">
        <f>IF(OR(AND(科目汇总表!P$5=1,LEN(O326)=4,J326&gt;0),AND(科目汇总表!P$5=2,LEN(O326)=6,J326&gt;0),AND(科目汇总表!P$5=3,LEN(O326)=8,J326&gt;0),AND(科目汇总表!P$5=4,LEN(O326)=10,J326&gt;0)),MAX(E$2:E325)+1,0)</f>
        <v>0</v>
      </c>
      <c r="G326" s="10"/>
      <c r="J326" s="3">
        <f>IF(O326="",0,IF(OR(Q326&lt;&gt;0,SUMIF(data2!H$4:H$10000,O326,data2!V$4:V$10000)&lt;&gt;0,SUMIF(data2!H$4:H$10000,O326,data2!W$4:W$10000)&lt;&gt;0,SUMIF(data2!I$4:I$10000,O326,data2!V$4:V$10000)&lt;&gt;0,SUMIF(data2!I$4:I$10000,O326,data2!W$4:W$10000)&lt;&gt;0,SUMIF(data2!J$4:J$10000,O326,data2!V$4:V$10000)&lt;&gt;0,SUMIF(data2!J$4:J$10000,O326,data2!W$4:W$10000)&lt;&gt;0,SUMIF(data2!T$4:T$10000,O326,data2!V$4:V$10000)&lt;&gt;0,SUMIF(data2!T$4:T$10000,O326,data2!W$4:W$10000)&lt;&gt;0),MAX('km2'!J$2:J325)+1,0))</f>
        <v>0</v>
      </c>
      <c r="K326" s="3">
        <f>IF(MAX(K$2:K325)&gt;=MAX(J:J),0,MAX(K$2:K325)+1)</f>
        <v>0</v>
      </c>
      <c r="Q326" s="89">
        <v>0</v>
      </c>
      <c r="S326" s="16" t="str">
        <f t="shared" si="16"/>
        <v/>
      </c>
      <c r="U326" s="16">
        <f t="shared" si="17"/>
        <v>0</v>
      </c>
    </row>
    <row r="327" spans="2:21" ht="15" customHeight="1" x14ac:dyDescent="0.15">
      <c r="B327" s="3">
        <f t="shared" si="15"/>
        <v>0</v>
      </c>
      <c r="D327" s="3">
        <f>IF(AND(LEN(O327)=4,J327&gt;0),MAX(D$2:D326)+1,0)</f>
        <v>0</v>
      </c>
      <c r="E327" s="3">
        <f>IF(OR(AND(科目汇总表!P$5=1,LEN(O327)=4,J327&gt;0),AND(科目汇总表!P$5=2,LEN(O327)=6,J327&gt;0),AND(科目汇总表!P$5=3,LEN(O327)=8,J327&gt;0),AND(科目汇总表!P$5=4,LEN(O327)=10,J327&gt;0)),MAX(E$2:E326)+1,0)</f>
        <v>0</v>
      </c>
      <c r="G327" s="10"/>
      <c r="J327" s="3">
        <f>IF(O327="",0,IF(OR(Q327&lt;&gt;0,SUMIF(data2!H$4:H$10000,O327,data2!V$4:V$10000)&lt;&gt;0,SUMIF(data2!H$4:H$10000,O327,data2!W$4:W$10000)&lt;&gt;0,SUMIF(data2!I$4:I$10000,O327,data2!V$4:V$10000)&lt;&gt;0,SUMIF(data2!I$4:I$10000,O327,data2!W$4:W$10000)&lt;&gt;0,SUMIF(data2!J$4:J$10000,O327,data2!V$4:V$10000)&lt;&gt;0,SUMIF(data2!J$4:J$10000,O327,data2!W$4:W$10000)&lt;&gt;0,SUMIF(data2!T$4:T$10000,O327,data2!V$4:V$10000)&lt;&gt;0,SUMIF(data2!T$4:T$10000,O327,data2!W$4:W$10000)&lt;&gt;0),MAX('km2'!J$2:J326)+1,0))</f>
        <v>0</v>
      </c>
      <c r="K327" s="3">
        <f>IF(MAX(K$2:K326)&gt;=MAX(J:J),0,MAX(K$2:K326)+1)</f>
        <v>0</v>
      </c>
      <c r="Q327" s="89">
        <v>0</v>
      </c>
      <c r="S327" s="16" t="str">
        <f t="shared" si="16"/>
        <v/>
      </c>
      <c r="U327" s="16">
        <f t="shared" si="17"/>
        <v>0</v>
      </c>
    </row>
    <row r="328" spans="2:21" ht="15" customHeight="1" x14ac:dyDescent="0.15">
      <c r="B328" s="3">
        <f t="shared" si="15"/>
        <v>0</v>
      </c>
      <c r="D328" s="3">
        <f>IF(AND(LEN(O328)=4,J328&gt;0),MAX(D$2:D327)+1,0)</f>
        <v>0</v>
      </c>
      <c r="E328" s="3">
        <f>IF(OR(AND(科目汇总表!P$5=1,LEN(O328)=4,J328&gt;0),AND(科目汇总表!P$5=2,LEN(O328)=6,J328&gt;0),AND(科目汇总表!P$5=3,LEN(O328)=8,J328&gt;0),AND(科目汇总表!P$5=4,LEN(O328)=10,J328&gt;0)),MAX(E$2:E327)+1,0)</f>
        <v>0</v>
      </c>
      <c r="G328" s="10"/>
      <c r="J328" s="3">
        <f>IF(O328="",0,IF(OR(Q328&lt;&gt;0,SUMIF(data2!H$4:H$10000,O328,data2!V$4:V$10000)&lt;&gt;0,SUMIF(data2!H$4:H$10000,O328,data2!W$4:W$10000)&lt;&gt;0,SUMIF(data2!I$4:I$10000,O328,data2!V$4:V$10000)&lt;&gt;0,SUMIF(data2!I$4:I$10000,O328,data2!W$4:W$10000)&lt;&gt;0,SUMIF(data2!J$4:J$10000,O328,data2!V$4:V$10000)&lt;&gt;0,SUMIF(data2!J$4:J$10000,O328,data2!W$4:W$10000)&lt;&gt;0,SUMIF(data2!T$4:T$10000,O328,data2!V$4:V$10000)&lt;&gt;0,SUMIF(data2!T$4:T$10000,O328,data2!W$4:W$10000)&lt;&gt;0),MAX('km2'!J$2:J327)+1,0))</f>
        <v>0</v>
      </c>
      <c r="K328" s="3">
        <f>IF(MAX(K$2:K327)&gt;=MAX(J:J),0,MAX(K$2:K327)+1)</f>
        <v>0</v>
      </c>
      <c r="Q328" s="89">
        <v>0</v>
      </c>
      <c r="S328" s="16" t="str">
        <f t="shared" si="16"/>
        <v/>
      </c>
      <c r="U328" s="16">
        <f t="shared" si="17"/>
        <v>0</v>
      </c>
    </row>
    <row r="329" spans="2:21" ht="15" customHeight="1" x14ac:dyDescent="0.15">
      <c r="B329" s="3">
        <f t="shared" si="15"/>
        <v>0</v>
      </c>
      <c r="D329" s="3">
        <f>IF(AND(LEN(O329)=4,J329&gt;0),MAX(D$2:D328)+1,0)</f>
        <v>0</v>
      </c>
      <c r="E329" s="3">
        <f>IF(OR(AND(科目汇总表!P$5=1,LEN(O329)=4,J329&gt;0),AND(科目汇总表!P$5=2,LEN(O329)=6,J329&gt;0),AND(科目汇总表!P$5=3,LEN(O329)=8,J329&gt;0),AND(科目汇总表!P$5=4,LEN(O329)=10,J329&gt;0)),MAX(E$2:E328)+1,0)</f>
        <v>0</v>
      </c>
      <c r="G329" s="10"/>
      <c r="J329" s="3">
        <f>IF(O329="",0,IF(OR(Q329&lt;&gt;0,SUMIF(data2!H$4:H$10000,O329,data2!V$4:V$10000)&lt;&gt;0,SUMIF(data2!H$4:H$10000,O329,data2!W$4:W$10000)&lt;&gt;0,SUMIF(data2!I$4:I$10000,O329,data2!V$4:V$10000)&lt;&gt;0,SUMIF(data2!I$4:I$10000,O329,data2!W$4:W$10000)&lt;&gt;0,SUMIF(data2!J$4:J$10000,O329,data2!V$4:V$10000)&lt;&gt;0,SUMIF(data2!J$4:J$10000,O329,data2!W$4:W$10000)&lt;&gt;0,SUMIF(data2!T$4:T$10000,O329,data2!V$4:V$10000)&lt;&gt;0,SUMIF(data2!T$4:T$10000,O329,data2!W$4:W$10000)&lt;&gt;0),MAX('km2'!J$2:J328)+1,0))</f>
        <v>0</v>
      </c>
      <c r="K329" s="3">
        <f>IF(MAX(K$2:K328)&gt;=MAX(J:J),0,MAX(K$2:K328)+1)</f>
        <v>0</v>
      </c>
      <c r="Q329" s="89">
        <v>0</v>
      </c>
      <c r="S329" s="16" t="str">
        <f t="shared" si="16"/>
        <v/>
      </c>
      <c r="U329" s="16">
        <f t="shared" si="17"/>
        <v>0</v>
      </c>
    </row>
    <row r="330" spans="2:21" ht="15" customHeight="1" x14ac:dyDescent="0.15">
      <c r="B330" s="3">
        <f t="shared" si="15"/>
        <v>0</v>
      </c>
      <c r="D330" s="3">
        <f>IF(AND(LEN(O330)=4,J330&gt;0),MAX(D$2:D329)+1,0)</f>
        <v>0</v>
      </c>
      <c r="E330" s="3">
        <f>IF(OR(AND(科目汇总表!P$5=1,LEN(O330)=4,J330&gt;0),AND(科目汇总表!P$5=2,LEN(O330)=6,J330&gt;0),AND(科目汇总表!P$5=3,LEN(O330)=8,J330&gt;0),AND(科目汇总表!P$5=4,LEN(O330)=10,J330&gt;0)),MAX(E$2:E329)+1,0)</f>
        <v>0</v>
      </c>
      <c r="G330" s="10"/>
      <c r="J330" s="3">
        <f>IF(O330="",0,IF(OR(Q330&lt;&gt;0,SUMIF(data2!H$4:H$10000,O330,data2!V$4:V$10000)&lt;&gt;0,SUMIF(data2!H$4:H$10000,O330,data2!W$4:W$10000)&lt;&gt;0,SUMIF(data2!I$4:I$10000,O330,data2!V$4:V$10000)&lt;&gt;0,SUMIF(data2!I$4:I$10000,O330,data2!W$4:W$10000)&lt;&gt;0,SUMIF(data2!J$4:J$10000,O330,data2!V$4:V$10000)&lt;&gt;0,SUMIF(data2!J$4:J$10000,O330,data2!W$4:W$10000)&lt;&gt;0,SUMIF(data2!T$4:T$10000,O330,data2!V$4:V$10000)&lt;&gt;0,SUMIF(data2!T$4:T$10000,O330,data2!W$4:W$10000)&lt;&gt;0),MAX('km2'!J$2:J329)+1,0))</f>
        <v>0</v>
      </c>
      <c r="K330" s="3">
        <f>IF(MAX(K$2:K329)&gt;=MAX(J:J),0,MAX(K$2:K329)+1)</f>
        <v>0</v>
      </c>
      <c r="Q330" s="89">
        <v>0</v>
      </c>
      <c r="S330" s="16" t="str">
        <f t="shared" si="16"/>
        <v/>
      </c>
      <c r="U330" s="16">
        <f t="shared" si="17"/>
        <v>0</v>
      </c>
    </row>
    <row r="331" spans="2:21" ht="15" customHeight="1" x14ac:dyDescent="0.15">
      <c r="B331" s="3">
        <f t="shared" si="15"/>
        <v>0</v>
      </c>
      <c r="D331" s="3">
        <f>IF(AND(LEN(O331)=4,J331&gt;0),MAX(D$2:D330)+1,0)</f>
        <v>0</v>
      </c>
      <c r="E331" s="3">
        <f>IF(OR(AND(科目汇总表!P$5=1,LEN(O331)=4,J331&gt;0),AND(科目汇总表!P$5=2,LEN(O331)=6,J331&gt;0),AND(科目汇总表!P$5=3,LEN(O331)=8,J331&gt;0),AND(科目汇总表!P$5=4,LEN(O331)=10,J331&gt;0)),MAX(E$2:E330)+1,0)</f>
        <v>0</v>
      </c>
      <c r="G331" s="10"/>
      <c r="J331" s="3">
        <f>IF(O331="",0,IF(OR(Q331&lt;&gt;0,SUMIF(data2!H$4:H$10000,O331,data2!V$4:V$10000)&lt;&gt;0,SUMIF(data2!H$4:H$10000,O331,data2!W$4:W$10000)&lt;&gt;0,SUMIF(data2!I$4:I$10000,O331,data2!V$4:V$10000)&lt;&gt;0,SUMIF(data2!I$4:I$10000,O331,data2!W$4:W$10000)&lt;&gt;0,SUMIF(data2!J$4:J$10000,O331,data2!V$4:V$10000)&lt;&gt;0,SUMIF(data2!J$4:J$10000,O331,data2!W$4:W$10000)&lt;&gt;0,SUMIF(data2!T$4:T$10000,O331,data2!V$4:V$10000)&lt;&gt;0,SUMIF(data2!T$4:T$10000,O331,data2!W$4:W$10000)&lt;&gt;0),MAX('km2'!J$2:J330)+1,0))</f>
        <v>0</v>
      </c>
      <c r="K331" s="3">
        <f>IF(MAX(K$2:K330)&gt;=MAX(J:J),0,MAX(K$2:K330)+1)</f>
        <v>0</v>
      </c>
      <c r="Q331" s="89">
        <v>0</v>
      </c>
      <c r="S331" s="16" t="str">
        <f t="shared" si="16"/>
        <v/>
      </c>
      <c r="U331" s="16">
        <f t="shared" si="17"/>
        <v>0</v>
      </c>
    </row>
    <row r="332" spans="2:21" ht="15" customHeight="1" x14ac:dyDescent="0.15">
      <c r="B332" s="3">
        <f t="shared" si="15"/>
        <v>0</v>
      </c>
      <c r="D332" s="3">
        <f>IF(AND(LEN(O332)=4,J332&gt;0),MAX(D$2:D331)+1,0)</f>
        <v>0</v>
      </c>
      <c r="E332" s="3">
        <f>IF(OR(AND(科目汇总表!P$5=1,LEN(O332)=4,J332&gt;0),AND(科目汇总表!P$5=2,LEN(O332)=6,J332&gt;0),AND(科目汇总表!P$5=3,LEN(O332)=8,J332&gt;0),AND(科目汇总表!P$5=4,LEN(O332)=10,J332&gt;0)),MAX(E$2:E331)+1,0)</f>
        <v>0</v>
      </c>
      <c r="G332" s="10"/>
      <c r="J332" s="3">
        <f>IF(O332="",0,IF(OR(Q332&lt;&gt;0,SUMIF(data2!H$4:H$10000,O332,data2!V$4:V$10000)&lt;&gt;0,SUMIF(data2!H$4:H$10000,O332,data2!W$4:W$10000)&lt;&gt;0,SUMIF(data2!I$4:I$10000,O332,data2!V$4:V$10000)&lt;&gt;0,SUMIF(data2!I$4:I$10000,O332,data2!W$4:W$10000)&lt;&gt;0,SUMIF(data2!J$4:J$10000,O332,data2!V$4:V$10000)&lt;&gt;0,SUMIF(data2!J$4:J$10000,O332,data2!W$4:W$10000)&lt;&gt;0,SUMIF(data2!T$4:T$10000,O332,data2!V$4:V$10000)&lt;&gt;0,SUMIF(data2!T$4:T$10000,O332,data2!W$4:W$10000)&lt;&gt;0),MAX('km2'!J$2:J331)+1,0))</f>
        <v>0</v>
      </c>
      <c r="K332" s="3">
        <f>IF(MAX(K$2:K331)&gt;=MAX(J:J),0,MAX(K$2:K331)+1)</f>
        <v>0</v>
      </c>
      <c r="Q332" s="89">
        <v>0</v>
      </c>
      <c r="S332" s="16" t="str">
        <f t="shared" si="16"/>
        <v/>
      </c>
      <c r="U332" s="16">
        <f t="shared" si="17"/>
        <v>0</v>
      </c>
    </row>
    <row r="333" spans="2:21" ht="15" customHeight="1" x14ac:dyDescent="0.15">
      <c r="B333" s="3">
        <f t="shared" si="15"/>
        <v>0</v>
      </c>
      <c r="D333" s="3">
        <f>IF(AND(LEN(O333)=4,J333&gt;0),MAX(D$2:D332)+1,0)</f>
        <v>0</v>
      </c>
      <c r="E333" s="3">
        <f>IF(OR(AND(科目汇总表!P$5=1,LEN(O333)=4,J333&gt;0),AND(科目汇总表!P$5=2,LEN(O333)=6,J333&gt;0),AND(科目汇总表!P$5=3,LEN(O333)=8,J333&gt;0),AND(科目汇总表!P$5=4,LEN(O333)=10,J333&gt;0)),MAX(E$2:E332)+1,0)</f>
        <v>0</v>
      </c>
      <c r="G333" s="10"/>
      <c r="J333" s="3">
        <f>IF(O333="",0,IF(OR(Q333&lt;&gt;0,SUMIF(data2!H$4:H$10000,O333,data2!V$4:V$10000)&lt;&gt;0,SUMIF(data2!H$4:H$10000,O333,data2!W$4:W$10000)&lt;&gt;0,SUMIF(data2!I$4:I$10000,O333,data2!V$4:V$10000)&lt;&gt;0,SUMIF(data2!I$4:I$10000,O333,data2!W$4:W$10000)&lt;&gt;0,SUMIF(data2!J$4:J$10000,O333,data2!V$4:V$10000)&lt;&gt;0,SUMIF(data2!J$4:J$10000,O333,data2!W$4:W$10000)&lt;&gt;0,SUMIF(data2!T$4:T$10000,O333,data2!V$4:V$10000)&lt;&gt;0,SUMIF(data2!T$4:T$10000,O333,data2!W$4:W$10000)&lt;&gt;0),MAX('km2'!J$2:J332)+1,0))</f>
        <v>0</v>
      </c>
      <c r="K333" s="3">
        <f>IF(MAX(K$2:K332)&gt;=MAX(J:J),0,MAX(K$2:K332)+1)</f>
        <v>0</v>
      </c>
      <c r="Q333" s="89">
        <v>0</v>
      </c>
      <c r="S333" s="16" t="str">
        <f t="shared" si="16"/>
        <v/>
      </c>
      <c r="U333" s="16">
        <f t="shared" si="17"/>
        <v>0</v>
      </c>
    </row>
    <row r="334" spans="2:21" ht="15" customHeight="1" x14ac:dyDescent="0.15">
      <c r="B334" s="3">
        <f t="shared" si="15"/>
        <v>0</v>
      </c>
      <c r="D334" s="3">
        <f>IF(AND(LEN(O334)=4,J334&gt;0),MAX(D$2:D333)+1,0)</f>
        <v>0</v>
      </c>
      <c r="E334" s="3">
        <f>IF(OR(AND(科目汇总表!P$5=1,LEN(O334)=4,J334&gt;0),AND(科目汇总表!P$5=2,LEN(O334)=6,J334&gt;0),AND(科目汇总表!P$5=3,LEN(O334)=8,J334&gt;0),AND(科目汇总表!P$5=4,LEN(O334)=10,J334&gt;0)),MAX(E$2:E333)+1,0)</f>
        <v>0</v>
      </c>
      <c r="G334" s="10"/>
      <c r="J334" s="3">
        <f>IF(O334="",0,IF(OR(Q334&lt;&gt;0,SUMIF(data2!H$4:H$10000,O334,data2!V$4:V$10000)&lt;&gt;0,SUMIF(data2!H$4:H$10000,O334,data2!W$4:W$10000)&lt;&gt;0,SUMIF(data2!I$4:I$10000,O334,data2!V$4:V$10000)&lt;&gt;0,SUMIF(data2!I$4:I$10000,O334,data2!W$4:W$10000)&lt;&gt;0,SUMIF(data2!J$4:J$10000,O334,data2!V$4:V$10000)&lt;&gt;0,SUMIF(data2!J$4:J$10000,O334,data2!W$4:W$10000)&lt;&gt;0,SUMIF(data2!T$4:T$10000,O334,data2!V$4:V$10000)&lt;&gt;0,SUMIF(data2!T$4:T$10000,O334,data2!W$4:W$10000)&lt;&gt;0),MAX('km2'!J$2:J333)+1,0))</f>
        <v>0</v>
      </c>
      <c r="K334" s="3">
        <f>IF(MAX(K$2:K333)&gt;=MAX(J:J),0,MAX(K$2:K333)+1)</f>
        <v>0</v>
      </c>
      <c r="Q334" s="89">
        <v>0</v>
      </c>
      <c r="S334" s="16" t="str">
        <f t="shared" si="16"/>
        <v/>
      </c>
      <c r="U334" s="16">
        <f t="shared" si="17"/>
        <v>0</v>
      </c>
    </row>
    <row r="335" spans="2:21" ht="15" customHeight="1" x14ac:dyDescent="0.15">
      <c r="B335" s="3">
        <f t="shared" si="15"/>
        <v>0</v>
      </c>
      <c r="D335" s="3">
        <f>IF(AND(LEN(O335)=4,J335&gt;0),MAX(D$2:D334)+1,0)</f>
        <v>0</v>
      </c>
      <c r="E335" s="3">
        <f>IF(OR(AND(科目汇总表!P$5=1,LEN(O335)=4,J335&gt;0),AND(科目汇总表!P$5=2,LEN(O335)=6,J335&gt;0),AND(科目汇总表!P$5=3,LEN(O335)=8,J335&gt;0),AND(科目汇总表!P$5=4,LEN(O335)=10,J335&gt;0)),MAX(E$2:E334)+1,0)</f>
        <v>0</v>
      </c>
      <c r="G335" s="10"/>
      <c r="J335" s="3">
        <f>IF(O335="",0,IF(OR(Q335&lt;&gt;0,SUMIF(data2!H$4:H$10000,O335,data2!V$4:V$10000)&lt;&gt;0,SUMIF(data2!H$4:H$10000,O335,data2!W$4:W$10000)&lt;&gt;0,SUMIF(data2!I$4:I$10000,O335,data2!V$4:V$10000)&lt;&gt;0,SUMIF(data2!I$4:I$10000,O335,data2!W$4:W$10000)&lt;&gt;0,SUMIF(data2!J$4:J$10000,O335,data2!V$4:V$10000)&lt;&gt;0,SUMIF(data2!J$4:J$10000,O335,data2!W$4:W$10000)&lt;&gt;0,SUMIF(data2!T$4:T$10000,O335,data2!V$4:V$10000)&lt;&gt;0,SUMIF(data2!T$4:T$10000,O335,data2!W$4:W$10000)&lt;&gt;0),MAX('km2'!J$2:J334)+1,0))</f>
        <v>0</v>
      </c>
      <c r="K335" s="3">
        <f>IF(MAX(K$2:K334)&gt;=MAX(J:J),0,MAX(K$2:K334)+1)</f>
        <v>0</v>
      </c>
      <c r="Q335" s="89">
        <v>0</v>
      </c>
      <c r="S335" s="16" t="str">
        <f t="shared" si="16"/>
        <v/>
      </c>
      <c r="U335" s="16">
        <f t="shared" si="17"/>
        <v>0</v>
      </c>
    </row>
    <row r="336" spans="2:21" ht="15" customHeight="1" x14ac:dyDescent="0.15">
      <c r="B336" s="3">
        <f t="shared" si="15"/>
        <v>0</v>
      </c>
      <c r="D336" s="3">
        <f>IF(AND(LEN(O336)=4,J336&gt;0),MAX(D$2:D335)+1,0)</f>
        <v>0</v>
      </c>
      <c r="E336" s="3">
        <f>IF(OR(AND(科目汇总表!P$5=1,LEN(O336)=4,J336&gt;0),AND(科目汇总表!P$5=2,LEN(O336)=6,J336&gt;0),AND(科目汇总表!P$5=3,LEN(O336)=8,J336&gt;0),AND(科目汇总表!P$5=4,LEN(O336)=10,J336&gt;0)),MAX(E$2:E335)+1,0)</f>
        <v>0</v>
      </c>
      <c r="G336" s="10"/>
      <c r="J336" s="3">
        <f>IF(O336="",0,IF(OR(Q336&lt;&gt;0,SUMIF(data2!H$4:H$10000,O336,data2!V$4:V$10000)&lt;&gt;0,SUMIF(data2!H$4:H$10000,O336,data2!W$4:W$10000)&lt;&gt;0,SUMIF(data2!I$4:I$10000,O336,data2!V$4:V$10000)&lt;&gt;0,SUMIF(data2!I$4:I$10000,O336,data2!W$4:W$10000)&lt;&gt;0,SUMIF(data2!J$4:J$10000,O336,data2!V$4:V$10000)&lt;&gt;0,SUMIF(data2!J$4:J$10000,O336,data2!W$4:W$10000)&lt;&gt;0,SUMIF(data2!T$4:T$10000,O336,data2!V$4:V$10000)&lt;&gt;0,SUMIF(data2!T$4:T$10000,O336,data2!W$4:W$10000)&lt;&gt;0),MAX('km2'!J$2:J335)+1,0))</f>
        <v>0</v>
      </c>
      <c r="K336" s="3">
        <f>IF(MAX(K$2:K335)&gt;=MAX(J:J),0,MAX(K$2:K335)+1)</f>
        <v>0</v>
      </c>
      <c r="Q336" s="89">
        <v>0</v>
      </c>
      <c r="S336" s="16" t="str">
        <f t="shared" si="16"/>
        <v/>
      </c>
      <c r="U336" s="16">
        <f t="shared" si="17"/>
        <v>0</v>
      </c>
    </row>
    <row r="337" spans="2:21" ht="15" customHeight="1" x14ac:dyDescent="0.15">
      <c r="B337" s="3">
        <f t="shared" si="15"/>
        <v>0</v>
      </c>
      <c r="D337" s="3">
        <f>IF(AND(LEN(O337)=4,J337&gt;0),MAX(D$2:D336)+1,0)</f>
        <v>0</v>
      </c>
      <c r="E337" s="3">
        <f>IF(OR(AND(科目汇总表!P$5=1,LEN(O337)=4,J337&gt;0),AND(科目汇总表!P$5=2,LEN(O337)=6,J337&gt;0),AND(科目汇总表!P$5=3,LEN(O337)=8,J337&gt;0),AND(科目汇总表!P$5=4,LEN(O337)=10,J337&gt;0)),MAX(E$2:E336)+1,0)</f>
        <v>0</v>
      </c>
      <c r="G337" s="10"/>
      <c r="J337" s="3">
        <f>IF(O337="",0,IF(OR(Q337&lt;&gt;0,SUMIF(data2!H$4:H$10000,O337,data2!V$4:V$10000)&lt;&gt;0,SUMIF(data2!H$4:H$10000,O337,data2!W$4:W$10000)&lt;&gt;0,SUMIF(data2!I$4:I$10000,O337,data2!V$4:V$10000)&lt;&gt;0,SUMIF(data2!I$4:I$10000,O337,data2!W$4:W$10000)&lt;&gt;0,SUMIF(data2!J$4:J$10000,O337,data2!V$4:V$10000)&lt;&gt;0,SUMIF(data2!J$4:J$10000,O337,data2!W$4:W$10000)&lt;&gt;0,SUMIF(data2!T$4:T$10000,O337,data2!V$4:V$10000)&lt;&gt;0,SUMIF(data2!T$4:T$10000,O337,data2!W$4:W$10000)&lt;&gt;0),MAX('km2'!J$2:J336)+1,0))</f>
        <v>0</v>
      </c>
      <c r="K337" s="3">
        <f>IF(MAX(K$2:K336)&gt;=MAX(J:J),0,MAX(K$2:K336)+1)</f>
        <v>0</v>
      </c>
      <c r="Q337" s="89">
        <v>0</v>
      </c>
      <c r="S337" s="16" t="str">
        <f t="shared" si="16"/>
        <v/>
      </c>
      <c r="U337" s="16">
        <f t="shared" si="17"/>
        <v>0</v>
      </c>
    </row>
    <row r="338" spans="2:21" ht="15" customHeight="1" x14ac:dyDescent="0.15">
      <c r="B338" s="3">
        <f t="shared" si="15"/>
        <v>0</v>
      </c>
      <c r="D338" s="3">
        <f>IF(AND(LEN(O338)=4,J338&gt;0),MAX(D$2:D337)+1,0)</f>
        <v>0</v>
      </c>
      <c r="E338" s="3">
        <f>IF(OR(AND(科目汇总表!P$5=1,LEN(O338)=4,J338&gt;0),AND(科目汇总表!P$5=2,LEN(O338)=6,J338&gt;0),AND(科目汇总表!P$5=3,LEN(O338)=8,J338&gt;0),AND(科目汇总表!P$5=4,LEN(O338)=10,J338&gt;0)),MAX(E$2:E337)+1,0)</f>
        <v>0</v>
      </c>
      <c r="G338" s="10"/>
      <c r="J338" s="3">
        <f>IF(O338="",0,IF(OR(Q338&lt;&gt;0,SUMIF(data2!H$4:H$10000,O338,data2!V$4:V$10000)&lt;&gt;0,SUMIF(data2!H$4:H$10000,O338,data2!W$4:W$10000)&lt;&gt;0,SUMIF(data2!I$4:I$10000,O338,data2!V$4:V$10000)&lt;&gt;0,SUMIF(data2!I$4:I$10000,O338,data2!W$4:W$10000)&lt;&gt;0,SUMIF(data2!J$4:J$10000,O338,data2!V$4:V$10000)&lt;&gt;0,SUMIF(data2!J$4:J$10000,O338,data2!W$4:W$10000)&lt;&gt;0,SUMIF(data2!T$4:T$10000,O338,data2!V$4:V$10000)&lt;&gt;0,SUMIF(data2!T$4:T$10000,O338,data2!W$4:W$10000)&lt;&gt;0),MAX('km2'!J$2:J337)+1,0))</f>
        <v>0</v>
      </c>
      <c r="K338" s="3">
        <f>IF(MAX(K$2:K337)&gt;=MAX(J:J),0,MAX(K$2:K337)+1)</f>
        <v>0</v>
      </c>
      <c r="Q338" s="89">
        <v>0</v>
      </c>
      <c r="S338" s="16" t="str">
        <f t="shared" si="16"/>
        <v/>
      </c>
      <c r="U338" s="16">
        <f t="shared" si="17"/>
        <v>0</v>
      </c>
    </row>
    <row r="339" spans="2:21" ht="15" customHeight="1" x14ac:dyDescent="0.15">
      <c r="B339" s="3">
        <f t="shared" si="15"/>
        <v>0</v>
      </c>
      <c r="D339" s="3">
        <f>IF(AND(LEN(O339)=4,J339&gt;0),MAX(D$2:D338)+1,0)</f>
        <v>0</v>
      </c>
      <c r="E339" s="3">
        <f>IF(OR(AND(科目汇总表!P$5=1,LEN(O339)=4,J339&gt;0),AND(科目汇总表!P$5=2,LEN(O339)=6,J339&gt;0),AND(科目汇总表!P$5=3,LEN(O339)=8,J339&gt;0),AND(科目汇总表!P$5=4,LEN(O339)=10,J339&gt;0)),MAX(E$2:E338)+1,0)</f>
        <v>0</v>
      </c>
      <c r="G339" s="10"/>
      <c r="J339" s="3">
        <f>IF(O339="",0,IF(OR(Q339&lt;&gt;0,SUMIF(data2!H$4:H$10000,O339,data2!V$4:V$10000)&lt;&gt;0,SUMIF(data2!H$4:H$10000,O339,data2!W$4:W$10000)&lt;&gt;0,SUMIF(data2!I$4:I$10000,O339,data2!V$4:V$10000)&lt;&gt;0,SUMIF(data2!I$4:I$10000,O339,data2!W$4:W$10000)&lt;&gt;0,SUMIF(data2!J$4:J$10000,O339,data2!V$4:V$10000)&lt;&gt;0,SUMIF(data2!J$4:J$10000,O339,data2!W$4:W$10000)&lt;&gt;0,SUMIF(data2!T$4:T$10000,O339,data2!V$4:V$10000)&lt;&gt;0,SUMIF(data2!T$4:T$10000,O339,data2!W$4:W$10000)&lt;&gt;0),MAX('km2'!J$2:J338)+1,0))</f>
        <v>0</v>
      </c>
      <c r="K339" s="3">
        <f>IF(MAX(K$2:K338)&gt;=MAX(J:J),0,MAX(K$2:K338)+1)</f>
        <v>0</v>
      </c>
      <c r="Q339" s="89">
        <v>0</v>
      </c>
      <c r="S339" s="16" t="str">
        <f t="shared" si="16"/>
        <v/>
      </c>
      <c r="U339" s="16">
        <f t="shared" si="17"/>
        <v>0</v>
      </c>
    </row>
    <row r="340" spans="2:21" ht="15" customHeight="1" x14ac:dyDescent="0.15">
      <c r="B340" s="3">
        <f t="shared" si="15"/>
        <v>0</v>
      </c>
      <c r="D340" s="3">
        <f>IF(AND(LEN(O340)=4,J340&gt;0),MAX(D$2:D339)+1,0)</f>
        <v>0</v>
      </c>
      <c r="E340" s="3">
        <f>IF(OR(AND(科目汇总表!P$5=1,LEN(O340)=4,J340&gt;0),AND(科目汇总表!P$5=2,LEN(O340)=6,J340&gt;0),AND(科目汇总表!P$5=3,LEN(O340)=8,J340&gt;0),AND(科目汇总表!P$5=4,LEN(O340)=10,J340&gt;0)),MAX(E$2:E339)+1,0)</f>
        <v>0</v>
      </c>
      <c r="G340" s="10"/>
      <c r="J340" s="3">
        <f>IF(O340="",0,IF(OR(Q340&lt;&gt;0,SUMIF(data2!H$4:H$10000,O340,data2!V$4:V$10000)&lt;&gt;0,SUMIF(data2!H$4:H$10000,O340,data2!W$4:W$10000)&lt;&gt;0,SUMIF(data2!I$4:I$10000,O340,data2!V$4:V$10000)&lt;&gt;0,SUMIF(data2!I$4:I$10000,O340,data2!W$4:W$10000)&lt;&gt;0,SUMIF(data2!J$4:J$10000,O340,data2!V$4:V$10000)&lt;&gt;0,SUMIF(data2!J$4:J$10000,O340,data2!W$4:W$10000)&lt;&gt;0,SUMIF(data2!T$4:T$10000,O340,data2!V$4:V$10000)&lt;&gt;0,SUMIF(data2!T$4:T$10000,O340,data2!W$4:W$10000)&lt;&gt;0),MAX('km2'!J$2:J339)+1,0))</f>
        <v>0</v>
      </c>
      <c r="K340" s="3">
        <f>IF(MAX(K$2:K339)&gt;=MAX(J:J),0,MAX(K$2:K339)+1)</f>
        <v>0</v>
      </c>
      <c r="Q340" s="89">
        <v>0</v>
      </c>
      <c r="S340" s="16" t="str">
        <f t="shared" si="16"/>
        <v/>
      </c>
      <c r="U340" s="16">
        <f t="shared" si="17"/>
        <v>0</v>
      </c>
    </row>
    <row r="341" spans="2:21" ht="15" customHeight="1" x14ac:dyDescent="0.15">
      <c r="B341" s="3">
        <f t="shared" si="15"/>
        <v>0</v>
      </c>
      <c r="D341" s="3">
        <f>IF(AND(LEN(O341)=4,J341&gt;0),MAX(D$2:D340)+1,0)</f>
        <v>0</v>
      </c>
      <c r="E341" s="3">
        <f>IF(OR(AND(科目汇总表!P$5=1,LEN(O341)=4,J341&gt;0),AND(科目汇总表!P$5=2,LEN(O341)=6,J341&gt;0),AND(科目汇总表!P$5=3,LEN(O341)=8,J341&gt;0),AND(科目汇总表!P$5=4,LEN(O341)=10,J341&gt;0)),MAX(E$2:E340)+1,0)</f>
        <v>0</v>
      </c>
      <c r="G341" s="10"/>
      <c r="J341" s="3">
        <f>IF(O341="",0,IF(OR(Q341&lt;&gt;0,SUMIF(data2!H$4:H$10000,O341,data2!V$4:V$10000)&lt;&gt;0,SUMIF(data2!H$4:H$10000,O341,data2!W$4:W$10000)&lt;&gt;0,SUMIF(data2!I$4:I$10000,O341,data2!V$4:V$10000)&lt;&gt;0,SUMIF(data2!I$4:I$10000,O341,data2!W$4:W$10000)&lt;&gt;0,SUMIF(data2!J$4:J$10000,O341,data2!V$4:V$10000)&lt;&gt;0,SUMIF(data2!J$4:J$10000,O341,data2!W$4:W$10000)&lt;&gt;0,SUMIF(data2!T$4:T$10000,O341,data2!V$4:V$10000)&lt;&gt;0,SUMIF(data2!T$4:T$10000,O341,data2!W$4:W$10000)&lt;&gt;0),MAX('km2'!J$2:J340)+1,0))</f>
        <v>0</v>
      </c>
      <c r="K341" s="3">
        <f>IF(MAX(K$2:K340)&gt;=MAX(J:J),0,MAX(K$2:K340)+1)</f>
        <v>0</v>
      </c>
      <c r="Q341" s="89">
        <v>0</v>
      </c>
      <c r="S341" s="16" t="str">
        <f t="shared" si="16"/>
        <v/>
      </c>
      <c r="U341" s="16">
        <f t="shared" si="17"/>
        <v>0</v>
      </c>
    </row>
    <row r="342" spans="2:21" ht="15" customHeight="1" x14ac:dyDescent="0.15">
      <c r="B342" s="3">
        <f t="shared" si="15"/>
        <v>0</v>
      </c>
      <c r="D342" s="3">
        <f>IF(AND(LEN(O342)=4,J342&gt;0),MAX(D$2:D341)+1,0)</f>
        <v>0</v>
      </c>
      <c r="E342" s="3">
        <f>IF(OR(AND(科目汇总表!P$5=1,LEN(O342)=4,J342&gt;0),AND(科目汇总表!P$5=2,LEN(O342)=6,J342&gt;0),AND(科目汇总表!P$5=3,LEN(O342)=8,J342&gt;0),AND(科目汇总表!P$5=4,LEN(O342)=10,J342&gt;0)),MAX(E$2:E341)+1,0)</f>
        <v>0</v>
      </c>
      <c r="G342" s="10"/>
      <c r="J342" s="3">
        <f>IF(O342="",0,IF(OR(Q342&lt;&gt;0,SUMIF(data2!H$4:H$10000,O342,data2!V$4:V$10000)&lt;&gt;0,SUMIF(data2!H$4:H$10000,O342,data2!W$4:W$10000)&lt;&gt;0,SUMIF(data2!I$4:I$10000,O342,data2!V$4:V$10000)&lt;&gt;0,SUMIF(data2!I$4:I$10000,O342,data2!W$4:W$10000)&lt;&gt;0,SUMIF(data2!J$4:J$10000,O342,data2!V$4:V$10000)&lt;&gt;0,SUMIF(data2!J$4:J$10000,O342,data2!W$4:W$10000)&lt;&gt;0,SUMIF(data2!T$4:T$10000,O342,data2!V$4:V$10000)&lt;&gt;0,SUMIF(data2!T$4:T$10000,O342,data2!W$4:W$10000)&lt;&gt;0),MAX('km2'!J$2:J341)+1,0))</f>
        <v>0</v>
      </c>
      <c r="K342" s="3">
        <f>IF(MAX(K$2:K341)&gt;=MAX(J:J),0,MAX(K$2:K341)+1)</f>
        <v>0</v>
      </c>
      <c r="Q342" s="89">
        <v>0</v>
      </c>
      <c r="S342" s="16" t="str">
        <f t="shared" si="16"/>
        <v/>
      </c>
      <c r="U342" s="16">
        <f t="shared" si="17"/>
        <v>0</v>
      </c>
    </row>
    <row r="343" spans="2:21" ht="15" customHeight="1" x14ac:dyDescent="0.15">
      <c r="B343" s="3">
        <f t="shared" si="15"/>
        <v>0</v>
      </c>
      <c r="D343" s="3">
        <f>IF(AND(LEN(O343)=4,J343&gt;0),MAX(D$2:D342)+1,0)</f>
        <v>0</v>
      </c>
      <c r="E343" s="3">
        <f>IF(OR(AND(科目汇总表!P$5=1,LEN(O343)=4,J343&gt;0),AND(科目汇总表!P$5=2,LEN(O343)=6,J343&gt;0),AND(科目汇总表!P$5=3,LEN(O343)=8,J343&gt;0),AND(科目汇总表!P$5=4,LEN(O343)=10,J343&gt;0)),MAX(E$2:E342)+1,0)</f>
        <v>0</v>
      </c>
      <c r="G343" s="10"/>
      <c r="J343" s="3">
        <f>IF(O343="",0,IF(OR(Q343&lt;&gt;0,SUMIF(data2!H$4:H$10000,O343,data2!V$4:V$10000)&lt;&gt;0,SUMIF(data2!H$4:H$10000,O343,data2!W$4:W$10000)&lt;&gt;0,SUMIF(data2!I$4:I$10000,O343,data2!V$4:V$10000)&lt;&gt;0,SUMIF(data2!I$4:I$10000,O343,data2!W$4:W$10000)&lt;&gt;0,SUMIF(data2!J$4:J$10000,O343,data2!V$4:V$10000)&lt;&gt;0,SUMIF(data2!J$4:J$10000,O343,data2!W$4:W$10000)&lt;&gt;0,SUMIF(data2!T$4:T$10000,O343,data2!V$4:V$10000)&lt;&gt;0,SUMIF(data2!T$4:T$10000,O343,data2!W$4:W$10000)&lt;&gt;0),MAX('km2'!J$2:J342)+1,0))</f>
        <v>0</v>
      </c>
      <c r="K343" s="3">
        <f>IF(MAX(K$2:K342)&gt;=MAX(J:J),0,MAX(K$2:K342)+1)</f>
        <v>0</v>
      </c>
      <c r="Q343" s="89">
        <v>0</v>
      </c>
      <c r="S343" s="16" t="str">
        <f t="shared" si="16"/>
        <v/>
      </c>
      <c r="U343" s="16">
        <f t="shared" si="17"/>
        <v>0</v>
      </c>
    </row>
    <row r="344" spans="2:21" ht="15" customHeight="1" x14ac:dyDescent="0.15">
      <c r="B344" s="3">
        <f t="shared" si="15"/>
        <v>0</v>
      </c>
      <c r="D344" s="3">
        <f>IF(AND(LEN(O344)=4,J344&gt;0),MAX(D$2:D343)+1,0)</f>
        <v>0</v>
      </c>
      <c r="E344" s="3">
        <f>IF(OR(AND(科目汇总表!P$5=1,LEN(O344)=4,J344&gt;0),AND(科目汇总表!P$5=2,LEN(O344)=6,J344&gt;0),AND(科目汇总表!P$5=3,LEN(O344)=8,J344&gt;0),AND(科目汇总表!P$5=4,LEN(O344)=10,J344&gt;0)),MAX(E$2:E343)+1,0)</f>
        <v>0</v>
      </c>
      <c r="G344" s="10"/>
      <c r="J344" s="3">
        <f>IF(O344="",0,IF(OR(Q344&lt;&gt;0,SUMIF(data2!H$4:H$10000,O344,data2!V$4:V$10000)&lt;&gt;0,SUMIF(data2!H$4:H$10000,O344,data2!W$4:W$10000)&lt;&gt;0,SUMIF(data2!I$4:I$10000,O344,data2!V$4:V$10000)&lt;&gt;0,SUMIF(data2!I$4:I$10000,O344,data2!W$4:W$10000)&lt;&gt;0,SUMIF(data2!J$4:J$10000,O344,data2!V$4:V$10000)&lt;&gt;0,SUMIF(data2!J$4:J$10000,O344,data2!W$4:W$10000)&lt;&gt;0,SUMIF(data2!T$4:T$10000,O344,data2!V$4:V$10000)&lt;&gt;0,SUMIF(data2!T$4:T$10000,O344,data2!W$4:W$10000)&lt;&gt;0),MAX('km2'!J$2:J343)+1,0))</f>
        <v>0</v>
      </c>
      <c r="K344" s="3">
        <f>IF(MAX(K$2:K343)&gt;=MAX(J:J),0,MAX(K$2:K343)+1)</f>
        <v>0</v>
      </c>
      <c r="Q344" s="89">
        <v>0</v>
      </c>
      <c r="S344" s="16" t="str">
        <f t="shared" si="16"/>
        <v/>
      </c>
      <c r="U344" s="16">
        <f t="shared" si="17"/>
        <v>0</v>
      </c>
    </row>
    <row r="345" spans="2:21" ht="15" customHeight="1" x14ac:dyDescent="0.15">
      <c r="B345" s="3">
        <f t="shared" si="15"/>
        <v>0</v>
      </c>
      <c r="D345" s="3">
        <f>IF(AND(LEN(O345)=4,J345&gt;0),MAX(D$2:D344)+1,0)</f>
        <v>0</v>
      </c>
      <c r="E345" s="3">
        <f>IF(OR(AND(科目汇总表!P$5=1,LEN(O345)=4,J345&gt;0),AND(科目汇总表!P$5=2,LEN(O345)=6,J345&gt;0),AND(科目汇总表!P$5=3,LEN(O345)=8,J345&gt;0),AND(科目汇总表!P$5=4,LEN(O345)=10,J345&gt;0)),MAX(E$2:E344)+1,0)</f>
        <v>0</v>
      </c>
      <c r="G345" s="10"/>
      <c r="J345" s="3">
        <f>IF(O345="",0,IF(OR(Q345&lt;&gt;0,SUMIF(data2!H$4:H$10000,O345,data2!V$4:V$10000)&lt;&gt;0,SUMIF(data2!H$4:H$10000,O345,data2!W$4:W$10000)&lt;&gt;0,SUMIF(data2!I$4:I$10000,O345,data2!V$4:V$10000)&lt;&gt;0,SUMIF(data2!I$4:I$10000,O345,data2!W$4:W$10000)&lt;&gt;0,SUMIF(data2!J$4:J$10000,O345,data2!V$4:V$10000)&lt;&gt;0,SUMIF(data2!J$4:J$10000,O345,data2!W$4:W$10000)&lt;&gt;0,SUMIF(data2!T$4:T$10000,O345,data2!V$4:V$10000)&lt;&gt;0,SUMIF(data2!T$4:T$10000,O345,data2!W$4:W$10000)&lt;&gt;0),MAX('km2'!J$2:J344)+1,0))</f>
        <v>0</v>
      </c>
      <c r="K345" s="3">
        <f>IF(MAX(K$2:K344)&gt;=MAX(J:J),0,MAX(K$2:K344)+1)</f>
        <v>0</v>
      </c>
      <c r="Q345" s="89">
        <v>0</v>
      </c>
      <c r="S345" s="16" t="str">
        <f t="shared" si="16"/>
        <v/>
      </c>
      <c r="U345" s="16">
        <f t="shared" si="17"/>
        <v>0</v>
      </c>
    </row>
    <row r="346" spans="2:21" ht="15" customHeight="1" x14ac:dyDescent="0.15">
      <c r="B346" s="3">
        <f t="shared" si="15"/>
        <v>0</v>
      </c>
      <c r="D346" s="3">
        <f>IF(AND(LEN(O346)=4,J346&gt;0),MAX(D$2:D345)+1,0)</f>
        <v>0</v>
      </c>
      <c r="E346" s="3">
        <f>IF(OR(AND(科目汇总表!P$5=1,LEN(O346)=4,J346&gt;0),AND(科目汇总表!P$5=2,LEN(O346)=6,J346&gt;0),AND(科目汇总表!P$5=3,LEN(O346)=8,J346&gt;0),AND(科目汇总表!P$5=4,LEN(O346)=10,J346&gt;0)),MAX(E$2:E345)+1,0)</f>
        <v>0</v>
      </c>
      <c r="G346" s="10"/>
      <c r="J346" s="3">
        <f>IF(O346="",0,IF(OR(Q346&lt;&gt;0,SUMIF(data2!H$4:H$10000,O346,data2!V$4:V$10000)&lt;&gt;0,SUMIF(data2!H$4:H$10000,O346,data2!W$4:W$10000)&lt;&gt;0,SUMIF(data2!I$4:I$10000,O346,data2!V$4:V$10000)&lt;&gt;0,SUMIF(data2!I$4:I$10000,O346,data2!W$4:W$10000)&lt;&gt;0,SUMIF(data2!J$4:J$10000,O346,data2!V$4:V$10000)&lt;&gt;0,SUMIF(data2!J$4:J$10000,O346,data2!W$4:W$10000)&lt;&gt;0,SUMIF(data2!T$4:T$10000,O346,data2!V$4:V$10000)&lt;&gt;0,SUMIF(data2!T$4:T$10000,O346,data2!W$4:W$10000)&lt;&gt;0),MAX('km2'!J$2:J345)+1,0))</f>
        <v>0</v>
      </c>
      <c r="K346" s="3">
        <f>IF(MAX(K$2:K345)&gt;=MAX(J:J),0,MAX(K$2:K345)+1)</f>
        <v>0</v>
      </c>
      <c r="Q346" s="89">
        <v>0</v>
      </c>
      <c r="S346" s="16" t="str">
        <f t="shared" si="16"/>
        <v/>
      </c>
      <c r="U346" s="16">
        <f t="shared" si="17"/>
        <v>0</v>
      </c>
    </row>
    <row r="347" spans="2:21" ht="15" customHeight="1" x14ac:dyDescent="0.15">
      <c r="B347" s="3">
        <f t="shared" si="15"/>
        <v>0</v>
      </c>
      <c r="D347" s="3">
        <f>IF(AND(LEN(O347)=4,J347&gt;0),MAX(D$2:D346)+1,0)</f>
        <v>0</v>
      </c>
      <c r="E347" s="3">
        <f>IF(OR(AND(科目汇总表!P$5=1,LEN(O347)=4,J347&gt;0),AND(科目汇总表!P$5=2,LEN(O347)=6,J347&gt;0),AND(科目汇总表!P$5=3,LEN(O347)=8,J347&gt;0),AND(科目汇总表!P$5=4,LEN(O347)=10,J347&gt;0)),MAX(E$2:E346)+1,0)</f>
        <v>0</v>
      </c>
      <c r="G347" s="10"/>
      <c r="J347" s="3">
        <f>IF(O347="",0,IF(OR(Q347&lt;&gt;0,SUMIF(data2!H$4:H$10000,O347,data2!V$4:V$10000)&lt;&gt;0,SUMIF(data2!H$4:H$10000,O347,data2!W$4:W$10000)&lt;&gt;0,SUMIF(data2!I$4:I$10000,O347,data2!V$4:V$10000)&lt;&gt;0,SUMIF(data2!I$4:I$10000,O347,data2!W$4:W$10000)&lt;&gt;0,SUMIF(data2!J$4:J$10000,O347,data2!V$4:V$10000)&lt;&gt;0,SUMIF(data2!J$4:J$10000,O347,data2!W$4:W$10000)&lt;&gt;0,SUMIF(data2!T$4:T$10000,O347,data2!V$4:V$10000)&lt;&gt;0,SUMIF(data2!T$4:T$10000,O347,data2!W$4:W$10000)&lt;&gt;0),MAX('km2'!J$2:J346)+1,0))</f>
        <v>0</v>
      </c>
      <c r="K347" s="3">
        <f>IF(MAX(K$2:K346)&gt;=MAX(J:J),0,MAX(K$2:K346)+1)</f>
        <v>0</v>
      </c>
      <c r="Q347" s="89">
        <v>0</v>
      </c>
      <c r="S347" s="16" t="str">
        <f t="shared" si="16"/>
        <v/>
      </c>
      <c r="U347" s="16">
        <f t="shared" si="17"/>
        <v>0</v>
      </c>
    </row>
    <row r="348" spans="2:21" ht="15" customHeight="1" x14ac:dyDescent="0.15">
      <c r="B348" s="3">
        <f t="shared" si="15"/>
        <v>0</v>
      </c>
      <c r="D348" s="3">
        <f>IF(AND(LEN(O348)=4,J348&gt;0),MAX(D$2:D347)+1,0)</f>
        <v>0</v>
      </c>
      <c r="E348" s="3">
        <f>IF(OR(AND(科目汇总表!P$5=1,LEN(O348)=4,J348&gt;0),AND(科目汇总表!P$5=2,LEN(O348)=6,J348&gt;0),AND(科目汇总表!P$5=3,LEN(O348)=8,J348&gt;0),AND(科目汇总表!P$5=4,LEN(O348)=10,J348&gt;0)),MAX(E$2:E347)+1,0)</f>
        <v>0</v>
      </c>
      <c r="G348" s="10"/>
      <c r="J348" s="3">
        <f>IF(O348="",0,IF(OR(Q348&lt;&gt;0,SUMIF(data2!H$4:H$10000,O348,data2!V$4:V$10000)&lt;&gt;0,SUMIF(data2!H$4:H$10000,O348,data2!W$4:W$10000)&lt;&gt;0,SUMIF(data2!I$4:I$10000,O348,data2!V$4:V$10000)&lt;&gt;0,SUMIF(data2!I$4:I$10000,O348,data2!W$4:W$10000)&lt;&gt;0,SUMIF(data2!J$4:J$10000,O348,data2!V$4:V$10000)&lt;&gt;0,SUMIF(data2!J$4:J$10000,O348,data2!W$4:W$10000)&lt;&gt;0,SUMIF(data2!T$4:T$10000,O348,data2!V$4:V$10000)&lt;&gt;0,SUMIF(data2!T$4:T$10000,O348,data2!W$4:W$10000)&lt;&gt;0),MAX('km2'!J$2:J347)+1,0))</f>
        <v>0</v>
      </c>
      <c r="K348" s="3">
        <f>IF(MAX(K$2:K347)&gt;=MAX(J:J),0,MAX(K$2:K347)+1)</f>
        <v>0</v>
      </c>
      <c r="Q348" s="89">
        <v>0</v>
      </c>
      <c r="S348" s="16" t="str">
        <f t="shared" si="16"/>
        <v/>
      </c>
      <c r="U348" s="16">
        <f t="shared" si="17"/>
        <v>0</v>
      </c>
    </row>
    <row r="349" spans="2:21" ht="15" customHeight="1" x14ac:dyDescent="0.15">
      <c r="B349" s="3">
        <f t="shared" si="15"/>
        <v>0</v>
      </c>
      <c r="D349" s="3">
        <f>IF(AND(LEN(O349)=4,J349&gt;0),MAX(D$2:D348)+1,0)</f>
        <v>0</v>
      </c>
      <c r="E349" s="3">
        <f>IF(OR(AND(科目汇总表!P$5=1,LEN(O349)=4,J349&gt;0),AND(科目汇总表!P$5=2,LEN(O349)=6,J349&gt;0),AND(科目汇总表!P$5=3,LEN(O349)=8,J349&gt;0),AND(科目汇总表!P$5=4,LEN(O349)=10,J349&gt;0)),MAX(E$2:E348)+1,0)</f>
        <v>0</v>
      </c>
      <c r="G349" s="10"/>
      <c r="J349" s="3">
        <f>IF(O349="",0,IF(OR(Q349&lt;&gt;0,SUMIF(data2!H$4:H$10000,O349,data2!V$4:V$10000)&lt;&gt;0,SUMIF(data2!H$4:H$10000,O349,data2!W$4:W$10000)&lt;&gt;0,SUMIF(data2!I$4:I$10000,O349,data2!V$4:V$10000)&lt;&gt;0,SUMIF(data2!I$4:I$10000,O349,data2!W$4:W$10000)&lt;&gt;0,SUMIF(data2!J$4:J$10000,O349,data2!V$4:V$10000)&lt;&gt;0,SUMIF(data2!J$4:J$10000,O349,data2!W$4:W$10000)&lt;&gt;0,SUMIF(data2!T$4:T$10000,O349,data2!V$4:V$10000)&lt;&gt;0,SUMIF(data2!T$4:T$10000,O349,data2!W$4:W$10000)&lt;&gt;0),MAX('km2'!J$2:J348)+1,0))</f>
        <v>0</v>
      </c>
      <c r="K349" s="3">
        <f>IF(MAX(K$2:K348)&gt;=MAX(J:J),0,MAX(K$2:K348)+1)</f>
        <v>0</v>
      </c>
      <c r="Q349" s="89">
        <v>0</v>
      </c>
      <c r="S349" s="16" t="str">
        <f t="shared" si="16"/>
        <v/>
      </c>
      <c r="U349" s="16">
        <f t="shared" si="17"/>
        <v>0</v>
      </c>
    </row>
    <row r="350" spans="2:21" ht="15" customHeight="1" x14ac:dyDescent="0.15">
      <c r="B350" s="3">
        <f t="shared" si="15"/>
        <v>0</v>
      </c>
      <c r="D350" s="3">
        <f>IF(AND(LEN(O350)=4,J350&gt;0),MAX(D$2:D349)+1,0)</f>
        <v>0</v>
      </c>
      <c r="E350" s="3">
        <f>IF(OR(AND(科目汇总表!P$5=1,LEN(O350)=4,J350&gt;0),AND(科目汇总表!P$5=2,LEN(O350)=6,J350&gt;0),AND(科目汇总表!P$5=3,LEN(O350)=8,J350&gt;0),AND(科目汇总表!P$5=4,LEN(O350)=10,J350&gt;0)),MAX(E$2:E349)+1,0)</f>
        <v>0</v>
      </c>
      <c r="G350" s="10"/>
      <c r="J350" s="3">
        <f>IF(O350="",0,IF(OR(Q350&lt;&gt;0,SUMIF(data2!H$4:H$10000,O350,data2!V$4:V$10000)&lt;&gt;0,SUMIF(data2!H$4:H$10000,O350,data2!W$4:W$10000)&lt;&gt;0,SUMIF(data2!I$4:I$10000,O350,data2!V$4:V$10000)&lt;&gt;0,SUMIF(data2!I$4:I$10000,O350,data2!W$4:W$10000)&lt;&gt;0,SUMIF(data2!J$4:J$10000,O350,data2!V$4:V$10000)&lt;&gt;0,SUMIF(data2!J$4:J$10000,O350,data2!W$4:W$10000)&lt;&gt;0,SUMIF(data2!T$4:T$10000,O350,data2!V$4:V$10000)&lt;&gt;0,SUMIF(data2!T$4:T$10000,O350,data2!W$4:W$10000)&lt;&gt;0),MAX('km2'!J$2:J349)+1,0))</f>
        <v>0</v>
      </c>
      <c r="K350" s="3">
        <f>IF(MAX(K$2:K349)&gt;=MAX(J:J),0,MAX(K$2:K349)+1)</f>
        <v>0</v>
      </c>
      <c r="Q350" s="89">
        <v>0</v>
      </c>
      <c r="S350" s="16" t="str">
        <f t="shared" si="16"/>
        <v/>
      </c>
      <c r="U350" s="16">
        <f t="shared" si="17"/>
        <v>0</v>
      </c>
    </row>
    <row r="351" spans="2:21" ht="15" customHeight="1" x14ac:dyDescent="0.15">
      <c r="B351" s="3">
        <f t="shared" si="15"/>
        <v>0</v>
      </c>
      <c r="D351" s="3">
        <f>IF(AND(LEN(O351)=4,J351&gt;0),MAX(D$2:D350)+1,0)</f>
        <v>0</v>
      </c>
      <c r="E351" s="3">
        <f>IF(OR(AND(科目汇总表!P$5=1,LEN(O351)=4,J351&gt;0),AND(科目汇总表!P$5=2,LEN(O351)=6,J351&gt;0),AND(科目汇总表!P$5=3,LEN(O351)=8,J351&gt;0),AND(科目汇总表!P$5=4,LEN(O351)=10,J351&gt;0)),MAX(E$2:E350)+1,0)</f>
        <v>0</v>
      </c>
      <c r="G351" s="10"/>
      <c r="J351" s="3">
        <f>IF(O351="",0,IF(OR(Q351&lt;&gt;0,SUMIF(data2!H$4:H$10000,O351,data2!V$4:V$10000)&lt;&gt;0,SUMIF(data2!H$4:H$10000,O351,data2!W$4:W$10000)&lt;&gt;0,SUMIF(data2!I$4:I$10000,O351,data2!V$4:V$10000)&lt;&gt;0,SUMIF(data2!I$4:I$10000,O351,data2!W$4:W$10000)&lt;&gt;0,SUMIF(data2!J$4:J$10000,O351,data2!V$4:V$10000)&lt;&gt;0,SUMIF(data2!J$4:J$10000,O351,data2!W$4:W$10000)&lt;&gt;0,SUMIF(data2!T$4:T$10000,O351,data2!V$4:V$10000)&lt;&gt;0,SUMIF(data2!T$4:T$10000,O351,data2!W$4:W$10000)&lt;&gt;0),MAX('km2'!J$2:J350)+1,0))</f>
        <v>0</v>
      </c>
      <c r="K351" s="3">
        <f>IF(MAX(K$2:K350)&gt;=MAX(J:J),0,MAX(K$2:K350)+1)</f>
        <v>0</v>
      </c>
      <c r="Q351" s="89">
        <v>0</v>
      </c>
      <c r="S351" s="16" t="str">
        <f t="shared" si="16"/>
        <v/>
      </c>
      <c r="U351" s="16">
        <f t="shared" si="17"/>
        <v>0</v>
      </c>
    </row>
    <row r="352" spans="2:21" ht="15" customHeight="1" x14ac:dyDescent="0.15">
      <c r="B352" s="3">
        <f t="shared" si="15"/>
        <v>0</v>
      </c>
      <c r="D352" s="3">
        <f>IF(AND(LEN(O352)=4,J352&gt;0),MAX(D$2:D351)+1,0)</f>
        <v>0</v>
      </c>
      <c r="E352" s="3">
        <f>IF(OR(AND(科目汇总表!P$5=1,LEN(O352)=4,J352&gt;0),AND(科目汇总表!P$5=2,LEN(O352)=6,J352&gt;0),AND(科目汇总表!P$5=3,LEN(O352)=8,J352&gt;0),AND(科目汇总表!P$5=4,LEN(O352)=10,J352&gt;0)),MAX(E$2:E351)+1,0)</f>
        <v>0</v>
      </c>
      <c r="G352" s="10"/>
      <c r="J352" s="3">
        <f>IF(O352="",0,IF(OR(Q352&lt;&gt;0,SUMIF(data2!H$4:H$10000,O352,data2!V$4:V$10000)&lt;&gt;0,SUMIF(data2!H$4:H$10000,O352,data2!W$4:W$10000)&lt;&gt;0,SUMIF(data2!I$4:I$10000,O352,data2!V$4:V$10000)&lt;&gt;0,SUMIF(data2!I$4:I$10000,O352,data2!W$4:W$10000)&lt;&gt;0,SUMIF(data2!J$4:J$10000,O352,data2!V$4:V$10000)&lt;&gt;0,SUMIF(data2!J$4:J$10000,O352,data2!W$4:W$10000)&lt;&gt;0,SUMIF(data2!T$4:T$10000,O352,data2!V$4:V$10000)&lt;&gt;0,SUMIF(data2!T$4:T$10000,O352,data2!W$4:W$10000)&lt;&gt;0),MAX('km2'!J$2:J351)+1,0))</f>
        <v>0</v>
      </c>
      <c r="K352" s="3">
        <f>IF(MAX(K$2:K351)&gt;=MAX(J:J),0,MAX(K$2:K351)+1)</f>
        <v>0</v>
      </c>
      <c r="Q352" s="89">
        <v>0</v>
      </c>
      <c r="S352" s="16" t="str">
        <f t="shared" si="16"/>
        <v/>
      </c>
      <c r="U352" s="16">
        <f t="shared" si="17"/>
        <v>0</v>
      </c>
    </row>
    <row r="353" spans="2:21" ht="15" customHeight="1" x14ac:dyDescent="0.15">
      <c r="B353" s="3">
        <f t="shared" si="15"/>
        <v>0</v>
      </c>
      <c r="D353" s="3">
        <f>IF(AND(LEN(O353)=4,J353&gt;0),MAX(D$2:D352)+1,0)</f>
        <v>0</v>
      </c>
      <c r="E353" s="3">
        <f>IF(OR(AND(科目汇总表!P$5=1,LEN(O353)=4,J353&gt;0),AND(科目汇总表!P$5=2,LEN(O353)=6,J353&gt;0),AND(科目汇总表!P$5=3,LEN(O353)=8,J353&gt;0),AND(科目汇总表!P$5=4,LEN(O353)=10,J353&gt;0)),MAX(E$2:E352)+1,0)</f>
        <v>0</v>
      </c>
      <c r="G353" s="10"/>
      <c r="J353" s="3">
        <f>IF(O353="",0,IF(OR(Q353&lt;&gt;0,SUMIF(data2!H$4:H$10000,O353,data2!V$4:V$10000)&lt;&gt;0,SUMIF(data2!H$4:H$10000,O353,data2!W$4:W$10000)&lt;&gt;0,SUMIF(data2!I$4:I$10000,O353,data2!V$4:V$10000)&lt;&gt;0,SUMIF(data2!I$4:I$10000,O353,data2!W$4:W$10000)&lt;&gt;0,SUMIF(data2!J$4:J$10000,O353,data2!V$4:V$10000)&lt;&gt;0,SUMIF(data2!J$4:J$10000,O353,data2!W$4:W$10000)&lt;&gt;0,SUMIF(data2!T$4:T$10000,O353,data2!V$4:V$10000)&lt;&gt;0,SUMIF(data2!T$4:T$10000,O353,data2!W$4:W$10000)&lt;&gt;0),MAX('km2'!J$2:J352)+1,0))</f>
        <v>0</v>
      </c>
      <c r="K353" s="3">
        <f>IF(MAX(K$2:K352)&gt;=MAX(J:J),0,MAX(K$2:K352)+1)</f>
        <v>0</v>
      </c>
      <c r="Q353" s="89">
        <v>0</v>
      </c>
      <c r="S353" s="16" t="str">
        <f t="shared" si="16"/>
        <v/>
      </c>
      <c r="U353" s="16">
        <f t="shared" si="17"/>
        <v>0</v>
      </c>
    </row>
    <row r="354" spans="2:21" ht="15" customHeight="1" x14ac:dyDescent="0.15">
      <c r="B354" s="3">
        <f t="shared" si="15"/>
        <v>0</v>
      </c>
      <c r="D354" s="3">
        <f>IF(AND(LEN(O354)=4,J354&gt;0),MAX(D$2:D353)+1,0)</f>
        <v>0</v>
      </c>
      <c r="E354" s="3">
        <f>IF(OR(AND(科目汇总表!P$5=1,LEN(O354)=4,J354&gt;0),AND(科目汇总表!P$5=2,LEN(O354)=6,J354&gt;0),AND(科目汇总表!P$5=3,LEN(O354)=8,J354&gt;0),AND(科目汇总表!P$5=4,LEN(O354)=10,J354&gt;0)),MAX(E$2:E353)+1,0)</f>
        <v>0</v>
      </c>
      <c r="G354" s="10"/>
      <c r="J354" s="3">
        <f>IF(O354="",0,IF(OR(Q354&lt;&gt;0,SUMIF(data2!H$4:H$10000,O354,data2!V$4:V$10000)&lt;&gt;0,SUMIF(data2!H$4:H$10000,O354,data2!W$4:W$10000)&lt;&gt;0,SUMIF(data2!I$4:I$10000,O354,data2!V$4:V$10000)&lt;&gt;0,SUMIF(data2!I$4:I$10000,O354,data2!W$4:W$10000)&lt;&gt;0,SUMIF(data2!J$4:J$10000,O354,data2!V$4:V$10000)&lt;&gt;0,SUMIF(data2!J$4:J$10000,O354,data2!W$4:W$10000)&lt;&gt;0,SUMIF(data2!T$4:T$10000,O354,data2!V$4:V$10000)&lt;&gt;0,SUMIF(data2!T$4:T$10000,O354,data2!W$4:W$10000)&lt;&gt;0),MAX('km2'!J$2:J353)+1,0))</f>
        <v>0</v>
      </c>
      <c r="K354" s="3">
        <f>IF(MAX(K$2:K353)&gt;=MAX(J:J),0,MAX(K$2:K353)+1)</f>
        <v>0</v>
      </c>
      <c r="Q354" s="89">
        <v>0</v>
      </c>
      <c r="S354" s="16" t="str">
        <f t="shared" si="16"/>
        <v/>
      </c>
      <c r="U354" s="16">
        <f t="shared" si="17"/>
        <v>0</v>
      </c>
    </row>
    <row r="355" spans="2:21" ht="15" customHeight="1" x14ac:dyDescent="0.15">
      <c r="B355" s="3">
        <f t="shared" si="15"/>
        <v>0</v>
      </c>
      <c r="D355" s="3">
        <f>IF(AND(LEN(O355)=4,J355&gt;0),MAX(D$2:D354)+1,0)</f>
        <v>0</v>
      </c>
      <c r="E355" s="3">
        <f>IF(OR(AND(科目汇总表!P$5=1,LEN(O355)=4,J355&gt;0),AND(科目汇总表!P$5=2,LEN(O355)=6,J355&gt;0),AND(科目汇总表!P$5=3,LEN(O355)=8,J355&gt;0),AND(科目汇总表!P$5=4,LEN(O355)=10,J355&gt;0)),MAX(E$2:E354)+1,0)</f>
        <v>0</v>
      </c>
      <c r="G355" s="10"/>
      <c r="J355" s="3">
        <f>IF(O355="",0,IF(OR(Q355&lt;&gt;0,SUMIF(data2!H$4:H$10000,O355,data2!V$4:V$10000)&lt;&gt;0,SUMIF(data2!H$4:H$10000,O355,data2!W$4:W$10000)&lt;&gt;0,SUMIF(data2!I$4:I$10000,O355,data2!V$4:V$10000)&lt;&gt;0,SUMIF(data2!I$4:I$10000,O355,data2!W$4:W$10000)&lt;&gt;0,SUMIF(data2!J$4:J$10000,O355,data2!V$4:V$10000)&lt;&gt;0,SUMIF(data2!J$4:J$10000,O355,data2!W$4:W$10000)&lt;&gt;0,SUMIF(data2!T$4:T$10000,O355,data2!V$4:V$10000)&lt;&gt;0,SUMIF(data2!T$4:T$10000,O355,data2!W$4:W$10000)&lt;&gt;0),MAX('km2'!J$2:J354)+1,0))</f>
        <v>0</v>
      </c>
      <c r="K355" s="3">
        <f>IF(MAX(K$2:K354)&gt;=MAX(J:J),0,MAX(K$2:K354)+1)</f>
        <v>0</v>
      </c>
      <c r="Q355" s="89">
        <v>0</v>
      </c>
      <c r="S355" s="16" t="str">
        <f t="shared" si="16"/>
        <v/>
      </c>
      <c r="U355" s="16">
        <f t="shared" si="17"/>
        <v>0</v>
      </c>
    </row>
    <row r="356" spans="2:21" ht="15" customHeight="1" x14ac:dyDescent="0.15">
      <c r="B356" s="3">
        <f t="shared" si="15"/>
        <v>0</v>
      </c>
      <c r="D356" s="3">
        <f>IF(AND(LEN(O356)=4,J356&gt;0),MAX(D$2:D355)+1,0)</f>
        <v>0</v>
      </c>
      <c r="E356" s="3">
        <f>IF(OR(AND(科目汇总表!P$5=1,LEN(O356)=4,J356&gt;0),AND(科目汇总表!P$5=2,LEN(O356)=6,J356&gt;0),AND(科目汇总表!P$5=3,LEN(O356)=8,J356&gt;0),AND(科目汇总表!P$5=4,LEN(O356)=10,J356&gt;0)),MAX(E$2:E355)+1,0)</f>
        <v>0</v>
      </c>
      <c r="G356" s="10"/>
      <c r="J356" s="3">
        <f>IF(O356="",0,IF(OR(Q356&lt;&gt;0,SUMIF(data2!H$4:H$10000,O356,data2!V$4:V$10000)&lt;&gt;0,SUMIF(data2!H$4:H$10000,O356,data2!W$4:W$10000)&lt;&gt;0,SUMIF(data2!I$4:I$10000,O356,data2!V$4:V$10000)&lt;&gt;0,SUMIF(data2!I$4:I$10000,O356,data2!W$4:W$10000)&lt;&gt;0,SUMIF(data2!J$4:J$10000,O356,data2!V$4:V$10000)&lt;&gt;0,SUMIF(data2!J$4:J$10000,O356,data2!W$4:W$10000)&lt;&gt;0,SUMIF(data2!T$4:T$10000,O356,data2!V$4:V$10000)&lt;&gt;0,SUMIF(data2!T$4:T$10000,O356,data2!W$4:W$10000)&lt;&gt;0),MAX('km2'!J$2:J355)+1,0))</f>
        <v>0</v>
      </c>
      <c r="K356" s="3">
        <f>IF(MAX(K$2:K355)&gt;=MAX(J:J),0,MAX(K$2:K355)+1)</f>
        <v>0</v>
      </c>
      <c r="Q356" s="89">
        <v>0</v>
      </c>
      <c r="S356" s="16" t="str">
        <f t="shared" si="16"/>
        <v/>
      </c>
      <c r="U356" s="16">
        <f t="shared" si="17"/>
        <v>0</v>
      </c>
    </row>
    <row r="357" spans="2:21" ht="15" customHeight="1" x14ac:dyDescent="0.15">
      <c r="B357" s="3">
        <f t="shared" si="15"/>
        <v>0</v>
      </c>
      <c r="D357" s="3">
        <f>IF(AND(LEN(O357)=4,J357&gt;0),MAX(D$2:D356)+1,0)</f>
        <v>0</v>
      </c>
      <c r="E357" s="3">
        <f>IF(OR(AND(科目汇总表!P$5=1,LEN(O357)=4,J357&gt;0),AND(科目汇总表!P$5=2,LEN(O357)=6,J357&gt;0),AND(科目汇总表!P$5=3,LEN(O357)=8,J357&gt;0),AND(科目汇总表!P$5=4,LEN(O357)=10,J357&gt;0)),MAX(E$2:E356)+1,0)</f>
        <v>0</v>
      </c>
      <c r="G357" s="10"/>
      <c r="J357" s="3">
        <f>IF(O357="",0,IF(OR(Q357&lt;&gt;0,SUMIF(data2!H$4:H$10000,O357,data2!V$4:V$10000)&lt;&gt;0,SUMIF(data2!H$4:H$10000,O357,data2!W$4:W$10000)&lt;&gt;0,SUMIF(data2!I$4:I$10000,O357,data2!V$4:V$10000)&lt;&gt;0,SUMIF(data2!I$4:I$10000,O357,data2!W$4:W$10000)&lt;&gt;0,SUMIF(data2!J$4:J$10000,O357,data2!V$4:V$10000)&lt;&gt;0,SUMIF(data2!J$4:J$10000,O357,data2!W$4:W$10000)&lt;&gt;0,SUMIF(data2!T$4:T$10000,O357,data2!V$4:V$10000)&lt;&gt;0,SUMIF(data2!T$4:T$10000,O357,data2!W$4:W$10000)&lt;&gt;0),MAX('km2'!J$2:J356)+1,0))</f>
        <v>0</v>
      </c>
      <c r="K357" s="3">
        <f>IF(MAX(K$2:K356)&gt;=MAX(J:J),0,MAX(K$2:K356)+1)</f>
        <v>0</v>
      </c>
      <c r="Q357" s="89">
        <v>0</v>
      </c>
      <c r="S357" s="16" t="str">
        <f t="shared" si="16"/>
        <v/>
      </c>
      <c r="U357" s="16">
        <f t="shared" si="17"/>
        <v>0</v>
      </c>
    </row>
    <row r="358" spans="2:21" ht="15" customHeight="1" x14ac:dyDescent="0.15">
      <c r="B358" s="3">
        <f t="shared" si="15"/>
        <v>0</v>
      </c>
      <c r="D358" s="3">
        <f>IF(AND(LEN(O358)=4,J358&gt;0),MAX(D$2:D357)+1,0)</f>
        <v>0</v>
      </c>
      <c r="E358" s="3">
        <f>IF(OR(AND(科目汇总表!P$5=1,LEN(O358)=4,J358&gt;0),AND(科目汇总表!P$5=2,LEN(O358)=6,J358&gt;0),AND(科目汇总表!P$5=3,LEN(O358)=8,J358&gt;0),AND(科目汇总表!P$5=4,LEN(O358)=10,J358&gt;0)),MAX(E$2:E357)+1,0)</f>
        <v>0</v>
      </c>
      <c r="G358" s="10"/>
      <c r="J358" s="3">
        <f>IF(O358="",0,IF(OR(Q358&lt;&gt;0,SUMIF(data2!H$4:H$10000,O358,data2!V$4:V$10000)&lt;&gt;0,SUMIF(data2!H$4:H$10000,O358,data2!W$4:W$10000)&lt;&gt;0,SUMIF(data2!I$4:I$10000,O358,data2!V$4:V$10000)&lt;&gt;0,SUMIF(data2!I$4:I$10000,O358,data2!W$4:W$10000)&lt;&gt;0,SUMIF(data2!J$4:J$10000,O358,data2!V$4:V$10000)&lt;&gt;0,SUMIF(data2!J$4:J$10000,O358,data2!W$4:W$10000)&lt;&gt;0,SUMIF(data2!T$4:T$10000,O358,data2!V$4:V$10000)&lt;&gt;0,SUMIF(data2!T$4:T$10000,O358,data2!W$4:W$10000)&lt;&gt;0),MAX('km2'!J$2:J357)+1,0))</f>
        <v>0</v>
      </c>
      <c r="K358" s="3">
        <f>IF(MAX(K$2:K357)&gt;=MAX(J:J),0,MAX(K$2:K357)+1)</f>
        <v>0</v>
      </c>
      <c r="Q358" s="89">
        <v>0</v>
      </c>
      <c r="S358" s="16" t="str">
        <f t="shared" si="16"/>
        <v/>
      </c>
      <c r="U358" s="16">
        <f t="shared" si="17"/>
        <v>0</v>
      </c>
    </row>
    <row r="359" spans="2:21" ht="15" customHeight="1" x14ac:dyDescent="0.15">
      <c r="B359" s="3">
        <f t="shared" si="15"/>
        <v>0</v>
      </c>
      <c r="D359" s="3">
        <f>IF(AND(LEN(O359)=4,J359&gt;0),MAX(D$2:D358)+1,0)</f>
        <v>0</v>
      </c>
      <c r="E359" s="3">
        <f>IF(OR(AND(科目汇总表!P$5=1,LEN(O359)=4,J359&gt;0),AND(科目汇总表!P$5=2,LEN(O359)=6,J359&gt;0),AND(科目汇总表!P$5=3,LEN(O359)=8,J359&gt;0),AND(科目汇总表!P$5=4,LEN(O359)=10,J359&gt;0)),MAX(E$2:E358)+1,0)</f>
        <v>0</v>
      </c>
      <c r="G359" s="10"/>
      <c r="J359" s="3">
        <f>IF(O359="",0,IF(OR(Q359&lt;&gt;0,SUMIF(data2!H$4:H$10000,O359,data2!V$4:V$10000)&lt;&gt;0,SUMIF(data2!H$4:H$10000,O359,data2!W$4:W$10000)&lt;&gt;0,SUMIF(data2!I$4:I$10000,O359,data2!V$4:V$10000)&lt;&gt;0,SUMIF(data2!I$4:I$10000,O359,data2!W$4:W$10000)&lt;&gt;0,SUMIF(data2!J$4:J$10000,O359,data2!V$4:V$10000)&lt;&gt;0,SUMIF(data2!J$4:J$10000,O359,data2!W$4:W$10000)&lt;&gt;0,SUMIF(data2!T$4:T$10000,O359,data2!V$4:V$10000)&lt;&gt;0,SUMIF(data2!T$4:T$10000,O359,data2!W$4:W$10000)&lt;&gt;0),MAX('km2'!J$2:J358)+1,0))</f>
        <v>0</v>
      </c>
      <c r="K359" s="3">
        <f>IF(MAX(K$2:K358)&gt;=MAX(J:J),0,MAX(K$2:K358)+1)</f>
        <v>0</v>
      </c>
      <c r="Q359" s="89">
        <v>0</v>
      </c>
      <c r="S359" s="16" t="str">
        <f t="shared" si="16"/>
        <v/>
      </c>
      <c r="U359" s="16">
        <f t="shared" si="17"/>
        <v>0</v>
      </c>
    </row>
    <row r="360" spans="2:21" ht="15" customHeight="1" x14ac:dyDescent="0.15">
      <c r="B360" s="3">
        <f t="shared" si="15"/>
        <v>0</v>
      </c>
      <c r="D360" s="3">
        <f>IF(AND(LEN(O360)=4,J360&gt;0),MAX(D$2:D359)+1,0)</f>
        <v>0</v>
      </c>
      <c r="E360" s="3">
        <f>IF(OR(AND(科目汇总表!P$5=1,LEN(O360)=4,J360&gt;0),AND(科目汇总表!P$5=2,LEN(O360)=6,J360&gt;0),AND(科目汇总表!P$5=3,LEN(O360)=8,J360&gt;0),AND(科目汇总表!P$5=4,LEN(O360)=10,J360&gt;0)),MAX(E$2:E359)+1,0)</f>
        <v>0</v>
      </c>
      <c r="G360" s="10"/>
      <c r="J360" s="3">
        <f>IF(O360="",0,IF(OR(Q360&lt;&gt;0,SUMIF(data2!H$4:H$10000,O360,data2!V$4:V$10000)&lt;&gt;0,SUMIF(data2!H$4:H$10000,O360,data2!W$4:W$10000)&lt;&gt;0,SUMIF(data2!I$4:I$10000,O360,data2!V$4:V$10000)&lt;&gt;0,SUMIF(data2!I$4:I$10000,O360,data2!W$4:W$10000)&lt;&gt;0,SUMIF(data2!J$4:J$10000,O360,data2!V$4:V$10000)&lt;&gt;0,SUMIF(data2!J$4:J$10000,O360,data2!W$4:W$10000)&lt;&gt;0,SUMIF(data2!T$4:T$10000,O360,data2!V$4:V$10000)&lt;&gt;0,SUMIF(data2!T$4:T$10000,O360,data2!W$4:W$10000)&lt;&gt;0),MAX('km2'!J$2:J359)+1,0))</f>
        <v>0</v>
      </c>
      <c r="K360" s="3">
        <f>IF(MAX(K$2:K359)&gt;=MAX(J:J),0,MAX(K$2:K359)+1)</f>
        <v>0</v>
      </c>
      <c r="Q360" s="89">
        <v>0</v>
      </c>
      <c r="S360" s="16" t="str">
        <f t="shared" si="16"/>
        <v/>
      </c>
      <c r="U360" s="16">
        <f t="shared" si="17"/>
        <v>0</v>
      </c>
    </row>
    <row r="361" spans="2:21" ht="15" customHeight="1" x14ac:dyDescent="0.15">
      <c r="B361" s="3">
        <f t="shared" si="15"/>
        <v>0</v>
      </c>
      <c r="D361" s="3">
        <f>IF(AND(LEN(O361)=4,J361&gt;0),MAX(D$2:D360)+1,0)</f>
        <v>0</v>
      </c>
      <c r="E361" s="3">
        <f>IF(OR(AND(科目汇总表!P$5=1,LEN(O361)=4,J361&gt;0),AND(科目汇总表!P$5=2,LEN(O361)=6,J361&gt;0),AND(科目汇总表!P$5=3,LEN(O361)=8,J361&gt;0),AND(科目汇总表!P$5=4,LEN(O361)=10,J361&gt;0)),MAX(E$2:E360)+1,0)</f>
        <v>0</v>
      </c>
      <c r="G361" s="10"/>
      <c r="J361" s="3">
        <f>IF(O361="",0,IF(OR(Q361&lt;&gt;0,SUMIF(data2!H$4:H$10000,O361,data2!V$4:V$10000)&lt;&gt;0,SUMIF(data2!H$4:H$10000,O361,data2!W$4:W$10000)&lt;&gt;0,SUMIF(data2!I$4:I$10000,O361,data2!V$4:V$10000)&lt;&gt;0,SUMIF(data2!I$4:I$10000,O361,data2!W$4:W$10000)&lt;&gt;0,SUMIF(data2!J$4:J$10000,O361,data2!V$4:V$10000)&lt;&gt;0,SUMIF(data2!J$4:J$10000,O361,data2!W$4:W$10000)&lt;&gt;0,SUMIF(data2!T$4:T$10000,O361,data2!V$4:V$10000)&lt;&gt;0,SUMIF(data2!T$4:T$10000,O361,data2!W$4:W$10000)&lt;&gt;0),MAX('km2'!J$2:J360)+1,0))</f>
        <v>0</v>
      </c>
      <c r="K361" s="3">
        <f>IF(MAX(K$2:K360)&gt;=MAX(J:J),0,MAX(K$2:K360)+1)</f>
        <v>0</v>
      </c>
      <c r="Q361" s="89">
        <v>0</v>
      </c>
      <c r="S361" s="16" t="str">
        <f t="shared" si="16"/>
        <v/>
      </c>
      <c r="U361" s="16">
        <f t="shared" si="17"/>
        <v>0</v>
      </c>
    </row>
    <row r="362" spans="2:21" ht="15" customHeight="1" x14ac:dyDescent="0.15">
      <c r="B362" s="3">
        <f t="shared" si="15"/>
        <v>0</v>
      </c>
      <c r="D362" s="3">
        <f>IF(AND(LEN(O362)=4,J362&gt;0),MAX(D$2:D361)+1,0)</f>
        <v>0</v>
      </c>
      <c r="E362" s="3">
        <f>IF(OR(AND(科目汇总表!P$5=1,LEN(O362)=4,J362&gt;0),AND(科目汇总表!P$5=2,LEN(O362)=6,J362&gt;0),AND(科目汇总表!P$5=3,LEN(O362)=8,J362&gt;0),AND(科目汇总表!P$5=4,LEN(O362)=10,J362&gt;0)),MAX(E$2:E361)+1,0)</f>
        <v>0</v>
      </c>
      <c r="G362" s="10"/>
      <c r="J362" s="3">
        <f>IF(O362="",0,IF(OR(Q362&lt;&gt;0,SUMIF(data2!H$4:H$10000,O362,data2!V$4:V$10000)&lt;&gt;0,SUMIF(data2!H$4:H$10000,O362,data2!W$4:W$10000)&lt;&gt;0,SUMIF(data2!I$4:I$10000,O362,data2!V$4:V$10000)&lt;&gt;0,SUMIF(data2!I$4:I$10000,O362,data2!W$4:W$10000)&lt;&gt;0,SUMIF(data2!J$4:J$10000,O362,data2!V$4:V$10000)&lt;&gt;0,SUMIF(data2!J$4:J$10000,O362,data2!W$4:W$10000)&lt;&gt;0,SUMIF(data2!T$4:T$10000,O362,data2!V$4:V$10000)&lt;&gt;0,SUMIF(data2!T$4:T$10000,O362,data2!W$4:W$10000)&lt;&gt;0),MAX('km2'!J$2:J361)+1,0))</f>
        <v>0</v>
      </c>
      <c r="K362" s="3">
        <f>IF(MAX(K$2:K361)&gt;=MAX(J:J),0,MAX(K$2:K361)+1)</f>
        <v>0</v>
      </c>
      <c r="Q362" s="89">
        <v>0</v>
      </c>
      <c r="S362" s="16" t="str">
        <f t="shared" si="16"/>
        <v/>
      </c>
      <c r="U362" s="16">
        <f t="shared" si="17"/>
        <v>0</v>
      </c>
    </row>
    <row r="363" spans="2:21" ht="15" customHeight="1" x14ac:dyDescent="0.15">
      <c r="B363" s="3">
        <f t="shared" si="15"/>
        <v>0</v>
      </c>
      <c r="D363" s="3">
        <f>IF(AND(LEN(O363)=4,J363&gt;0),MAX(D$2:D362)+1,0)</f>
        <v>0</v>
      </c>
      <c r="E363" s="3">
        <f>IF(OR(AND(科目汇总表!P$5=1,LEN(O363)=4,J363&gt;0),AND(科目汇总表!P$5=2,LEN(O363)=6,J363&gt;0),AND(科目汇总表!P$5=3,LEN(O363)=8,J363&gt;0),AND(科目汇总表!P$5=4,LEN(O363)=10,J363&gt;0)),MAX(E$2:E362)+1,0)</f>
        <v>0</v>
      </c>
      <c r="G363" s="10"/>
      <c r="J363" s="3">
        <f>IF(O363="",0,IF(OR(Q363&lt;&gt;0,SUMIF(data2!H$4:H$10000,O363,data2!V$4:V$10000)&lt;&gt;0,SUMIF(data2!H$4:H$10000,O363,data2!W$4:W$10000)&lt;&gt;0,SUMIF(data2!I$4:I$10000,O363,data2!V$4:V$10000)&lt;&gt;0,SUMIF(data2!I$4:I$10000,O363,data2!W$4:W$10000)&lt;&gt;0,SUMIF(data2!J$4:J$10000,O363,data2!V$4:V$10000)&lt;&gt;0,SUMIF(data2!J$4:J$10000,O363,data2!W$4:W$10000)&lt;&gt;0,SUMIF(data2!T$4:T$10000,O363,data2!V$4:V$10000)&lt;&gt;0,SUMIF(data2!T$4:T$10000,O363,data2!W$4:W$10000)&lt;&gt;0),MAX('km2'!J$2:J362)+1,0))</f>
        <v>0</v>
      </c>
      <c r="K363" s="3">
        <f>IF(MAX(K$2:K362)&gt;=MAX(J:J),0,MAX(K$2:K362)+1)</f>
        <v>0</v>
      </c>
      <c r="Q363" s="89">
        <v>0</v>
      </c>
      <c r="S363" s="16" t="str">
        <f t="shared" si="16"/>
        <v/>
      </c>
      <c r="U363" s="16">
        <f t="shared" si="17"/>
        <v>0</v>
      </c>
    </row>
    <row r="364" spans="2:21" ht="15" customHeight="1" x14ac:dyDescent="0.15">
      <c r="B364" s="3">
        <f t="shared" si="15"/>
        <v>0</v>
      </c>
      <c r="D364" s="3">
        <f>IF(AND(LEN(O364)=4,J364&gt;0),MAX(D$2:D363)+1,0)</f>
        <v>0</v>
      </c>
      <c r="E364" s="3">
        <f>IF(OR(AND(科目汇总表!P$5=1,LEN(O364)=4,J364&gt;0),AND(科目汇总表!P$5=2,LEN(O364)=6,J364&gt;0),AND(科目汇总表!P$5=3,LEN(O364)=8,J364&gt;0),AND(科目汇总表!P$5=4,LEN(O364)=10,J364&gt;0)),MAX(E$2:E363)+1,0)</f>
        <v>0</v>
      </c>
      <c r="G364" s="10"/>
      <c r="J364" s="3">
        <f>IF(O364="",0,IF(OR(Q364&lt;&gt;0,SUMIF(data2!H$4:H$10000,O364,data2!V$4:V$10000)&lt;&gt;0,SUMIF(data2!H$4:H$10000,O364,data2!W$4:W$10000)&lt;&gt;0,SUMIF(data2!I$4:I$10000,O364,data2!V$4:V$10000)&lt;&gt;0,SUMIF(data2!I$4:I$10000,O364,data2!W$4:W$10000)&lt;&gt;0,SUMIF(data2!J$4:J$10000,O364,data2!V$4:V$10000)&lt;&gt;0,SUMIF(data2!J$4:J$10000,O364,data2!W$4:W$10000)&lt;&gt;0,SUMIF(data2!T$4:T$10000,O364,data2!V$4:V$10000)&lt;&gt;0,SUMIF(data2!T$4:T$10000,O364,data2!W$4:W$10000)&lt;&gt;0),MAX('km2'!J$2:J363)+1,0))</f>
        <v>0</v>
      </c>
      <c r="K364" s="3">
        <f>IF(MAX(K$2:K363)&gt;=MAX(J:J),0,MAX(K$2:K363)+1)</f>
        <v>0</v>
      </c>
      <c r="Q364" s="89">
        <v>0</v>
      </c>
      <c r="S364" s="16" t="str">
        <f t="shared" si="16"/>
        <v/>
      </c>
      <c r="U364" s="16">
        <f t="shared" si="17"/>
        <v>0</v>
      </c>
    </row>
    <row r="365" spans="2:21" ht="15" customHeight="1" x14ac:dyDescent="0.15">
      <c r="B365" s="3">
        <f t="shared" si="15"/>
        <v>0</v>
      </c>
      <c r="D365" s="3">
        <f>IF(AND(LEN(O365)=4,J365&gt;0),MAX(D$2:D364)+1,0)</f>
        <v>0</v>
      </c>
      <c r="E365" s="3">
        <f>IF(OR(AND(科目汇总表!P$5=1,LEN(O365)=4,J365&gt;0),AND(科目汇总表!P$5=2,LEN(O365)=6,J365&gt;0),AND(科目汇总表!P$5=3,LEN(O365)=8,J365&gt;0),AND(科目汇总表!P$5=4,LEN(O365)=10,J365&gt;0)),MAX(E$2:E364)+1,0)</f>
        <v>0</v>
      </c>
      <c r="G365" s="10"/>
      <c r="J365" s="3">
        <f>IF(O365="",0,IF(OR(Q365&lt;&gt;0,SUMIF(data2!H$4:H$10000,O365,data2!V$4:V$10000)&lt;&gt;0,SUMIF(data2!H$4:H$10000,O365,data2!W$4:W$10000)&lt;&gt;0,SUMIF(data2!I$4:I$10000,O365,data2!V$4:V$10000)&lt;&gt;0,SUMIF(data2!I$4:I$10000,O365,data2!W$4:W$10000)&lt;&gt;0,SUMIF(data2!J$4:J$10000,O365,data2!V$4:V$10000)&lt;&gt;0,SUMIF(data2!J$4:J$10000,O365,data2!W$4:W$10000)&lt;&gt;0,SUMIF(data2!T$4:T$10000,O365,data2!V$4:V$10000)&lt;&gt;0,SUMIF(data2!T$4:T$10000,O365,data2!W$4:W$10000)&lt;&gt;0),MAX('km2'!J$2:J364)+1,0))</f>
        <v>0</v>
      </c>
      <c r="K365" s="3">
        <f>IF(MAX(K$2:K364)&gt;=MAX(J:J),0,MAX(K$2:K364)+1)</f>
        <v>0</v>
      </c>
      <c r="Q365" s="89">
        <v>0</v>
      </c>
      <c r="S365" s="16" t="str">
        <f t="shared" si="16"/>
        <v/>
      </c>
      <c r="U365" s="16">
        <f t="shared" si="17"/>
        <v>0</v>
      </c>
    </row>
    <row r="366" spans="2:21" ht="15" customHeight="1" x14ac:dyDescent="0.15">
      <c r="B366" s="3">
        <f t="shared" si="15"/>
        <v>0</v>
      </c>
      <c r="D366" s="3">
        <f>IF(AND(LEN(O366)=4,J366&gt;0),MAX(D$2:D365)+1,0)</f>
        <v>0</v>
      </c>
      <c r="E366" s="3">
        <f>IF(OR(AND(科目汇总表!P$5=1,LEN(O366)=4,J366&gt;0),AND(科目汇总表!P$5=2,LEN(O366)=6,J366&gt;0),AND(科目汇总表!P$5=3,LEN(O366)=8,J366&gt;0),AND(科目汇总表!P$5=4,LEN(O366)=10,J366&gt;0)),MAX(E$2:E365)+1,0)</f>
        <v>0</v>
      </c>
      <c r="G366" s="10"/>
      <c r="J366" s="3">
        <f>IF(O366="",0,IF(OR(Q366&lt;&gt;0,SUMIF(data2!H$4:H$10000,O366,data2!V$4:V$10000)&lt;&gt;0,SUMIF(data2!H$4:H$10000,O366,data2!W$4:W$10000)&lt;&gt;0,SUMIF(data2!I$4:I$10000,O366,data2!V$4:V$10000)&lt;&gt;0,SUMIF(data2!I$4:I$10000,O366,data2!W$4:W$10000)&lt;&gt;0,SUMIF(data2!J$4:J$10000,O366,data2!V$4:V$10000)&lt;&gt;0,SUMIF(data2!J$4:J$10000,O366,data2!W$4:W$10000)&lt;&gt;0,SUMIF(data2!T$4:T$10000,O366,data2!V$4:V$10000)&lt;&gt;0,SUMIF(data2!T$4:T$10000,O366,data2!W$4:W$10000)&lt;&gt;0),MAX('km2'!J$2:J365)+1,0))</f>
        <v>0</v>
      </c>
      <c r="K366" s="3">
        <f>IF(MAX(K$2:K365)&gt;=MAX(J:J),0,MAX(K$2:K365)+1)</f>
        <v>0</v>
      </c>
      <c r="Q366" s="89">
        <v>0</v>
      </c>
      <c r="S366" s="16" t="str">
        <f t="shared" si="16"/>
        <v/>
      </c>
      <c r="U366" s="16">
        <f t="shared" si="17"/>
        <v>0</v>
      </c>
    </row>
    <row r="367" spans="2:21" ht="15" customHeight="1" x14ac:dyDescent="0.15">
      <c r="B367" s="3">
        <f t="shared" si="15"/>
        <v>0</v>
      </c>
      <c r="D367" s="3">
        <f>IF(AND(LEN(O367)=4,J367&gt;0),MAX(D$2:D366)+1,0)</f>
        <v>0</v>
      </c>
      <c r="E367" s="3">
        <f>IF(OR(AND(科目汇总表!P$5=1,LEN(O367)=4,J367&gt;0),AND(科目汇总表!P$5=2,LEN(O367)=6,J367&gt;0),AND(科目汇总表!P$5=3,LEN(O367)=8,J367&gt;0),AND(科目汇总表!P$5=4,LEN(O367)=10,J367&gt;0)),MAX(E$2:E366)+1,0)</f>
        <v>0</v>
      </c>
      <c r="G367" s="10"/>
      <c r="J367" s="3">
        <f>IF(O367="",0,IF(OR(Q367&lt;&gt;0,SUMIF(data2!H$4:H$10000,O367,data2!V$4:V$10000)&lt;&gt;0,SUMIF(data2!H$4:H$10000,O367,data2!W$4:W$10000)&lt;&gt;0,SUMIF(data2!I$4:I$10000,O367,data2!V$4:V$10000)&lt;&gt;0,SUMIF(data2!I$4:I$10000,O367,data2!W$4:W$10000)&lt;&gt;0,SUMIF(data2!J$4:J$10000,O367,data2!V$4:V$10000)&lt;&gt;0,SUMIF(data2!J$4:J$10000,O367,data2!W$4:W$10000)&lt;&gt;0,SUMIF(data2!T$4:T$10000,O367,data2!V$4:V$10000)&lt;&gt;0,SUMIF(data2!T$4:T$10000,O367,data2!W$4:W$10000)&lt;&gt;0),MAX('km2'!J$2:J366)+1,0))</f>
        <v>0</v>
      </c>
      <c r="K367" s="3">
        <f>IF(MAX(K$2:K366)&gt;=MAX(J:J),0,MAX(K$2:K366)+1)</f>
        <v>0</v>
      </c>
      <c r="Q367" s="89">
        <v>0</v>
      </c>
      <c r="S367" s="16" t="str">
        <f t="shared" si="16"/>
        <v/>
      </c>
      <c r="U367" s="16">
        <f t="shared" si="17"/>
        <v>0</v>
      </c>
    </row>
    <row r="368" spans="2:21" ht="15" customHeight="1" x14ac:dyDescent="0.15">
      <c r="B368" s="3">
        <f t="shared" si="15"/>
        <v>0</v>
      </c>
      <c r="D368" s="3">
        <f>IF(AND(LEN(O368)=4,J368&gt;0),MAX(D$2:D367)+1,0)</f>
        <v>0</v>
      </c>
      <c r="E368" s="3">
        <f>IF(OR(AND(科目汇总表!P$5=1,LEN(O368)=4,J368&gt;0),AND(科目汇总表!P$5=2,LEN(O368)=6,J368&gt;0),AND(科目汇总表!P$5=3,LEN(O368)=8,J368&gt;0),AND(科目汇总表!P$5=4,LEN(O368)=10,J368&gt;0)),MAX(E$2:E367)+1,0)</f>
        <v>0</v>
      </c>
      <c r="G368" s="10"/>
      <c r="J368" s="3">
        <f>IF(O368="",0,IF(OR(Q368&lt;&gt;0,SUMIF(data2!H$4:H$10000,O368,data2!V$4:V$10000)&lt;&gt;0,SUMIF(data2!H$4:H$10000,O368,data2!W$4:W$10000)&lt;&gt;0,SUMIF(data2!I$4:I$10000,O368,data2!V$4:V$10000)&lt;&gt;0,SUMIF(data2!I$4:I$10000,O368,data2!W$4:W$10000)&lt;&gt;0,SUMIF(data2!J$4:J$10000,O368,data2!V$4:V$10000)&lt;&gt;0,SUMIF(data2!J$4:J$10000,O368,data2!W$4:W$10000)&lt;&gt;0,SUMIF(data2!T$4:T$10000,O368,data2!V$4:V$10000)&lt;&gt;0,SUMIF(data2!T$4:T$10000,O368,data2!W$4:W$10000)&lt;&gt;0),MAX('km2'!J$2:J367)+1,0))</f>
        <v>0</v>
      </c>
      <c r="K368" s="3">
        <f>IF(MAX(K$2:K367)&gt;=MAX(J:J),0,MAX(K$2:K367)+1)</f>
        <v>0</v>
      </c>
      <c r="Q368" s="89">
        <v>0</v>
      </c>
      <c r="S368" s="16" t="str">
        <f t="shared" si="16"/>
        <v/>
      </c>
      <c r="U368" s="16">
        <f t="shared" si="17"/>
        <v>0</v>
      </c>
    </row>
    <row r="369" spans="2:21" ht="15" customHeight="1" x14ac:dyDescent="0.15">
      <c r="B369" s="3">
        <f t="shared" si="15"/>
        <v>0</v>
      </c>
      <c r="D369" s="3">
        <f>IF(AND(LEN(O369)=4,J369&gt;0),MAX(D$2:D368)+1,0)</f>
        <v>0</v>
      </c>
      <c r="E369" s="3">
        <f>IF(OR(AND(科目汇总表!P$5=1,LEN(O369)=4,J369&gt;0),AND(科目汇总表!P$5=2,LEN(O369)=6,J369&gt;0),AND(科目汇总表!P$5=3,LEN(O369)=8,J369&gt;0),AND(科目汇总表!P$5=4,LEN(O369)=10,J369&gt;0)),MAX(E$2:E368)+1,0)</f>
        <v>0</v>
      </c>
      <c r="G369" s="10"/>
      <c r="J369" s="3">
        <f>IF(O369="",0,IF(OR(Q369&lt;&gt;0,SUMIF(data2!H$4:H$10000,O369,data2!V$4:V$10000)&lt;&gt;0,SUMIF(data2!H$4:H$10000,O369,data2!W$4:W$10000)&lt;&gt;0,SUMIF(data2!I$4:I$10000,O369,data2!V$4:V$10000)&lt;&gt;0,SUMIF(data2!I$4:I$10000,O369,data2!W$4:W$10000)&lt;&gt;0,SUMIF(data2!J$4:J$10000,O369,data2!V$4:V$10000)&lt;&gt;0,SUMIF(data2!J$4:J$10000,O369,data2!W$4:W$10000)&lt;&gt;0,SUMIF(data2!T$4:T$10000,O369,data2!V$4:V$10000)&lt;&gt;0,SUMIF(data2!T$4:T$10000,O369,data2!W$4:W$10000)&lt;&gt;0),MAX('km2'!J$2:J368)+1,0))</f>
        <v>0</v>
      </c>
      <c r="K369" s="3">
        <f>IF(MAX(K$2:K368)&gt;=MAX(J:J),0,MAX(K$2:K368)+1)</f>
        <v>0</v>
      </c>
      <c r="Q369" s="89">
        <v>0</v>
      </c>
      <c r="S369" s="16" t="str">
        <f t="shared" si="16"/>
        <v/>
      </c>
      <c r="U369" s="16">
        <f t="shared" si="17"/>
        <v>0</v>
      </c>
    </row>
    <row r="370" spans="2:21" ht="15" customHeight="1" x14ac:dyDescent="0.15">
      <c r="B370" s="3">
        <f t="shared" si="15"/>
        <v>0</v>
      </c>
      <c r="D370" s="3">
        <f>IF(AND(LEN(O370)=4,J370&gt;0),MAX(D$2:D369)+1,0)</f>
        <v>0</v>
      </c>
      <c r="E370" s="3">
        <f>IF(OR(AND(科目汇总表!P$5=1,LEN(O370)=4,J370&gt;0),AND(科目汇总表!P$5=2,LEN(O370)=6,J370&gt;0),AND(科目汇总表!P$5=3,LEN(O370)=8,J370&gt;0),AND(科目汇总表!P$5=4,LEN(O370)=10,J370&gt;0)),MAX(E$2:E369)+1,0)</f>
        <v>0</v>
      </c>
      <c r="G370" s="10"/>
      <c r="J370" s="3">
        <f>IF(O370="",0,IF(OR(Q370&lt;&gt;0,SUMIF(data2!H$4:H$10000,O370,data2!V$4:V$10000)&lt;&gt;0,SUMIF(data2!H$4:H$10000,O370,data2!W$4:W$10000)&lt;&gt;0,SUMIF(data2!I$4:I$10000,O370,data2!V$4:V$10000)&lt;&gt;0,SUMIF(data2!I$4:I$10000,O370,data2!W$4:W$10000)&lt;&gt;0,SUMIF(data2!J$4:J$10000,O370,data2!V$4:V$10000)&lt;&gt;0,SUMIF(data2!J$4:J$10000,O370,data2!W$4:W$10000)&lt;&gt;0,SUMIF(data2!T$4:T$10000,O370,data2!V$4:V$10000)&lt;&gt;0,SUMIF(data2!T$4:T$10000,O370,data2!W$4:W$10000)&lt;&gt;0),MAX('km2'!J$2:J369)+1,0))</f>
        <v>0</v>
      </c>
      <c r="K370" s="3">
        <f>IF(MAX(K$2:K369)&gt;=MAX(J:J),0,MAX(K$2:K369)+1)</f>
        <v>0</v>
      </c>
      <c r="Q370" s="89">
        <v>0</v>
      </c>
      <c r="S370" s="16" t="str">
        <f t="shared" si="16"/>
        <v/>
      </c>
      <c r="U370" s="16">
        <f t="shared" si="17"/>
        <v>0</v>
      </c>
    </row>
    <row r="371" spans="2:21" ht="15" customHeight="1" x14ac:dyDescent="0.15">
      <c r="B371" s="3">
        <f t="shared" si="15"/>
        <v>0</v>
      </c>
      <c r="D371" s="3">
        <f>IF(AND(LEN(O371)=4,J371&gt;0),MAX(D$2:D370)+1,0)</f>
        <v>0</v>
      </c>
      <c r="E371" s="3">
        <f>IF(OR(AND(科目汇总表!P$5=1,LEN(O371)=4,J371&gt;0),AND(科目汇总表!P$5=2,LEN(O371)=6,J371&gt;0),AND(科目汇总表!P$5=3,LEN(O371)=8,J371&gt;0),AND(科目汇总表!P$5=4,LEN(O371)=10,J371&gt;0)),MAX(E$2:E370)+1,0)</f>
        <v>0</v>
      </c>
      <c r="G371" s="10"/>
      <c r="J371" s="3">
        <f>IF(O371="",0,IF(OR(Q371&lt;&gt;0,SUMIF(data2!H$4:H$10000,O371,data2!V$4:V$10000)&lt;&gt;0,SUMIF(data2!H$4:H$10000,O371,data2!W$4:W$10000)&lt;&gt;0,SUMIF(data2!I$4:I$10000,O371,data2!V$4:V$10000)&lt;&gt;0,SUMIF(data2!I$4:I$10000,O371,data2!W$4:W$10000)&lt;&gt;0,SUMIF(data2!J$4:J$10000,O371,data2!V$4:V$10000)&lt;&gt;0,SUMIF(data2!J$4:J$10000,O371,data2!W$4:W$10000)&lt;&gt;0,SUMIF(data2!T$4:T$10000,O371,data2!V$4:V$10000)&lt;&gt;0,SUMIF(data2!T$4:T$10000,O371,data2!W$4:W$10000)&lt;&gt;0),MAX('km2'!J$2:J370)+1,0))</f>
        <v>0</v>
      </c>
      <c r="K371" s="3">
        <f>IF(MAX(K$2:K370)&gt;=MAX(J:J),0,MAX(K$2:K370)+1)</f>
        <v>0</v>
      </c>
      <c r="Q371" s="89">
        <v>0</v>
      </c>
      <c r="S371" s="16" t="str">
        <f t="shared" si="16"/>
        <v/>
      </c>
      <c r="U371" s="16">
        <f t="shared" si="17"/>
        <v>0</v>
      </c>
    </row>
    <row r="372" spans="2:21" ht="15" customHeight="1" x14ac:dyDescent="0.15">
      <c r="B372" s="3">
        <f t="shared" si="15"/>
        <v>0</v>
      </c>
      <c r="D372" s="3">
        <f>IF(AND(LEN(O372)=4,J372&gt;0),MAX(D$2:D371)+1,0)</f>
        <v>0</v>
      </c>
      <c r="E372" s="3">
        <f>IF(OR(AND(科目汇总表!P$5=1,LEN(O372)=4,J372&gt;0),AND(科目汇总表!P$5=2,LEN(O372)=6,J372&gt;0),AND(科目汇总表!P$5=3,LEN(O372)=8,J372&gt;0),AND(科目汇总表!P$5=4,LEN(O372)=10,J372&gt;0)),MAX(E$2:E371)+1,0)</f>
        <v>0</v>
      </c>
      <c r="G372" s="10"/>
      <c r="J372" s="3">
        <f>IF(O372="",0,IF(OR(Q372&lt;&gt;0,SUMIF(data2!H$4:H$10000,O372,data2!V$4:V$10000)&lt;&gt;0,SUMIF(data2!H$4:H$10000,O372,data2!W$4:W$10000)&lt;&gt;0,SUMIF(data2!I$4:I$10000,O372,data2!V$4:V$10000)&lt;&gt;0,SUMIF(data2!I$4:I$10000,O372,data2!W$4:W$10000)&lt;&gt;0,SUMIF(data2!J$4:J$10000,O372,data2!V$4:V$10000)&lt;&gt;0,SUMIF(data2!J$4:J$10000,O372,data2!W$4:W$10000)&lt;&gt;0,SUMIF(data2!T$4:T$10000,O372,data2!V$4:V$10000)&lt;&gt;0,SUMIF(data2!T$4:T$10000,O372,data2!W$4:W$10000)&lt;&gt;0),MAX('km2'!J$2:J371)+1,0))</f>
        <v>0</v>
      </c>
      <c r="K372" s="3">
        <f>IF(MAX(K$2:K371)&gt;=MAX(J:J),0,MAX(K$2:K371)+1)</f>
        <v>0</v>
      </c>
      <c r="Q372" s="89">
        <v>0</v>
      </c>
      <c r="S372" s="16" t="str">
        <f t="shared" si="16"/>
        <v/>
      </c>
      <c r="U372" s="16">
        <f t="shared" si="17"/>
        <v>0</v>
      </c>
    </row>
    <row r="373" spans="2:21" ht="15" customHeight="1" x14ac:dyDescent="0.15">
      <c r="B373" s="3">
        <f t="shared" si="15"/>
        <v>0</v>
      </c>
      <c r="D373" s="3">
        <f>IF(AND(LEN(O373)=4,J373&gt;0),MAX(D$2:D372)+1,0)</f>
        <v>0</v>
      </c>
      <c r="E373" s="3">
        <f>IF(OR(AND(科目汇总表!P$5=1,LEN(O373)=4,J373&gt;0),AND(科目汇总表!P$5=2,LEN(O373)=6,J373&gt;0),AND(科目汇总表!P$5=3,LEN(O373)=8,J373&gt;0),AND(科目汇总表!P$5=4,LEN(O373)=10,J373&gt;0)),MAX(E$2:E372)+1,0)</f>
        <v>0</v>
      </c>
      <c r="G373" s="10"/>
      <c r="J373" s="3">
        <f>IF(O373="",0,IF(OR(Q373&lt;&gt;0,SUMIF(data2!H$4:H$10000,O373,data2!V$4:V$10000)&lt;&gt;0,SUMIF(data2!H$4:H$10000,O373,data2!W$4:W$10000)&lt;&gt;0,SUMIF(data2!I$4:I$10000,O373,data2!V$4:V$10000)&lt;&gt;0,SUMIF(data2!I$4:I$10000,O373,data2!W$4:W$10000)&lt;&gt;0,SUMIF(data2!J$4:J$10000,O373,data2!V$4:V$10000)&lt;&gt;0,SUMIF(data2!J$4:J$10000,O373,data2!W$4:W$10000)&lt;&gt;0,SUMIF(data2!T$4:T$10000,O373,data2!V$4:V$10000)&lt;&gt;0,SUMIF(data2!T$4:T$10000,O373,data2!W$4:W$10000)&lt;&gt;0),MAX('km2'!J$2:J372)+1,0))</f>
        <v>0</v>
      </c>
      <c r="K373" s="3">
        <f>IF(MAX(K$2:K372)&gt;=MAX(J:J),0,MAX(K$2:K372)+1)</f>
        <v>0</v>
      </c>
      <c r="Q373" s="89">
        <v>0</v>
      </c>
      <c r="S373" s="16" t="str">
        <f t="shared" si="16"/>
        <v/>
      </c>
      <c r="U373" s="16">
        <f t="shared" si="17"/>
        <v>0</v>
      </c>
    </row>
    <row r="374" spans="2:21" ht="15" customHeight="1" x14ac:dyDescent="0.15">
      <c r="B374" s="3">
        <f t="shared" si="15"/>
        <v>0</v>
      </c>
      <c r="D374" s="3">
        <f>IF(AND(LEN(O374)=4,J374&gt;0),MAX(D$2:D373)+1,0)</f>
        <v>0</v>
      </c>
      <c r="E374" s="3">
        <f>IF(OR(AND(科目汇总表!P$5=1,LEN(O374)=4,J374&gt;0),AND(科目汇总表!P$5=2,LEN(O374)=6,J374&gt;0),AND(科目汇总表!P$5=3,LEN(O374)=8,J374&gt;0),AND(科目汇总表!P$5=4,LEN(O374)=10,J374&gt;0)),MAX(E$2:E373)+1,0)</f>
        <v>0</v>
      </c>
      <c r="G374" s="10"/>
      <c r="J374" s="3">
        <f>IF(O374="",0,IF(OR(Q374&lt;&gt;0,SUMIF(data2!H$4:H$10000,O374,data2!V$4:V$10000)&lt;&gt;0,SUMIF(data2!H$4:H$10000,O374,data2!W$4:W$10000)&lt;&gt;0,SUMIF(data2!I$4:I$10000,O374,data2!V$4:V$10000)&lt;&gt;0,SUMIF(data2!I$4:I$10000,O374,data2!W$4:W$10000)&lt;&gt;0,SUMIF(data2!J$4:J$10000,O374,data2!V$4:V$10000)&lt;&gt;0,SUMIF(data2!J$4:J$10000,O374,data2!W$4:W$10000)&lt;&gt;0,SUMIF(data2!T$4:T$10000,O374,data2!V$4:V$10000)&lt;&gt;0,SUMIF(data2!T$4:T$10000,O374,data2!W$4:W$10000)&lt;&gt;0),MAX('km2'!J$2:J373)+1,0))</f>
        <v>0</v>
      </c>
      <c r="K374" s="3">
        <f>IF(MAX(K$2:K373)&gt;=MAX(J:J),0,MAX(K$2:K373)+1)</f>
        <v>0</v>
      </c>
      <c r="Q374" s="89">
        <v>0</v>
      </c>
      <c r="S374" s="16" t="str">
        <f t="shared" si="16"/>
        <v/>
      </c>
      <c r="U374" s="16">
        <f t="shared" si="17"/>
        <v>0</v>
      </c>
    </row>
    <row r="375" spans="2:21" ht="15" customHeight="1" x14ac:dyDescent="0.15">
      <c r="B375" s="3">
        <f t="shared" si="15"/>
        <v>0</v>
      </c>
      <c r="D375" s="3">
        <f>IF(AND(LEN(O375)=4,J375&gt;0),MAX(D$2:D374)+1,0)</f>
        <v>0</v>
      </c>
      <c r="E375" s="3">
        <f>IF(OR(AND(科目汇总表!P$5=1,LEN(O375)=4,J375&gt;0),AND(科目汇总表!P$5=2,LEN(O375)=6,J375&gt;0),AND(科目汇总表!P$5=3,LEN(O375)=8,J375&gt;0),AND(科目汇总表!P$5=4,LEN(O375)=10,J375&gt;0)),MAX(E$2:E374)+1,0)</f>
        <v>0</v>
      </c>
      <c r="G375" s="10"/>
      <c r="J375" s="3">
        <f>IF(O375="",0,IF(OR(Q375&lt;&gt;0,SUMIF(data2!H$4:H$10000,O375,data2!V$4:V$10000)&lt;&gt;0,SUMIF(data2!H$4:H$10000,O375,data2!W$4:W$10000)&lt;&gt;0,SUMIF(data2!I$4:I$10000,O375,data2!V$4:V$10000)&lt;&gt;0,SUMIF(data2!I$4:I$10000,O375,data2!W$4:W$10000)&lt;&gt;0,SUMIF(data2!J$4:J$10000,O375,data2!V$4:V$10000)&lt;&gt;0,SUMIF(data2!J$4:J$10000,O375,data2!W$4:W$10000)&lt;&gt;0,SUMIF(data2!T$4:T$10000,O375,data2!V$4:V$10000)&lt;&gt;0,SUMIF(data2!T$4:T$10000,O375,data2!W$4:W$10000)&lt;&gt;0),MAX('km2'!J$2:J374)+1,0))</f>
        <v>0</v>
      </c>
      <c r="K375" s="3">
        <f>IF(MAX(K$2:K374)&gt;=MAX(J:J),0,MAX(K$2:K374)+1)</f>
        <v>0</v>
      </c>
      <c r="Q375" s="89">
        <v>0</v>
      </c>
      <c r="S375" s="16" t="str">
        <f t="shared" si="16"/>
        <v/>
      </c>
      <c r="U375" s="16">
        <f t="shared" si="17"/>
        <v>0</v>
      </c>
    </row>
    <row r="376" spans="2:21" ht="15" customHeight="1" x14ac:dyDescent="0.15">
      <c r="B376" s="3">
        <f t="shared" si="15"/>
        <v>0</v>
      </c>
      <c r="D376" s="3">
        <f>IF(AND(LEN(O376)=4,J376&gt;0),MAX(D$2:D375)+1,0)</f>
        <v>0</v>
      </c>
      <c r="E376" s="3">
        <f>IF(OR(AND(科目汇总表!P$5=1,LEN(O376)=4,J376&gt;0),AND(科目汇总表!P$5=2,LEN(O376)=6,J376&gt;0),AND(科目汇总表!P$5=3,LEN(O376)=8,J376&gt;0),AND(科目汇总表!P$5=4,LEN(O376)=10,J376&gt;0)),MAX(E$2:E375)+1,0)</f>
        <v>0</v>
      </c>
      <c r="G376" s="10"/>
      <c r="J376" s="3">
        <f>IF(O376="",0,IF(OR(Q376&lt;&gt;0,SUMIF(data2!H$4:H$10000,O376,data2!V$4:V$10000)&lt;&gt;0,SUMIF(data2!H$4:H$10000,O376,data2!W$4:W$10000)&lt;&gt;0,SUMIF(data2!I$4:I$10000,O376,data2!V$4:V$10000)&lt;&gt;0,SUMIF(data2!I$4:I$10000,O376,data2!W$4:W$10000)&lt;&gt;0,SUMIF(data2!J$4:J$10000,O376,data2!V$4:V$10000)&lt;&gt;0,SUMIF(data2!J$4:J$10000,O376,data2!W$4:W$10000)&lt;&gt;0,SUMIF(data2!T$4:T$10000,O376,data2!V$4:V$10000)&lt;&gt;0,SUMIF(data2!T$4:T$10000,O376,data2!W$4:W$10000)&lt;&gt;0),MAX('km2'!J$2:J375)+1,0))</f>
        <v>0</v>
      </c>
      <c r="K376" s="3">
        <f>IF(MAX(K$2:K375)&gt;=MAX(J:J),0,MAX(K$2:K375)+1)</f>
        <v>0</v>
      </c>
      <c r="Q376" s="89">
        <v>0</v>
      </c>
      <c r="S376" s="16" t="str">
        <f t="shared" si="16"/>
        <v/>
      </c>
      <c r="U376" s="16">
        <f t="shared" si="17"/>
        <v>0</v>
      </c>
    </row>
    <row r="377" spans="2:21" ht="15" customHeight="1" x14ac:dyDescent="0.15">
      <c r="B377" s="3">
        <f t="shared" si="15"/>
        <v>0</v>
      </c>
      <c r="D377" s="3">
        <f>IF(AND(LEN(O377)=4,J377&gt;0),MAX(D$2:D376)+1,0)</f>
        <v>0</v>
      </c>
      <c r="E377" s="3">
        <f>IF(OR(AND(科目汇总表!P$5=1,LEN(O377)=4,J377&gt;0),AND(科目汇总表!P$5=2,LEN(O377)=6,J377&gt;0),AND(科目汇总表!P$5=3,LEN(O377)=8,J377&gt;0),AND(科目汇总表!P$5=4,LEN(O377)=10,J377&gt;0)),MAX(E$2:E376)+1,0)</f>
        <v>0</v>
      </c>
      <c r="G377" s="10"/>
      <c r="J377" s="3">
        <f>IF(O377="",0,IF(OR(Q377&lt;&gt;0,SUMIF(data2!H$4:H$10000,O377,data2!V$4:V$10000)&lt;&gt;0,SUMIF(data2!H$4:H$10000,O377,data2!W$4:W$10000)&lt;&gt;0,SUMIF(data2!I$4:I$10000,O377,data2!V$4:V$10000)&lt;&gt;0,SUMIF(data2!I$4:I$10000,O377,data2!W$4:W$10000)&lt;&gt;0,SUMIF(data2!J$4:J$10000,O377,data2!V$4:V$10000)&lt;&gt;0,SUMIF(data2!J$4:J$10000,O377,data2!W$4:W$10000)&lt;&gt;0,SUMIF(data2!T$4:T$10000,O377,data2!V$4:V$10000)&lt;&gt;0,SUMIF(data2!T$4:T$10000,O377,data2!W$4:W$10000)&lt;&gt;0),MAX('km2'!J$2:J376)+1,0))</f>
        <v>0</v>
      </c>
      <c r="K377" s="3">
        <f>IF(MAX(K$2:K376)&gt;=MAX(J:J),0,MAX(K$2:K376)+1)</f>
        <v>0</v>
      </c>
      <c r="Q377" s="89">
        <v>0</v>
      </c>
      <c r="S377" s="16" t="str">
        <f t="shared" si="16"/>
        <v/>
      </c>
      <c r="U377" s="16">
        <f t="shared" si="17"/>
        <v>0</v>
      </c>
    </row>
    <row r="378" spans="2:21" ht="15" customHeight="1" x14ac:dyDescent="0.15">
      <c r="B378" s="3">
        <f t="shared" si="15"/>
        <v>0</v>
      </c>
      <c r="D378" s="3">
        <f>IF(AND(LEN(O378)=4,J378&gt;0),MAX(D$2:D377)+1,0)</f>
        <v>0</v>
      </c>
      <c r="E378" s="3">
        <f>IF(OR(AND(科目汇总表!P$5=1,LEN(O378)=4,J378&gt;0),AND(科目汇总表!P$5=2,LEN(O378)=6,J378&gt;0),AND(科目汇总表!P$5=3,LEN(O378)=8,J378&gt;0),AND(科目汇总表!P$5=4,LEN(O378)=10,J378&gt;0)),MAX(E$2:E377)+1,0)</f>
        <v>0</v>
      </c>
      <c r="G378" s="10"/>
      <c r="J378" s="3">
        <f>IF(O378="",0,IF(OR(Q378&lt;&gt;0,SUMIF(data2!H$4:H$10000,O378,data2!V$4:V$10000)&lt;&gt;0,SUMIF(data2!H$4:H$10000,O378,data2!W$4:W$10000)&lt;&gt;0,SUMIF(data2!I$4:I$10000,O378,data2!V$4:V$10000)&lt;&gt;0,SUMIF(data2!I$4:I$10000,O378,data2!W$4:W$10000)&lt;&gt;0,SUMIF(data2!J$4:J$10000,O378,data2!V$4:V$10000)&lt;&gt;0,SUMIF(data2!J$4:J$10000,O378,data2!W$4:W$10000)&lt;&gt;0,SUMIF(data2!T$4:T$10000,O378,data2!V$4:V$10000)&lt;&gt;0,SUMIF(data2!T$4:T$10000,O378,data2!W$4:W$10000)&lt;&gt;0),MAX('km2'!J$2:J377)+1,0))</f>
        <v>0</v>
      </c>
      <c r="K378" s="3">
        <f>IF(MAX(K$2:K377)&gt;=MAX(J:J),0,MAX(K$2:K377)+1)</f>
        <v>0</v>
      </c>
      <c r="Q378" s="89">
        <v>0</v>
      </c>
      <c r="S378" s="16" t="str">
        <f t="shared" si="16"/>
        <v/>
      </c>
      <c r="U378" s="16">
        <f t="shared" si="17"/>
        <v>0</v>
      </c>
    </row>
    <row r="379" spans="2:21" ht="15" customHeight="1" x14ac:dyDescent="0.15">
      <c r="B379" s="3">
        <f t="shared" si="15"/>
        <v>0</v>
      </c>
      <c r="D379" s="3">
        <f>IF(AND(LEN(O379)=4,J379&gt;0),MAX(D$2:D378)+1,0)</f>
        <v>0</v>
      </c>
      <c r="E379" s="3">
        <f>IF(OR(AND(科目汇总表!P$5=1,LEN(O379)=4,J379&gt;0),AND(科目汇总表!P$5=2,LEN(O379)=6,J379&gt;0),AND(科目汇总表!P$5=3,LEN(O379)=8,J379&gt;0),AND(科目汇总表!P$5=4,LEN(O379)=10,J379&gt;0)),MAX(E$2:E378)+1,0)</f>
        <v>0</v>
      </c>
      <c r="G379" s="10"/>
      <c r="J379" s="3">
        <f>IF(O379="",0,IF(OR(Q379&lt;&gt;0,SUMIF(data2!H$4:H$10000,O379,data2!V$4:V$10000)&lt;&gt;0,SUMIF(data2!H$4:H$10000,O379,data2!W$4:W$10000)&lt;&gt;0,SUMIF(data2!I$4:I$10000,O379,data2!V$4:V$10000)&lt;&gt;0,SUMIF(data2!I$4:I$10000,O379,data2!W$4:W$10000)&lt;&gt;0,SUMIF(data2!J$4:J$10000,O379,data2!V$4:V$10000)&lt;&gt;0,SUMIF(data2!J$4:J$10000,O379,data2!W$4:W$10000)&lt;&gt;0,SUMIF(data2!T$4:T$10000,O379,data2!V$4:V$10000)&lt;&gt;0,SUMIF(data2!T$4:T$10000,O379,data2!W$4:W$10000)&lt;&gt;0),MAX('km2'!J$2:J378)+1,0))</f>
        <v>0</v>
      </c>
      <c r="K379" s="3">
        <f>IF(MAX(K$2:K378)&gt;=MAX(J:J),0,MAX(K$2:K378)+1)</f>
        <v>0</v>
      </c>
      <c r="Q379" s="89">
        <v>0</v>
      </c>
      <c r="S379" s="16" t="str">
        <f t="shared" si="16"/>
        <v/>
      </c>
      <c r="U379" s="16">
        <f t="shared" si="17"/>
        <v>0</v>
      </c>
    </row>
    <row r="380" spans="2:21" ht="15" customHeight="1" x14ac:dyDescent="0.15">
      <c r="B380" s="3">
        <f t="shared" si="15"/>
        <v>0</v>
      </c>
      <c r="D380" s="3">
        <f>IF(AND(LEN(O380)=4,J380&gt;0),MAX(D$2:D379)+1,0)</f>
        <v>0</v>
      </c>
      <c r="E380" s="3">
        <f>IF(OR(AND(科目汇总表!P$5=1,LEN(O380)=4,J380&gt;0),AND(科目汇总表!P$5=2,LEN(O380)=6,J380&gt;0),AND(科目汇总表!P$5=3,LEN(O380)=8,J380&gt;0),AND(科目汇总表!P$5=4,LEN(O380)=10,J380&gt;0)),MAX(E$2:E379)+1,0)</f>
        <v>0</v>
      </c>
      <c r="G380" s="10"/>
      <c r="J380" s="3">
        <f>IF(O380="",0,IF(OR(Q380&lt;&gt;0,SUMIF(data2!H$4:H$10000,O380,data2!V$4:V$10000)&lt;&gt;0,SUMIF(data2!H$4:H$10000,O380,data2!W$4:W$10000)&lt;&gt;0,SUMIF(data2!I$4:I$10000,O380,data2!V$4:V$10000)&lt;&gt;0,SUMIF(data2!I$4:I$10000,O380,data2!W$4:W$10000)&lt;&gt;0,SUMIF(data2!J$4:J$10000,O380,data2!V$4:V$10000)&lt;&gt;0,SUMIF(data2!J$4:J$10000,O380,data2!W$4:W$10000)&lt;&gt;0,SUMIF(data2!T$4:T$10000,O380,data2!V$4:V$10000)&lt;&gt;0,SUMIF(data2!T$4:T$10000,O380,data2!W$4:W$10000)&lt;&gt;0),MAX('km2'!J$2:J379)+1,0))</f>
        <v>0</v>
      </c>
      <c r="K380" s="3">
        <f>IF(MAX(K$2:K379)&gt;=MAX(J:J),0,MAX(K$2:K379)+1)</f>
        <v>0</v>
      </c>
      <c r="Q380" s="89">
        <v>0</v>
      </c>
      <c r="S380" s="16" t="str">
        <f t="shared" si="16"/>
        <v/>
      </c>
      <c r="U380" s="16">
        <f t="shared" si="17"/>
        <v>0</v>
      </c>
    </row>
    <row r="381" spans="2:21" ht="15" customHeight="1" x14ac:dyDescent="0.15">
      <c r="B381" s="3">
        <f t="shared" si="15"/>
        <v>0</v>
      </c>
      <c r="D381" s="3">
        <f>IF(AND(LEN(O381)=4,J381&gt;0),MAX(D$2:D380)+1,0)</f>
        <v>0</v>
      </c>
      <c r="E381" s="3">
        <f>IF(OR(AND(科目汇总表!P$5=1,LEN(O381)=4,J381&gt;0),AND(科目汇总表!P$5=2,LEN(O381)=6,J381&gt;0),AND(科目汇总表!P$5=3,LEN(O381)=8,J381&gt;0),AND(科目汇总表!P$5=4,LEN(O381)=10,J381&gt;0)),MAX(E$2:E380)+1,0)</f>
        <v>0</v>
      </c>
      <c r="G381" s="10"/>
      <c r="J381" s="3">
        <f>IF(O381="",0,IF(OR(Q381&lt;&gt;0,SUMIF(data2!H$4:H$10000,O381,data2!V$4:V$10000)&lt;&gt;0,SUMIF(data2!H$4:H$10000,O381,data2!W$4:W$10000)&lt;&gt;0,SUMIF(data2!I$4:I$10000,O381,data2!V$4:V$10000)&lt;&gt;0,SUMIF(data2!I$4:I$10000,O381,data2!W$4:W$10000)&lt;&gt;0,SUMIF(data2!J$4:J$10000,O381,data2!V$4:V$10000)&lt;&gt;0,SUMIF(data2!J$4:J$10000,O381,data2!W$4:W$10000)&lt;&gt;0,SUMIF(data2!T$4:T$10000,O381,data2!V$4:V$10000)&lt;&gt;0,SUMIF(data2!T$4:T$10000,O381,data2!W$4:W$10000)&lt;&gt;0),MAX('km2'!J$2:J380)+1,0))</f>
        <v>0</v>
      </c>
      <c r="K381" s="3">
        <f>IF(MAX(K$2:K380)&gt;=MAX(J:J),0,MAX(K$2:K380)+1)</f>
        <v>0</v>
      </c>
      <c r="Q381" s="89">
        <v>0</v>
      </c>
      <c r="S381" s="16" t="str">
        <f t="shared" si="16"/>
        <v/>
      </c>
      <c r="U381" s="16">
        <f t="shared" si="17"/>
        <v>0</v>
      </c>
    </row>
    <row r="382" spans="2:21" ht="15" customHeight="1" x14ac:dyDescent="0.15">
      <c r="B382" s="3">
        <f t="shared" si="15"/>
        <v>0</v>
      </c>
      <c r="D382" s="3">
        <f>IF(AND(LEN(O382)=4,J382&gt;0),MAX(D$2:D381)+1,0)</f>
        <v>0</v>
      </c>
      <c r="E382" s="3">
        <f>IF(OR(AND(科目汇总表!P$5=1,LEN(O382)=4,J382&gt;0),AND(科目汇总表!P$5=2,LEN(O382)=6,J382&gt;0),AND(科目汇总表!P$5=3,LEN(O382)=8,J382&gt;0),AND(科目汇总表!P$5=4,LEN(O382)=10,J382&gt;0)),MAX(E$2:E381)+1,0)</f>
        <v>0</v>
      </c>
      <c r="G382" s="10"/>
      <c r="J382" s="3">
        <f>IF(O382="",0,IF(OR(Q382&lt;&gt;0,SUMIF(data2!H$4:H$10000,O382,data2!V$4:V$10000)&lt;&gt;0,SUMIF(data2!H$4:H$10000,O382,data2!W$4:W$10000)&lt;&gt;0,SUMIF(data2!I$4:I$10000,O382,data2!V$4:V$10000)&lt;&gt;0,SUMIF(data2!I$4:I$10000,O382,data2!W$4:W$10000)&lt;&gt;0,SUMIF(data2!J$4:J$10000,O382,data2!V$4:V$10000)&lt;&gt;0,SUMIF(data2!J$4:J$10000,O382,data2!W$4:W$10000)&lt;&gt;0,SUMIF(data2!T$4:T$10000,O382,data2!V$4:V$10000)&lt;&gt;0,SUMIF(data2!T$4:T$10000,O382,data2!W$4:W$10000)&lt;&gt;0),MAX('km2'!J$2:J381)+1,0))</f>
        <v>0</v>
      </c>
      <c r="K382" s="3">
        <f>IF(MAX(K$2:K381)&gt;=MAX(J:J),0,MAX(K$2:K381)+1)</f>
        <v>0</v>
      </c>
      <c r="Q382" s="89">
        <v>0</v>
      </c>
      <c r="S382" s="16" t="str">
        <f t="shared" si="16"/>
        <v/>
      </c>
      <c r="U382" s="16">
        <f t="shared" si="17"/>
        <v>0</v>
      </c>
    </row>
    <row r="383" spans="2:21" ht="15" customHeight="1" x14ac:dyDescent="0.15">
      <c r="B383" s="3">
        <f t="shared" si="15"/>
        <v>0</v>
      </c>
      <c r="D383" s="3">
        <f>IF(AND(LEN(O383)=4,J383&gt;0),MAX(D$2:D382)+1,0)</f>
        <v>0</v>
      </c>
      <c r="E383" s="3">
        <f>IF(OR(AND(科目汇总表!P$5=1,LEN(O383)=4,J383&gt;0),AND(科目汇总表!P$5=2,LEN(O383)=6,J383&gt;0),AND(科目汇总表!P$5=3,LEN(O383)=8,J383&gt;0),AND(科目汇总表!P$5=4,LEN(O383)=10,J383&gt;0)),MAX(E$2:E382)+1,0)</f>
        <v>0</v>
      </c>
      <c r="G383" s="10"/>
      <c r="J383" s="3">
        <f>IF(O383="",0,IF(OR(Q383&lt;&gt;0,SUMIF(data2!H$4:H$10000,O383,data2!V$4:V$10000)&lt;&gt;0,SUMIF(data2!H$4:H$10000,O383,data2!W$4:W$10000)&lt;&gt;0,SUMIF(data2!I$4:I$10000,O383,data2!V$4:V$10000)&lt;&gt;0,SUMIF(data2!I$4:I$10000,O383,data2!W$4:W$10000)&lt;&gt;0,SUMIF(data2!J$4:J$10000,O383,data2!V$4:V$10000)&lt;&gt;0,SUMIF(data2!J$4:J$10000,O383,data2!W$4:W$10000)&lt;&gt;0,SUMIF(data2!T$4:T$10000,O383,data2!V$4:V$10000)&lt;&gt;0,SUMIF(data2!T$4:T$10000,O383,data2!W$4:W$10000)&lt;&gt;0),MAX('km2'!J$2:J382)+1,0))</f>
        <v>0</v>
      </c>
      <c r="K383" s="3">
        <f>IF(MAX(K$2:K382)&gt;=MAX(J:J),0,MAX(K$2:K382)+1)</f>
        <v>0</v>
      </c>
      <c r="Q383" s="89">
        <v>0</v>
      </c>
      <c r="S383" s="16" t="str">
        <f t="shared" si="16"/>
        <v/>
      </c>
      <c r="U383" s="16">
        <f t="shared" si="17"/>
        <v>0</v>
      </c>
    </row>
    <row r="384" spans="2:21" ht="15" customHeight="1" x14ac:dyDescent="0.15">
      <c r="B384" s="3">
        <f t="shared" si="15"/>
        <v>0</v>
      </c>
      <c r="D384" s="3">
        <f>IF(AND(LEN(O384)=4,J384&gt;0),MAX(D$2:D383)+1,0)</f>
        <v>0</v>
      </c>
      <c r="E384" s="3">
        <f>IF(OR(AND(科目汇总表!P$5=1,LEN(O384)=4,J384&gt;0),AND(科目汇总表!P$5=2,LEN(O384)=6,J384&gt;0),AND(科目汇总表!P$5=3,LEN(O384)=8,J384&gt;0),AND(科目汇总表!P$5=4,LEN(O384)=10,J384&gt;0)),MAX(E$2:E383)+1,0)</f>
        <v>0</v>
      </c>
      <c r="G384" s="10"/>
      <c r="J384" s="3">
        <f>IF(O384="",0,IF(OR(Q384&lt;&gt;0,SUMIF(data2!H$4:H$10000,O384,data2!V$4:V$10000)&lt;&gt;0,SUMIF(data2!H$4:H$10000,O384,data2!W$4:W$10000)&lt;&gt;0,SUMIF(data2!I$4:I$10000,O384,data2!V$4:V$10000)&lt;&gt;0,SUMIF(data2!I$4:I$10000,O384,data2!W$4:W$10000)&lt;&gt;0,SUMIF(data2!J$4:J$10000,O384,data2!V$4:V$10000)&lt;&gt;0,SUMIF(data2!J$4:J$10000,O384,data2!W$4:W$10000)&lt;&gt;0,SUMIF(data2!T$4:T$10000,O384,data2!V$4:V$10000)&lt;&gt;0,SUMIF(data2!T$4:T$10000,O384,data2!W$4:W$10000)&lt;&gt;0),MAX('km2'!J$2:J383)+1,0))</f>
        <v>0</v>
      </c>
      <c r="K384" s="3">
        <f>IF(MAX(K$2:K383)&gt;=MAX(J:J),0,MAX(K$2:K383)+1)</f>
        <v>0</v>
      </c>
      <c r="Q384" s="89">
        <v>0</v>
      </c>
      <c r="S384" s="16" t="str">
        <f t="shared" si="16"/>
        <v/>
      </c>
      <c r="U384" s="16">
        <f t="shared" si="17"/>
        <v>0</v>
      </c>
    </row>
    <row r="385" spans="2:21" ht="15" customHeight="1" x14ac:dyDescent="0.15">
      <c r="B385" s="3">
        <f t="shared" si="15"/>
        <v>0</v>
      </c>
      <c r="D385" s="3">
        <f>IF(AND(LEN(O385)=4,J385&gt;0),MAX(D$2:D384)+1,0)</f>
        <v>0</v>
      </c>
      <c r="E385" s="3">
        <f>IF(OR(AND(科目汇总表!P$5=1,LEN(O385)=4,J385&gt;0),AND(科目汇总表!P$5=2,LEN(O385)=6,J385&gt;0),AND(科目汇总表!P$5=3,LEN(O385)=8,J385&gt;0),AND(科目汇总表!P$5=4,LEN(O385)=10,J385&gt;0)),MAX(E$2:E384)+1,0)</f>
        <v>0</v>
      </c>
      <c r="G385" s="10"/>
      <c r="J385" s="3">
        <f>IF(O385="",0,IF(OR(Q385&lt;&gt;0,SUMIF(data2!H$4:H$10000,O385,data2!V$4:V$10000)&lt;&gt;0,SUMIF(data2!H$4:H$10000,O385,data2!W$4:W$10000)&lt;&gt;0,SUMIF(data2!I$4:I$10000,O385,data2!V$4:V$10000)&lt;&gt;0,SUMIF(data2!I$4:I$10000,O385,data2!W$4:W$10000)&lt;&gt;0,SUMIF(data2!J$4:J$10000,O385,data2!V$4:V$10000)&lt;&gt;0,SUMIF(data2!J$4:J$10000,O385,data2!W$4:W$10000)&lt;&gt;0,SUMIF(data2!T$4:T$10000,O385,data2!V$4:V$10000)&lt;&gt;0,SUMIF(data2!T$4:T$10000,O385,data2!W$4:W$10000)&lt;&gt;0),MAX('km2'!J$2:J384)+1,0))</f>
        <v>0</v>
      </c>
      <c r="K385" s="3">
        <f>IF(MAX(K$2:K384)&gt;=MAX(J:J),0,MAX(K$2:K384)+1)</f>
        <v>0</v>
      </c>
      <c r="Q385" s="89">
        <v>0</v>
      </c>
      <c r="S385" s="16" t="str">
        <f t="shared" si="16"/>
        <v/>
      </c>
      <c r="U385" s="16">
        <f t="shared" si="17"/>
        <v>0</v>
      </c>
    </row>
    <row r="386" spans="2:21" ht="15" customHeight="1" x14ac:dyDescent="0.15">
      <c r="B386" s="3">
        <f t="shared" si="15"/>
        <v>0</v>
      </c>
      <c r="D386" s="3">
        <f>IF(AND(LEN(O386)=4,J386&gt;0),MAX(D$2:D385)+1,0)</f>
        <v>0</v>
      </c>
      <c r="E386" s="3">
        <f>IF(OR(AND(科目汇总表!P$5=1,LEN(O386)=4,J386&gt;0),AND(科目汇总表!P$5=2,LEN(O386)=6,J386&gt;0),AND(科目汇总表!P$5=3,LEN(O386)=8,J386&gt;0),AND(科目汇总表!P$5=4,LEN(O386)=10,J386&gt;0)),MAX(E$2:E385)+1,0)</f>
        <v>0</v>
      </c>
      <c r="G386" s="10"/>
      <c r="J386" s="3">
        <f>IF(O386="",0,IF(OR(Q386&lt;&gt;0,SUMIF(data2!H$4:H$10000,O386,data2!V$4:V$10000)&lt;&gt;0,SUMIF(data2!H$4:H$10000,O386,data2!W$4:W$10000)&lt;&gt;0,SUMIF(data2!I$4:I$10000,O386,data2!V$4:V$10000)&lt;&gt;0,SUMIF(data2!I$4:I$10000,O386,data2!W$4:W$10000)&lt;&gt;0,SUMIF(data2!J$4:J$10000,O386,data2!V$4:V$10000)&lt;&gt;0,SUMIF(data2!J$4:J$10000,O386,data2!W$4:W$10000)&lt;&gt;0,SUMIF(data2!T$4:T$10000,O386,data2!V$4:V$10000)&lt;&gt;0,SUMIF(data2!T$4:T$10000,O386,data2!W$4:W$10000)&lt;&gt;0),MAX('km2'!J$2:J385)+1,0))</f>
        <v>0</v>
      </c>
      <c r="K386" s="3">
        <f>IF(MAX(K$2:K385)&gt;=MAX(J:J),0,MAX(K$2:K385)+1)</f>
        <v>0</v>
      </c>
      <c r="Q386" s="89">
        <v>0</v>
      </c>
      <c r="S386" s="16" t="str">
        <f t="shared" si="16"/>
        <v/>
      </c>
      <c r="U386" s="16">
        <f t="shared" si="17"/>
        <v>0</v>
      </c>
    </row>
    <row r="387" spans="2:21" ht="15" customHeight="1" x14ac:dyDescent="0.15">
      <c r="B387" s="3">
        <f t="shared" si="15"/>
        <v>0</v>
      </c>
      <c r="D387" s="3">
        <f>IF(AND(LEN(O387)=4,J387&gt;0),MAX(D$2:D386)+1,0)</f>
        <v>0</v>
      </c>
      <c r="E387" s="3">
        <f>IF(OR(AND(科目汇总表!P$5=1,LEN(O387)=4,J387&gt;0),AND(科目汇总表!P$5=2,LEN(O387)=6,J387&gt;0),AND(科目汇总表!P$5=3,LEN(O387)=8,J387&gt;0),AND(科目汇总表!P$5=4,LEN(O387)=10,J387&gt;0)),MAX(E$2:E386)+1,0)</f>
        <v>0</v>
      </c>
      <c r="G387" s="10"/>
      <c r="J387" s="3">
        <f>IF(O387="",0,IF(OR(Q387&lt;&gt;0,SUMIF(data2!H$4:H$10000,O387,data2!V$4:V$10000)&lt;&gt;0,SUMIF(data2!H$4:H$10000,O387,data2!W$4:W$10000)&lt;&gt;0,SUMIF(data2!I$4:I$10000,O387,data2!V$4:V$10000)&lt;&gt;0,SUMIF(data2!I$4:I$10000,O387,data2!W$4:W$10000)&lt;&gt;0,SUMIF(data2!J$4:J$10000,O387,data2!V$4:V$10000)&lt;&gt;0,SUMIF(data2!J$4:J$10000,O387,data2!W$4:W$10000)&lt;&gt;0,SUMIF(data2!T$4:T$10000,O387,data2!V$4:V$10000)&lt;&gt;0,SUMIF(data2!T$4:T$10000,O387,data2!W$4:W$10000)&lt;&gt;0),MAX('km2'!J$2:J386)+1,0))</f>
        <v>0</v>
      </c>
      <c r="K387" s="3">
        <f>IF(MAX(K$2:K386)&gt;=MAX(J:J),0,MAX(K$2:K386)+1)</f>
        <v>0</v>
      </c>
      <c r="Q387" s="89">
        <v>0</v>
      </c>
      <c r="S387" s="16" t="str">
        <f t="shared" si="16"/>
        <v/>
      </c>
      <c r="U387" s="16">
        <f t="shared" si="17"/>
        <v>0</v>
      </c>
    </row>
    <row r="388" spans="2:21" ht="15" customHeight="1" x14ac:dyDescent="0.15">
      <c r="B388" s="3">
        <f t="shared" ref="B388:B451" si="18">IF(P388="",0,ROW()-2)</f>
        <v>0</v>
      </c>
      <c r="D388" s="3">
        <f>IF(AND(LEN(O388)=4,J388&gt;0),MAX(D$2:D387)+1,0)</f>
        <v>0</v>
      </c>
      <c r="E388" s="3">
        <f>IF(OR(AND(科目汇总表!P$5=1,LEN(O388)=4,J388&gt;0),AND(科目汇总表!P$5=2,LEN(O388)=6,J388&gt;0),AND(科目汇总表!P$5=3,LEN(O388)=8,J388&gt;0),AND(科目汇总表!P$5=4,LEN(O388)=10,J388&gt;0)),MAX(E$2:E387)+1,0)</f>
        <v>0</v>
      </c>
      <c r="G388" s="10"/>
      <c r="J388" s="3">
        <f>IF(O388="",0,IF(OR(Q388&lt;&gt;0,SUMIF(data2!H$4:H$10000,O388,data2!V$4:V$10000)&lt;&gt;0,SUMIF(data2!H$4:H$10000,O388,data2!W$4:W$10000)&lt;&gt;0,SUMIF(data2!I$4:I$10000,O388,data2!V$4:V$10000)&lt;&gt;0,SUMIF(data2!I$4:I$10000,O388,data2!W$4:W$10000)&lt;&gt;0,SUMIF(data2!J$4:J$10000,O388,data2!V$4:V$10000)&lt;&gt;0,SUMIF(data2!J$4:J$10000,O388,data2!W$4:W$10000)&lt;&gt;0,SUMIF(data2!T$4:T$10000,O388,data2!V$4:V$10000)&lt;&gt;0,SUMIF(data2!T$4:T$10000,O388,data2!W$4:W$10000)&lt;&gt;0),MAX('km2'!J$2:J387)+1,0))</f>
        <v>0</v>
      </c>
      <c r="K388" s="3">
        <f>IF(MAX(K$2:K387)&gt;=MAX(J:J),0,MAX(K$2:K387)+1)</f>
        <v>0</v>
      </c>
      <c r="Q388" s="89">
        <v>0</v>
      </c>
      <c r="S388" s="16" t="str">
        <f t="shared" ref="S388:S451" si="19">IF(P388="","",O388&amp;" "&amp;P388)</f>
        <v/>
      </c>
      <c r="U388" s="16">
        <f t="shared" ref="U388:U451" si="20">IF(K388=0,0,VLOOKUP(K388,J:P,6,0)&amp;" "&amp;VLOOKUP(K388,J:P,7,0))</f>
        <v>0</v>
      </c>
    </row>
    <row r="389" spans="2:21" ht="15" customHeight="1" x14ac:dyDescent="0.15">
      <c r="B389" s="3">
        <f t="shared" si="18"/>
        <v>0</v>
      </c>
      <c r="D389" s="3">
        <f>IF(AND(LEN(O389)=4,J389&gt;0),MAX(D$2:D388)+1,0)</f>
        <v>0</v>
      </c>
      <c r="E389" s="3">
        <f>IF(OR(AND(科目汇总表!P$5=1,LEN(O389)=4,J389&gt;0),AND(科目汇总表!P$5=2,LEN(O389)=6,J389&gt;0),AND(科目汇总表!P$5=3,LEN(O389)=8,J389&gt;0),AND(科目汇总表!P$5=4,LEN(O389)=10,J389&gt;0)),MAX(E$2:E388)+1,0)</f>
        <v>0</v>
      </c>
      <c r="G389" s="10"/>
      <c r="J389" s="3">
        <f>IF(O389="",0,IF(OR(Q389&lt;&gt;0,SUMIF(data2!H$4:H$10000,O389,data2!V$4:V$10000)&lt;&gt;0,SUMIF(data2!H$4:H$10000,O389,data2!W$4:W$10000)&lt;&gt;0,SUMIF(data2!I$4:I$10000,O389,data2!V$4:V$10000)&lt;&gt;0,SUMIF(data2!I$4:I$10000,O389,data2!W$4:W$10000)&lt;&gt;0,SUMIF(data2!J$4:J$10000,O389,data2!V$4:V$10000)&lt;&gt;0,SUMIF(data2!J$4:J$10000,O389,data2!W$4:W$10000)&lt;&gt;0,SUMIF(data2!T$4:T$10000,O389,data2!V$4:V$10000)&lt;&gt;0,SUMIF(data2!T$4:T$10000,O389,data2!W$4:W$10000)&lt;&gt;0),MAX('km2'!J$2:J388)+1,0))</f>
        <v>0</v>
      </c>
      <c r="K389" s="3">
        <f>IF(MAX(K$2:K388)&gt;=MAX(J:J),0,MAX(K$2:K388)+1)</f>
        <v>0</v>
      </c>
      <c r="Q389" s="89">
        <v>0</v>
      </c>
      <c r="S389" s="16" t="str">
        <f t="shared" si="19"/>
        <v/>
      </c>
      <c r="U389" s="16">
        <f t="shared" si="20"/>
        <v>0</v>
      </c>
    </row>
    <row r="390" spans="2:21" ht="15" customHeight="1" x14ac:dyDescent="0.15">
      <c r="B390" s="3">
        <f t="shared" si="18"/>
        <v>0</v>
      </c>
      <c r="D390" s="3">
        <f>IF(AND(LEN(O390)=4,J390&gt;0),MAX(D$2:D389)+1,0)</f>
        <v>0</v>
      </c>
      <c r="E390" s="3">
        <f>IF(OR(AND(科目汇总表!P$5=1,LEN(O390)=4,J390&gt;0),AND(科目汇总表!P$5=2,LEN(O390)=6,J390&gt;0),AND(科目汇总表!P$5=3,LEN(O390)=8,J390&gt;0),AND(科目汇总表!P$5=4,LEN(O390)=10,J390&gt;0)),MAX(E$2:E389)+1,0)</f>
        <v>0</v>
      </c>
      <c r="G390" s="10"/>
      <c r="J390" s="3">
        <f>IF(O390="",0,IF(OR(Q390&lt;&gt;0,SUMIF(data2!H$4:H$10000,O390,data2!V$4:V$10000)&lt;&gt;0,SUMIF(data2!H$4:H$10000,O390,data2!W$4:W$10000)&lt;&gt;0,SUMIF(data2!I$4:I$10000,O390,data2!V$4:V$10000)&lt;&gt;0,SUMIF(data2!I$4:I$10000,O390,data2!W$4:W$10000)&lt;&gt;0,SUMIF(data2!J$4:J$10000,O390,data2!V$4:V$10000)&lt;&gt;0,SUMIF(data2!J$4:J$10000,O390,data2!W$4:W$10000)&lt;&gt;0,SUMIF(data2!T$4:T$10000,O390,data2!V$4:V$10000)&lt;&gt;0,SUMIF(data2!T$4:T$10000,O390,data2!W$4:W$10000)&lt;&gt;0),MAX('km2'!J$2:J389)+1,0))</f>
        <v>0</v>
      </c>
      <c r="K390" s="3">
        <f>IF(MAX(K$2:K389)&gt;=MAX(J:J),0,MAX(K$2:K389)+1)</f>
        <v>0</v>
      </c>
      <c r="Q390" s="89">
        <v>0</v>
      </c>
      <c r="S390" s="16" t="str">
        <f t="shared" si="19"/>
        <v/>
      </c>
      <c r="U390" s="16">
        <f t="shared" si="20"/>
        <v>0</v>
      </c>
    </row>
    <row r="391" spans="2:21" ht="15" customHeight="1" x14ac:dyDescent="0.15">
      <c r="B391" s="3">
        <f t="shared" si="18"/>
        <v>0</v>
      </c>
      <c r="D391" s="3">
        <f>IF(AND(LEN(O391)=4,J391&gt;0),MAX(D$2:D390)+1,0)</f>
        <v>0</v>
      </c>
      <c r="E391" s="3">
        <f>IF(OR(AND(科目汇总表!P$5=1,LEN(O391)=4,J391&gt;0),AND(科目汇总表!P$5=2,LEN(O391)=6,J391&gt;0),AND(科目汇总表!P$5=3,LEN(O391)=8,J391&gt;0),AND(科目汇总表!P$5=4,LEN(O391)=10,J391&gt;0)),MAX(E$2:E390)+1,0)</f>
        <v>0</v>
      </c>
      <c r="G391" s="10"/>
      <c r="J391" s="3">
        <f>IF(O391="",0,IF(OR(Q391&lt;&gt;0,SUMIF(data2!H$4:H$10000,O391,data2!V$4:V$10000)&lt;&gt;0,SUMIF(data2!H$4:H$10000,O391,data2!W$4:W$10000)&lt;&gt;0,SUMIF(data2!I$4:I$10000,O391,data2!V$4:V$10000)&lt;&gt;0,SUMIF(data2!I$4:I$10000,O391,data2!W$4:W$10000)&lt;&gt;0,SUMIF(data2!J$4:J$10000,O391,data2!V$4:V$10000)&lt;&gt;0,SUMIF(data2!J$4:J$10000,O391,data2!W$4:W$10000)&lt;&gt;0,SUMIF(data2!T$4:T$10000,O391,data2!V$4:V$10000)&lt;&gt;0,SUMIF(data2!T$4:T$10000,O391,data2!W$4:W$10000)&lt;&gt;0),MAX('km2'!J$2:J390)+1,0))</f>
        <v>0</v>
      </c>
      <c r="K391" s="3">
        <f>IF(MAX(K$2:K390)&gt;=MAX(J:J),0,MAX(K$2:K390)+1)</f>
        <v>0</v>
      </c>
      <c r="Q391" s="89">
        <v>0</v>
      </c>
      <c r="S391" s="16" t="str">
        <f t="shared" si="19"/>
        <v/>
      </c>
      <c r="U391" s="16">
        <f t="shared" si="20"/>
        <v>0</v>
      </c>
    </row>
    <row r="392" spans="2:21" ht="15" customHeight="1" x14ac:dyDescent="0.15">
      <c r="B392" s="3">
        <f t="shared" si="18"/>
        <v>0</v>
      </c>
      <c r="D392" s="3">
        <f>IF(AND(LEN(O392)=4,J392&gt;0),MAX(D$2:D391)+1,0)</f>
        <v>0</v>
      </c>
      <c r="E392" s="3">
        <f>IF(OR(AND(科目汇总表!P$5=1,LEN(O392)=4,J392&gt;0),AND(科目汇总表!P$5=2,LEN(O392)=6,J392&gt;0),AND(科目汇总表!P$5=3,LEN(O392)=8,J392&gt;0),AND(科目汇总表!P$5=4,LEN(O392)=10,J392&gt;0)),MAX(E$2:E391)+1,0)</f>
        <v>0</v>
      </c>
      <c r="G392" s="10"/>
      <c r="J392" s="3">
        <f>IF(O392="",0,IF(OR(Q392&lt;&gt;0,SUMIF(data2!H$4:H$10000,O392,data2!V$4:V$10000)&lt;&gt;0,SUMIF(data2!H$4:H$10000,O392,data2!W$4:W$10000)&lt;&gt;0,SUMIF(data2!I$4:I$10000,O392,data2!V$4:V$10000)&lt;&gt;0,SUMIF(data2!I$4:I$10000,O392,data2!W$4:W$10000)&lt;&gt;0,SUMIF(data2!J$4:J$10000,O392,data2!V$4:V$10000)&lt;&gt;0,SUMIF(data2!J$4:J$10000,O392,data2!W$4:W$10000)&lt;&gt;0,SUMIF(data2!T$4:T$10000,O392,data2!V$4:V$10000)&lt;&gt;0,SUMIF(data2!T$4:T$10000,O392,data2!W$4:W$10000)&lt;&gt;0),MAX('km2'!J$2:J391)+1,0))</f>
        <v>0</v>
      </c>
      <c r="K392" s="3">
        <f>IF(MAX(K$2:K391)&gt;=MAX(J:J),0,MAX(K$2:K391)+1)</f>
        <v>0</v>
      </c>
      <c r="Q392" s="89">
        <v>0</v>
      </c>
      <c r="S392" s="16" t="str">
        <f t="shared" si="19"/>
        <v/>
      </c>
      <c r="U392" s="16">
        <f t="shared" si="20"/>
        <v>0</v>
      </c>
    </row>
    <row r="393" spans="2:21" ht="15" customHeight="1" x14ac:dyDescent="0.15">
      <c r="B393" s="3">
        <f t="shared" si="18"/>
        <v>0</v>
      </c>
      <c r="D393" s="3">
        <f>IF(AND(LEN(O393)=4,J393&gt;0),MAX(D$2:D392)+1,0)</f>
        <v>0</v>
      </c>
      <c r="E393" s="3">
        <f>IF(OR(AND(科目汇总表!P$5=1,LEN(O393)=4,J393&gt;0),AND(科目汇总表!P$5=2,LEN(O393)=6,J393&gt;0),AND(科目汇总表!P$5=3,LEN(O393)=8,J393&gt;0),AND(科目汇总表!P$5=4,LEN(O393)=10,J393&gt;0)),MAX(E$2:E392)+1,0)</f>
        <v>0</v>
      </c>
      <c r="G393" s="10"/>
      <c r="J393" s="3">
        <f>IF(O393="",0,IF(OR(Q393&lt;&gt;0,SUMIF(data2!H$4:H$10000,O393,data2!V$4:V$10000)&lt;&gt;0,SUMIF(data2!H$4:H$10000,O393,data2!W$4:W$10000)&lt;&gt;0,SUMIF(data2!I$4:I$10000,O393,data2!V$4:V$10000)&lt;&gt;0,SUMIF(data2!I$4:I$10000,O393,data2!W$4:W$10000)&lt;&gt;0,SUMIF(data2!J$4:J$10000,O393,data2!V$4:V$10000)&lt;&gt;0,SUMIF(data2!J$4:J$10000,O393,data2!W$4:W$10000)&lt;&gt;0,SUMIF(data2!T$4:T$10000,O393,data2!V$4:V$10000)&lt;&gt;0,SUMIF(data2!T$4:T$10000,O393,data2!W$4:W$10000)&lt;&gt;0),MAX('km2'!J$2:J392)+1,0))</f>
        <v>0</v>
      </c>
      <c r="K393" s="3">
        <f>IF(MAX(K$2:K392)&gt;=MAX(J:J),0,MAX(K$2:K392)+1)</f>
        <v>0</v>
      </c>
      <c r="Q393" s="89">
        <v>0</v>
      </c>
      <c r="S393" s="16" t="str">
        <f t="shared" si="19"/>
        <v/>
      </c>
      <c r="U393" s="16">
        <f t="shared" si="20"/>
        <v>0</v>
      </c>
    </row>
    <row r="394" spans="2:21" ht="15" customHeight="1" x14ac:dyDescent="0.15">
      <c r="B394" s="3">
        <f t="shared" si="18"/>
        <v>0</v>
      </c>
      <c r="D394" s="3">
        <f>IF(AND(LEN(O394)=4,J394&gt;0),MAX(D$2:D393)+1,0)</f>
        <v>0</v>
      </c>
      <c r="E394" s="3">
        <f>IF(OR(AND(科目汇总表!P$5=1,LEN(O394)=4,J394&gt;0),AND(科目汇总表!P$5=2,LEN(O394)=6,J394&gt;0),AND(科目汇总表!P$5=3,LEN(O394)=8,J394&gt;0),AND(科目汇总表!P$5=4,LEN(O394)=10,J394&gt;0)),MAX(E$2:E393)+1,0)</f>
        <v>0</v>
      </c>
      <c r="G394" s="10"/>
      <c r="J394" s="3">
        <f>IF(O394="",0,IF(OR(Q394&lt;&gt;0,SUMIF(data2!H$4:H$10000,O394,data2!V$4:V$10000)&lt;&gt;0,SUMIF(data2!H$4:H$10000,O394,data2!W$4:W$10000)&lt;&gt;0,SUMIF(data2!I$4:I$10000,O394,data2!V$4:V$10000)&lt;&gt;0,SUMIF(data2!I$4:I$10000,O394,data2!W$4:W$10000)&lt;&gt;0,SUMIF(data2!J$4:J$10000,O394,data2!V$4:V$10000)&lt;&gt;0,SUMIF(data2!J$4:J$10000,O394,data2!W$4:W$10000)&lt;&gt;0,SUMIF(data2!T$4:T$10000,O394,data2!V$4:V$10000)&lt;&gt;0,SUMIF(data2!T$4:T$10000,O394,data2!W$4:W$10000)&lt;&gt;0),MAX('km2'!J$2:J393)+1,0))</f>
        <v>0</v>
      </c>
      <c r="K394" s="3">
        <f>IF(MAX(K$2:K393)&gt;=MAX(J:J),0,MAX(K$2:K393)+1)</f>
        <v>0</v>
      </c>
      <c r="Q394" s="89">
        <v>0</v>
      </c>
      <c r="S394" s="16" t="str">
        <f t="shared" si="19"/>
        <v/>
      </c>
      <c r="U394" s="16">
        <f t="shared" si="20"/>
        <v>0</v>
      </c>
    </row>
    <row r="395" spans="2:21" ht="15" customHeight="1" x14ac:dyDescent="0.15">
      <c r="B395" s="3">
        <f t="shared" si="18"/>
        <v>0</v>
      </c>
      <c r="D395" s="3">
        <f>IF(AND(LEN(O395)=4,J395&gt;0),MAX(D$2:D394)+1,0)</f>
        <v>0</v>
      </c>
      <c r="E395" s="3">
        <f>IF(OR(AND(科目汇总表!P$5=1,LEN(O395)=4,J395&gt;0),AND(科目汇总表!P$5=2,LEN(O395)=6,J395&gt;0),AND(科目汇总表!P$5=3,LEN(O395)=8,J395&gt;0),AND(科目汇总表!P$5=4,LEN(O395)=10,J395&gt;0)),MAX(E$2:E394)+1,0)</f>
        <v>0</v>
      </c>
      <c r="G395" s="10"/>
      <c r="J395" s="3">
        <f>IF(O395="",0,IF(OR(Q395&lt;&gt;0,SUMIF(data2!H$4:H$10000,O395,data2!V$4:V$10000)&lt;&gt;0,SUMIF(data2!H$4:H$10000,O395,data2!W$4:W$10000)&lt;&gt;0,SUMIF(data2!I$4:I$10000,O395,data2!V$4:V$10000)&lt;&gt;0,SUMIF(data2!I$4:I$10000,O395,data2!W$4:W$10000)&lt;&gt;0,SUMIF(data2!J$4:J$10000,O395,data2!V$4:V$10000)&lt;&gt;0,SUMIF(data2!J$4:J$10000,O395,data2!W$4:W$10000)&lt;&gt;0,SUMIF(data2!T$4:T$10000,O395,data2!V$4:V$10000)&lt;&gt;0,SUMIF(data2!T$4:T$10000,O395,data2!W$4:W$10000)&lt;&gt;0),MAX('km2'!J$2:J394)+1,0))</f>
        <v>0</v>
      </c>
      <c r="K395" s="3">
        <f>IF(MAX(K$2:K394)&gt;=MAX(J:J),0,MAX(K$2:K394)+1)</f>
        <v>0</v>
      </c>
      <c r="Q395" s="89">
        <v>0</v>
      </c>
      <c r="S395" s="16" t="str">
        <f t="shared" si="19"/>
        <v/>
      </c>
      <c r="U395" s="16">
        <f t="shared" si="20"/>
        <v>0</v>
      </c>
    </row>
    <row r="396" spans="2:21" ht="15" customHeight="1" x14ac:dyDescent="0.15">
      <c r="B396" s="3">
        <f t="shared" si="18"/>
        <v>0</v>
      </c>
      <c r="D396" s="3">
        <f>IF(AND(LEN(O396)=4,J396&gt;0),MAX(D$2:D395)+1,0)</f>
        <v>0</v>
      </c>
      <c r="E396" s="3">
        <f>IF(OR(AND(科目汇总表!P$5=1,LEN(O396)=4,J396&gt;0),AND(科目汇总表!P$5=2,LEN(O396)=6,J396&gt;0),AND(科目汇总表!P$5=3,LEN(O396)=8,J396&gt;0),AND(科目汇总表!P$5=4,LEN(O396)=10,J396&gt;0)),MAX(E$2:E395)+1,0)</f>
        <v>0</v>
      </c>
      <c r="G396" s="10"/>
      <c r="J396" s="3">
        <f>IF(O396="",0,IF(OR(Q396&lt;&gt;0,SUMIF(data2!H$4:H$10000,O396,data2!V$4:V$10000)&lt;&gt;0,SUMIF(data2!H$4:H$10000,O396,data2!W$4:W$10000)&lt;&gt;0,SUMIF(data2!I$4:I$10000,O396,data2!V$4:V$10000)&lt;&gt;0,SUMIF(data2!I$4:I$10000,O396,data2!W$4:W$10000)&lt;&gt;0,SUMIF(data2!J$4:J$10000,O396,data2!V$4:V$10000)&lt;&gt;0,SUMIF(data2!J$4:J$10000,O396,data2!W$4:W$10000)&lt;&gt;0,SUMIF(data2!T$4:T$10000,O396,data2!V$4:V$10000)&lt;&gt;0,SUMIF(data2!T$4:T$10000,O396,data2!W$4:W$10000)&lt;&gt;0),MAX('km2'!J$2:J395)+1,0))</f>
        <v>0</v>
      </c>
      <c r="K396" s="3">
        <f>IF(MAX(K$2:K395)&gt;=MAX(J:J),0,MAX(K$2:K395)+1)</f>
        <v>0</v>
      </c>
      <c r="Q396" s="89">
        <v>0</v>
      </c>
      <c r="S396" s="16" t="str">
        <f t="shared" si="19"/>
        <v/>
      </c>
      <c r="U396" s="16">
        <f t="shared" si="20"/>
        <v>0</v>
      </c>
    </row>
    <row r="397" spans="2:21" ht="15" customHeight="1" x14ac:dyDescent="0.15">
      <c r="B397" s="3">
        <f t="shared" si="18"/>
        <v>0</v>
      </c>
      <c r="D397" s="3">
        <f>IF(AND(LEN(O397)=4,J397&gt;0),MAX(D$2:D396)+1,0)</f>
        <v>0</v>
      </c>
      <c r="E397" s="3">
        <f>IF(OR(AND(科目汇总表!P$5=1,LEN(O397)=4,J397&gt;0),AND(科目汇总表!P$5=2,LEN(O397)=6,J397&gt;0),AND(科目汇总表!P$5=3,LEN(O397)=8,J397&gt;0),AND(科目汇总表!P$5=4,LEN(O397)=10,J397&gt;0)),MAX(E$2:E396)+1,0)</f>
        <v>0</v>
      </c>
      <c r="G397" s="10"/>
      <c r="J397" s="3">
        <f>IF(O397="",0,IF(OR(Q397&lt;&gt;0,SUMIF(data2!H$4:H$10000,O397,data2!V$4:V$10000)&lt;&gt;0,SUMIF(data2!H$4:H$10000,O397,data2!W$4:W$10000)&lt;&gt;0,SUMIF(data2!I$4:I$10000,O397,data2!V$4:V$10000)&lt;&gt;0,SUMIF(data2!I$4:I$10000,O397,data2!W$4:W$10000)&lt;&gt;0,SUMIF(data2!J$4:J$10000,O397,data2!V$4:V$10000)&lt;&gt;0,SUMIF(data2!J$4:J$10000,O397,data2!W$4:W$10000)&lt;&gt;0,SUMIF(data2!T$4:T$10000,O397,data2!V$4:V$10000)&lt;&gt;0,SUMIF(data2!T$4:T$10000,O397,data2!W$4:W$10000)&lt;&gt;0),MAX('km2'!J$2:J396)+1,0))</f>
        <v>0</v>
      </c>
      <c r="K397" s="3">
        <f>IF(MAX(K$2:K396)&gt;=MAX(J:J),0,MAX(K$2:K396)+1)</f>
        <v>0</v>
      </c>
      <c r="Q397" s="89">
        <v>0</v>
      </c>
      <c r="S397" s="16" t="str">
        <f t="shared" si="19"/>
        <v/>
      </c>
      <c r="U397" s="16">
        <f t="shared" si="20"/>
        <v>0</v>
      </c>
    </row>
    <row r="398" spans="2:21" ht="15" customHeight="1" x14ac:dyDescent="0.15">
      <c r="B398" s="3">
        <f t="shared" si="18"/>
        <v>0</v>
      </c>
      <c r="D398" s="3">
        <f>IF(AND(LEN(O398)=4,J398&gt;0),MAX(D$2:D397)+1,0)</f>
        <v>0</v>
      </c>
      <c r="E398" s="3">
        <f>IF(OR(AND(科目汇总表!P$5=1,LEN(O398)=4,J398&gt;0),AND(科目汇总表!P$5=2,LEN(O398)=6,J398&gt;0),AND(科目汇总表!P$5=3,LEN(O398)=8,J398&gt;0),AND(科目汇总表!P$5=4,LEN(O398)=10,J398&gt;0)),MAX(E$2:E397)+1,0)</f>
        <v>0</v>
      </c>
      <c r="G398" s="10"/>
      <c r="J398" s="3">
        <f>IF(O398="",0,IF(OR(Q398&lt;&gt;0,SUMIF(data2!H$4:H$10000,O398,data2!V$4:V$10000)&lt;&gt;0,SUMIF(data2!H$4:H$10000,O398,data2!W$4:W$10000)&lt;&gt;0,SUMIF(data2!I$4:I$10000,O398,data2!V$4:V$10000)&lt;&gt;0,SUMIF(data2!I$4:I$10000,O398,data2!W$4:W$10000)&lt;&gt;0,SUMIF(data2!J$4:J$10000,O398,data2!V$4:V$10000)&lt;&gt;0,SUMIF(data2!J$4:J$10000,O398,data2!W$4:W$10000)&lt;&gt;0,SUMIF(data2!T$4:T$10000,O398,data2!V$4:V$10000)&lt;&gt;0,SUMIF(data2!T$4:T$10000,O398,data2!W$4:W$10000)&lt;&gt;0),MAX('km2'!J$2:J397)+1,0))</f>
        <v>0</v>
      </c>
      <c r="K398" s="3">
        <f>IF(MAX(K$2:K397)&gt;=MAX(J:J),0,MAX(K$2:K397)+1)</f>
        <v>0</v>
      </c>
      <c r="Q398" s="89">
        <v>0</v>
      </c>
      <c r="S398" s="16" t="str">
        <f t="shared" si="19"/>
        <v/>
      </c>
      <c r="U398" s="16">
        <f t="shared" si="20"/>
        <v>0</v>
      </c>
    </row>
    <row r="399" spans="2:21" ht="15" customHeight="1" x14ac:dyDescent="0.15">
      <c r="B399" s="3">
        <f t="shared" si="18"/>
        <v>0</v>
      </c>
      <c r="D399" s="3">
        <f>IF(AND(LEN(O399)=4,J399&gt;0),MAX(D$2:D398)+1,0)</f>
        <v>0</v>
      </c>
      <c r="E399" s="3">
        <f>IF(OR(AND(科目汇总表!P$5=1,LEN(O399)=4,J399&gt;0),AND(科目汇总表!P$5=2,LEN(O399)=6,J399&gt;0),AND(科目汇总表!P$5=3,LEN(O399)=8,J399&gt;0),AND(科目汇总表!P$5=4,LEN(O399)=10,J399&gt;0)),MAX(E$2:E398)+1,0)</f>
        <v>0</v>
      </c>
      <c r="G399" s="10"/>
      <c r="J399" s="3">
        <f>IF(O399="",0,IF(OR(Q399&lt;&gt;0,SUMIF(data2!H$4:H$10000,O399,data2!V$4:V$10000)&lt;&gt;0,SUMIF(data2!H$4:H$10000,O399,data2!W$4:W$10000)&lt;&gt;0,SUMIF(data2!I$4:I$10000,O399,data2!V$4:V$10000)&lt;&gt;0,SUMIF(data2!I$4:I$10000,O399,data2!W$4:W$10000)&lt;&gt;0,SUMIF(data2!J$4:J$10000,O399,data2!V$4:V$10000)&lt;&gt;0,SUMIF(data2!J$4:J$10000,O399,data2!W$4:W$10000)&lt;&gt;0,SUMIF(data2!T$4:T$10000,O399,data2!V$4:V$10000)&lt;&gt;0,SUMIF(data2!T$4:T$10000,O399,data2!W$4:W$10000)&lt;&gt;0),MAX('km2'!J$2:J398)+1,0))</f>
        <v>0</v>
      </c>
      <c r="K399" s="3">
        <f>IF(MAX(K$2:K398)&gt;=MAX(J:J),0,MAX(K$2:K398)+1)</f>
        <v>0</v>
      </c>
      <c r="Q399" s="89">
        <v>0</v>
      </c>
      <c r="S399" s="16" t="str">
        <f t="shared" si="19"/>
        <v/>
      </c>
      <c r="U399" s="16">
        <f t="shared" si="20"/>
        <v>0</v>
      </c>
    </row>
    <row r="400" spans="2:21" ht="15" customHeight="1" x14ac:dyDescent="0.15">
      <c r="B400" s="3">
        <f t="shared" si="18"/>
        <v>0</v>
      </c>
      <c r="D400" s="3">
        <f>IF(AND(LEN(O400)=4,J400&gt;0),MAX(D$2:D399)+1,0)</f>
        <v>0</v>
      </c>
      <c r="E400" s="3">
        <f>IF(OR(AND(科目汇总表!P$5=1,LEN(O400)=4,J400&gt;0),AND(科目汇总表!P$5=2,LEN(O400)=6,J400&gt;0),AND(科目汇总表!P$5=3,LEN(O400)=8,J400&gt;0),AND(科目汇总表!P$5=4,LEN(O400)=10,J400&gt;0)),MAX(E$2:E399)+1,0)</f>
        <v>0</v>
      </c>
      <c r="G400" s="10"/>
      <c r="J400" s="3">
        <f>IF(O400="",0,IF(OR(Q400&lt;&gt;0,SUMIF(data2!H$4:H$10000,O400,data2!V$4:V$10000)&lt;&gt;0,SUMIF(data2!H$4:H$10000,O400,data2!W$4:W$10000)&lt;&gt;0,SUMIF(data2!I$4:I$10000,O400,data2!V$4:V$10000)&lt;&gt;0,SUMIF(data2!I$4:I$10000,O400,data2!W$4:W$10000)&lt;&gt;0,SUMIF(data2!J$4:J$10000,O400,data2!V$4:V$10000)&lt;&gt;0,SUMIF(data2!J$4:J$10000,O400,data2!W$4:W$10000)&lt;&gt;0,SUMIF(data2!T$4:T$10000,O400,data2!V$4:V$10000)&lt;&gt;0,SUMIF(data2!T$4:T$10000,O400,data2!W$4:W$10000)&lt;&gt;0),MAX('km2'!J$2:J399)+1,0))</f>
        <v>0</v>
      </c>
      <c r="K400" s="3">
        <f>IF(MAX(K$2:K399)&gt;=MAX(J:J),0,MAX(K$2:K399)+1)</f>
        <v>0</v>
      </c>
      <c r="Q400" s="89">
        <v>0</v>
      </c>
      <c r="S400" s="16" t="str">
        <f t="shared" si="19"/>
        <v/>
      </c>
      <c r="U400" s="16">
        <f t="shared" si="20"/>
        <v>0</v>
      </c>
    </row>
    <row r="401" spans="2:21" ht="15" customHeight="1" x14ac:dyDescent="0.15">
      <c r="B401" s="3">
        <f t="shared" si="18"/>
        <v>0</v>
      </c>
      <c r="D401" s="3">
        <f>IF(AND(LEN(O401)=4,J401&gt;0),MAX(D$2:D400)+1,0)</f>
        <v>0</v>
      </c>
      <c r="E401" s="3">
        <f>IF(OR(AND(科目汇总表!P$5=1,LEN(O401)=4,J401&gt;0),AND(科目汇总表!P$5=2,LEN(O401)=6,J401&gt;0),AND(科目汇总表!P$5=3,LEN(O401)=8,J401&gt;0),AND(科目汇总表!P$5=4,LEN(O401)=10,J401&gt;0)),MAX(E$2:E400)+1,0)</f>
        <v>0</v>
      </c>
      <c r="G401" s="10"/>
      <c r="J401" s="3">
        <f>IF(O401="",0,IF(OR(Q401&lt;&gt;0,SUMIF(data2!H$4:H$10000,O401,data2!V$4:V$10000)&lt;&gt;0,SUMIF(data2!H$4:H$10000,O401,data2!W$4:W$10000)&lt;&gt;0,SUMIF(data2!I$4:I$10000,O401,data2!V$4:V$10000)&lt;&gt;0,SUMIF(data2!I$4:I$10000,O401,data2!W$4:W$10000)&lt;&gt;0,SUMIF(data2!J$4:J$10000,O401,data2!V$4:V$10000)&lt;&gt;0,SUMIF(data2!J$4:J$10000,O401,data2!W$4:W$10000)&lt;&gt;0,SUMIF(data2!T$4:T$10000,O401,data2!V$4:V$10000)&lt;&gt;0,SUMIF(data2!T$4:T$10000,O401,data2!W$4:W$10000)&lt;&gt;0),MAX('km2'!J$2:J400)+1,0))</f>
        <v>0</v>
      </c>
      <c r="K401" s="3">
        <f>IF(MAX(K$2:K400)&gt;=MAX(J:J),0,MAX(K$2:K400)+1)</f>
        <v>0</v>
      </c>
      <c r="Q401" s="89">
        <v>0</v>
      </c>
      <c r="S401" s="16" t="str">
        <f t="shared" si="19"/>
        <v/>
      </c>
      <c r="U401" s="16">
        <f t="shared" si="20"/>
        <v>0</v>
      </c>
    </row>
    <row r="402" spans="2:21" ht="15" customHeight="1" x14ac:dyDescent="0.15">
      <c r="B402" s="3">
        <f t="shared" si="18"/>
        <v>0</v>
      </c>
      <c r="D402" s="3">
        <f>IF(AND(LEN(O402)=4,J402&gt;0),MAX(D$2:D401)+1,0)</f>
        <v>0</v>
      </c>
      <c r="E402" s="3">
        <f>IF(OR(AND(科目汇总表!P$5=1,LEN(O402)=4,J402&gt;0),AND(科目汇总表!P$5=2,LEN(O402)=6,J402&gt;0),AND(科目汇总表!P$5=3,LEN(O402)=8,J402&gt;0),AND(科目汇总表!P$5=4,LEN(O402)=10,J402&gt;0)),MAX(E$2:E401)+1,0)</f>
        <v>0</v>
      </c>
      <c r="G402" s="10"/>
      <c r="J402" s="3">
        <f>IF(O402="",0,IF(OR(Q402&lt;&gt;0,SUMIF(data2!H$4:H$10000,O402,data2!V$4:V$10000)&lt;&gt;0,SUMIF(data2!H$4:H$10000,O402,data2!W$4:W$10000)&lt;&gt;0,SUMIF(data2!I$4:I$10000,O402,data2!V$4:V$10000)&lt;&gt;0,SUMIF(data2!I$4:I$10000,O402,data2!W$4:W$10000)&lt;&gt;0,SUMIF(data2!J$4:J$10000,O402,data2!V$4:V$10000)&lt;&gt;0,SUMIF(data2!J$4:J$10000,O402,data2!W$4:W$10000)&lt;&gt;0,SUMIF(data2!T$4:T$10000,O402,data2!V$4:V$10000)&lt;&gt;0,SUMIF(data2!T$4:T$10000,O402,data2!W$4:W$10000)&lt;&gt;0),MAX('km2'!J$2:J401)+1,0))</f>
        <v>0</v>
      </c>
      <c r="K402" s="3">
        <f>IF(MAX(K$2:K401)&gt;=MAX(J:J),0,MAX(K$2:K401)+1)</f>
        <v>0</v>
      </c>
      <c r="Q402" s="89">
        <v>0</v>
      </c>
      <c r="S402" s="16" t="str">
        <f t="shared" si="19"/>
        <v/>
      </c>
      <c r="U402" s="16">
        <f t="shared" si="20"/>
        <v>0</v>
      </c>
    </row>
    <row r="403" spans="2:21" ht="15" customHeight="1" x14ac:dyDescent="0.15">
      <c r="B403" s="3">
        <f t="shared" si="18"/>
        <v>0</v>
      </c>
      <c r="D403" s="3">
        <f>IF(AND(LEN(O403)=4,J403&gt;0),MAX(D$2:D402)+1,0)</f>
        <v>0</v>
      </c>
      <c r="E403" s="3">
        <f>IF(OR(AND(科目汇总表!P$5=1,LEN(O403)=4,J403&gt;0),AND(科目汇总表!P$5=2,LEN(O403)=6,J403&gt;0),AND(科目汇总表!P$5=3,LEN(O403)=8,J403&gt;0),AND(科目汇总表!P$5=4,LEN(O403)=10,J403&gt;0)),MAX(E$2:E402)+1,0)</f>
        <v>0</v>
      </c>
      <c r="G403" s="10"/>
      <c r="J403" s="3">
        <f>IF(O403="",0,IF(OR(Q403&lt;&gt;0,SUMIF(data2!H$4:H$10000,O403,data2!V$4:V$10000)&lt;&gt;0,SUMIF(data2!H$4:H$10000,O403,data2!W$4:W$10000)&lt;&gt;0,SUMIF(data2!I$4:I$10000,O403,data2!V$4:V$10000)&lt;&gt;0,SUMIF(data2!I$4:I$10000,O403,data2!W$4:W$10000)&lt;&gt;0,SUMIF(data2!J$4:J$10000,O403,data2!V$4:V$10000)&lt;&gt;0,SUMIF(data2!J$4:J$10000,O403,data2!W$4:W$10000)&lt;&gt;0,SUMIF(data2!T$4:T$10000,O403,data2!V$4:V$10000)&lt;&gt;0,SUMIF(data2!T$4:T$10000,O403,data2!W$4:W$10000)&lt;&gt;0),MAX('km2'!J$2:J402)+1,0))</f>
        <v>0</v>
      </c>
      <c r="K403" s="3">
        <f>IF(MAX(K$2:K402)&gt;=MAX(J:J),0,MAX(K$2:K402)+1)</f>
        <v>0</v>
      </c>
      <c r="Q403" s="89">
        <v>0</v>
      </c>
      <c r="S403" s="16" t="str">
        <f t="shared" si="19"/>
        <v/>
      </c>
      <c r="U403" s="16">
        <f t="shared" si="20"/>
        <v>0</v>
      </c>
    </row>
    <row r="404" spans="2:21" ht="15" customHeight="1" x14ac:dyDescent="0.15">
      <c r="B404" s="3">
        <f t="shared" si="18"/>
        <v>0</v>
      </c>
      <c r="D404" s="3">
        <f>IF(AND(LEN(O404)=4,J404&gt;0),MAX(D$2:D403)+1,0)</f>
        <v>0</v>
      </c>
      <c r="E404" s="3">
        <f>IF(OR(AND(科目汇总表!P$5=1,LEN(O404)=4,J404&gt;0),AND(科目汇总表!P$5=2,LEN(O404)=6,J404&gt;0),AND(科目汇总表!P$5=3,LEN(O404)=8,J404&gt;0),AND(科目汇总表!P$5=4,LEN(O404)=10,J404&gt;0)),MAX(E$2:E403)+1,0)</f>
        <v>0</v>
      </c>
      <c r="G404" s="10"/>
      <c r="J404" s="3">
        <f>IF(O404="",0,IF(OR(Q404&lt;&gt;0,SUMIF(data2!H$4:H$10000,O404,data2!V$4:V$10000)&lt;&gt;0,SUMIF(data2!H$4:H$10000,O404,data2!W$4:W$10000)&lt;&gt;0,SUMIF(data2!I$4:I$10000,O404,data2!V$4:V$10000)&lt;&gt;0,SUMIF(data2!I$4:I$10000,O404,data2!W$4:W$10000)&lt;&gt;0,SUMIF(data2!J$4:J$10000,O404,data2!V$4:V$10000)&lt;&gt;0,SUMIF(data2!J$4:J$10000,O404,data2!W$4:W$10000)&lt;&gt;0,SUMIF(data2!T$4:T$10000,O404,data2!V$4:V$10000)&lt;&gt;0,SUMIF(data2!T$4:T$10000,O404,data2!W$4:W$10000)&lt;&gt;0),MAX('km2'!J$2:J403)+1,0))</f>
        <v>0</v>
      </c>
      <c r="K404" s="3">
        <f>IF(MAX(K$2:K403)&gt;=MAX(J:J),0,MAX(K$2:K403)+1)</f>
        <v>0</v>
      </c>
      <c r="Q404" s="89">
        <v>0</v>
      </c>
      <c r="S404" s="16" t="str">
        <f t="shared" si="19"/>
        <v/>
      </c>
      <c r="U404" s="16">
        <f t="shared" si="20"/>
        <v>0</v>
      </c>
    </row>
    <row r="405" spans="2:21" ht="15" customHeight="1" x14ac:dyDescent="0.15">
      <c r="B405" s="3">
        <f t="shared" si="18"/>
        <v>0</v>
      </c>
      <c r="D405" s="3">
        <f>IF(AND(LEN(O405)=4,J405&gt;0),MAX(D$2:D404)+1,0)</f>
        <v>0</v>
      </c>
      <c r="E405" s="3">
        <f>IF(OR(AND(科目汇总表!P$5=1,LEN(O405)=4,J405&gt;0),AND(科目汇总表!P$5=2,LEN(O405)=6,J405&gt;0),AND(科目汇总表!P$5=3,LEN(O405)=8,J405&gt;0),AND(科目汇总表!P$5=4,LEN(O405)=10,J405&gt;0)),MAX(E$2:E404)+1,0)</f>
        <v>0</v>
      </c>
      <c r="G405" s="10"/>
      <c r="J405" s="3">
        <f>IF(O405="",0,IF(OR(Q405&lt;&gt;0,SUMIF(data2!H$4:H$10000,O405,data2!V$4:V$10000)&lt;&gt;0,SUMIF(data2!H$4:H$10000,O405,data2!W$4:W$10000)&lt;&gt;0,SUMIF(data2!I$4:I$10000,O405,data2!V$4:V$10000)&lt;&gt;0,SUMIF(data2!I$4:I$10000,O405,data2!W$4:W$10000)&lt;&gt;0,SUMIF(data2!J$4:J$10000,O405,data2!V$4:V$10000)&lt;&gt;0,SUMIF(data2!J$4:J$10000,O405,data2!W$4:W$10000)&lt;&gt;0,SUMIF(data2!T$4:T$10000,O405,data2!V$4:V$10000)&lt;&gt;0,SUMIF(data2!T$4:T$10000,O405,data2!W$4:W$10000)&lt;&gt;0),MAX('km2'!J$2:J404)+1,0))</f>
        <v>0</v>
      </c>
      <c r="K405" s="3">
        <f>IF(MAX(K$2:K404)&gt;=MAX(J:J),0,MAX(K$2:K404)+1)</f>
        <v>0</v>
      </c>
      <c r="Q405" s="89">
        <v>0</v>
      </c>
      <c r="S405" s="16" t="str">
        <f t="shared" si="19"/>
        <v/>
      </c>
      <c r="U405" s="16">
        <f t="shared" si="20"/>
        <v>0</v>
      </c>
    </row>
    <row r="406" spans="2:21" ht="15" customHeight="1" x14ac:dyDescent="0.15">
      <c r="B406" s="3">
        <f t="shared" si="18"/>
        <v>0</v>
      </c>
      <c r="D406" s="3">
        <f>IF(AND(LEN(O406)=4,J406&gt;0),MAX(D$2:D405)+1,0)</f>
        <v>0</v>
      </c>
      <c r="E406" s="3">
        <f>IF(OR(AND(科目汇总表!P$5=1,LEN(O406)=4,J406&gt;0),AND(科目汇总表!P$5=2,LEN(O406)=6,J406&gt;0),AND(科目汇总表!P$5=3,LEN(O406)=8,J406&gt;0),AND(科目汇总表!P$5=4,LEN(O406)=10,J406&gt;0)),MAX(E$2:E405)+1,0)</f>
        <v>0</v>
      </c>
      <c r="G406" s="10"/>
      <c r="J406" s="3">
        <f>IF(O406="",0,IF(OR(Q406&lt;&gt;0,SUMIF(data2!H$4:H$10000,O406,data2!V$4:V$10000)&lt;&gt;0,SUMIF(data2!H$4:H$10000,O406,data2!W$4:W$10000)&lt;&gt;0,SUMIF(data2!I$4:I$10000,O406,data2!V$4:V$10000)&lt;&gt;0,SUMIF(data2!I$4:I$10000,O406,data2!W$4:W$10000)&lt;&gt;0,SUMIF(data2!J$4:J$10000,O406,data2!V$4:V$10000)&lt;&gt;0,SUMIF(data2!J$4:J$10000,O406,data2!W$4:W$10000)&lt;&gt;0,SUMIF(data2!T$4:T$10000,O406,data2!V$4:V$10000)&lt;&gt;0,SUMIF(data2!T$4:T$10000,O406,data2!W$4:W$10000)&lt;&gt;0),MAX('km2'!J$2:J405)+1,0))</f>
        <v>0</v>
      </c>
      <c r="K406" s="3">
        <f>IF(MAX(K$2:K405)&gt;=MAX(J:J),0,MAX(K$2:K405)+1)</f>
        <v>0</v>
      </c>
      <c r="Q406" s="89">
        <v>0</v>
      </c>
      <c r="S406" s="16" t="str">
        <f t="shared" si="19"/>
        <v/>
      </c>
      <c r="U406" s="16">
        <f t="shared" si="20"/>
        <v>0</v>
      </c>
    </row>
    <row r="407" spans="2:21" ht="15" customHeight="1" x14ac:dyDescent="0.15">
      <c r="B407" s="3">
        <f t="shared" si="18"/>
        <v>0</v>
      </c>
      <c r="D407" s="3">
        <f>IF(AND(LEN(O407)=4,J407&gt;0),MAX(D$2:D406)+1,0)</f>
        <v>0</v>
      </c>
      <c r="E407" s="3">
        <f>IF(OR(AND(科目汇总表!P$5=1,LEN(O407)=4,J407&gt;0),AND(科目汇总表!P$5=2,LEN(O407)=6,J407&gt;0),AND(科目汇总表!P$5=3,LEN(O407)=8,J407&gt;0),AND(科目汇总表!P$5=4,LEN(O407)=10,J407&gt;0)),MAX(E$2:E406)+1,0)</f>
        <v>0</v>
      </c>
      <c r="G407" s="10"/>
      <c r="J407" s="3">
        <f>IF(O407="",0,IF(OR(Q407&lt;&gt;0,SUMIF(data2!H$4:H$10000,O407,data2!V$4:V$10000)&lt;&gt;0,SUMIF(data2!H$4:H$10000,O407,data2!W$4:W$10000)&lt;&gt;0,SUMIF(data2!I$4:I$10000,O407,data2!V$4:V$10000)&lt;&gt;0,SUMIF(data2!I$4:I$10000,O407,data2!W$4:W$10000)&lt;&gt;0,SUMIF(data2!J$4:J$10000,O407,data2!V$4:V$10000)&lt;&gt;0,SUMIF(data2!J$4:J$10000,O407,data2!W$4:W$10000)&lt;&gt;0,SUMIF(data2!T$4:T$10000,O407,data2!V$4:V$10000)&lt;&gt;0,SUMIF(data2!T$4:T$10000,O407,data2!W$4:W$10000)&lt;&gt;0),MAX('km2'!J$2:J406)+1,0))</f>
        <v>0</v>
      </c>
      <c r="K407" s="3">
        <f>IF(MAX(K$2:K406)&gt;=MAX(J:J),0,MAX(K$2:K406)+1)</f>
        <v>0</v>
      </c>
      <c r="Q407" s="89">
        <v>0</v>
      </c>
      <c r="S407" s="16" t="str">
        <f t="shared" si="19"/>
        <v/>
      </c>
      <c r="U407" s="16">
        <f t="shared" si="20"/>
        <v>0</v>
      </c>
    </row>
    <row r="408" spans="2:21" ht="15" customHeight="1" x14ac:dyDescent="0.15">
      <c r="B408" s="3">
        <f t="shared" si="18"/>
        <v>0</v>
      </c>
      <c r="D408" s="3">
        <f>IF(AND(LEN(O408)=4,J408&gt;0),MAX(D$2:D407)+1,0)</f>
        <v>0</v>
      </c>
      <c r="E408" s="3">
        <f>IF(OR(AND(科目汇总表!P$5=1,LEN(O408)=4,J408&gt;0),AND(科目汇总表!P$5=2,LEN(O408)=6,J408&gt;0),AND(科目汇总表!P$5=3,LEN(O408)=8,J408&gt;0),AND(科目汇总表!P$5=4,LEN(O408)=10,J408&gt;0)),MAX(E$2:E407)+1,0)</f>
        <v>0</v>
      </c>
      <c r="G408" s="10"/>
      <c r="J408" s="3">
        <f>IF(O408="",0,IF(OR(Q408&lt;&gt;0,SUMIF(data2!H$4:H$10000,O408,data2!V$4:V$10000)&lt;&gt;0,SUMIF(data2!H$4:H$10000,O408,data2!W$4:W$10000)&lt;&gt;0,SUMIF(data2!I$4:I$10000,O408,data2!V$4:V$10000)&lt;&gt;0,SUMIF(data2!I$4:I$10000,O408,data2!W$4:W$10000)&lt;&gt;0,SUMIF(data2!J$4:J$10000,O408,data2!V$4:V$10000)&lt;&gt;0,SUMIF(data2!J$4:J$10000,O408,data2!W$4:W$10000)&lt;&gt;0,SUMIF(data2!T$4:T$10000,O408,data2!V$4:V$10000)&lt;&gt;0,SUMIF(data2!T$4:T$10000,O408,data2!W$4:W$10000)&lt;&gt;0),MAX('km2'!J$2:J407)+1,0))</f>
        <v>0</v>
      </c>
      <c r="K408" s="3">
        <f>IF(MAX(K$2:K407)&gt;=MAX(J:J),0,MAX(K$2:K407)+1)</f>
        <v>0</v>
      </c>
      <c r="Q408" s="89">
        <v>0</v>
      </c>
      <c r="S408" s="16" t="str">
        <f t="shared" si="19"/>
        <v/>
      </c>
      <c r="U408" s="16">
        <f t="shared" si="20"/>
        <v>0</v>
      </c>
    </row>
    <row r="409" spans="2:21" ht="15" customHeight="1" x14ac:dyDescent="0.15">
      <c r="B409" s="3">
        <f t="shared" si="18"/>
        <v>0</v>
      </c>
      <c r="D409" s="3">
        <f>IF(AND(LEN(O409)=4,J409&gt;0),MAX(D$2:D408)+1,0)</f>
        <v>0</v>
      </c>
      <c r="E409" s="3">
        <f>IF(OR(AND(科目汇总表!P$5=1,LEN(O409)=4,J409&gt;0),AND(科目汇总表!P$5=2,LEN(O409)=6,J409&gt;0),AND(科目汇总表!P$5=3,LEN(O409)=8,J409&gt;0),AND(科目汇总表!P$5=4,LEN(O409)=10,J409&gt;0)),MAX(E$2:E408)+1,0)</f>
        <v>0</v>
      </c>
      <c r="G409" s="10"/>
      <c r="J409" s="3">
        <f>IF(O409="",0,IF(OR(Q409&lt;&gt;0,SUMIF(data2!H$4:H$10000,O409,data2!V$4:V$10000)&lt;&gt;0,SUMIF(data2!H$4:H$10000,O409,data2!W$4:W$10000)&lt;&gt;0,SUMIF(data2!I$4:I$10000,O409,data2!V$4:V$10000)&lt;&gt;0,SUMIF(data2!I$4:I$10000,O409,data2!W$4:W$10000)&lt;&gt;0,SUMIF(data2!J$4:J$10000,O409,data2!V$4:V$10000)&lt;&gt;0,SUMIF(data2!J$4:J$10000,O409,data2!W$4:W$10000)&lt;&gt;0,SUMIF(data2!T$4:T$10000,O409,data2!V$4:V$10000)&lt;&gt;0,SUMIF(data2!T$4:T$10000,O409,data2!W$4:W$10000)&lt;&gt;0),MAX('km2'!J$2:J408)+1,0))</f>
        <v>0</v>
      </c>
      <c r="K409" s="3">
        <f>IF(MAX(K$2:K408)&gt;=MAX(J:J),0,MAX(K$2:K408)+1)</f>
        <v>0</v>
      </c>
      <c r="Q409" s="89">
        <v>0</v>
      </c>
      <c r="S409" s="16" t="str">
        <f t="shared" si="19"/>
        <v/>
      </c>
      <c r="U409" s="16">
        <f t="shared" si="20"/>
        <v>0</v>
      </c>
    </row>
    <row r="410" spans="2:21" ht="15" customHeight="1" x14ac:dyDescent="0.15">
      <c r="B410" s="3">
        <f t="shared" si="18"/>
        <v>0</v>
      </c>
      <c r="D410" s="3">
        <f>IF(AND(LEN(O410)=4,J410&gt;0),MAX(D$2:D409)+1,0)</f>
        <v>0</v>
      </c>
      <c r="E410" s="3">
        <f>IF(OR(AND(科目汇总表!P$5=1,LEN(O410)=4,J410&gt;0),AND(科目汇总表!P$5=2,LEN(O410)=6,J410&gt;0),AND(科目汇总表!P$5=3,LEN(O410)=8,J410&gt;0),AND(科目汇总表!P$5=4,LEN(O410)=10,J410&gt;0)),MAX(E$2:E409)+1,0)</f>
        <v>0</v>
      </c>
      <c r="G410" s="10"/>
      <c r="J410" s="3">
        <f>IF(O410="",0,IF(OR(Q410&lt;&gt;0,SUMIF(data2!H$4:H$10000,O410,data2!V$4:V$10000)&lt;&gt;0,SUMIF(data2!H$4:H$10000,O410,data2!W$4:W$10000)&lt;&gt;0,SUMIF(data2!I$4:I$10000,O410,data2!V$4:V$10000)&lt;&gt;0,SUMIF(data2!I$4:I$10000,O410,data2!W$4:W$10000)&lt;&gt;0,SUMIF(data2!J$4:J$10000,O410,data2!V$4:V$10000)&lt;&gt;0,SUMIF(data2!J$4:J$10000,O410,data2!W$4:W$10000)&lt;&gt;0,SUMIF(data2!T$4:T$10000,O410,data2!V$4:V$10000)&lt;&gt;0,SUMIF(data2!T$4:T$10000,O410,data2!W$4:W$10000)&lt;&gt;0),MAX('km2'!J$2:J409)+1,0))</f>
        <v>0</v>
      </c>
      <c r="K410" s="3">
        <f>IF(MAX(K$2:K409)&gt;=MAX(J:J),0,MAX(K$2:K409)+1)</f>
        <v>0</v>
      </c>
      <c r="Q410" s="89">
        <v>0</v>
      </c>
      <c r="S410" s="16" t="str">
        <f t="shared" si="19"/>
        <v/>
      </c>
      <c r="U410" s="16">
        <f t="shared" si="20"/>
        <v>0</v>
      </c>
    </row>
    <row r="411" spans="2:21" ht="15" customHeight="1" x14ac:dyDescent="0.15">
      <c r="B411" s="3">
        <f t="shared" si="18"/>
        <v>0</v>
      </c>
      <c r="D411" s="3">
        <f>IF(AND(LEN(O411)=4,J411&gt;0),MAX(D$2:D410)+1,0)</f>
        <v>0</v>
      </c>
      <c r="E411" s="3">
        <f>IF(OR(AND(科目汇总表!P$5=1,LEN(O411)=4,J411&gt;0),AND(科目汇总表!P$5=2,LEN(O411)=6,J411&gt;0),AND(科目汇总表!P$5=3,LEN(O411)=8,J411&gt;0),AND(科目汇总表!P$5=4,LEN(O411)=10,J411&gt;0)),MAX(E$2:E410)+1,0)</f>
        <v>0</v>
      </c>
      <c r="G411" s="10"/>
      <c r="J411" s="3">
        <f>IF(O411="",0,IF(OR(Q411&lt;&gt;0,SUMIF(data2!H$4:H$10000,O411,data2!V$4:V$10000)&lt;&gt;0,SUMIF(data2!H$4:H$10000,O411,data2!W$4:W$10000)&lt;&gt;0,SUMIF(data2!I$4:I$10000,O411,data2!V$4:V$10000)&lt;&gt;0,SUMIF(data2!I$4:I$10000,O411,data2!W$4:W$10000)&lt;&gt;0,SUMIF(data2!J$4:J$10000,O411,data2!V$4:V$10000)&lt;&gt;0,SUMIF(data2!J$4:J$10000,O411,data2!W$4:W$10000)&lt;&gt;0,SUMIF(data2!T$4:T$10000,O411,data2!V$4:V$10000)&lt;&gt;0,SUMIF(data2!T$4:T$10000,O411,data2!W$4:W$10000)&lt;&gt;0),MAX('km2'!J$2:J410)+1,0))</f>
        <v>0</v>
      </c>
      <c r="K411" s="3">
        <f>IF(MAX(K$2:K410)&gt;=MAX(J:J),0,MAX(K$2:K410)+1)</f>
        <v>0</v>
      </c>
      <c r="Q411" s="89">
        <v>0</v>
      </c>
      <c r="S411" s="16" t="str">
        <f t="shared" si="19"/>
        <v/>
      </c>
      <c r="U411" s="16">
        <f t="shared" si="20"/>
        <v>0</v>
      </c>
    </row>
    <row r="412" spans="2:21" ht="15" customHeight="1" x14ac:dyDescent="0.15">
      <c r="B412" s="3">
        <f t="shared" si="18"/>
        <v>0</v>
      </c>
      <c r="D412" s="3">
        <f>IF(AND(LEN(O412)=4,J412&gt;0),MAX(D$2:D411)+1,0)</f>
        <v>0</v>
      </c>
      <c r="E412" s="3">
        <f>IF(OR(AND(科目汇总表!P$5=1,LEN(O412)=4,J412&gt;0),AND(科目汇总表!P$5=2,LEN(O412)=6,J412&gt;0),AND(科目汇总表!P$5=3,LEN(O412)=8,J412&gt;0),AND(科目汇总表!P$5=4,LEN(O412)=10,J412&gt;0)),MAX(E$2:E411)+1,0)</f>
        <v>0</v>
      </c>
      <c r="G412" s="10"/>
      <c r="J412" s="3">
        <f>IF(O412="",0,IF(OR(Q412&lt;&gt;0,SUMIF(data2!H$4:H$10000,O412,data2!V$4:V$10000)&lt;&gt;0,SUMIF(data2!H$4:H$10000,O412,data2!W$4:W$10000)&lt;&gt;0,SUMIF(data2!I$4:I$10000,O412,data2!V$4:V$10000)&lt;&gt;0,SUMIF(data2!I$4:I$10000,O412,data2!W$4:W$10000)&lt;&gt;0,SUMIF(data2!J$4:J$10000,O412,data2!V$4:V$10000)&lt;&gt;0,SUMIF(data2!J$4:J$10000,O412,data2!W$4:W$10000)&lt;&gt;0,SUMIF(data2!T$4:T$10000,O412,data2!V$4:V$10000)&lt;&gt;0,SUMIF(data2!T$4:T$10000,O412,data2!W$4:W$10000)&lt;&gt;0),MAX('km2'!J$2:J411)+1,0))</f>
        <v>0</v>
      </c>
      <c r="K412" s="3">
        <f>IF(MAX(K$2:K411)&gt;=MAX(J:J),0,MAX(K$2:K411)+1)</f>
        <v>0</v>
      </c>
      <c r="Q412" s="89">
        <v>0</v>
      </c>
      <c r="S412" s="16" t="str">
        <f t="shared" si="19"/>
        <v/>
      </c>
      <c r="U412" s="16">
        <f t="shared" si="20"/>
        <v>0</v>
      </c>
    </row>
    <row r="413" spans="2:21" ht="15" customHeight="1" x14ac:dyDescent="0.15">
      <c r="B413" s="3">
        <f t="shared" si="18"/>
        <v>0</v>
      </c>
      <c r="D413" s="3">
        <f>IF(AND(LEN(O413)=4,J413&gt;0),MAX(D$2:D412)+1,0)</f>
        <v>0</v>
      </c>
      <c r="E413" s="3">
        <f>IF(OR(AND(科目汇总表!P$5=1,LEN(O413)=4,J413&gt;0),AND(科目汇总表!P$5=2,LEN(O413)=6,J413&gt;0),AND(科目汇总表!P$5=3,LEN(O413)=8,J413&gt;0),AND(科目汇总表!P$5=4,LEN(O413)=10,J413&gt;0)),MAX(E$2:E412)+1,0)</f>
        <v>0</v>
      </c>
      <c r="G413" s="10"/>
      <c r="J413" s="3">
        <f>IF(O413="",0,IF(OR(Q413&lt;&gt;0,SUMIF(data2!H$4:H$10000,O413,data2!V$4:V$10000)&lt;&gt;0,SUMIF(data2!H$4:H$10000,O413,data2!W$4:W$10000)&lt;&gt;0,SUMIF(data2!I$4:I$10000,O413,data2!V$4:V$10000)&lt;&gt;0,SUMIF(data2!I$4:I$10000,O413,data2!W$4:W$10000)&lt;&gt;0,SUMIF(data2!J$4:J$10000,O413,data2!V$4:V$10000)&lt;&gt;0,SUMIF(data2!J$4:J$10000,O413,data2!W$4:W$10000)&lt;&gt;0,SUMIF(data2!T$4:T$10000,O413,data2!V$4:V$10000)&lt;&gt;0,SUMIF(data2!T$4:T$10000,O413,data2!W$4:W$10000)&lt;&gt;0),MAX('km2'!J$2:J412)+1,0))</f>
        <v>0</v>
      </c>
      <c r="K413" s="3">
        <f>IF(MAX(K$2:K412)&gt;=MAX(J:J),0,MAX(K$2:K412)+1)</f>
        <v>0</v>
      </c>
      <c r="Q413" s="89">
        <v>0</v>
      </c>
      <c r="S413" s="16" t="str">
        <f t="shared" si="19"/>
        <v/>
      </c>
      <c r="U413" s="16">
        <f t="shared" si="20"/>
        <v>0</v>
      </c>
    </row>
    <row r="414" spans="2:21" ht="15" customHeight="1" x14ac:dyDescent="0.15">
      <c r="B414" s="3">
        <f t="shared" si="18"/>
        <v>0</v>
      </c>
      <c r="D414" s="3">
        <f>IF(AND(LEN(O414)=4,J414&gt;0),MAX(D$2:D413)+1,0)</f>
        <v>0</v>
      </c>
      <c r="E414" s="3">
        <f>IF(OR(AND(科目汇总表!P$5=1,LEN(O414)=4,J414&gt;0),AND(科目汇总表!P$5=2,LEN(O414)=6,J414&gt;0),AND(科目汇总表!P$5=3,LEN(O414)=8,J414&gt;0),AND(科目汇总表!P$5=4,LEN(O414)=10,J414&gt;0)),MAX(E$2:E413)+1,0)</f>
        <v>0</v>
      </c>
      <c r="G414" s="10"/>
      <c r="J414" s="3">
        <f>IF(O414="",0,IF(OR(Q414&lt;&gt;0,SUMIF(data2!H$4:H$10000,O414,data2!V$4:V$10000)&lt;&gt;0,SUMIF(data2!H$4:H$10000,O414,data2!W$4:W$10000)&lt;&gt;0,SUMIF(data2!I$4:I$10000,O414,data2!V$4:V$10000)&lt;&gt;0,SUMIF(data2!I$4:I$10000,O414,data2!W$4:W$10000)&lt;&gt;0,SUMIF(data2!J$4:J$10000,O414,data2!V$4:V$10000)&lt;&gt;0,SUMIF(data2!J$4:J$10000,O414,data2!W$4:W$10000)&lt;&gt;0,SUMIF(data2!T$4:T$10000,O414,data2!V$4:V$10000)&lt;&gt;0,SUMIF(data2!T$4:T$10000,O414,data2!W$4:W$10000)&lt;&gt;0),MAX('km2'!J$2:J413)+1,0))</f>
        <v>0</v>
      </c>
      <c r="K414" s="3">
        <f>IF(MAX(K$2:K413)&gt;=MAX(J:J),0,MAX(K$2:K413)+1)</f>
        <v>0</v>
      </c>
      <c r="Q414" s="89">
        <v>0</v>
      </c>
      <c r="S414" s="16" t="str">
        <f t="shared" si="19"/>
        <v/>
      </c>
      <c r="U414" s="16">
        <f t="shared" si="20"/>
        <v>0</v>
      </c>
    </row>
    <row r="415" spans="2:21" ht="15" customHeight="1" x14ac:dyDescent="0.15">
      <c r="B415" s="3">
        <f t="shared" si="18"/>
        <v>0</v>
      </c>
      <c r="D415" s="3">
        <f>IF(AND(LEN(O415)=4,J415&gt;0),MAX(D$2:D414)+1,0)</f>
        <v>0</v>
      </c>
      <c r="E415" s="3">
        <f>IF(OR(AND(科目汇总表!P$5=1,LEN(O415)=4,J415&gt;0),AND(科目汇总表!P$5=2,LEN(O415)=6,J415&gt;0),AND(科目汇总表!P$5=3,LEN(O415)=8,J415&gt;0),AND(科目汇总表!P$5=4,LEN(O415)=10,J415&gt;0)),MAX(E$2:E414)+1,0)</f>
        <v>0</v>
      </c>
      <c r="G415" s="10"/>
      <c r="J415" s="3">
        <f>IF(O415="",0,IF(OR(Q415&lt;&gt;0,SUMIF(data2!H$4:H$10000,O415,data2!V$4:V$10000)&lt;&gt;0,SUMIF(data2!H$4:H$10000,O415,data2!W$4:W$10000)&lt;&gt;0,SUMIF(data2!I$4:I$10000,O415,data2!V$4:V$10000)&lt;&gt;0,SUMIF(data2!I$4:I$10000,O415,data2!W$4:W$10000)&lt;&gt;0,SUMIF(data2!J$4:J$10000,O415,data2!V$4:V$10000)&lt;&gt;0,SUMIF(data2!J$4:J$10000,O415,data2!W$4:W$10000)&lt;&gt;0,SUMIF(data2!T$4:T$10000,O415,data2!V$4:V$10000)&lt;&gt;0,SUMIF(data2!T$4:T$10000,O415,data2!W$4:W$10000)&lt;&gt;0),MAX('km2'!J$2:J414)+1,0))</f>
        <v>0</v>
      </c>
      <c r="K415" s="3">
        <f>IF(MAX(K$2:K414)&gt;=MAX(J:J),0,MAX(K$2:K414)+1)</f>
        <v>0</v>
      </c>
      <c r="Q415" s="89">
        <v>0</v>
      </c>
      <c r="S415" s="16" t="str">
        <f t="shared" si="19"/>
        <v/>
      </c>
      <c r="U415" s="16">
        <f t="shared" si="20"/>
        <v>0</v>
      </c>
    </row>
    <row r="416" spans="2:21" ht="15" customHeight="1" x14ac:dyDescent="0.15">
      <c r="B416" s="3">
        <f t="shared" si="18"/>
        <v>0</v>
      </c>
      <c r="D416" s="3">
        <f>IF(AND(LEN(O416)=4,J416&gt;0),MAX(D$2:D415)+1,0)</f>
        <v>0</v>
      </c>
      <c r="E416" s="3">
        <f>IF(OR(AND(科目汇总表!P$5=1,LEN(O416)=4,J416&gt;0),AND(科目汇总表!P$5=2,LEN(O416)=6,J416&gt;0),AND(科目汇总表!P$5=3,LEN(O416)=8,J416&gt;0),AND(科目汇总表!P$5=4,LEN(O416)=10,J416&gt;0)),MAX(E$2:E415)+1,0)</f>
        <v>0</v>
      </c>
      <c r="G416" s="10"/>
      <c r="J416" s="3">
        <f>IF(O416="",0,IF(OR(Q416&lt;&gt;0,SUMIF(data2!H$4:H$10000,O416,data2!V$4:V$10000)&lt;&gt;0,SUMIF(data2!H$4:H$10000,O416,data2!W$4:W$10000)&lt;&gt;0,SUMIF(data2!I$4:I$10000,O416,data2!V$4:V$10000)&lt;&gt;0,SUMIF(data2!I$4:I$10000,O416,data2!W$4:W$10000)&lt;&gt;0,SUMIF(data2!J$4:J$10000,O416,data2!V$4:V$10000)&lt;&gt;0,SUMIF(data2!J$4:J$10000,O416,data2!W$4:W$10000)&lt;&gt;0,SUMIF(data2!T$4:T$10000,O416,data2!V$4:V$10000)&lt;&gt;0,SUMIF(data2!T$4:T$10000,O416,data2!W$4:W$10000)&lt;&gt;0),MAX('km2'!J$2:J415)+1,0))</f>
        <v>0</v>
      </c>
      <c r="K416" s="3">
        <f>IF(MAX(K$2:K415)&gt;=MAX(J:J),0,MAX(K$2:K415)+1)</f>
        <v>0</v>
      </c>
      <c r="Q416" s="89">
        <v>0</v>
      </c>
      <c r="S416" s="16" t="str">
        <f t="shared" si="19"/>
        <v/>
      </c>
      <c r="U416" s="16">
        <f t="shared" si="20"/>
        <v>0</v>
      </c>
    </row>
    <row r="417" spans="2:21" ht="15" customHeight="1" x14ac:dyDescent="0.15">
      <c r="B417" s="3">
        <f t="shared" si="18"/>
        <v>0</v>
      </c>
      <c r="D417" s="3">
        <f>IF(AND(LEN(O417)=4,J417&gt;0),MAX(D$2:D416)+1,0)</f>
        <v>0</v>
      </c>
      <c r="E417" s="3">
        <f>IF(OR(AND(科目汇总表!P$5=1,LEN(O417)=4,J417&gt;0),AND(科目汇总表!P$5=2,LEN(O417)=6,J417&gt;0),AND(科目汇总表!P$5=3,LEN(O417)=8,J417&gt;0),AND(科目汇总表!P$5=4,LEN(O417)=10,J417&gt;0)),MAX(E$2:E416)+1,0)</f>
        <v>0</v>
      </c>
      <c r="G417" s="10"/>
      <c r="J417" s="3">
        <f>IF(O417="",0,IF(OR(Q417&lt;&gt;0,SUMIF(data2!H$4:H$10000,O417,data2!V$4:V$10000)&lt;&gt;0,SUMIF(data2!H$4:H$10000,O417,data2!W$4:W$10000)&lt;&gt;0,SUMIF(data2!I$4:I$10000,O417,data2!V$4:V$10000)&lt;&gt;0,SUMIF(data2!I$4:I$10000,O417,data2!W$4:W$10000)&lt;&gt;0,SUMIF(data2!J$4:J$10000,O417,data2!V$4:V$10000)&lt;&gt;0,SUMIF(data2!J$4:J$10000,O417,data2!W$4:W$10000)&lt;&gt;0,SUMIF(data2!T$4:T$10000,O417,data2!V$4:V$10000)&lt;&gt;0,SUMIF(data2!T$4:T$10000,O417,data2!W$4:W$10000)&lt;&gt;0),MAX('km2'!J$2:J416)+1,0))</f>
        <v>0</v>
      </c>
      <c r="K417" s="3">
        <f>IF(MAX(K$2:K416)&gt;=MAX(J:J),0,MAX(K$2:K416)+1)</f>
        <v>0</v>
      </c>
      <c r="Q417" s="89">
        <v>0</v>
      </c>
      <c r="S417" s="16" t="str">
        <f t="shared" si="19"/>
        <v/>
      </c>
      <c r="U417" s="16">
        <f t="shared" si="20"/>
        <v>0</v>
      </c>
    </row>
    <row r="418" spans="2:21" ht="15" customHeight="1" x14ac:dyDescent="0.15">
      <c r="B418" s="3">
        <f t="shared" si="18"/>
        <v>0</v>
      </c>
      <c r="D418" s="3">
        <f>IF(AND(LEN(O418)=4,J418&gt;0),MAX(D$2:D417)+1,0)</f>
        <v>0</v>
      </c>
      <c r="E418" s="3">
        <f>IF(OR(AND(科目汇总表!P$5=1,LEN(O418)=4,J418&gt;0),AND(科目汇总表!P$5=2,LEN(O418)=6,J418&gt;0),AND(科目汇总表!P$5=3,LEN(O418)=8,J418&gt;0),AND(科目汇总表!P$5=4,LEN(O418)=10,J418&gt;0)),MAX(E$2:E417)+1,0)</f>
        <v>0</v>
      </c>
      <c r="G418" s="10"/>
      <c r="J418" s="3">
        <f>IF(O418="",0,IF(OR(Q418&lt;&gt;0,SUMIF(data2!H$4:H$10000,O418,data2!V$4:V$10000)&lt;&gt;0,SUMIF(data2!H$4:H$10000,O418,data2!W$4:W$10000)&lt;&gt;0,SUMIF(data2!I$4:I$10000,O418,data2!V$4:V$10000)&lt;&gt;0,SUMIF(data2!I$4:I$10000,O418,data2!W$4:W$10000)&lt;&gt;0,SUMIF(data2!J$4:J$10000,O418,data2!V$4:V$10000)&lt;&gt;0,SUMIF(data2!J$4:J$10000,O418,data2!W$4:W$10000)&lt;&gt;0,SUMIF(data2!T$4:T$10000,O418,data2!V$4:V$10000)&lt;&gt;0,SUMIF(data2!T$4:T$10000,O418,data2!W$4:W$10000)&lt;&gt;0),MAX('km2'!J$2:J417)+1,0))</f>
        <v>0</v>
      </c>
      <c r="K418" s="3">
        <f>IF(MAX(K$2:K417)&gt;=MAX(J:J),0,MAX(K$2:K417)+1)</f>
        <v>0</v>
      </c>
      <c r="Q418" s="89">
        <v>0</v>
      </c>
      <c r="S418" s="16" t="str">
        <f t="shared" si="19"/>
        <v/>
      </c>
      <c r="U418" s="16">
        <f t="shared" si="20"/>
        <v>0</v>
      </c>
    </row>
    <row r="419" spans="2:21" ht="15" customHeight="1" x14ac:dyDescent="0.15">
      <c r="B419" s="3">
        <f t="shared" si="18"/>
        <v>0</v>
      </c>
      <c r="D419" s="3">
        <f>IF(AND(LEN(O419)=4,J419&gt;0),MAX(D$2:D418)+1,0)</f>
        <v>0</v>
      </c>
      <c r="E419" s="3">
        <f>IF(OR(AND(科目汇总表!P$5=1,LEN(O419)=4,J419&gt;0),AND(科目汇总表!P$5=2,LEN(O419)=6,J419&gt;0),AND(科目汇总表!P$5=3,LEN(O419)=8,J419&gt;0),AND(科目汇总表!P$5=4,LEN(O419)=10,J419&gt;0)),MAX(E$2:E418)+1,0)</f>
        <v>0</v>
      </c>
      <c r="G419" s="10"/>
      <c r="J419" s="3">
        <f>IF(O419="",0,IF(OR(Q419&lt;&gt;0,SUMIF(data2!H$4:H$10000,O419,data2!V$4:V$10000)&lt;&gt;0,SUMIF(data2!H$4:H$10000,O419,data2!W$4:W$10000)&lt;&gt;0,SUMIF(data2!I$4:I$10000,O419,data2!V$4:V$10000)&lt;&gt;0,SUMIF(data2!I$4:I$10000,O419,data2!W$4:W$10000)&lt;&gt;0,SUMIF(data2!J$4:J$10000,O419,data2!V$4:V$10000)&lt;&gt;0,SUMIF(data2!J$4:J$10000,O419,data2!W$4:W$10000)&lt;&gt;0,SUMIF(data2!T$4:T$10000,O419,data2!V$4:V$10000)&lt;&gt;0,SUMIF(data2!T$4:T$10000,O419,data2!W$4:W$10000)&lt;&gt;0),MAX('km2'!J$2:J418)+1,0))</f>
        <v>0</v>
      </c>
      <c r="K419" s="3">
        <f>IF(MAX(K$2:K418)&gt;=MAX(J:J),0,MAX(K$2:K418)+1)</f>
        <v>0</v>
      </c>
      <c r="Q419" s="89">
        <v>0</v>
      </c>
      <c r="S419" s="16" t="str">
        <f t="shared" si="19"/>
        <v/>
      </c>
      <c r="U419" s="16">
        <f t="shared" si="20"/>
        <v>0</v>
      </c>
    </row>
    <row r="420" spans="2:21" ht="15" customHeight="1" x14ac:dyDescent="0.15">
      <c r="B420" s="3">
        <f t="shared" si="18"/>
        <v>0</v>
      </c>
      <c r="D420" s="3">
        <f>IF(AND(LEN(O420)=4,J420&gt;0),MAX(D$2:D419)+1,0)</f>
        <v>0</v>
      </c>
      <c r="E420" s="3">
        <f>IF(OR(AND(科目汇总表!P$5=1,LEN(O420)=4,J420&gt;0),AND(科目汇总表!P$5=2,LEN(O420)=6,J420&gt;0),AND(科目汇总表!P$5=3,LEN(O420)=8,J420&gt;0),AND(科目汇总表!P$5=4,LEN(O420)=10,J420&gt;0)),MAX(E$2:E419)+1,0)</f>
        <v>0</v>
      </c>
      <c r="G420" s="10"/>
      <c r="J420" s="3">
        <f>IF(O420="",0,IF(OR(Q420&lt;&gt;0,SUMIF(data2!H$4:H$10000,O420,data2!V$4:V$10000)&lt;&gt;0,SUMIF(data2!H$4:H$10000,O420,data2!W$4:W$10000)&lt;&gt;0,SUMIF(data2!I$4:I$10000,O420,data2!V$4:V$10000)&lt;&gt;0,SUMIF(data2!I$4:I$10000,O420,data2!W$4:W$10000)&lt;&gt;0,SUMIF(data2!J$4:J$10000,O420,data2!V$4:V$10000)&lt;&gt;0,SUMIF(data2!J$4:J$10000,O420,data2!W$4:W$10000)&lt;&gt;0,SUMIF(data2!T$4:T$10000,O420,data2!V$4:V$10000)&lt;&gt;0,SUMIF(data2!T$4:T$10000,O420,data2!W$4:W$10000)&lt;&gt;0),MAX('km2'!J$2:J419)+1,0))</f>
        <v>0</v>
      </c>
      <c r="K420" s="3">
        <f>IF(MAX(K$2:K419)&gt;=MAX(J:J),0,MAX(K$2:K419)+1)</f>
        <v>0</v>
      </c>
      <c r="Q420" s="89">
        <v>0</v>
      </c>
      <c r="S420" s="16" t="str">
        <f t="shared" si="19"/>
        <v/>
      </c>
      <c r="U420" s="16">
        <f t="shared" si="20"/>
        <v>0</v>
      </c>
    </row>
    <row r="421" spans="2:21" ht="15" customHeight="1" x14ac:dyDescent="0.15">
      <c r="B421" s="3">
        <f t="shared" si="18"/>
        <v>0</v>
      </c>
      <c r="D421" s="3">
        <f>IF(AND(LEN(O421)=4,J421&gt;0),MAX(D$2:D420)+1,0)</f>
        <v>0</v>
      </c>
      <c r="E421" s="3">
        <f>IF(OR(AND(科目汇总表!P$5=1,LEN(O421)=4,J421&gt;0),AND(科目汇总表!P$5=2,LEN(O421)=6,J421&gt;0),AND(科目汇总表!P$5=3,LEN(O421)=8,J421&gt;0),AND(科目汇总表!P$5=4,LEN(O421)=10,J421&gt;0)),MAX(E$2:E420)+1,0)</f>
        <v>0</v>
      </c>
      <c r="G421" s="10"/>
      <c r="J421" s="3">
        <f>IF(O421="",0,IF(OR(Q421&lt;&gt;0,SUMIF(data2!H$4:H$10000,O421,data2!V$4:V$10000)&lt;&gt;0,SUMIF(data2!H$4:H$10000,O421,data2!W$4:W$10000)&lt;&gt;0,SUMIF(data2!I$4:I$10000,O421,data2!V$4:V$10000)&lt;&gt;0,SUMIF(data2!I$4:I$10000,O421,data2!W$4:W$10000)&lt;&gt;0,SUMIF(data2!J$4:J$10000,O421,data2!V$4:V$10000)&lt;&gt;0,SUMIF(data2!J$4:J$10000,O421,data2!W$4:W$10000)&lt;&gt;0,SUMIF(data2!T$4:T$10000,O421,data2!V$4:V$10000)&lt;&gt;0,SUMIF(data2!T$4:T$10000,O421,data2!W$4:W$10000)&lt;&gt;0),MAX('km2'!J$2:J420)+1,0))</f>
        <v>0</v>
      </c>
      <c r="K421" s="3">
        <f>IF(MAX(K$2:K420)&gt;=MAX(J:J),0,MAX(K$2:K420)+1)</f>
        <v>0</v>
      </c>
      <c r="Q421" s="89">
        <v>0</v>
      </c>
      <c r="S421" s="16" t="str">
        <f t="shared" si="19"/>
        <v/>
      </c>
      <c r="U421" s="16">
        <f t="shared" si="20"/>
        <v>0</v>
      </c>
    </row>
    <row r="422" spans="2:21" ht="15" customHeight="1" x14ac:dyDescent="0.15">
      <c r="B422" s="3">
        <f t="shared" si="18"/>
        <v>0</v>
      </c>
      <c r="D422" s="3">
        <f>IF(AND(LEN(O422)=4,J422&gt;0),MAX(D$2:D421)+1,0)</f>
        <v>0</v>
      </c>
      <c r="E422" s="3">
        <f>IF(OR(AND(科目汇总表!P$5=1,LEN(O422)=4,J422&gt;0),AND(科目汇总表!P$5=2,LEN(O422)=6,J422&gt;0),AND(科目汇总表!P$5=3,LEN(O422)=8,J422&gt;0),AND(科目汇总表!P$5=4,LEN(O422)=10,J422&gt;0)),MAX(E$2:E421)+1,0)</f>
        <v>0</v>
      </c>
      <c r="G422" s="10"/>
      <c r="J422" s="3">
        <f>IF(O422="",0,IF(OR(Q422&lt;&gt;0,SUMIF(data2!H$4:H$10000,O422,data2!V$4:V$10000)&lt;&gt;0,SUMIF(data2!H$4:H$10000,O422,data2!W$4:W$10000)&lt;&gt;0,SUMIF(data2!I$4:I$10000,O422,data2!V$4:V$10000)&lt;&gt;0,SUMIF(data2!I$4:I$10000,O422,data2!W$4:W$10000)&lt;&gt;0,SUMIF(data2!J$4:J$10000,O422,data2!V$4:V$10000)&lt;&gt;0,SUMIF(data2!J$4:J$10000,O422,data2!W$4:W$10000)&lt;&gt;0,SUMIF(data2!T$4:T$10000,O422,data2!V$4:V$10000)&lt;&gt;0,SUMIF(data2!T$4:T$10000,O422,data2!W$4:W$10000)&lt;&gt;0),MAX('km2'!J$2:J421)+1,0))</f>
        <v>0</v>
      </c>
      <c r="K422" s="3">
        <f>IF(MAX(K$2:K421)&gt;=MAX(J:J),0,MAX(K$2:K421)+1)</f>
        <v>0</v>
      </c>
      <c r="Q422" s="89">
        <v>0</v>
      </c>
      <c r="S422" s="16" t="str">
        <f t="shared" si="19"/>
        <v/>
      </c>
      <c r="U422" s="16">
        <f t="shared" si="20"/>
        <v>0</v>
      </c>
    </row>
    <row r="423" spans="2:21" ht="15" customHeight="1" x14ac:dyDescent="0.15">
      <c r="B423" s="3">
        <f t="shared" si="18"/>
        <v>0</v>
      </c>
      <c r="D423" s="3">
        <f>IF(AND(LEN(O423)=4,J423&gt;0),MAX(D$2:D422)+1,0)</f>
        <v>0</v>
      </c>
      <c r="E423" s="3">
        <f>IF(OR(AND(科目汇总表!P$5=1,LEN(O423)=4,J423&gt;0),AND(科目汇总表!P$5=2,LEN(O423)=6,J423&gt;0),AND(科目汇总表!P$5=3,LEN(O423)=8,J423&gt;0),AND(科目汇总表!P$5=4,LEN(O423)=10,J423&gt;0)),MAX(E$2:E422)+1,0)</f>
        <v>0</v>
      </c>
      <c r="G423" s="10"/>
      <c r="J423" s="3">
        <f>IF(O423="",0,IF(OR(Q423&lt;&gt;0,SUMIF(data2!H$4:H$10000,O423,data2!V$4:V$10000)&lt;&gt;0,SUMIF(data2!H$4:H$10000,O423,data2!W$4:W$10000)&lt;&gt;0,SUMIF(data2!I$4:I$10000,O423,data2!V$4:V$10000)&lt;&gt;0,SUMIF(data2!I$4:I$10000,O423,data2!W$4:W$10000)&lt;&gt;0,SUMIF(data2!J$4:J$10000,O423,data2!V$4:V$10000)&lt;&gt;0,SUMIF(data2!J$4:J$10000,O423,data2!W$4:W$10000)&lt;&gt;0,SUMIF(data2!T$4:T$10000,O423,data2!V$4:V$10000)&lt;&gt;0,SUMIF(data2!T$4:T$10000,O423,data2!W$4:W$10000)&lt;&gt;0),MAX('km2'!J$2:J422)+1,0))</f>
        <v>0</v>
      </c>
      <c r="K423" s="3">
        <f>IF(MAX(K$2:K422)&gt;=MAX(J:J),0,MAX(K$2:K422)+1)</f>
        <v>0</v>
      </c>
      <c r="Q423" s="89">
        <v>0</v>
      </c>
      <c r="S423" s="16" t="str">
        <f t="shared" si="19"/>
        <v/>
      </c>
      <c r="U423" s="16">
        <f t="shared" si="20"/>
        <v>0</v>
      </c>
    </row>
    <row r="424" spans="2:21" ht="15" customHeight="1" x14ac:dyDescent="0.15">
      <c r="B424" s="3">
        <f t="shared" si="18"/>
        <v>0</v>
      </c>
      <c r="D424" s="3">
        <f>IF(AND(LEN(O424)=4,J424&gt;0),MAX(D$2:D423)+1,0)</f>
        <v>0</v>
      </c>
      <c r="E424" s="3">
        <f>IF(OR(AND(科目汇总表!P$5=1,LEN(O424)=4,J424&gt;0),AND(科目汇总表!P$5=2,LEN(O424)=6,J424&gt;0),AND(科目汇总表!P$5=3,LEN(O424)=8,J424&gt;0),AND(科目汇总表!P$5=4,LEN(O424)=10,J424&gt;0)),MAX(E$2:E423)+1,0)</f>
        <v>0</v>
      </c>
      <c r="G424" s="10"/>
      <c r="J424" s="3">
        <f>IF(O424="",0,IF(OR(Q424&lt;&gt;0,SUMIF(data2!H$4:H$10000,O424,data2!V$4:V$10000)&lt;&gt;0,SUMIF(data2!H$4:H$10000,O424,data2!W$4:W$10000)&lt;&gt;0,SUMIF(data2!I$4:I$10000,O424,data2!V$4:V$10000)&lt;&gt;0,SUMIF(data2!I$4:I$10000,O424,data2!W$4:W$10000)&lt;&gt;0,SUMIF(data2!J$4:J$10000,O424,data2!V$4:V$10000)&lt;&gt;0,SUMIF(data2!J$4:J$10000,O424,data2!W$4:W$10000)&lt;&gt;0,SUMIF(data2!T$4:T$10000,O424,data2!V$4:V$10000)&lt;&gt;0,SUMIF(data2!T$4:T$10000,O424,data2!W$4:W$10000)&lt;&gt;0),MAX('km2'!J$2:J423)+1,0))</f>
        <v>0</v>
      </c>
      <c r="K424" s="3">
        <f>IF(MAX(K$2:K423)&gt;=MAX(J:J),0,MAX(K$2:K423)+1)</f>
        <v>0</v>
      </c>
      <c r="Q424" s="89">
        <v>0</v>
      </c>
      <c r="S424" s="16" t="str">
        <f t="shared" si="19"/>
        <v/>
      </c>
      <c r="U424" s="16">
        <f t="shared" si="20"/>
        <v>0</v>
      </c>
    </row>
    <row r="425" spans="2:21" ht="15" customHeight="1" x14ac:dyDescent="0.15">
      <c r="B425" s="3">
        <f t="shared" si="18"/>
        <v>0</v>
      </c>
      <c r="D425" s="3">
        <f>IF(AND(LEN(O425)=4,J425&gt;0),MAX(D$2:D424)+1,0)</f>
        <v>0</v>
      </c>
      <c r="E425" s="3">
        <f>IF(OR(AND(科目汇总表!P$5=1,LEN(O425)=4,J425&gt;0),AND(科目汇总表!P$5=2,LEN(O425)=6,J425&gt;0),AND(科目汇总表!P$5=3,LEN(O425)=8,J425&gt;0),AND(科目汇总表!P$5=4,LEN(O425)=10,J425&gt;0)),MAX(E$2:E424)+1,0)</f>
        <v>0</v>
      </c>
      <c r="G425" s="10"/>
      <c r="J425" s="3">
        <f>IF(O425="",0,IF(OR(Q425&lt;&gt;0,SUMIF(data2!H$4:H$10000,O425,data2!V$4:V$10000)&lt;&gt;0,SUMIF(data2!H$4:H$10000,O425,data2!W$4:W$10000)&lt;&gt;0,SUMIF(data2!I$4:I$10000,O425,data2!V$4:V$10000)&lt;&gt;0,SUMIF(data2!I$4:I$10000,O425,data2!W$4:W$10000)&lt;&gt;0,SUMIF(data2!J$4:J$10000,O425,data2!V$4:V$10000)&lt;&gt;0,SUMIF(data2!J$4:J$10000,O425,data2!W$4:W$10000)&lt;&gt;0,SUMIF(data2!T$4:T$10000,O425,data2!V$4:V$10000)&lt;&gt;0,SUMIF(data2!T$4:T$10000,O425,data2!W$4:W$10000)&lt;&gt;0),MAX('km2'!J$2:J424)+1,0))</f>
        <v>0</v>
      </c>
      <c r="K425" s="3">
        <f>IF(MAX(K$2:K424)&gt;=MAX(J:J),0,MAX(K$2:K424)+1)</f>
        <v>0</v>
      </c>
      <c r="Q425" s="89">
        <v>0</v>
      </c>
      <c r="S425" s="16" t="str">
        <f t="shared" si="19"/>
        <v/>
      </c>
      <c r="U425" s="16">
        <f t="shared" si="20"/>
        <v>0</v>
      </c>
    </row>
    <row r="426" spans="2:21" ht="15" customHeight="1" x14ac:dyDescent="0.15">
      <c r="B426" s="3">
        <f t="shared" si="18"/>
        <v>0</v>
      </c>
      <c r="D426" s="3">
        <f>IF(AND(LEN(O426)=4,J426&gt;0),MAX(D$2:D425)+1,0)</f>
        <v>0</v>
      </c>
      <c r="E426" s="3">
        <f>IF(OR(AND(科目汇总表!P$5=1,LEN(O426)=4,J426&gt;0),AND(科目汇总表!P$5=2,LEN(O426)=6,J426&gt;0),AND(科目汇总表!P$5=3,LEN(O426)=8,J426&gt;0),AND(科目汇总表!P$5=4,LEN(O426)=10,J426&gt;0)),MAX(E$2:E425)+1,0)</f>
        <v>0</v>
      </c>
      <c r="G426" s="10"/>
      <c r="J426" s="3">
        <f>IF(O426="",0,IF(OR(Q426&lt;&gt;0,SUMIF(data2!H$4:H$10000,O426,data2!V$4:V$10000)&lt;&gt;0,SUMIF(data2!H$4:H$10000,O426,data2!W$4:W$10000)&lt;&gt;0,SUMIF(data2!I$4:I$10000,O426,data2!V$4:V$10000)&lt;&gt;0,SUMIF(data2!I$4:I$10000,O426,data2!W$4:W$10000)&lt;&gt;0,SUMIF(data2!J$4:J$10000,O426,data2!V$4:V$10000)&lt;&gt;0,SUMIF(data2!J$4:J$10000,O426,data2!W$4:W$10000)&lt;&gt;0,SUMIF(data2!T$4:T$10000,O426,data2!V$4:V$10000)&lt;&gt;0,SUMIF(data2!T$4:T$10000,O426,data2!W$4:W$10000)&lt;&gt;0),MAX('km2'!J$2:J425)+1,0))</f>
        <v>0</v>
      </c>
      <c r="K426" s="3">
        <f>IF(MAX(K$2:K425)&gt;=MAX(J:J),0,MAX(K$2:K425)+1)</f>
        <v>0</v>
      </c>
      <c r="Q426" s="89">
        <v>0</v>
      </c>
      <c r="S426" s="16" t="str">
        <f t="shared" si="19"/>
        <v/>
      </c>
      <c r="U426" s="16">
        <f t="shared" si="20"/>
        <v>0</v>
      </c>
    </row>
    <row r="427" spans="2:21" ht="15" customHeight="1" x14ac:dyDescent="0.15">
      <c r="B427" s="3">
        <f t="shared" si="18"/>
        <v>0</v>
      </c>
      <c r="D427" s="3">
        <f>IF(AND(LEN(O427)=4,J427&gt;0),MAX(D$2:D426)+1,0)</f>
        <v>0</v>
      </c>
      <c r="E427" s="3">
        <f>IF(OR(AND(科目汇总表!P$5=1,LEN(O427)=4,J427&gt;0),AND(科目汇总表!P$5=2,LEN(O427)=6,J427&gt;0),AND(科目汇总表!P$5=3,LEN(O427)=8,J427&gt;0),AND(科目汇总表!P$5=4,LEN(O427)=10,J427&gt;0)),MAX(E$2:E426)+1,0)</f>
        <v>0</v>
      </c>
      <c r="G427" s="10"/>
      <c r="J427" s="3">
        <f>IF(O427="",0,IF(OR(Q427&lt;&gt;0,SUMIF(data2!H$4:H$10000,O427,data2!V$4:V$10000)&lt;&gt;0,SUMIF(data2!H$4:H$10000,O427,data2!W$4:W$10000)&lt;&gt;0,SUMIF(data2!I$4:I$10000,O427,data2!V$4:V$10000)&lt;&gt;0,SUMIF(data2!I$4:I$10000,O427,data2!W$4:W$10000)&lt;&gt;0,SUMIF(data2!J$4:J$10000,O427,data2!V$4:V$10000)&lt;&gt;0,SUMIF(data2!J$4:J$10000,O427,data2!W$4:W$10000)&lt;&gt;0,SUMIF(data2!T$4:T$10000,O427,data2!V$4:V$10000)&lt;&gt;0,SUMIF(data2!T$4:T$10000,O427,data2!W$4:W$10000)&lt;&gt;0),MAX('km2'!J$2:J426)+1,0))</f>
        <v>0</v>
      </c>
      <c r="K427" s="3">
        <f>IF(MAX(K$2:K426)&gt;=MAX(J:J),0,MAX(K$2:K426)+1)</f>
        <v>0</v>
      </c>
      <c r="Q427" s="89">
        <v>0</v>
      </c>
      <c r="S427" s="16" t="str">
        <f t="shared" si="19"/>
        <v/>
      </c>
      <c r="U427" s="16">
        <f t="shared" si="20"/>
        <v>0</v>
      </c>
    </row>
    <row r="428" spans="2:21" ht="15" customHeight="1" x14ac:dyDescent="0.15">
      <c r="B428" s="3">
        <f t="shared" si="18"/>
        <v>0</v>
      </c>
      <c r="D428" s="3">
        <f>IF(AND(LEN(O428)=4,J428&gt;0),MAX(D$2:D427)+1,0)</f>
        <v>0</v>
      </c>
      <c r="E428" s="3">
        <f>IF(OR(AND(科目汇总表!P$5=1,LEN(O428)=4,J428&gt;0),AND(科目汇总表!P$5=2,LEN(O428)=6,J428&gt;0),AND(科目汇总表!P$5=3,LEN(O428)=8,J428&gt;0),AND(科目汇总表!P$5=4,LEN(O428)=10,J428&gt;0)),MAX(E$2:E427)+1,0)</f>
        <v>0</v>
      </c>
      <c r="G428" s="10"/>
      <c r="J428" s="3">
        <f>IF(O428="",0,IF(OR(Q428&lt;&gt;0,SUMIF(data2!H$4:H$10000,O428,data2!V$4:V$10000)&lt;&gt;0,SUMIF(data2!H$4:H$10000,O428,data2!W$4:W$10000)&lt;&gt;0,SUMIF(data2!I$4:I$10000,O428,data2!V$4:V$10000)&lt;&gt;0,SUMIF(data2!I$4:I$10000,O428,data2!W$4:W$10000)&lt;&gt;0,SUMIF(data2!J$4:J$10000,O428,data2!V$4:V$10000)&lt;&gt;0,SUMIF(data2!J$4:J$10000,O428,data2!W$4:W$10000)&lt;&gt;0,SUMIF(data2!T$4:T$10000,O428,data2!V$4:V$10000)&lt;&gt;0,SUMIF(data2!T$4:T$10000,O428,data2!W$4:W$10000)&lt;&gt;0),MAX('km2'!J$2:J427)+1,0))</f>
        <v>0</v>
      </c>
      <c r="K428" s="3">
        <f>IF(MAX(K$2:K427)&gt;=MAX(J:J),0,MAX(K$2:K427)+1)</f>
        <v>0</v>
      </c>
      <c r="Q428" s="89">
        <v>0</v>
      </c>
      <c r="S428" s="16" t="str">
        <f t="shared" si="19"/>
        <v/>
      </c>
      <c r="U428" s="16">
        <f t="shared" si="20"/>
        <v>0</v>
      </c>
    </row>
    <row r="429" spans="2:21" ht="15" customHeight="1" x14ac:dyDescent="0.15">
      <c r="B429" s="3">
        <f t="shared" si="18"/>
        <v>0</v>
      </c>
      <c r="D429" s="3">
        <f>IF(AND(LEN(O429)=4,J429&gt;0),MAX(D$2:D428)+1,0)</f>
        <v>0</v>
      </c>
      <c r="E429" s="3">
        <f>IF(OR(AND(科目汇总表!P$5=1,LEN(O429)=4,J429&gt;0),AND(科目汇总表!P$5=2,LEN(O429)=6,J429&gt;0),AND(科目汇总表!P$5=3,LEN(O429)=8,J429&gt;0),AND(科目汇总表!P$5=4,LEN(O429)=10,J429&gt;0)),MAX(E$2:E428)+1,0)</f>
        <v>0</v>
      </c>
      <c r="G429" s="10"/>
      <c r="J429" s="3">
        <f>IF(O429="",0,IF(OR(Q429&lt;&gt;0,SUMIF(data2!H$4:H$10000,O429,data2!V$4:V$10000)&lt;&gt;0,SUMIF(data2!H$4:H$10000,O429,data2!W$4:W$10000)&lt;&gt;0,SUMIF(data2!I$4:I$10000,O429,data2!V$4:V$10000)&lt;&gt;0,SUMIF(data2!I$4:I$10000,O429,data2!W$4:W$10000)&lt;&gt;0,SUMIF(data2!J$4:J$10000,O429,data2!V$4:V$10000)&lt;&gt;0,SUMIF(data2!J$4:J$10000,O429,data2!W$4:W$10000)&lt;&gt;0,SUMIF(data2!T$4:T$10000,O429,data2!V$4:V$10000)&lt;&gt;0,SUMIF(data2!T$4:T$10000,O429,data2!W$4:W$10000)&lt;&gt;0),MAX('km2'!J$2:J428)+1,0))</f>
        <v>0</v>
      </c>
      <c r="K429" s="3">
        <f>IF(MAX(K$2:K428)&gt;=MAX(J:J),0,MAX(K$2:K428)+1)</f>
        <v>0</v>
      </c>
      <c r="Q429" s="89">
        <v>0</v>
      </c>
      <c r="S429" s="16" t="str">
        <f t="shared" si="19"/>
        <v/>
      </c>
      <c r="U429" s="16">
        <f t="shared" si="20"/>
        <v>0</v>
      </c>
    </row>
    <row r="430" spans="2:21" ht="15" customHeight="1" x14ac:dyDescent="0.15">
      <c r="B430" s="3">
        <f t="shared" si="18"/>
        <v>0</v>
      </c>
      <c r="D430" s="3">
        <f>IF(AND(LEN(O430)=4,J430&gt;0),MAX(D$2:D429)+1,0)</f>
        <v>0</v>
      </c>
      <c r="E430" s="3">
        <f>IF(OR(AND(科目汇总表!P$5=1,LEN(O430)=4,J430&gt;0),AND(科目汇总表!P$5=2,LEN(O430)=6,J430&gt;0),AND(科目汇总表!P$5=3,LEN(O430)=8,J430&gt;0),AND(科目汇总表!P$5=4,LEN(O430)=10,J430&gt;0)),MAX(E$2:E429)+1,0)</f>
        <v>0</v>
      </c>
      <c r="G430" s="10"/>
      <c r="J430" s="3">
        <f>IF(O430="",0,IF(OR(Q430&lt;&gt;0,SUMIF(data2!H$4:H$10000,O430,data2!V$4:V$10000)&lt;&gt;0,SUMIF(data2!H$4:H$10000,O430,data2!W$4:W$10000)&lt;&gt;0,SUMIF(data2!I$4:I$10000,O430,data2!V$4:V$10000)&lt;&gt;0,SUMIF(data2!I$4:I$10000,O430,data2!W$4:W$10000)&lt;&gt;0,SUMIF(data2!J$4:J$10000,O430,data2!V$4:V$10000)&lt;&gt;0,SUMIF(data2!J$4:J$10000,O430,data2!W$4:W$10000)&lt;&gt;0,SUMIF(data2!T$4:T$10000,O430,data2!V$4:V$10000)&lt;&gt;0,SUMIF(data2!T$4:T$10000,O430,data2!W$4:W$10000)&lt;&gt;0),MAX('km2'!J$2:J429)+1,0))</f>
        <v>0</v>
      </c>
      <c r="K430" s="3">
        <f>IF(MAX(K$2:K429)&gt;=MAX(J:J),0,MAX(K$2:K429)+1)</f>
        <v>0</v>
      </c>
      <c r="Q430" s="89">
        <v>0</v>
      </c>
      <c r="S430" s="16" t="str">
        <f t="shared" si="19"/>
        <v/>
      </c>
      <c r="U430" s="16">
        <f t="shared" si="20"/>
        <v>0</v>
      </c>
    </row>
    <row r="431" spans="2:21" ht="15" customHeight="1" x14ac:dyDescent="0.15">
      <c r="B431" s="3">
        <f t="shared" si="18"/>
        <v>0</v>
      </c>
      <c r="D431" s="3">
        <f>IF(AND(LEN(O431)=4,J431&gt;0),MAX(D$2:D430)+1,0)</f>
        <v>0</v>
      </c>
      <c r="E431" s="3">
        <f>IF(OR(AND(科目汇总表!P$5=1,LEN(O431)=4,J431&gt;0),AND(科目汇总表!P$5=2,LEN(O431)=6,J431&gt;0),AND(科目汇总表!P$5=3,LEN(O431)=8,J431&gt;0),AND(科目汇总表!P$5=4,LEN(O431)=10,J431&gt;0)),MAX(E$2:E430)+1,0)</f>
        <v>0</v>
      </c>
      <c r="G431" s="10"/>
      <c r="J431" s="3">
        <f>IF(O431="",0,IF(OR(Q431&lt;&gt;0,SUMIF(data2!H$4:H$10000,O431,data2!V$4:V$10000)&lt;&gt;0,SUMIF(data2!H$4:H$10000,O431,data2!W$4:W$10000)&lt;&gt;0,SUMIF(data2!I$4:I$10000,O431,data2!V$4:V$10000)&lt;&gt;0,SUMIF(data2!I$4:I$10000,O431,data2!W$4:W$10000)&lt;&gt;0,SUMIF(data2!J$4:J$10000,O431,data2!V$4:V$10000)&lt;&gt;0,SUMIF(data2!J$4:J$10000,O431,data2!W$4:W$10000)&lt;&gt;0,SUMIF(data2!T$4:T$10000,O431,data2!V$4:V$10000)&lt;&gt;0,SUMIF(data2!T$4:T$10000,O431,data2!W$4:W$10000)&lt;&gt;0),MAX('km2'!J$2:J430)+1,0))</f>
        <v>0</v>
      </c>
      <c r="K431" s="3">
        <f>IF(MAX(K$2:K430)&gt;=MAX(J:J),0,MAX(K$2:K430)+1)</f>
        <v>0</v>
      </c>
      <c r="Q431" s="89">
        <v>0</v>
      </c>
      <c r="S431" s="16" t="str">
        <f t="shared" si="19"/>
        <v/>
      </c>
      <c r="U431" s="16">
        <f t="shared" si="20"/>
        <v>0</v>
      </c>
    </row>
    <row r="432" spans="2:21" ht="15" customHeight="1" x14ac:dyDescent="0.15">
      <c r="B432" s="3">
        <f t="shared" si="18"/>
        <v>0</v>
      </c>
      <c r="D432" s="3">
        <f>IF(AND(LEN(O432)=4,J432&gt;0),MAX(D$2:D431)+1,0)</f>
        <v>0</v>
      </c>
      <c r="E432" s="3">
        <f>IF(OR(AND(科目汇总表!P$5=1,LEN(O432)=4,J432&gt;0),AND(科目汇总表!P$5=2,LEN(O432)=6,J432&gt;0),AND(科目汇总表!P$5=3,LEN(O432)=8,J432&gt;0),AND(科目汇总表!P$5=4,LEN(O432)=10,J432&gt;0)),MAX(E$2:E431)+1,0)</f>
        <v>0</v>
      </c>
      <c r="G432" s="10"/>
      <c r="J432" s="3">
        <f>IF(O432="",0,IF(OR(Q432&lt;&gt;0,SUMIF(data2!H$4:H$10000,O432,data2!V$4:V$10000)&lt;&gt;0,SUMIF(data2!H$4:H$10000,O432,data2!W$4:W$10000)&lt;&gt;0,SUMIF(data2!I$4:I$10000,O432,data2!V$4:V$10000)&lt;&gt;0,SUMIF(data2!I$4:I$10000,O432,data2!W$4:W$10000)&lt;&gt;0,SUMIF(data2!J$4:J$10000,O432,data2!V$4:V$10000)&lt;&gt;0,SUMIF(data2!J$4:J$10000,O432,data2!W$4:W$10000)&lt;&gt;0,SUMIF(data2!T$4:T$10000,O432,data2!V$4:V$10000)&lt;&gt;0,SUMIF(data2!T$4:T$10000,O432,data2!W$4:W$10000)&lt;&gt;0),MAX('km2'!J$2:J431)+1,0))</f>
        <v>0</v>
      </c>
      <c r="K432" s="3">
        <f>IF(MAX(K$2:K431)&gt;=MAX(J:J),0,MAX(K$2:K431)+1)</f>
        <v>0</v>
      </c>
      <c r="Q432" s="89">
        <v>0</v>
      </c>
      <c r="S432" s="16" t="str">
        <f t="shared" si="19"/>
        <v/>
      </c>
      <c r="U432" s="16">
        <f t="shared" si="20"/>
        <v>0</v>
      </c>
    </row>
    <row r="433" spans="2:21" ht="15" customHeight="1" x14ac:dyDescent="0.15">
      <c r="B433" s="3">
        <f t="shared" si="18"/>
        <v>0</v>
      </c>
      <c r="D433" s="3">
        <f>IF(AND(LEN(O433)=4,J433&gt;0),MAX(D$2:D432)+1,0)</f>
        <v>0</v>
      </c>
      <c r="E433" s="3">
        <f>IF(OR(AND(科目汇总表!P$5=1,LEN(O433)=4,J433&gt;0),AND(科目汇总表!P$5=2,LEN(O433)=6,J433&gt;0),AND(科目汇总表!P$5=3,LEN(O433)=8,J433&gt;0),AND(科目汇总表!P$5=4,LEN(O433)=10,J433&gt;0)),MAX(E$2:E432)+1,0)</f>
        <v>0</v>
      </c>
      <c r="G433" s="10"/>
      <c r="J433" s="3">
        <f>IF(O433="",0,IF(OR(Q433&lt;&gt;0,SUMIF(data2!H$4:H$10000,O433,data2!V$4:V$10000)&lt;&gt;0,SUMIF(data2!H$4:H$10000,O433,data2!W$4:W$10000)&lt;&gt;0,SUMIF(data2!I$4:I$10000,O433,data2!V$4:V$10000)&lt;&gt;0,SUMIF(data2!I$4:I$10000,O433,data2!W$4:W$10000)&lt;&gt;0,SUMIF(data2!J$4:J$10000,O433,data2!V$4:V$10000)&lt;&gt;0,SUMIF(data2!J$4:J$10000,O433,data2!W$4:W$10000)&lt;&gt;0,SUMIF(data2!T$4:T$10000,O433,data2!V$4:V$10000)&lt;&gt;0,SUMIF(data2!T$4:T$10000,O433,data2!W$4:W$10000)&lt;&gt;0),MAX('km2'!J$2:J432)+1,0))</f>
        <v>0</v>
      </c>
      <c r="K433" s="3">
        <f>IF(MAX(K$2:K432)&gt;=MAX(J:J),0,MAX(K$2:K432)+1)</f>
        <v>0</v>
      </c>
      <c r="Q433" s="89">
        <v>0</v>
      </c>
      <c r="S433" s="16" t="str">
        <f t="shared" si="19"/>
        <v/>
      </c>
      <c r="U433" s="16">
        <f t="shared" si="20"/>
        <v>0</v>
      </c>
    </row>
    <row r="434" spans="2:21" ht="15" customHeight="1" x14ac:dyDescent="0.15">
      <c r="B434" s="3">
        <f t="shared" si="18"/>
        <v>0</v>
      </c>
      <c r="D434" s="3">
        <f>IF(AND(LEN(O434)=4,J434&gt;0),MAX(D$2:D433)+1,0)</f>
        <v>0</v>
      </c>
      <c r="E434" s="3">
        <f>IF(OR(AND(科目汇总表!P$5=1,LEN(O434)=4,J434&gt;0),AND(科目汇总表!P$5=2,LEN(O434)=6,J434&gt;0),AND(科目汇总表!P$5=3,LEN(O434)=8,J434&gt;0),AND(科目汇总表!P$5=4,LEN(O434)=10,J434&gt;0)),MAX(E$2:E433)+1,0)</f>
        <v>0</v>
      </c>
      <c r="G434" s="10"/>
      <c r="J434" s="3">
        <f>IF(O434="",0,IF(OR(Q434&lt;&gt;0,SUMIF(data2!H$4:H$10000,O434,data2!V$4:V$10000)&lt;&gt;0,SUMIF(data2!H$4:H$10000,O434,data2!W$4:W$10000)&lt;&gt;0,SUMIF(data2!I$4:I$10000,O434,data2!V$4:V$10000)&lt;&gt;0,SUMIF(data2!I$4:I$10000,O434,data2!W$4:W$10000)&lt;&gt;0,SUMIF(data2!J$4:J$10000,O434,data2!V$4:V$10000)&lt;&gt;0,SUMIF(data2!J$4:J$10000,O434,data2!W$4:W$10000)&lt;&gt;0,SUMIF(data2!T$4:T$10000,O434,data2!V$4:V$10000)&lt;&gt;0,SUMIF(data2!T$4:T$10000,O434,data2!W$4:W$10000)&lt;&gt;0),MAX('km2'!J$2:J433)+1,0))</f>
        <v>0</v>
      </c>
      <c r="K434" s="3">
        <f>IF(MAX(K$2:K433)&gt;=MAX(J:J),0,MAX(K$2:K433)+1)</f>
        <v>0</v>
      </c>
      <c r="Q434" s="89">
        <v>0</v>
      </c>
      <c r="S434" s="16" t="str">
        <f t="shared" si="19"/>
        <v/>
      </c>
      <c r="U434" s="16">
        <f t="shared" si="20"/>
        <v>0</v>
      </c>
    </row>
    <row r="435" spans="2:21" ht="15" customHeight="1" x14ac:dyDescent="0.15">
      <c r="B435" s="3">
        <f t="shared" si="18"/>
        <v>0</v>
      </c>
      <c r="D435" s="3">
        <f>IF(AND(LEN(O435)=4,J435&gt;0),MAX(D$2:D434)+1,0)</f>
        <v>0</v>
      </c>
      <c r="E435" s="3">
        <f>IF(OR(AND(科目汇总表!P$5=1,LEN(O435)=4,J435&gt;0),AND(科目汇总表!P$5=2,LEN(O435)=6,J435&gt;0),AND(科目汇总表!P$5=3,LEN(O435)=8,J435&gt;0),AND(科目汇总表!P$5=4,LEN(O435)=10,J435&gt;0)),MAX(E$2:E434)+1,0)</f>
        <v>0</v>
      </c>
      <c r="G435" s="10"/>
      <c r="J435" s="3">
        <f>IF(O435="",0,IF(OR(Q435&lt;&gt;0,SUMIF(data2!H$4:H$10000,O435,data2!V$4:V$10000)&lt;&gt;0,SUMIF(data2!H$4:H$10000,O435,data2!W$4:W$10000)&lt;&gt;0,SUMIF(data2!I$4:I$10000,O435,data2!V$4:V$10000)&lt;&gt;0,SUMIF(data2!I$4:I$10000,O435,data2!W$4:W$10000)&lt;&gt;0,SUMIF(data2!J$4:J$10000,O435,data2!V$4:V$10000)&lt;&gt;0,SUMIF(data2!J$4:J$10000,O435,data2!W$4:W$10000)&lt;&gt;0,SUMIF(data2!T$4:T$10000,O435,data2!V$4:V$10000)&lt;&gt;0,SUMIF(data2!T$4:T$10000,O435,data2!W$4:W$10000)&lt;&gt;0),MAX('km2'!J$2:J434)+1,0))</f>
        <v>0</v>
      </c>
      <c r="K435" s="3">
        <f>IF(MAX(K$2:K434)&gt;=MAX(J:J),0,MAX(K$2:K434)+1)</f>
        <v>0</v>
      </c>
      <c r="Q435" s="89">
        <v>0</v>
      </c>
      <c r="S435" s="16" t="str">
        <f t="shared" si="19"/>
        <v/>
      </c>
      <c r="U435" s="16">
        <f t="shared" si="20"/>
        <v>0</v>
      </c>
    </row>
    <row r="436" spans="2:21" ht="15" customHeight="1" x14ac:dyDescent="0.15">
      <c r="B436" s="3">
        <f t="shared" si="18"/>
        <v>0</v>
      </c>
      <c r="D436" s="3">
        <f>IF(AND(LEN(O436)=4,J436&gt;0),MAX(D$2:D435)+1,0)</f>
        <v>0</v>
      </c>
      <c r="E436" s="3">
        <f>IF(OR(AND(科目汇总表!P$5=1,LEN(O436)=4,J436&gt;0),AND(科目汇总表!P$5=2,LEN(O436)=6,J436&gt;0),AND(科目汇总表!P$5=3,LEN(O436)=8,J436&gt;0),AND(科目汇总表!P$5=4,LEN(O436)=10,J436&gt;0)),MAX(E$2:E435)+1,0)</f>
        <v>0</v>
      </c>
      <c r="G436" s="10"/>
      <c r="J436" s="3">
        <f>IF(O436="",0,IF(OR(Q436&lt;&gt;0,SUMIF(data2!H$4:H$10000,O436,data2!V$4:V$10000)&lt;&gt;0,SUMIF(data2!H$4:H$10000,O436,data2!W$4:W$10000)&lt;&gt;0,SUMIF(data2!I$4:I$10000,O436,data2!V$4:V$10000)&lt;&gt;0,SUMIF(data2!I$4:I$10000,O436,data2!W$4:W$10000)&lt;&gt;0,SUMIF(data2!J$4:J$10000,O436,data2!V$4:V$10000)&lt;&gt;0,SUMIF(data2!J$4:J$10000,O436,data2!W$4:W$10000)&lt;&gt;0,SUMIF(data2!T$4:T$10000,O436,data2!V$4:V$10000)&lt;&gt;0,SUMIF(data2!T$4:T$10000,O436,data2!W$4:W$10000)&lt;&gt;0),MAX('km2'!J$2:J435)+1,0))</f>
        <v>0</v>
      </c>
      <c r="K436" s="3">
        <f>IF(MAX(K$2:K435)&gt;=MAX(J:J),0,MAX(K$2:K435)+1)</f>
        <v>0</v>
      </c>
      <c r="Q436" s="89">
        <v>0</v>
      </c>
      <c r="S436" s="16" t="str">
        <f t="shared" si="19"/>
        <v/>
      </c>
      <c r="U436" s="16">
        <f t="shared" si="20"/>
        <v>0</v>
      </c>
    </row>
    <row r="437" spans="2:21" ht="15" customHeight="1" x14ac:dyDescent="0.15">
      <c r="B437" s="3">
        <f t="shared" si="18"/>
        <v>0</v>
      </c>
      <c r="D437" s="3">
        <f>IF(AND(LEN(O437)=4,J437&gt;0),MAX(D$2:D436)+1,0)</f>
        <v>0</v>
      </c>
      <c r="E437" s="3">
        <f>IF(OR(AND(科目汇总表!P$5=1,LEN(O437)=4,J437&gt;0),AND(科目汇总表!P$5=2,LEN(O437)=6,J437&gt;0),AND(科目汇总表!P$5=3,LEN(O437)=8,J437&gt;0),AND(科目汇总表!P$5=4,LEN(O437)=10,J437&gt;0)),MAX(E$2:E436)+1,0)</f>
        <v>0</v>
      </c>
      <c r="G437" s="10"/>
      <c r="J437" s="3">
        <f>IF(O437="",0,IF(OR(Q437&lt;&gt;0,SUMIF(data2!H$4:H$10000,O437,data2!V$4:V$10000)&lt;&gt;0,SUMIF(data2!H$4:H$10000,O437,data2!W$4:W$10000)&lt;&gt;0,SUMIF(data2!I$4:I$10000,O437,data2!V$4:V$10000)&lt;&gt;0,SUMIF(data2!I$4:I$10000,O437,data2!W$4:W$10000)&lt;&gt;0,SUMIF(data2!J$4:J$10000,O437,data2!V$4:V$10000)&lt;&gt;0,SUMIF(data2!J$4:J$10000,O437,data2!W$4:W$10000)&lt;&gt;0,SUMIF(data2!T$4:T$10000,O437,data2!V$4:V$10000)&lt;&gt;0,SUMIF(data2!T$4:T$10000,O437,data2!W$4:W$10000)&lt;&gt;0),MAX('km2'!J$2:J436)+1,0))</f>
        <v>0</v>
      </c>
      <c r="K437" s="3">
        <f>IF(MAX(K$2:K436)&gt;=MAX(J:J),0,MAX(K$2:K436)+1)</f>
        <v>0</v>
      </c>
      <c r="Q437" s="89">
        <v>0</v>
      </c>
      <c r="S437" s="16" t="str">
        <f t="shared" si="19"/>
        <v/>
      </c>
      <c r="U437" s="16">
        <f t="shared" si="20"/>
        <v>0</v>
      </c>
    </row>
    <row r="438" spans="2:21" ht="15" customHeight="1" x14ac:dyDescent="0.15">
      <c r="B438" s="3">
        <f t="shared" si="18"/>
        <v>0</v>
      </c>
      <c r="D438" s="3">
        <f>IF(AND(LEN(O438)=4,J438&gt;0),MAX(D$2:D437)+1,0)</f>
        <v>0</v>
      </c>
      <c r="E438" s="3">
        <f>IF(OR(AND(科目汇总表!P$5=1,LEN(O438)=4,J438&gt;0),AND(科目汇总表!P$5=2,LEN(O438)=6,J438&gt;0),AND(科目汇总表!P$5=3,LEN(O438)=8,J438&gt;0),AND(科目汇总表!P$5=4,LEN(O438)=10,J438&gt;0)),MAX(E$2:E437)+1,0)</f>
        <v>0</v>
      </c>
      <c r="G438" s="10"/>
      <c r="J438" s="3">
        <f>IF(O438="",0,IF(OR(Q438&lt;&gt;0,SUMIF(data2!H$4:H$10000,O438,data2!V$4:V$10000)&lt;&gt;0,SUMIF(data2!H$4:H$10000,O438,data2!W$4:W$10000)&lt;&gt;0,SUMIF(data2!I$4:I$10000,O438,data2!V$4:V$10000)&lt;&gt;0,SUMIF(data2!I$4:I$10000,O438,data2!W$4:W$10000)&lt;&gt;0,SUMIF(data2!J$4:J$10000,O438,data2!V$4:V$10000)&lt;&gt;0,SUMIF(data2!J$4:J$10000,O438,data2!W$4:W$10000)&lt;&gt;0,SUMIF(data2!T$4:T$10000,O438,data2!V$4:V$10000)&lt;&gt;0,SUMIF(data2!T$4:T$10000,O438,data2!W$4:W$10000)&lt;&gt;0),MAX('km2'!J$2:J437)+1,0))</f>
        <v>0</v>
      </c>
      <c r="K438" s="3">
        <f>IF(MAX(K$2:K437)&gt;=MAX(J:J),0,MAX(K$2:K437)+1)</f>
        <v>0</v>
      </c>
      <c r="Q438" s="89">
        <v>0</v>
      </c>
      <c r="S438" s="16" t="str">
        <f t="shared" si="19"/>
        <v/>
      </c>
      <c r="U438" s="16">
        <f t="shared" si="20"/>
        <v>0</v>
      </c>
    </row>
    <row r="439" spans="2:21" ht="15" customHeight="1" x14ac:dyDescent="0.15">
      <c r="B439" s="3">
        <f t="shared" si="18"/>
        <v>0</v>
      </c>
      <c r="D439" s="3">
        <f>IF(AND(LEN(O439)=4,J439&gt;0),MAX(D$2:D438)+1,0)</f>
        <v>0</v>
      </c>
      <c r="E439" s="3">
        <f>IF(OR(AND(科目汇总表!P$5=1,LEN(O439)=4,J439&gt;0),AND(科目汇总表!P$5=2,LEN(O439)=6,J439&gt;0),AND(科目汇总表!P$5=3,LEN(O439)=8,J439&gt;0),AND(科目汇总表!P$5=4,LEN(O439)=10,J439&gt;0)),MAX(E$2:E438)+1,0)</f>
        <v>0</v>
      </c>
      <c r="G439" s="10"/>
      <c r="J439" s="3">
        <f>IF(O439="",0,IF(OR(Q439&lt;&gt;0,SUMIF(data2!H$4:H$10000,O439,data2!V$4:V$10000)&lt;&gt;0,SUMIF(data2!H$4:H$10000,O439,data2!W$4:W$10000)&lt;&gt;0,SUMIF(data2!I$4:I$10000,O439,data2!V$4:V$10000)&lt;&gt;0,SUMIF(data2!I$4:I$10000,O439,data2!W$4:W$10000)&lt;&gt;0,SUMIF(data2!J$4:J$10000,O439,data2!V$4:V$10000)&lt;&gt;0,SUMIF(data2!J$4:J$10000,O439,data2!W$4:W$10000)&lt;&gt;0,SUMIF(data2!T$4:T$10000,O439,data2!V$4:V$10000)&lt;&gt;0,SUMIF(data2!T$4:T$10000,O439,data2!W$4:W$10000)&lt;&gt;0),MAX('km2'!J$2:J438)+1,0))</f>
        <v>0</v>
      </c>
      <c r="K439" s="3">
        <f>IF(MAX(K$2:K438)&gt;=MAX(J:J),0,MAX(K$2:K438)+1)</f>
        <v>0</v>
      </c>
      <c r="Q439" s="89">
        <v>0</v>
      </c>
      <c r="S439" s="16" t="str">
        <f t="shared" si="19"/>
        <v/>
      </c>
      <c r="U439" s="16">
        <f t="shared" si="20"/>
        <v>0</v>
      </c>
    </row>
    <row r="440" spans="2:21" ht="15" customHeight="1" x14ac:dyDescent="0.15">
      <c r="B440" s="3">
        <f t="shared" si="18"/>
        <v>0</v>
      </c>
      <c r="D440" s="3">
        <f>IF(AND(LEN(O440)=4,J440&gt;0),MAX(D$2:D439)+1,0)</f>
        <v>0</v>
      </c>
      <c r="E440" s="3">
        <f>IF(OR(AND(科目汇总表!P$5=1,LEN(O440)=4,J440&gt;0),AND(科目汇总表!P$5=2,LEN(O440)=6,J440&gt;0),AND(科目汇总表!P$5=3,LEN(O440)=8,J440&gt;0),AND(科目汇总表!P$5=4,LEN(O440)=10,J440&gt;0)),MAX(E$2:E439)+1,0)</f>
        <v>0</v>
      </c>
      <c r="G440" s="10"/>
      <c r="J440" s="3">
        <f>IF(O440="",0,IF(OR(Q440&lt;&gt;0,SUMIF(data2!H$4:H$10000,O440,data2!V$4:V$10000)&lt;&gt;0,SUMIF(data2!H$4:H$10000,O440,data2!W$4:W$10000)&lt;&gt;0,SUMIF(data2!I$4:I$10000,O440,data2!V$4:V$10000)&lt;&gt;0,SUMIF(data2!I$4:I$10000,O440,data2!W$4:W$10000)&lt;&gt;0,SUMIF(data2!J$4:J$10000,O440,data2!V$4:V$10000)&lt;&gt;0,SUMIF(data2!J$4:J$10000,O440,data2!W$4:W$10000)&lt;&gt;0,SUMIF(data2!T$4:T$10000,O440,data2!V$4:V$10000)&lt;&gt;0,SUMIF(data2!T$4:T$10000,O440,data2!W$4:W$10000)&lt;&gt;0),MAX('km2'!J$2:J439)+1,0))</f>
        <v>0</v>
      </c>
      <c r="K440" s="3">
        <f>IF(MAX(K$2:K439)&gt;=MAX(J:J),0,MAX(K$2:K439)+1)</f>
        <v>0</v>
      </c>
      <c r="Q440" s="89">
        <v>0</v>
      </c>
      <c r="S440" s="16" t="str">
        <f t="shared" si="19"/>
        <v/>
      </c>
      <c r="U440" s="16">
        <f t="shared" si="20"/>
        <v>0</v>
      </c>
    </row>
    <row r="441" spans="2:21" ht="15" customHeight="1" x14ac:dyDescent="0.15">
      <c r="B441" s="3">
        <f t="shared" si="18"/>
        <v>0</v>
      </c>
      <c r="D441" s="3">
        <f>IF(AND(LEN(O441)=4,J441&gt;0),MAX(D$2:D440)+1,0)</f>
        <v>0</v>
      </c>
      <c r="E441" s="3">
        <f>IF(OR(AND(科目汇总表!P$5=1,LEN(O441)=4,J441&gt;0),AND(科目汇总表!P$5=2,LEN(O441)=6,J441&gt;0),AND(科目汇总表!P$5=3,LEN(O441)=8,J441&gt;0),AND(科目汇总表!P$5=4,LEN(O441)=10,J441&gt;0)),MAX(E$2:E440)+1,0)</f>
        <v>0</v>
      </c>
      <c r="G441" s="10"/>
      <c r="J441" s="3">
        <f>IF(O441="",0,IF(OR(Q441&lt;&gt;0,SUMIF(data2!H$4:H$10000,O441,data2!V$4:V$10000)&lt;&gt;0,SUMIF(data2!H$4:H$10000,O441,data2!W$4:W$10000)&lt;&gt;0,SUMIF(data2!I$4:I$10000,O441,data2!V$4:V$10000)&lt;&gt;0,SUMIF(data2!I$4:I$10000,O441,data2!W$4:W$10000)&lt;&gt;0,SUMIF(data2!J$4:J$10000,O441,data2!V$4:V$10000)&lt;&gt;0,SUMIF(data2!J$4:J$10000,O441,data2!W$4:W$10000)&lt;&gt;0,SUMIF(data2!T$4:T$10000,O441,data2!V$4:V$10000)&lt;&gt;0,SUMIF(data2!T$4:T$10000,O441,data2!W$4:W$10000)&lt;&gt;0),MAX('km2'!J$2:J440)+1,0))</f>
        <v>0</v>
      </c>
      <c r="K441" s="3">
        <f>IF(MAX(K$2:K440)&gt;=MAX(J:J),0,MAX(K$2:K440)+1)</f>
        <v>0</v>
      </c>
      <c r="Q441" s="89">
        <v>0</v>
      </c>
      <c r="S441" s="16" t="str">
        <f t="shared" si="19"/>
        <v/>
      </c>
      <c r="U441" s="16">
        <f t="shared" si="20"/>
        <v>0</v>
      </c>
    </row>
    <row r="442" spans="2:21" ht="15" customHeight="1" x14ac:dyDescent="0.15">
      <c r="B442" s="3">
        <f t="shared" si="18"/>
        <v>0</v>
      </c>
      <c r="D442" s="3">
        <f>IF(AND(LEN(O442)=4,J442&gt;0),MAX(D$2:D441)+1,0)</f>
        <v>0</v>
      </c>
      <c r="E442" s="3">
        <f>IF(OR(AND(科目汇总表!P$5=1,LEN(O442)=4,J442&gt;0),AND(科目汇总表!P$5=2,LEN(O442)=6,J442&gt;0),AND(科目汇总表!P$5=3,LEN(O442)=8,J442&gt;0),AND(科目汇总表!P$5=4,LEN(O442)=10,J442&gt;0)),MAX(E$2:E441)+1,0)</f>
        <v>0</v>
      </c>
      <c r="G442" s="10"/>
      <c r="J442" s="3">
        <f>IF(O442="",0,IF(OR(Q442&lt;&gt;0,SUMIF(data2!H$4:H$10000,O442,data2!V$4:V$10000)&lt;&gt;0,SUMIF(data2!H$4:H$10000,O442,data2!W$4:W$10000)&lt;&gt;0,SUMIF(data2!I$4:I$10000,O442,data2!V$4:V$10000)&lt;&gt;0,SUMIF(data2!I$4:I$10000,O442,data2!W$4:W$10000)&lt;&gt;0,SUMIF(data2!J$4:J$10000,O442,data2!V$4:V$10000)&lt;&gt;0,SUMIF(data2!J$4:J$10000,O442,data2!W$4:W$10000)&lt;&gt;0,SUMIF(data2!T$4:T$10000,O442,data2!V$4:V$10000)&lt;&gt;0,SUMIF(data2!T$4:T$10000,O442,data2!W$4:W$10000)&lt;&gt;0),MAX('km2'!J$2:J441)+1,0))</f>
        <v>0</v>
      </c>
      <c r="K442" s="3">
        <f>IF(MAX(K$2:K441)&gt;=MAX(J:J),0,MAX(K$2:K441)+1)</f>
        <v>0</v>
      </c>
      <c r="Q442" s="89">
        <v>0</v>
      </c>
      <c r="S442" s="16" t="str">
        <f t="shared" si="19"/>
        <v/>
      </c>
      <c r="U442" s="16">
        <f t="shared" si="20"/>
        <v>0</v>
      </c>
    </row>
    <row r="443" spans="2:21" ht="15" customHeight="1" x14ac:dyDescent="0.15">
      <c r="B443" s="3">
        <f t="shared" si="18"/>
        <v>0</v>
      </c>
      <c r="D443" s="3">
        <f>IF(AND(LEN(O443)=4,J443&gt;0),MAX(D$2:D442)+1,0)</f>
        <v>0</v>
      </c>
      <c r="E443" s="3">
        <f>IF(OR(AND(科目汇总表!P$5=1,LEN(O443)=4,J443&gt;0),AND(科目汇总表!P$5=2,LEN(O443)=6,J443&gt;0),AND(科目汇总表!P$5=3,LEN(O443)=8,J443&gt;0),AND(科目汇总表!P$5=4,LEN(O443)=10,J443&gt;0)),MAX(E$2:E442)+1,0)</f>
        <v>0</v>
      </c>
      <c r="G443" s="10"/>
      <c r="J443" s="3">
        <f>IF(O443="",0,IF(OR(Q443&lt;&gt;0,SUMIF(data2!H$4:H$10000,O443,data2!V$4:V$10000)&lt;&gt;0,SUMIF(data2!H$4:H$10000,O443,data2!W$4:W$10000)&lt;&gt;0,SUMIF(data2!I$4:I$10000,O443,data2!V$4:V$10000)&lt;&gt;0,SUMIF(data2!I$4:I$10000,O443,data2!W$4:W$10000)&lt;&gt;0,SUMIF(data2!J$4:J$10000,O443,data2!V$4:V$10000)&lt;&gt;0,SUMIF(data2!J$4:J$10000,O443,data2!W$4:W$10000)&lt;&gt;0,SUMIF(data2!T$4:T$10000,O443,data2!V$4:V$10000)&lt;&gt;0,SUMIF(data2!T$4:T$10000,O443,data2!W$4:W$10000)&lt;&gt;0),MAX('km2'!J$2:J442)+1,0))</f>
        <v>0</v>
      </c>
      <c r="K443" s="3">
        <f>IF(MAX(K$2:K442)&gt;=MAX(J:J),0,MAX(K$2:K442)+1)</f>
        <v>0</v>
      </c>
      <c r="Q443" s="89">
        <v>0</v>
      </c>
      <c r="S443" s="16" t="str">
        <f t="shared" si="19"/>
        <v/>
      </c>
      <c r="U443" s="16">
        <f t="shared" si="20"/>
        <v>0</v>
      </c>
    </row>
    <row r="444" spans="2:21" ht="15" customHeight="1" x14ac:dyDescent="0.15">
      <c r="B444" s="3">
        <f t="shared" si="18"/>
        <v>0</v>
      </c>
      <c r="D444" s="3">
        <f>IF(AND(LEN(O444)=4,J444&gt;0),MAX(D$2:D443)+1,0)</f>
        <v>0</v>
      </c>
      <c r="E444" s="3">
        <f>IF(OR(AND(科目汇总表!P$5=1,LEN(O444)=4,J444&gt;0),AND(科目汇总表!P$5=2,LEN(O444)=6,J444&gt;0),AND(科目汇总表!P$5=3,LEN(O444)=8,J444&gt;0),AND(科目汇总表!P$5=4,LEN(O444)=10,J444&gt;0)),MAX(E$2:E443)+1,0)</f>
        <v>0</v>
      </c>
      <c r="G444" s="10"/>
      <c r="J444" s="3">
        <f>IF(O444="",0,IF(OR(Q444&lt;&gt;0,SUMIF(data2!H$4:H$10000,O444,data2!V$4:V$10000)&lt;&gt;0,SUMIF(data2!H$4:H$10000,O444,data2!W$4:W$10000)&lt;&gt;0,SUMIF(data2!I$4:I$10000,O444,data2!V$4:V$10000)&lt;&gt;0,SUMIF(data2!I$4:I$10000,O444,data2!W$4:W$10000)&lt;&gt;0,SUMIF(data2!J$4:J$10000,O444,data2!V$4:V$10000)&lt;&gt;0,SUMIF(data2!J$4:J$10000,O444,data2!W$4:W$10000)&lt;&gt;0,SUMIF(data2!T$4:T$10000,O444,data2!V$4:V$10000)&lt;&gt;0,SUMIF(data2!T$4:T$10000,O444,data2!W$4:W$10000)&lt;&gt;0),MAX('km2'!J$2:J443)+1,0))</f>
        <v>0</v>
      </c>
      <c r="K444" s="3">
        <f>IF(MAX(K$2:K443)&gt;=MAX(J:J),0,MAX(K$2:K443)+1)</f>
        <v>0</v>
      </c>
      <c r="Q444" s="89">
        <v>0</v>
      </c>
      <c r="S444" s="16" t="str">
        <f t="shared" si="19"/>
        <v/>
      </c>
      <c r="U444" s="16">
        <f t="shared" si="20"/>
        <v>0</v>
      </c>
    </row>
    <row r="445" spans="2:21" ht="15" customHeight="1" x14ac:dyDescent="0.15">
      <c r="B445" s="3">
        <f t="shared" si="18"/>
        <v>0</v>
      </c>
      <c r="D445" s="3">
        <f>IF(AND(LEN(O445)=4,J445&gt;0),MAX(D$2:D444)+1,0)</f>
        <v>0</v>
      </c>
      <c r="E445" s="3">
        <f>IF(OR(AND(科目汇总表!P$5=1,LEN(O445)=4,J445&gt;0),AND(科目汇总表!P$5=2,LEN(O445)=6,J445&gt;0),AND(科目汇总表!P$5=3,LEN(O445)=8,J445&gt;0),AND(科目汇总表!P$5=4,LEN(O445)=10,J445&gt;0)),MAX(E$2:E444)+1,0)</f>
        <v>0</v>
      </c>
      <c r="G445" s="10"/>
      <c r="J445" s="3">
        <f>IF(O445="",0,IF(OR(Q445&lt;&gt;0,SUMIF(data2!H$4:H$10000,O445,data2!V$4:V$10000)&lt;&gt;0,SUMIF(data2!H$4:H$10000,O445,data2!W$4:W$10000)&lt;&gt;0,SUMIF(data2!I$4:I$10000,O445,data2!V$4:V$10000)&lt;&gt;0,SUMIF(data2!I$4:I$10000,O445,data2!W$4:W$10000)&lt;&gt;0,SUMIF(data2!J$4:J$10000,O445,data2!V$4:V$10000)&lt;&gt;0,SUMIF(data2!J$4:J$10000,O445,data2!W$4:W$10000)&lt;&gt;0,SUMIF(data2!T$4:T$10000,O445,data2!V$4:V$10000)&lt;&gt;0,SUMIF(data2!T$4:T$10000,O445,data2!W$4:W$10000)&lt;&gt;0),MAX('km2'!J$2:J444)+1,0))</f>
        <v>0</v>
      </c>
      <c r="K445" s="3">
        <f>IF(MAX(K$2:K444)&gt;=MAX(J:J),0,MAX(K$2:K444)+1)</f>
        <v>0</v>
      </c>
      <c r="Q445" s="89">
        <v>0</v>
      </c>
      <c r="S445" s="16" t="str">
        <f t="shared" si="19"/>
        <v/>
      </c>
      <c r="U445" s="16">
        <f t="shared" si="20"/>
        <v>0</v>
      </c>
    </row>
    <row r="446" spans="2:21" ht="15" customHeight="1" x14ac:dyDescent="0.15">
      <c r="B446" s="3">
        <f t="shared" si="18"/>
        <v>0</v>
      </c>
      <c r="D446" s="3">
        <f>IF(AND(LEN(O446)=4,J446&gt;0),MAX(D$2:D445)+1,0)</f>
        <v>0</v>
      </c>
      <c r="E446" s="3">
        <f>IF(OR(AND(科目汇总表!P$5=1,LEN(O446)=4,J446&gt;0),AND(科目汇总表!P$5=2,LEN(O446)=6,J446&gt;0),AND(科目汇总表!P$5=3,LEN(O446)=8,J446&gt;0),AND(科目汇总表!P$5=4,LEN(O446)=10,J446&gt;0)),MAX(E$2:E445)+1,0)</f>
        <v>0</v>
      </c>
      <c r="G446" s="10"/>
      <c r="J446" s="3">
        <f>IF(O446="",0,IF(OR(Q446&lt;&gt;0,SUMIF(data2!H$4:H$10000,O446,data2!V$4:V$10000)&lt;&gt;0,SUMIF(data2!H$4:H$10000,O446,data2!W$4:W$10000)&lt;&gt;0,SUMIF(data2!I$4:I$10000,O446,data2!V$4:V$10000)&lt;&gt;0,SUMIF(data2!I$4:I$10000,O446,data2!W$4:W$10000)&lt;&gt;0,SUMIF(data2!J$4:J$10000,O446,data2!V$4:V$10000)&lt;&gt;0,SUMIF(data2!J$4:J$10000,O446,data2!W$4:W$10000)&lt;&gt;0,SUMIF(data2!T$4:T$10000,O446,data2!V$4:V$10000)&lt;&gt;0,SUMIF(data2!T$4:T$10000,O446,data2!W$4:W$10000)&lt;&gt;0),MAX('km2'!J$2:J445)+1,0))</f>
        <v>0</v>
      </c>
      <c r="K446" s="3">
        <f>IF(MAX(K$2:K445)&gt;=MAX(J:J),0,MAX(K$2:K445)+1)</f>
        <v>0</v>
      </c>
      <c r="Q446" s="89">
        <v>0</v>
      </c>
      <c r="S446" s="16" t="str">
        <f t="shared" si="19"/>
        <v/>
      </c>
      <c r="U446" s="16">
        <f t="shared" si="20"/>
        <v>0</v>
      </c>
    </row>
    <row r="447" spans="2:21" ht="15" customHeight="1" x14ac:dyDescent="0.15">
      <c r="B447" s="3">
        <f t="shared" si="18"/>
        <v>0</v>
      </c>
      <c r="D447" s="3">
        <f>IF(AND(LEN(O447)=4,J447&gt;0),MAX(D$2:D446)+1,0)</f>
        <v>0</v>
      </c>
      <c r="E447" s="3">
        <f>IF(OR(AND(科目汇总表!P$5=1,LEN(O447)=4,J447&gt;0),AND(科目汇总表!P$5=2,LEN(O447)=6,J447&gt;0),AND(科目汇总表!P$5=3,LEN(O447)=8,J447&gt;0),AND(科目汇总表!P$5=4,LEN(O447)=10,J447&gt;0)),MAX(E$2:E446)+1,0)</f>
        <v>0</v>
      </c>
      <c r="G447" s="10"/>
      <c r="J447" s="3">
        <f>IF(O447="",0,IF(OR(Q447&lt;&gt;0,SUMIF(data2!H$4:H$10000,O447,data2!V$4:V$10000)&lt;&gt;0,SUMIF(data2!H$4:H$10000,O447,data2!W$4:W$10000)&lt;&gt;0,SUMIF(data2!I$4:I$10000,O447,data2!V$4:V$10000)&lt;&gt;0,SUMIF(data2!I$4:I$10000,O447,data2!W$4:W$10000)&lt;&gt;0,SUMIF(data2!J$4:J$10000,O447,data2!V$4:V$10000)&lt;&gt;0,SUMIF(data2!J$4:J$10000,O447,data2!W$4:W$10000)&lt;&gt;0,SUMIF(data2!T$4:T$10000,O447,data2!V$4:V$10000)&lt;&gt;0,SUMIF(data2!T$4:T$10000,O447,data2!W$4:W$10000)&lt;&gt;0),MAX('km2'!J$2:J446)+1,0))</f>
        <v>0</v>
      </c>
      <c r="K447" s="3">
        <f>IF(MAX(K$2:K446)&gt;=MAX(J:J),0,MAX(K$2:K446)+1)</f>
        <v>0</v>
      </c>
      <c r="Q447" s="89">
        <v>0</v>
      </c>
      <c r="S447" s="16" t="str">
        <f t="shared" si="19"/>
        <v/>
      </c>
      <c r="U447" s="16">
        <f t="shared" si="20"/>
        <v>0</v>
      </c>
    </row>
    <row r="448" spans="2:21" ht="15" customHeight="1" x14ac:dyDescent="0.15">
      <c r="B448" s="3">
        <f t="shared" si="18"/>
        <v>0</v>
      </c>
      <c r="D448" s="3">
        <f>IF(AND(LEN(O448)=4,J448&gt;0),MAX(D$2:D447)+1,0)</f>
        <v>0</v>
      </c>
      <c r="E448" s="3">
        <f>IF(OR(AND(科目汇总表!P$5=1,LEN(O448)=4,J448&gt;0),AND(科目汇总表!P$5=2,LEN(O448)=6,J448&gt;0),AND(科目汇总表!P$5=3,LEN(O448)=8,J448&gt;0),AND(科目汇总表!P$5=4,LEN(O448)=10,J448&gt;0)),MAX(E$2:E447)+1,0)</f>
        <v>0</v>
      </c>
      <c r="G448" s="10"/>
      <c r="J448" s="3">
        <f>IF(O448="",0,IF(OR(Q448&lt;&gt;0,SUMIF(data2!H$4:H$10000,O448,data2!V$4:V$10000)&lt;&gt;0,SUMIF(data2!H$4:H$10000,O448,data2!W$4:W$10000)&lt;&gt;0,SUMIF(data2!I$4:I$10000,O448,data2!V$4:V$10000)&lt;&gt;0,SUMIF(data2!I$4:I$10000,O448,data2!W$4:W$10000)&lt;&gt;0,SUMIF(data2!J$4:J$10000,O448,data2!V$4:V$10000)&lt;&gt;0,SUMIF(data2!J$4:J$10000,O448,data2!W$4:W$10000)&lt;&gt;0,SUMIF(data2!T$4:T$10000,O448,data2!V$4:V$10000)&lt;&gt;0,SUMIF(data2!T$4:T$10000,O448,data2!W$4:W$10000)&lt;&gt;0),MAX('km2'!J$2:J447)+1,0))</f>
        <v>0</v>
      </c>
      <c r="K448" s="3">
        <f>IF(MAX(K$2:K447)&gt;=MAX(J:J),0,MAX(K$2:K447)+1)</f>
        <v>0</v>
      </c>
      <c r="Q448" s="89">
        <v>0</v>
      </c>
      <c r="S448" s="16" t="str">
        <f t="shared" si="19"/>
        <v/>
      </c>
      <c r="U448" s="16">
        <f t="shared" si="20"/>
        <v>0</v>
      </c>
    </row>
    <row r="449" spans="2:21" ht="15" customHeight="1" x14ac:dyDescent="0.15">
      <c r="B449" s="3">
        <f t="shared" si="18"/>
        <v>0</v>
      </c>
      <c r="D449" s="3">
        <f>IF(AND(LEN(O449)=4,J449&gt;0),MAX(D$2:D448)+1,0)</f>
        <v>0</v>
      </c>
      <c r="E449" s="3">
        <f>IF(OR(AND(科目汇总表!P$5=1,LEN(O449)=4,J449&gt;0),AND(科目汇总表!P$5=2,LEN(O449)=6,J449&gt;0),AND(科目汇总表!P$5=3,LEN(O449)=8,J449&gt;0),AND(科目汇总表!P$5=4,LEN(O449)=10,J449&gt;0)),MAX(E$2:E448)+1,0)</f>
        <v>0</v>
      </c>
      <c r="G449" s="10"/>
      <c r="J449" s="3">
        <f>IF(O449="",0,IF(OR(Q449&lt;&gt;0,SUMIF(data2!H$4:H$10000,O449,data2!V$4:V$10000)&lt;&gt;0,SUMIF(data2!H$4:H$10000,O449,data2!W$4:W$10000)&lt;&gt;0,SUMIF(data2!I$4:I$10000,O449,data2!V$4:V$10000)&lt;&gt;0,SUMIF(data2!I$4:I$10000,O449,data2!W$4:W$10000)&lt;&gt;0,SUMIF(data2!J$4:J$10000,O449,data2!V$4:V$10000)&lt;&gt;0,SUMIF(data2!J$4:J$10000,O449,data2!W$4:W$10000)&lt;&gt;0,SUMIF(data2!T$4:T$10000,O449,data2!V$4:V$10000)&lt;&gt;0,SUMIF(data2!T$4:T$10000,O449,data2!W$4:W$10000)&lt;&gt;0),MAX('km2'!J$2:J448)+1,0))</f>
        <v>0</v>
      </c>
      <c r="K449" s="3">
        <f>IF(MAX(K$2:K448)&gt;=MAX(J:J),0,MAX(K$2:K448)+1)</f>
        <v>0</v>
      </c>
      <c r="Q449" s="89">
        <v>0</v>
      </c>
      <c r="S449" s="16" t="str">
        <f t="shared" si="19"/>
        <v/>
      </c>
      <c r="U449" s="16">
        <f t="shared" si="20"/>
        <v>0</v>
      </c>
    </row>
    <row r="450" spans="2:21" ht="15" customHeight="1" x14ac:dyDescent="0.15">
      <c r="B450" s="3">
        <f t="shared" si="18"/>
        <v>0</v>
      </c>
      <c r="D450" s="3">
        <f>IF(AND(LEN(O450)=4,J450&gt;0),MAX(D$2:D449)+1,0)</f>
        <v>0</v>
      </c>
      <c r="E450" s="3">
        <f>IF(OR(AND(科目汇总表!P$5=1,LEN(O450)=4,J450&gt;0),AND(科目汇总表!P$5=2,LEN(O450)=6,J450&gt;0),AND(科目汇总表!P$5=3,LEN(O450)=8,J450&gt;0),AND(科目汇总表!P$5=4,LEN(O450)=10,J450&gt;0)),MAX(E$2:E449)+1,0)</f>
        <v>0</v>
      </c>
      <c r="G450" s="10"/>
      <c r="J450" s="3">
        <f>IF(O450="",0,IF(OR(Q450&lt;&gt;0,SUMIF(data2!H$4:H$10000,O450,data2!V$4:V$10000)&lt;&gt;0,SUMIF(data2!H$4:H$10000,O450,data2!W$4:W$10000)&lt;&gt;0,SUMIF(data2!I$4:I$10000,O450,data2!V$4:V$10000)&lt;&gt;0,SUMIF(data2!I$4:I$10000,O450,data2!W$4:W$10000)&lt;&gt;0,SUMIF(data2!J$4:J$10000,O450,data2!V$4:V$10000)&lt;&gt;0,SUMIF(data2!J$4:J$10000,O450,data2!W$4:W$10000)&lt;&gt;0,SUMIF(data2!T$4:T$10000,O450,data2!V$4:V$10000)&lt;&gt;0,SUMIF(data2!T$4:T$10000,O450,data2!W$4:W$10000)&lt;&gt;0),MAX('km2'!J$2:J449)+1,0))</f>
        <v>0</v>
      </c>
      <c r="K450" s="3">
        <f>IF(MAX(K$2:K449)&gt;=MAX(J:J),0,MAX(K$2:K449)+1)</f>
        <v>0</v>
      </c>
      <c r="Q450" s="89">
        <v>0</v>
      </c>
      <c r="S450" s="16" t="str">
        <f t="shared" si="19"/>
        <v/>
      </c>
      <c r="U450" s="16">
        <f t="shared" si="20"/>
        <v>0</v>
      </c>
    </row>
    <row r="451" spans="2:21" ht="15" customHeight="1" x14ac:dyDescent="0.15">
      <c r="B451" s="3">
        <f t="shared" si="18"/>
        <v>0</v>
      </c>
      <c r="D451" s="3">
        <f>IF(AND(LEN(O451)=4,J451&gt;0),MAX(D$2:D450)+1,0)</f>
        <v>0</v>
      </c>
      <c r="E451" s="3">
        <f>IF(OR(AND(科目汇总表!P$5=1,LEN(O451)=4,J451&gt;0),AND(科目汇总表!P$5=2,LEN(O451)=6,J451&gt;0),AND(科目汇总表!P$5=3,LEN(O451)=8,J451&gt;0),AND(科目汇总表!P$5=4,LEN(O451)=10,J451&gt;0)),MAX(E$2:E450)+1,0)</f>
        <v>0</v>
      </c>
      <c r="G451" s="10"/>
      <c r="J451" s="3">
        <f>IF(O451="",0,IF(OR(Q451&lt;&gt;0,SUMIF(data2!H$4:H$10000,O451,data2!V$4:V$10000)&lt;&gt;0,SUMIF(data2!H$4:H$10000,O451,data2!W$4:W$10000)&lt;&gt;0,SUMIF(data2!I$4:I$10000,O451,data2!V$4:V$10000)&lt;&gt;0,SUMIF(data2!I$4:I$10000,O451,data2!W$4:W$10000)&lt;&gt;0,SUMIF(data2!J$4:J$10000,O451,data2!V$4:V$10000)&lt;&gt;0,SUMIF(data2!J$4:J$10000,O451,data2!W$4:W$10000)&lt;&gt;0,SUMIF(data2!T$4:T$10000,O451,data2!V$4:V$10000)&lt;&gt;0,SUMIF(data2!T$4:T$10000,O451,data2!W$4:W$10000)&lt;&gt;0),MAX('km2'!J$2:J450)+1,0))</f>
        <v>0</v>
      </c>
      <c r="K451" s="3">
        <f>IF(MAX(K$2:K450)&gt;=MAX(J:J),0,MAX(K$2:K450)+1)</f>
        <v>0</v>
      </c>
      <c r="Q451" s="89">
        <v>0</v>
      </c>
      <c r="S451" s="16" t="str">
        <f t="shared" si="19"/>
        <v/>
      </c>
      <c r="U451" s="16">
        <f t="shared" si="20"/>
        <v>0</v>
      </c>
    </row>
    <row r="452" spans="2:21" ht="15" customHeight="1" x14ac:dyDescent="0.15">
      <c r="B452" s="3">
        <f t="shared" ref="B452:B500" si="21">IF(P452="",0,ROW()-2)</f>
        <v>0</v>
      </c>
      <c r="D452" s="3">
        <f>IF(AND(LEN(O452)=4,J452&gt;0),MAX(D$2:D451)+1,0)</f>
        <v>0</v>
      </c>
      <c r="E452" s="3">
        <f>IF(OR(AND(科目汇总表!P$5=1,LEN(O452)=4,J452&gt;0),AND(科目汇总表!P$5=2,LEN(O452)=6,J452&gt;0),AND(科目汇总表!P$5=3,LEN(O452)=8,J452&gt;0),AND(科目汇总表!P$5=4,LEN(O452)=10,J452&gt;0)),MAX(E$2:E451)+1,0)</f>
        <v>0</v>
      </c>
      <c r="G452" s="10"/>
      <c r="J452" s="3">
        <f>IF(O452="",0,IF(OR(Q452&lt;&gt;0,SUMIF(data2!H$4:H$10000,O452,data2!V$4:V$10000)&lt;&gt;0,SUMIF(data2!H$4:H$10000,O452,data2!W$4:W$10000)&lt;&gt;0,SUMIF(data2!I$4:I$10000,O452,data2!V$4:V$10000)&lt;&gt;0,SUMIF(data2!I$4:I$10000,O452,data2!W$4:W$10000)&lt;&gt;0,SUMIF(data2!J$4:J$10000,O452,data2!V$4:V$10000)&lt;&gt;0,SUMIF(data2!J$4:J$10000,O452,data2!W$4:W$10000)&lt;&gt;0,SUMIF(data2!T$4:T$10000,O452,data2!V$4:V$10000)&lt;&gt;0,SUMIF(data2!T$4:T$10000,O452,data2!W$4:W$10000)&lt;&gt;0),MAX('km2'!J$2:J451)+1,0))</f>
        <v>0</v>
      </c>
      <c r="K452" s="3">
        <f>IF(MAX(K$2:K451)&gt;=MAX(J:J),0,MAX(K$2:K451)+1)</f>
        <v>0</v>
      </c>
      <c r="Q452" s="89">
        <v>0</v>
      </c>
      <c r="S452" s="16" t="str">
        <f t="shared" ref="S452:S500" si="22">IF(P452="","",O452&amp;" "&amp;P452)</f>
        <v/>
      </c>
      <c r="U452" s="16">
        <f t="shared" ref="U452:U500" si="23">IF(K452=0,0,VLOOKUP(K452,J:P,6,0)&amp;" "&amp;VLOOKUP(K452,J:P,7,0))</f>
        <v>0</v>
      </c>
    </row>
    <row r="453" spans="2:21" ht="15" customHeight="1" x14ac:dyDescent="0.15">
      <c r="B453" s="3">
        <f t="shared" si="21"/>
        <v>0</v>
      </c>
      <c r="D453" s="3">
        <f>IF(AND(LEN(O453)=4,J453&gt;0),MAX(D$2:D452)+1,0)</f>
        <v>0</v>
      </c>
      <c r="E453" s="3">
        <f>IF(OR(AND(科目汇总表!P$5=1,LEN(O453)=4,J453&gt;0),AND(科目汇总表!P$5=2,LEN(O453)=6,J453&gt;0),AND(科目汇总表!P$5=3,LEN(O453)=8,J453&gt;0),AND(科目汇总表!P$5=4,LEN(O453)=10,J453&gt;0)),MAX(E$2:E452)+1,0)</f>
        <v>0</v>
      </c>
      <c r="G453" s="10"/>
      <c r="J453" s="3">
        <f>IF(O453="",0,IF(OR(Q453&lt;&gt;0,SUMIF(data2!H$4:H$10000,O453,data2!V$4:V$10000)&lt;&gt;0,SUMIF(data2!H$4:H$10000,O453,data2!W$4:W$10000)&lt;&gt;0,SUMIF(data2!I$4:I$10000,O453,data2!V$4:V$10000)&lt;&gt;0,SUMIF(data2!I$4:I$10000,O453,data2!W$4:W$10000)&lt;&gt;0,SUMIF(data2!J$4:J$10000,O453,data2!V$4:V$10000)&lt;&gt;0,SUMIF(data2!J$4:J$10000,O453,data2!W$4:W$10000)&lt;&gt;0,SUMIF(data2!T$4:T$10000,O453,data2!V$4:V$10000)&lt;&gt;0,SUMIF(data2!T$4:T$10000,O453,data2!W$4:W$10000)&lt;&gt;0),MAX('km2'!J$2:J452)+1,0))</f>
        <v>0</v>
      </c>
      <c r="K453" s="3">
        <f>IF(MAX(K$2:K452)&gt;=MAX(J:J),0,MAX(K$2:K452)+1)</f>
        <v>0</v>
      </c>
      <c r="Q453" s="89">
        <v>0</v>
      </c>
      <c r="S453" s="16" t="str">
        <f t="shared" si="22"/>
        <v/>
      </c>
      <c r="U453" s="16">
        <f t="shared" si="23"/>
        <v>0</v>
      </c>
    </row>
    <row r="454" spans="2:21" ht="15" customHeight="1" x14ac:dyDescent="0.15">
      <c r="B454" s="3">
        <f t="shared" si="21"/>
        <v>0</v>
      </c>
      <c r="D454" s="3">
        <f>IF(AND(LEN(O454)=4,J454&gt;0),MAX(D$2:D453)+1,0)</f>
        <v>0</v>
      </c>
      <c r="E454" s="3">
        <f>IF(OR(AND(科目汇总表!P$5=1,LEN(O454)=4,J454&gt;0),AND(科目汇总表!P$5=2,LEN(O454)=6,J454&gt;0),AND(科目汇总表!P$5=3,LEN(O454)=8,J454&gt;0),AND(科目汇总表!P$5=4,LEN(O454)=10,J454&gt;0)),MAX(E$2:E453)+1,0)</f>
        <v>0</v>
      </c>
      <c r="G454" s="10"/>
      <c r="J454" s="3">
        <f>IF(O454="",0,IF(OR(Q454&lt;&gt;0,SUMIF(data2!H$4:H$10000,O454,data2!V$4:V$10000)&lt;&gt;0,SUMIF(data2!H$4:H$10000,O454,data2!W$4:W$10000)&lt;&gt;0,SUMIF(data2!I$4:I$10000,O454,data2!V$4:V$10000)&lt;&gt;0,SUMIF(data2!I$4:I$10000,O454,data2!W$4:W$10000)&lt;&gt;0,SUMIF(data2!J$4:J$10000,O454,data2!V$4:V$10000)&lt;&gt;0,SUMIF(data2!J$4:J$10000,O454,data2!W$4:W$10000)&lt;&gt;0,SUMIF(data2!T$4:T$10000,O454,data2!V$4:V$10000)&lt;&gt;0,SUMIF(data2!T$4:T$10000,O454,data2!W$4:W$10000)&lt;&gt;0),MAX('km2'!J$2:J453)+1,0))</f>
        <v>0</v>
      </c>
      <c r="K454" s="3">
        <f>IF(MAX(K$2:K453)&gt;=MAX(J:J),0,MAX(K$2:K453)+1)</f>
        <v>0</v>
      </c>
      <c r="Q454" s="89">
        <v>0</v>
      </c>
      <c r="S454" s="16" t="str">
        <f t="shared" si="22"/>
        <v/>
      </c>
      <c r="U454" s="16">
        <f t="shared" si="23"/>
        <v>0</v>
      </c>
    </row>
    <row r="455" spans="2:21" ht="15" customHeight="1" x14ac:dyDescent="0.15">
      <c r="B455" s="3">
        <f t="shared" si="21"/>
        <v>0</v>
      </c>
      <c r="D455" s="3">
        <f>IF(AND(LEN(O455)=4,J455&gt;0),MAX(D$2:D454)+1,0)</f>
        <v>0</v>
      </c>
      <c r="E455" s="3">
        <f>IF(OR(AND(科目汇总表!P$5=1,LEN(O455)=4,J455&gt;0),AND(科目汇总表!P$5=2,LEN(O455)=6,J455&gt;0),AND(科目汇总表!P$5=3,LEN(O455)=8,J455&gt;0),AND(科目汇总表!P$5=4,LEN(O455)=10,J455&gt;0)),MAX(E$2:E454)+1,0)</f>
        <v>0</v>
      </c>
      <c r="G455" s="10"/>
      <c r="J455" s="3">
        <f>IF(O455="",0,IF(OR(Q455&lt;&gt;0,SUMIF(data2!H$4:H$10000,O455,data2!V$4:V$10000)&lt;&gt;0,SUMIF(data2!H$4:H$10000,O455,data2!W$4:W$10000)&lt;&gt;0,SUMIF(data2!I$4:I$10000,O455,data2!V$4:V$10000)&lt;&gt;0,SUMIF(data2!I$4:I$10000,O455,data2!W$4:W$10000)&lt;&gt;0,SUMIF(data2!J$4:J$10000,O455,data2!V$4:V$10000)&lt;&gt;0,SUMIF(data2!J$4:J$10000,O455,data2!W$4:W$10000)&lt;&gt;0,SUMIF(data2!T$4:T$10000,O455,data2!V$4:V$10000)&lt;&gt;0,SUMIF(data2!T$4:T$10000,O455,data2!W$4:W$10000)&lt;&gt;0),MAX('km2'!J$2:J454)+1,0))</f>
        <v>0</v>
      </c>
      <c r="K455" s="3">
        <f>IF(MAX(K$2:K454)&gt;=MAX(J:J),0,MAX(K$2:K454)+1)</f>
        <v>0</v>
      </c>
      <c r="Q455" s="89">
        <v>0</v>
      </c>
      <c r="S455" s="16" t="str">
        <f t="shared" si="22"/>
        <v/>
      </c>
      <c r="U455" s="16">
        <f t="shared" si="23"/>
        <v>0</v>
      </c>
    </row>
    <row r="456" spans="2:21" ht="15" customHeight="1" x14ac:dyDescent="0.15">
      <c r="B456" s="3">
        <f t="shared" si="21"/>
        <v>0</v>
      </c>
      <c r="D456" s="3">
        <f>IF(AND(LEN(O456)=4,J456&gt;0),MAX(D$2:D455)+1,0)</f>
        <v>0</v>
      </c>
      <c r="E456" s="3">
        <f>IF(OR(AND(科目汇总表!P$5=1,LEN(O456)=4,J456&gt;0),AND(科目汇总表!P$5=2,LEN(O456)=6,J456&gt;0),AND(科目汇总表!P$5=3,LEN(O456)=8,J456&gt;0),AND(科目汇总表!P$5=4,LEN(O456)=10,J456&gt;0)),MAX(E$2:E455)+1,0)</f>
        <v>0</v>
      </c>
      <c r="G456" s="10"/>
      <c r="J456" s="3">
        <f>IF(O456="",0,IF(OR(Q456&lt;&gt;0,SUMIF(data2!H$4:H$10000,O456,data2!V$4:V$10000)&lt;&gt;0,SUMIF(data2!H$4:H$10000,O456,data2!W$4:W$10000)&lt;&gt;0,SUMIF(data2!I$4:I$10000,O456,data2!V$4:V$10000)&lt;&gt;0,SUMIF(data2!I$4:I$10000,O456,data2!W$4:W$10000)&lt;&gt;0,SUMIF(data2!J$4:J$10000,O456,data2!V$4:V$10000)&lt;&gt;0,SUMIF(data2!J$4:J$10000,O456,data2!W$4:W$10000)&lt;&gt;0,SUMIF(data2!T$4:T$10000,O456,data2!V$4:V$10000)&lt;&gt;0,SUMIF(data2!T$4:T$10000,O456,data2!W$4:W$10000)&lt;&gt;0),MAX('km2'!J$2:J455)+1,0))</f>
        <v>0</v>
      </c>
      <c r="K456" s="3">
        <f>IF(MAX(K$2:K455)&gt;=MAX(J:J),0,MAX(K$2:K455)+1)</f>
        <v>0</v>
      </c>
      <c r="Q456" s="89">
        <v>0</v>
      </c>
      <c r="S456" s="16" t="str">
        <f t="shared" si="22"/>
        <v/>
      </c>
      <c r="U456" s="16">
        <f t="shared" si="23"/>
        <v>0</v>
      </c>
    </row>
    <row r="457" spans="2:21" ht="15" customHeight="1" x14ac:dyDescent="0.15">
      <c r="B457" s="3">
        <f t="shared" si="21"/>
        <v>0</v>
      </c>
      <c r="D457" s="3">
        <f>IF(AND(LEN(O457)=4,J457&gt;0),MAX(D$2:D456)+1,0)</f>
        <v>0</v>
      </c>
      <c r="E457" s="3">
        <f>IF(OR(AND(科目汇总表!P$5=1,LEN(O457)=4,J457&gt;0),AND(科目汇总表!P$5=2,LEN(O457)=6,J457&gt;0),AND(科目汇总表!P$5=3,LEN(O457)=8,J457&gt;0),AND(科目汇总表!P$5=4,LEN(O457)=10,J457&gt;0)),MAX(E$2:E456)+1,0)</f>
        <v>0</v>
      </c>
      <c r="G457" s="10"/>
      <c r="J457" s="3">
        <f>IF(O457="",0,IF(OR(Q457&lt;&gt;0,SUMIF(data2!H$4:H$10000,O457,data2!V$4:V$10000)&lt;&gt;0,SUMIF(data2!H$4:H$10000,O457,data2!W$4:W$10000)&lt;&gt;0,SUMIF(data2!I$4:I$10000,O457,data2!V$4:V$10000)&lt;&gt;0,SUMIF(data2!I$4:I$10000,O457,data2!W$4:W$10000)&lt;&gt;0,SUMIF(data2!J$4:J$10000,O457,data2!V$4:V$10000)&lt;&gt;0,SUMIF(data2!J$4:J$10000,O457,data2!W$4:W$10000)&lt;&gt;0,SUMIF(data2!T$4:T$10000,O457,data2!V$4:V$10000)&lt;&gt;0,SUMIF(data2!T$4:T$10000,O457,data2!W$4:W$10000)&lt;&gt;0),MAX('km2'!J$2:J456)+1,0))</f>
        <v>0</v>
      </c>
      <c r="K457" s="3">
        <f>IF(MAX(K$2:K456)&gt;=MAX(J:J),0,MAX(K$2:K456)+1)</f>
        <v>0</v>
      </c>
      <c r="Q457" s="89">
        <v>0</v>
      </c>
      <c r="S457" s="16" t="str">
        <f t="shared" si="22"/>
        <v/>
      </c>
      <c r="U457" s="16">
        <f t="shared" si="23"/>
        <v>0</v>
      </c>
    </row>
    <row r="458" spans="2:21" ht="15" customHeight="1" x14ac:dyDescent="0.15">
      <c r="B458" s="3">
        <f t="shared" si="21"/>
        <v>0</v>
      </c>
      <c r="D458" s="3">
        <f>IF(AND(LEN(O458)=4,J458&gt;0),MAX(D$2:D457)+1,0)</f>
        <v>0</v>
      </c>
      <c r="E458" s="3">
        <f>IF(OR(AND(科目汇总表!P$5=1,LEN(O458)=4,J458&gt;0),AND(科目汇总表!P$5=2,LEN(O458)=6,J458&gt;0),AND(科目汇总表!P$5=3,LEN(O458)=8,J458&gt;0),AND(科目汇总表!P$5=4,LEN(O458)=10,J458&gt;0)),MAX(E$2:E457)+1,0)</f>
        <v>0</v>
      </c>
      <c r="G458" s="10"/>
      <c r="J458" s="3">
        <f>IF(O458="",0,IF(OR(Q458&lt;&gt;0,SUMIF(data2!H$4:H$10000,O458,data2!V$4:V$10000)&lt;&gt;0,SUMIF(data2!H$4:H$10000,O458,data2!W$4:W$10000)&lt;&gt;0,SUMIF(data2!I$4:I$10000,O458,data2!V$4:V$10000)&lt;&gt;0,SUMIF(data2!I$4:I$10000,O458,data2!W$4:W$10000)&lt;&gt;0,SUMIF(data2!J$4:J$10000,O458,data2!V$4:V$10000)&lt;&gt;0,SUMIF(data2!J$4:J$10000,O458,data2!W$4:W$10000)&lt;&gt;0,SUMIF(data2!T$4:T$10000,O458,data2!V$4:V$10000)&lt;&gt;0,SUMIF(data2!T$4:T$10000,O458,data2!W$4:W$10000)&lt;&gt;0),MAX('km2'!J$2:J457)+1,0))</f>
        <v>0</v>
      </c>
      <c r="K458" s="3">
        <f>IF(MAX(K$2:K457)&gt;=MAX(J:J),0,MAX(K$2:K457)+1)</f>
        <v>0</v>
      </c>
      <c r="Q458" s="89">
        <v>0</v>
      </c>
      <c r="S458" s="16" t="str">
        <f t="shared" si="22"/>
        <v/>
      </c>
      <c r="U458" s="16">
        <f t="shared" si="23"/>
        <v>0</v>
      </c>
    </row>
    <row r="459" spans="2:21" ht="15" customHeight="1" x14ac:dyDescent="0.15">
      <c r="B459" s="3">
        <f t="shared" si="21"/>
        <v>0</v>
      </c>
      <c r="D459" s="3">
        <f>IF(AND(LEN(O459)=4,J459&gt;0),MAX(D$2:D458)+1,0)</f>
        <v>0</v>
      </c>
      <c r="E459" s="3">
        <f>IF(OR(AND(科目汇总表!P$5=1,LEN(O459)=4,J459&gt;0),AND(科目汇总表!P$5=2,LEN(O459)=6,J459&gt;0),AND(科目汇总表!P$5=3,LEN(O459)=8,J459&gt;0),AND(科目汇总表!P$5=4,LEN(O459)=10,J459&gt;0)),MAX(E$2:E458)+1,0)</f>
        <v>0</v>
      </c>
      <c r="G459" s="10"/>
      <c r="J459" s="3">
        <f>IF(O459="",0,IF(OR(Q459&lt;&gt;0,SUMIF(data2!H$4:H$10000,O459,data2!V$4:V$10000)&lt;&gt;0,SUMIF(data2!H$4:H$10000,O459,data2!W$4:W$10000)&lt;&gt;0,SUMIF(data2!I$4:I$10000,O459,data2!V$4:V$10000)&lt;&gt;0,SUMIF(data2!I$4:I$10000,O459,data2!W$4:W$10000)&lt;&gt;0,SUMIF(data2!J$4:J$10000,O459,data2!V$4:V$10000)&lt;&gt;0,SUMIF(data2!J$4:J$10000,O459,data2!W$4:W$10000)&lt;&gt;0,SUMIF(data2!T$4:T$10000,O459,data2!V$4:V$10000)&lt;&gt;0,SUMIF(data2!T$4:T$10000,O459,data2!W$4:W$10000)&lt;&gt;0),MAX('km2'!J$2:J458)+1,0))</f>
        <v>0</v>
      </c>
      <c r="K459" s="3">
        <f>IF(MAX(K$2:K458)&gt;=MAX(J:J),0,MAX(K$2:K458)+1)</f>
        <v>0</v>
      </c>
      <c r="Q459" s="89">
        <v>0</v>
      </c>
      <c r="S459" s="16" t="str">
        <f t="shared" si="22"/>
        <v/>
      </c>
      <c r="U459" s="16">
        <f t="shared" si="23"/>
        <v>0</v>
      </c>
    </row>
    <row r="460" spans="2:21" ht="15" customHeight="1" x14ac:dyDescent="0.15">
      <c r="B460" s="3">
        <f t="shared" si="21"/>
        <v>0</v>
      </c>
      <c r="D460" s="3">
        <f>IF(AND(LEN(O460)=4,J460&gt;0),MAX(D$2:D459)+1,0)</f>
        <v>0</v>
      </c>
      <c r="E460" s="3">
        <f>IF(OR(AND(科目汇总表!P$5=1,LEN(O460)=4,J460&gt;0),AND(科目汇总表!P$5=2,LEN(O460)=6,J460&gt;0),AND(科目汇总表!P$5=3,LEN(O460)=8,J460&gt;0),AND(科目汇总表!P$5=4,LEN(O460)=10,J460&gt;0)),MAX(E$2:E459)+1,0)</f>
        <v>0</v>
      </c>
      <c r="G460" s="10"/>
      <c r="J460" s="3">
        <f>IF(O460="",0,IF(OR(Q460&lt;&gt;0,SUMIF(data2!H$4:H$10000,O460,data2!V$4:V$10000)&lt;&gt;0,SUMIF(data2!H$4:H$10000,O460,data2!W$4:W$10000)&lt;&gt;0,SUMIF(data2!I$4:I$10000,O460,data2!V$4:V$10000)&lt;&gt;0,SUMIF(data2!I$4:I$10000,O460,data2!W$4:W$10000)&lt;&gt;0,SUMIF(data2!J$4:J$10000,O460,data2!V$4:V$10000)&lt;&gt;0,SUMIF(data2!J$4:J$10000,O460,data2!W$4:W$10000)&lt;&gt;0,SUMIF(data2!T$4:T$10000,O460,data2!V$4:V$10000)&lt;&gt;0,SUMIF(data2!T$4:T$10000,O460,data2!W$4:W$10000)&lt;&gt;0),MAX('km2'!J$2:J459)+1,0))</f>
        <v>0</v>
      </c>
      <c r="K460" s="3">
        <f>IF(MAX(K$2:K459)&gt;=MAX(J:J),0,MAX(K$2:K459)+1)</f>
        <v>0</v>
      </c>
      <c r="Q460" s="89">
        <v>0</v>
      </c>
      <c r="S460" s="16" t="str">
        <f t="shared" si="22"/>
        <v/>
      </c>
      <c r="U460" s="16">
        <f t="shared" si="23"/>
        <v>0</v>
      </c>
    </row>
    <row r="461" spans="2:21" ht="15" customHeight="1" x14ac:dyDescent="0.15">
      <c r="B461" s="3">
        <f t="shared" si="21"/>
        <v>0</v>
      </c>
      <c r="D461" s="3">
        <f>IF(AND(LEN(O461)=4,J461&gt;0),MAX(D$2:D460)+1,0)</f>
        <v>0</v>
      </c>
      <c r="E461" s="3">
        <f>IF(OR(AND(科目汇总表!P$5=1,LEN(O461)=4,J461&gt;0),AND(科目汇总表!P$5=2,LEN(O461)=6,J461&gt;0),AND(科目汇总表!P$5=3,LEN(O461)=8,J461&gt;0),AND(科目汇总表!P$5=4,LEN(O461)=10,J461&gt;0)),MAX(E$2:E460)+1,0)</f>
        <v>0</v>
      </c>
      <c r="G461" s="10"/>
      <c r="J461" s="3">
        <f>IF(O461="",0,IF(OR(Q461&lt;&gt;0,SUMIF(data2!H$4:H$10000,O461,data2!V$4:V$10000)&lt;&gt;0,SUMIF(data2!H$4:H$10000,O461,data2!W$4:W$10000)&lt;&gt;0,SUMIF(data2!I$4:I$10000,O461,data2!V$4:V$10000)&lt;&gt;0,SUMIF(data2!I$4:I$10000,O461,data2!W$4:W$10000)&lt;&gt;0,SUMIF(data2!J$4:J$10000,O461,data2!V$4:V$10000)&lt;&gt;0,SUMIF(data2!J$4:J$10000,O461,data2!W$4:W$10000)&lt;&gt;0,SUMIF(data2!T$4:T$10000,O461,data2!V$4:V$10000)&lt;&gt;0,SUMIF(data2!T$4:T$10000,O461,data2!W$4:W$10000)&lt;&gt;0),MAX('km2'!J$2:J460)+1,0))</f>
        <v>0</v>
      </c>
      <c r="K461" s="3">
        <f>IF(MAX(K$2:K460)&gt;=MAX(J:J),0,MAX(K$2:K460)+1)</f>
        <v>0</v>
      </c>
      <c r="Q461" s="89">
        <v>0</v>
      </c>
      <c r="S461" s="16" t="str">
        <f t="shared" si="22"/>
        <v/>
      </c>
      <c r="U461" s="16">
        <f t="shared" si="23"/>
        <v>0</v>
      </c>
    </row>
    <row r="462" spans="2:21" ht="15" customHeight="1" x14ac:dyDescent="0.15">
      <c r="B462" s="3">
        <f t="shared" si="21"/>
        <v>0</v>
      </c>
      <c r="D462" s="3">
        <f>IF(AND(LEN(O462)=4,J462&gt;0),MAX(D$2:D461)+1,0)</f>
        <v>0</v>
      </c>
      <c r="E462" s="3">
        <f>IF(OR(AND(科目汇总表!P$5=1,LEN(O462)=4,J462&gt;0),AND(科目汇总表!P$5=2,LEN(O462)=6,J462&gt;0),AND(科目汇总表!P$5=3,LEN(O462)=8,J462&gt;0),AND(科目汇总表!P$5=4,LEN(O462)=10,J462&gt;0)),MAX(E$2:E461)+1,0)</f>
        <v>0</v>
      </c>
      <c r="G462" s="10"/>
      <c r="J462" s="3">
        <f>IF(O462="",0,IF(OR(Q462&lt;&gt;0,SUMIF(data2!H$4:H$10000,O462,data2!V$4:V$10000)&lt;&gt;0,SUMIF(data2!H$4:H$10000,O462,data2!W$4:W$10000)&lt;&gt;0,SUMIF(data2!I$4:I$10000,O462,data2!V$4:V$10000)&lt;&gt;0,SUMIF(data2!I$4:I$10000,O462,data2!W$4:W$10000)&lt;&gt;0,SUMIF(data2!J$4:J$10000,O462,data2!V$4:V$10000)&lt;&gt;0,SUMIF(data2!J$4:J$10000,O462,data2!W$4:W$10000)&lt;&gt;0,SUMIF(data2!T$4:T$10000,O462,data2!V$4:V$10000)&lt;&gt;0,SUMIF(data2!T$4:T$10000,O462,data2!W$4:W$10000)&lt;&gt;0),MAX('km2'!J$2:J461)+1,0))</f>
        <v>0</v>
      </c>
      <c r="K462" s="3">
        <f>IF(MAX(K$2:K461)&gt;=MAX(J:J),0,MAX(K$2:K461)+1)</f>
        <v>0</v>
      </c>
      <c r="Q462" s="89">
        <v>0</v>
      </c>
      <c r="S462" s="16" t="str">
        <f t="shared" si="22"/>
        <v/>
      </c>
      <c r="U462" s="16">
        <f t="shared" si="23"/>
        <v>0</v>
      </c>
    </row>
    <row r="463" spans="2:21" ht="15" customHeight="1" x14ac:dyDescent="0.15">
      <c r="B463" s="3">
        <f t="shared" si="21"/>
        <v>0</v>
      </c>
      <c r="D463" s="3">
        <f>IF(AND(LEN(O463)=4,J463&gt;0),MAX(D$2:D462)+1,0)</f>
        <v>0</v>
      </c>
      <c r="E463" s="3">
        <f>IF(OR(AND(科目汇总表!P$5=1,LEN(O463)=4,J463&gt;0),AND(科目汇总表!P$5=2,LEN(O463)=6,J463&gt;0),AND(科目汇总表!P$5=3,LEN(O463)=8,J463&gt;0),AND(科目汇总表!P$5=4,LEN(O463)=10,J463&gt;0)),MAX(E$2:E462)+1,0)</f>
        <v>0</v>
      </c>
      <c r="G463" s="10"/>
      <c r="J463" s="3">
        <f>IF(O463="",0,IF(OR(Q463&lt;&gt;0,SUMIF(data2!H$4:H$10000,O463,data2!V$4:V$10000)&lt;&gt;0,SUMIF(data2!H$4:H$10000,O463,data2!W$4:W$10000)&lt;&gt;0,SUMIF(data2!I$4:I$10000,O463,data2!V$4:V$10000)&lt;&gt;0,SUMIF(data2!I$4:I$10000,O463,data2!W$4:W$10000)&lt;&gt;0,SUMIF(data2!J$4:J$10000,O463,data2!V$4:V$10000)&lt;&gt;0,SUMIF(data2!J$4:J$10000,O463,data2!W$4:W$10000)&lt;&gt;0,SUMIF(data2!T$4:T$10000,O463,data2!V$4:V$10000)&lt;&gt;0,SUMIF(data2!T$4:T$10000,O463,data2!W$4:W$10000)&lt;&gt;0),MAX('km2'!J$2:J462)+1,0))</f>
        <v>0</v>
      </c>
      <c r="K463" s="3">
        <f>IF(MAX(K$2:K462)&gt;=MAX(J:J),0,MAX(K$2:K462)+1)</f>
        <v>0</v>
      </c>
      <c r="Q463" s="89">
        <v>0</v>
      </c>
      <c r="S463" s="16" t="str">
        <f t="shared" si="22"/>
        <v/>
      </c>
      <c r="U463" s="16">
        <f t="shared" si="23"/>
        <v>0</v>
      </c>
    </row>
    <row r="464" spans="2:21" ht="15" customHeight="1" x14ac:dyDescent="0.15">
      <c r="B464" s="3">
        <f t="shared" si="21"/>
        <v>0</v>
      </c>
      <c r="D464" s="3">
        <f>IF(AND(LEN(O464)=4,J464&gt;0),MAX(D$2:D463)+1,0)</f>
        <v>0</v>
      </c>
      <c r="E464" s="3">
        <f>IF(OR(AND(科目汇总表!P$5=1,LEN(O464)=4,J464&gt;0),AND(科目汇总表!P$5=2,LEN(O464)=6,J464&gt;0),AND(科目汇总表!P$5=3,LEN(O464)=8,J464&gt;0),AND(科目汇总表!P$5=4,LEN(O464)=10,J464&gt;0)),MAX(E$2:E463)+1,0)</f>
        <v>0</v>
      </c>
      <c r="G464" s="10"/>
      <c r="J464" s="3">
        <f>IF(O464="",0,IF(OR(Q464&lt;&gt;0,SUMIF(data2!H$4:H$10000,O464,data2!V$4:V$10000)&lt;&gt;0,SUMIF(data2!H$4:H$10000,O464,data2!W$4:W$10000)&lt;&gt;0,SUMIF(data2!I$4:I$10000,O464,data2!V$4:V$10000)&lt;&gt;0,SUMIF(data2!I$4:I$10000,O464,data2!W$4:W$10000)&lt;&gt;0,SUMIF(data2!J$4:J$10000,O464,data2!V$4:V$10000)&lt;&gt;0,SUMIF(data2!J$4:J$10000,O464,data2!W$4:W$10000)&lt;&gt;0,SUMIF(data2!T$4:T$10000,O464,data2!V$4:V$10000)&lt;&gt;0,SUMIF(data2!T$4:T$10000,O464,data2!W$4:W$10000)&lt;&gt;0),MAX('km2'!J$2:J463)+1,0))</f>
        <v>0</v>
      </c>
      <c r="K464" s="3">
        <f>IF(MAX(K$2:K463)&gt;=MAX(J:J),0,MAX(K$2:K463)+1)</f>
        <v>0</v>
      </c>
      <c r="Q464" s="89">
        <v>0</v>
      </c>
      <c r="S464" s="16" t="str">
        <f t="shared" si="22"/>
        <v/>
      </c>
      <c r="U464" s="16">
        <f t="shared" si="23"/>
        <v>0</v>
      </c>
    </row>
    <row r="465" spans="2:21" ht="15" customHeight="1" x14ac:dyDescent="0.15">
      <c r="B465" s="3">
        <f t="shared" si="21"/>
        <v>0</v>
      </c>
      <c r="D465" s="3">
        <f>IF(AND(LEN(O465)=4,J465&gt;0),MAX(D$2:D464)+1,0)</f>
        <v>0</v>
      </c>
      <c r="E465" s="3">
        <f>IF(OR(AND(科目汇总表!P$5=1,LEN(O465)=4,J465&gt;0),AND(科目汇总表!P$5=2,LEN(O465)=6,J465&gt;0),AND(科目汇总表!P$5=3,LEN(O465)=8,J465&gt;0),AND(科目汇总表!P$5=4,LEN(O465)=10,J465&gt;0)),MAX(E$2:E464)+1,0)</f>
        <v>0</v>
      </c>
      <c r="G465" s="10"/>
      <c r="J465" s="3">
        <f>IF(O465="",0,IF(OR(Q465&lt;&gt;0,SUMIF(data2!H$4:H$10000,O465,data2!V$4:V$10000)&lt;&gt;0,SUMIF(data2!H$4:H$10000,O465,data2!W$4:W$10000)&lt;&gt;0,SUMIF(data2!I$4:I$10000,O465,data2!V$4:V$10000)&lt;&gt;0,SUMIF(data2!I$4:I$10000,O465,data2!W$4:W$10000)&lt;&gt;0,SUMIF(data2!J$4:J$10000,O465,data2!V$4:V$10000)&lt;&gt;0,SUMIF(data2!J$4:J$10000,O465,data2!W$4:W$10000)&lt;&gt;0,SUMIF(data2!T$4:T$10000,O465,data2!V$4:V$10000)&lt;&gt;0,SUMIF(data2!T$4:T$10000,O465,data2!W$4:W$10000)&lt;&gt;0),MAX('km2'!J$2:J464)+1,0))</f>
        <v>0</v>
      </c>
      <c r="K465" s="3">
        <f>IF(MAX(K$2:K464)&gt;=MAX(J:J),0,MAX(K$2:K464)+1)</f>
        <v>0</v>
      </c>
      <c r="Q465" s="89">
        <v>0</v>
      </c>
      <c r="S465" s="16" t="str">
        <f t="shared" si="22"/>
        <v/>
      </c>
      <c r="U465" s="16">
        <f t="shared" si="23"/>
        <v>0</v>
      </c>
    </row>
    <row r="466" spans="2:21" ht="15" customHeight="1" x14ac:dyDescent="0.15">
      <c r="B466" s="3">
        <f t="shared" si="21"/>
        <v>0</v>
      </c>
      <c r="D466" s="3">
        <f>IF(AND(LEN(O466)=4,J466&gt;0),MAX(D$2:D465)+1,0)</f>
        <v>0</v>
      </c>
      <c r="E466" s="3">
        <f>IF(OR(AND(科目汇总表!P$5=1,LEN(O466)=4,J466&gt;0),AND(科目汇总表!P$5=2,LEN(O466)=6,J466&gt;0),AND(科目汇总表!P$5=3,LEN(O466)=8,J466&gt;0),AND(科目汇总表!P$5=4,LEN(O466)=10,J466&gt;0)),MAX(E$2:E465)+1,0)</f>
        <v>0</v>
      </c>
      <c r="G466" s="10"/>
      <c r="J466" s="3">
        <f>IF(O466="",0,IF(OR(Q466&lt;&gt;0,SUMIF(data2!H$4:H$10000,O466,data2!V$4:V$10000)&lt;&gt;0,SUMIF(data2!H$4:H$10000,O466,data2!W$4:W$10000)&lt;&gt;0,SUMIF(data2!I$4:I$10000,O466,data2!V$4:V$10000)&lt;&gt;0,SUMIF(data2!I$4:I$10000,O466,data2!W$4:W$10000)&lt;&gt;0,SUMIF(data2!J$4:J$10000,O466,data2!V$4:V$10000)&lt;&gt;0,SUMIF(data2!J$4:J$10000,O466,data2!W$4:W$10000)&lt;&gt;0,SUMIF(data2!T$4:T$10000,O466,data2!V$4:V$10000)&lt;&gt;0,SUMIF(data2!T$4:T$10000,O466,data2!W$4:W$10000)&lt;&gt;0),MAX('km2'!J$2:J465)+1,0))</f>
        <v>0</v>
      </c>
      <c r="K466" s="3">
        <f>IF(MAX(K$2:K465)&gt;=MAX(J:J),0,MAX(K$2:K465)+1)</f>
        <v>0</v>
      </c>
      <c r="Q466" s="89">
        <v>0</v>
      </c>
      <c r="S466" s="16" t="str">
        <f t="shared" si="22"/>
        <v/>
      </c>
      <c r="U466" s="16">
        <f t="shared" si="23"/>
        <v>0</v>
      </c>
    </row>
    <row r="467" spans="2:21" ht="15" customHeight="1" x14ac:dyDescent="0.15">
      <c r="B467" s="3">
        <f t="shared" si="21"/>
        <v>0</v>
      </c>
      <c r="D467" s="3">
        <f>IF(AND(LEN(O467)=4,J467&gt;0),MAX(D$2:D466)+1,0)</f>
        <v>0</v>
      </c>
      <c r="E467" s="3">
        <f>IF(OR(AND(科目汇总表!P$5=1,LEN(O467)=4,J467&gt;0),AND(科目汇总表!P$5=2,LEN(O467)=6,J467&gt;0),AND(科目汇总表!P$5=3,LEN(O467)=8,J467&gt;0),AND(科目汇总表!P$5=4,LEN(O467)=10,J467&gt;0)),MAX(E$2:E466)+1,0)</f>
        <v>0</v>
      </c>
      <c r="G467" s="10"/>
      <c r="J467" s="3">
        <f>IF(O467="",0,IF(OR(Q467&lt;&gt;0,SUMIF(data2!H$4:H$10000,O467,data2!V$4:V$10000)&lt;&gt;0,SUMIF(data2!H$4:H$10000,O467,data2!W$4:W$10000)&lt;&gt;0,SUMIF(data2!I$4:I$10000,O467,data2!V$4:V$10000)&lt;&gt;0,SUMIF(data2!I$4:I$10000,O467,data2!W$4:W$10000)&lt;&gt;0,SUMIF(data2!J$4:J$10000,O467,data2!V$4:V$10000)&lt;&gt;0,SUMIF(data2!J$4:J$10000,O467,data2!W$4:W$10000)&lt;&gt;0,SUMIF(data2!T$4:T$10000,O467,data2!V$4:V$10000)&lt;&gt;0,SUMIF(data2!T$4:T$10000,O467,data2!W$4:W$10000)&lt;&gt;0),MAX('km2'!J$2:J466)+1,0))</f>
        <v>0</v>
      </c>
      <c r="K467" s="3">
        <f>IF(MAX(K$2:K466)&gt;=MAX(J:J),0,MAX(K$2:K466)+1)</f>
        <v>0</v>
      </c>
      <c r="Q467" s="89">
        <v>0</v>
      </c>
      <c r="S467" s="16" t="str">
        <f t="shared" si="22"/>
        <v/>
      </c>
      <c r="U467" s="16">
        <f t="shared" si="23"/>
        <v>0</v>
      </c>
    </row>
    <row r="468" spans="2:21" ht="15" customHeight="1" x14ac:dyDescent="0.15">
      <c r="B468" s="3">
        <f t="shared" si="21"/>
        <v>0</v>
      </c>
      <c r="D468" s="3">
        <f>IF(AND(LEN(O468)=4,J468&gt;0),MAX(D$2:D467)+1,0)</f>
        <v>0</v>
      </c>
      <c r="E468" s="3">
        <f>IF(OR(AND(科目汇总表!P$5=1,LEN(O468)=4,J468&gt;0),AND(科目汇总表!P$5=2,LEN(O468)=6,J468&gt;0),AND(科目汇总表!P$5=3,LEN(O468)=8,J468&gt;0),AND(科目汇总表!P$5=4,LEN(O468)=10,J468&gt;0)),MAX(E$2:E467)+1,0)</f>
        <v>0</v>
      </c>
      <c r="G468" s="10"/>
      <c r="J468" s="3">
        <f>IF(O468="",0,IF(OR(Q468&lt;&gt;0,SUMIF(data2!H$4:H$10000,O468,data2!V$4:V$10000)&lt;&gt;0,SUMIF(data2!H$4:H$10000,O468,data2!W$4:W$10000)&lt;&gt;0,SUMIF(data2!I$4:I$10000,O468,data2!V$4:V$10000)&lt;&gt;0,SUMIF(data2!I$4:I$10000,O468,data2!W$4:W$10000)&lt;&gt;0,SUMIF(data2!J$4:J$10000,O468,data2!V$4:V$10000)&lt;&gt;0,SUMIF(data2!J$4:J$10000,O468,data2!W$4:W$10000)&lt;&gt;0,SUMIF(data2!T$4:T$10000,O468,data2!V$4:V$10000)&lt;&gt;0,SUMIF(data2!T$4:T$10000,O468,data2!W$4:W$10000)&lt;&gt;0),MAX('km2'!J$2:J467)+1,0))</f>
        <v>0</v>
      </c>
      <c r="K468" s="3">
        <f>IF(MAX(K$2:K467)&gt;=MAX(J:J),0,MAX(K$2:K467)+1)</f>
        <v>0</v>
      </c>
      <c r="Q468" s="89">
        <v>0</v>
      </c>
      <c r="S468" s="16" t="str">
        <f t="shared" si="22"/>
        <v/>
      </c>
      <c r="U468" s="16">
        <f t="shared" si="23"/>
        <v>0</v>
      </c>
    </row>
    <row r="469" spans="2:21" ht="15" customHeight="1" x14ac:dyDescent="0.15">
      <c r="B469" s="3">
        <f t="shared" si="21"/>
        <v>0</v>
      </c>
      <c r="D469" s="3">
        <f>IF(AND(LEN(O469)=4,J469&gt;0),MAX(D$2:D468)+1,0)</f>
        <v>0</v>
      </c>
      <c r="E469" s="3">
        <f>IF(OR(AND(科目汇总表!P$5=1,LEN(O469)=4,J469&gt;0),AND(科目汇总表!P$5=2,LEN(O469)=6,J469&gt;0),AND(科目汇总表!P$5=3,LEN(O469)=8,J469&gt;0),AND(科目汇总表!P$5=4,LEN(O469)=10,J469&gt;0)),MAX(E$2:E468)+1,0)</f>
        <v>0</v>
      </c>
      <c r="G469" s="10"/>
      <c r="J469" s="3">
        <f>IF(O469="",0,IF(OR(Q469&lt;&gt;0,SUMIF(data2!H$4:H$10000,O469,data2!V$4:V$10000)&lt;&gt;0,SUMIF(data2!H$4:H$10000,O469,data2!W$4:W$10000)&lt;&gt;0,SUMIF(data2!I$4:I$10000,O469,data2!V$4:V$10000)&lt;&gt;0,SUMIF(data2!I$4:I$10000,O469,data2!W$4:W$10000)&lt;&gt;0,SUMIF(data2!J$4:J$10000,O469,data2!V$4:V$10000)&lt;&gt;0,SUMIF(data2!J$4:J$10000,O469,data2!W$4:W$10000)&lt;&gt;0,SUMIF(data2!T$4:T$10000,O469,data2!V$4:V$10000)&lt;&gt;0,SUMIF(data2!T$4:T$10000,O469,data2!W$4:W$10000)&lt;&gt;0),MAX('km2'!J$2:J468)+1,0))</f>
        <v>0</v>
      </c>
      <c r="K469" s="3">
        <f>IF(MAX(K$2:K468)&gt;=MAX(J:J),0,MAX(K$2:K468)+1)</f>
        <v>0</v>
      </c>
      <c r="Q469" s="89">
        <v>0</v>
      </c>
      <c r="S469" s="16" t="str">
        <f t="shared" si="22"/>
        <v/>
      </c>
      <c r="U469" s="16">
        <f t="shared" si="23"/>
        <v>0</v>
      </c>
    </row>
    <row r="470" spans="2:21" ht="15" customHeight="1" x14ac:dyDescent="0.15">
      <c r="B470" s="3">
        <f t="shared" si="21"/>
        <v>0</v>
      </c>
      <c r="D470" s="3">
        <f>IF(AND(LEN(O470)=4,J470&gt;0),MAX(D$2:D469)+1,0)</f>
        <v>0</v>
      </c>
      <c r="E470" s="3">
        <f>IF(OR(AND(科目汇总表!P$5=1,LEN(O470)=4,J470&gt;0),AND(科目汇总表!P$5=2,LEN(O470)=6,J470&gt;0),AND(科目汇总表!P$5=3,LEN(O470)=8,J470&gt;0),AND(科目汇总表!P$5=4,LEN(O470)=10,J470&gt;0)),MAX(E$2:E469)+1,0)</f>
        <v>0</v>
      </c>
      <c r="G470" s="10"/>
      <c r="J470" s="3">
        <f>IF(O470="",0,IF(OR(Q470&lt;&gt;0,SUMIF(data2!H$4:H$10000,O470,data2!V$4:V$10000)&lt;&gt;0,SUMIF(data2!H$4:H$10000,O470,data2!W$4:W$10000)&lt;&gt;0,SUMIF(data2!I$4:I$10000,O470,data2!V$4:V$10000)&lt;&gt;0,SUMIF(data2!I$4:I$10000,O470,data2!W$4:W$10000)&lt;&gt;0,SUMIF(data2!J$4:J$10000,O470,data2!V$4:V$10000)&lt;&gt;0,SUMIF(data2!J$4:J$10000,O470,data2!W$4:W$10000)&lt;&gt;0,SUMIF(data2!T$4:T$10000,O470,data2!V$4:V$10000)&lt;&gt;0,SUMIF(data2!T$4:T$10000,O470,data2!W$4:W$10000)&lt;&gt;0),MAX('km2'!J$2:J469)+1,0))</f>
        <v>0</v>
      </c>
      <c r="K470" s="3">
        <f>IF(MAX(K$2:K469)&gt;=MAX(J:J),0,MAX(K$2:K469)+1)</f>
        <v>0</v>
      </c>
      <c r="Q470" s="89">
        <v>0</v>
      </c>
      <c r="S470" s="16" t="str">
        <f t="shared" si="22"/>
        <v/>
      </c>
      <c r="U470" s="16">
        <f t="shared" si="23"/>
        <v>0</v>
      </c>
    </row>
    <row r="471" spans="2:21" ht="15" customHeight="1" x14ac:dyDescent="0.15">
      <c r="B471" s="3">
        <f t="shared" si="21"/>
        <v>0</v>
      </c>
      <c r="D471" s="3">
        <f>IF(AND(LEN(O471)=4,J471&gt;0),MAX(D$2:D470)+1,0)</f>
        <v>0</v>
      </c>
      <c r="E471" s="3">
        <f>IF(OR(AND(科目汇总表!P$5=1,LEN(O471)=4,J471&gt;0),AND(科目汇总表!P$5=2,LEN(O471)=6,J471&gt;0),AND(科目汇总表!P$5=3,LEN(O471)=8,J471&gt;0),AND(科目汇总表!P$5=4,LEN(O471)=10,J471&gt;0)),MAX(E$2:E470)+1,0)</f>
        <v>0</v>
      </c>
      <c r="G471" s="10"/>
      <c r="J471" s="3">
        <f>IF(O471="",0,IF(OR(Q471&lt;&gt;0,SUMIF(data2!H$4:H$10000,O471,data2!V$4:V$10000)&lt;&gt;0,SUMIF(data2!H$4:H$10000,O471,data2!W$4:W$10000)&lt;&gt;0,SUMIF(data2!I$4:I$10000,O471,data2!V$4:V$10000)&lt;&gt;0,SUMIF(data2!I$4:I$10000,O471,data2!W$4:W$10000)&lt;&gt;0,SUMIF(data2!J$4:J$10000,O471,data2!V$4:V$10000)&lt;&gt;0,SUMIF(data2!J$4:J$10000,O471,data2!W$4:W$10000)&lt;&gt;0,SUMIF(data2!T$4:T$10000,O471,data2!V$4:V$10000)&lt;&gt;0,SUMIF(data2!T$4:T$10000,O471,data2!W$4:W$10000)&lt;&gt;0),MAX('km2'!J$2:J470)+1,0))</f>
        <v>0</v>
      </c>
      <c r="K471" s="3">
        <f>IF(MAX(K$2:K470)&gt;=MAX(J:J),0,MAX(K$2:K470)+1)</f>
        <v>0</v>
      </c>
      <c r="Q471" s="89">
        <v>0</v>
      </c>
      <c r="S471" s="16" t="str">
        <f t="shared" si="22"/>
        <v/>
      </c>
      <c r="U471" s="16">
        <f t="shared" si="23"/>
        <v>0</v>
      </c>
    </row>
    <row r="472" spans="2:21" ht="15" customHeight="1" x14ac:dyDescent="0.15">
      <c r="B472" s="3">
        <f t="shared" si="21"/>
        <v>0</v>
      </c>
      <c r="D472" s="3">
        <f>IF(AND(LEN(O472)=4,J472&gt;0),MAX(D$2:D471)+1,0)</f>
        <v>0</v>
      </c>
      <c r="E472" s="3">
        <f>IF(OR(AND(科目汇总表!P$5=1,LEN(O472)=4,J472&gt;0),AND(科目汇总表!P$5=2,LEN(O472)=6,J472&gt;0),AND(科目汇总表!P$5=3,LEN(O472)=8,J472&gt;0),AND(科目汇总表!P$5=4,LEN(O472)=10,J472&gt;0)),MAX(E$2:E471)+1,0)</f>
        <v>0</v>
      </c>
      <c r="G472" s="10"/>
      <c r="J472" s="3">
        <f>IF(O472="",0,IF(OR(Q472&lt;&gt;0,SUMIF(data2!H$4:H$10000,O472,data2!V$4:V$10000)&lt;&gt;0,SUMIF(data2!H$4:H$10000,O472,data2!W$4:W$10000)&lt;&gt;0,SUMIF(data2!I$4:I$10000,O472,data2!V$4:V$10000)&lt;&gt;0,SUMIF(data2!I$4:I$10000,O472,data2!W$4:W$10000)&lt;&gt;0,SUMIF(data2!J$4:J$10000,O472,data2!V$4:V$10000)&lt;&gt;0,SUMIF(data2!J$4:J$10000,O472,data2!W$4:W$10000)&lt;&gt;0,SUMIF(data2!T$4:T$10000,O472,data2!V$4:V$10000)&lt;&gt;0,SUMIF(data2!T$4:T$10000,O472,data2!W$4:W$10000)&lt;&gt;0),MAX('km2'!J$2:J471)+1,0))</f>
        <v>0</v>
      </c>
      <c r="K472" s="3">
        <f>IF(MAX(K$2:K471)&gt;=MAX(J:J),0,MAX(K$2:K471)+1)</f>
        <v>0</v>
      </c>
      <c r="Q472" s="89">
        <v>0</v>
      </c>
      <c r="S472" s="16" t="str">
        <f t="shared" si="22"/>
        <v/>
      </c>
      <c r="U472" s="16">
        <f t="shared" si="23"/>
        <v>0</v>
      </c>
    </row>
    <row r="473" spans="2:21" ht="15" customHeight="1" x14ac:dyDescent="0.15">
      <c r="B473" s="3">
        <f t="shared" si="21"/>
        <v>0</v>
      </c>
      <c r="D473" s="3">
        <f>IF(AND(LEN(O473)=4,J473&gt;0),MAX(D$2:D472)+1,0)</f>
        <v>0</v>
      </c>
      <c r="E473" s="3">
        <f>IF(OR(AND(科目汇总表!P$5=1,LEN(O473)=4,J473&gt;0),AND(科目汇总表!P$5=2,LEN(O473)=6,J473&gt;0),AND(科目汇总表!P$5=3,LEN(O473)=8,J473&gt;0),AND(科目汇总表!P$5=4,LEN(O473)=10,J473&gt;0)),MAX(E$2:E472)+1,0)</f>
        <v>0</v>
      </c>
      <c r="G473" s="10"/>
      <c r="J473" s="3">
        <f>IF(O473="",0,IF(OR(Q473&lt;&gt;0,SUMIF(data2!H$4:H$10000,O473,data2!V$4:V$10000)&lt;&gt;0,SUMIF(data2!H$4:H$10000,O473,data2!W$4:W$10000)&lt;&gt;0,SUMIF(data2!I$4:I$10000,O473,data2!V$4:V$10000)&lt;&gt;0,SUMIF(data2!I$4:I$10000,O473,data2!W$4:W$10000)&lt;&gt;0,SUMIF(data2!J$4:J$10000,O473,data2!V$4:V$10000)&lt;&gt;0,SUMIF(data2!J$4:J$10000,O473,data2!W$4:W$10000)&lt;&gt;0,SUMIF(data2!T$4:T$10000,O473,data2!V$4:V$10000)&lt;&gt;0,SUMIF(data2!T$4:T$10000,O473,data2!W$4:W$10000)&lt;&gt;0),MAX('km2'!J$2:J472)+1,0))</f>
        <v>0</v>
      </c>
      <c r="K473" s="3">
        <f>IF(MAX(K$2:K472)&gt;=MAX(J:J),0,MAX(K$2:K472)+1)</f>
        <v>0</v>
      </c>
      <c r="Q473" s="89">
        <v>0</v>
      </c>
      <c r="S473" s="16" t="str">
        <f t="shared" si="22"/>
        <v/>
      </c>
      <c r="U473" s="16">
        <f t="shared" si="23"/>
        <v>0</v>
      </c>
    </row>
    <row r="474" spans="2:21" ht="15" customHeight="1" x14ac:dyDescent="0.15">
      <c r="B474" s="3">
        <f t="shared" si="21"/>
        <v>0</v>
      </c>
      <c r="D474" s="3">
        <f>IF(AND(LEN(O474)=4,J474&gt;0),MAX(D$2:D473)+1,0)</f>
        <v>0</v>
      </c>
      <c r="E474" s="3">
        <f>IF(OR(AND(科目汇总表!P$5=1,LEN(O474)=4,J474&gt;0),AND(科目汇总表!P$5=2,LEN(O474)=6,J474&gt;0),AND(科目汇总表!P$5=3,LEN(O474)=8,J474&gt;0),AND(科目汇总表!P$5=4,LEN(O474)=10,J474&gt;0)),MAX(E$2:E473)+1,0)</f>
        <v>0</v>
      </c>
      <c r="G474" s="10"/>
      <c r="J474" s="3">
        <f>IF(O474="",0,IF(OR(Q474&lt;&gt;0,SUMIF(data2!H$4:H$10000,O474,data2!V$4:V$10000)&lt;&gt;0,SUMIF(data2!H$4:H$10000,O474,data2!W$4:W$10000)&lt;&gt;0,SUMIF(data2!I$4:I$10000,O474,data2!V$4:V$10000)&lt;&gt;0,SUMIF(data2!I$4:I$10000,O474,data2!W$4:W$10000)&lt;&gt;0,SUMIF(data2!J$4:J$10000,O474,data2!V$4:V$10000)&lt;&gt;0,SUMIF(data2!J$4:J$10000,O474,data2!W$4:W$10000)&lt;&gt;0,SUMIF(data2!T$4:T$10000,O474,data2!V$4:V$10000)&lt;&gt;0,SUMIF(data2!T$4:T$10000,O474,data2!W$4:W$10000)&lt;&gt;0),MAX('km2'!J$2:J473)+1,0))</f>
        <v>0</v>
      </c>
      <c r="K474" s="3">
        <f>IF(MAX(K$2:K473)&gt;=MAX(J:J),0,MAX(K$2:K473)+1)</f>
        <v>0</v>
      </c>
      <c r="Q474" s="89">
        <v>0</v>
      </c>
      <c r="S474" s="16" t="str">
        <f t="shared" si="22"/>
        <v/>
      </c>
      <c r="U474" s="16">
        <f t="shared" si="23"/>
        <v>0</v>
      </c>
    </row>
    <row r="475" spans="2:21" ht="15" customHeight="1" x14ac:dyDescent="0.15">
      <c r="B475" s="3">
        <f t="shared" si="21"/>
        <v>0</v>
      </c>
      <c r="D475" s="3">
        <f>IF(AND(LEN(O475)=4,J475&gt;0),MAX(D$2:D474)+1,0)</f>
        <v>0</v>
      </c>
      <c r="E475" s="3">
        <f>IF(OR(AND(科目汇总表!P$5=1,LEN(O475)=4,J475&gt;0),AND(科目汇总表!P$5=2,LEN(O475)=6,J475&gt;0),AND(科目汇总表!P$5=3,LEN(O475)=8,J475&gt;0),AND(科目汇总表!P$5=4,LEN(O475)=10,J475&gt;0)),MAX(E$2:E474)+1,0)</f>
        <v>0</v>
      </c>
      <c r="G475" s="10"/>
      <c r="J475" s="3">
        <f>IF(O475="",0,IF(OR(Q475&lt;&gt;0,SUMIF(data2!H$4:H$10000,O475,data2!V$4:V$10000)&lt;&gt;0,SUMIF(data2!H$4:H$10000,O475,data2!W$4:W$10000)&lt;&gt;0,SUMIF(data2!I$4:I$10000,O475,data2!V$4:V$10000)&lt;&gt;0,SUMIF(data2!I$4:I$10000,O475,data2!W$4:W$10000)&lt;&gt;0,SUMIF(data2!J$4:J$10000,O475,data2!V$4:V$10000)&lt;&gt;0,SUMIF(data2!J$4:J$10000,O475,data2!W$4:W$10000)&lt;&gt;0,SUMIF(data2!T$4:T$10000,O475,data2!V$4:V$10000)&lt;&gt;0,SUMIF(data2!T$4:T$10000,O475,data2!W$4:W$10000)&lt;&gt;0),MAX('km2'!J$2:J474)+1,0))</f>
        <v>0</v>
      </c>
      <c r="K475" s="3">
        <f>IF(MAX(K$2:K474)&gt;=MAX(J:J),0,MAX(K$2:K474)+1)</f>
        <v>0</v>
      </c>
      <c r="Q475" s="89">
        <v>0</v>
      </c>
      <c r="S475" s="16" t="str">
        <f t="shared" si="22"/>
        <v/>
      </c>
      <c r="U475" s="16">
        <f t="shared" si="23"/>
        <v>0</v>
      </c>
    </row>
    <row r="476" spans="2:21" ht="15" customHeight="1" x14ac:dyDescent="0.15">
      <c r="B476" s="3">
        <f t="shared" si="21"/>
        <v>0</v>
      </c>
      <c r="D476" s="3">
        <f>IF(AND(LEN(O476)=4,J476&gt;0),MAX(D$2:D475)+1,0)</f>
        <v>0</v>
      </c>
      <c r="E476" s="3">
        <f>IF(OR(AND(科目汇总表!P$5=1,LEN(O476)=4,J476&gt;0),AND(科目汇总表!P$5=2,LEN(O476)=6,J476&gt;0),AND(科目汇总表!P$5=3,LEN(O476)=8,J476&gt;0),AND(科目汇总表!P$5=4,LEN(O476)=10,J476&gt;0)),MAX(E$2:E475)+1,0)</f>
        <v>0</v>
      </c>
      <c r="G476" s="10"/>
      <c r="J476" s="3">
        <f>IF(O476="",0,IF(OR(Q476&lt;&gt;0,SUMIF(data2!H$4:H$10000,O476,data2!V$4:V$10000)&lt;&gt;0,SUMIF(data2!H$4:H$10000,O476,data2!W$4:W$10000)&lt;&gt;0,SUMIF(data2!I$4:I$10000,O476,data2!V$4:V$10000)&lt;&gt;0,SUMIF(data2!I$4:I$10000,O476,data2!W$4:W$10000)&lt;&gt;0,SUMIF(data2!J$4:J$10000,O476,data2!V$4:V$10000)&lt;&gt;0,SUMIF(data2!J$4:J$10000,O476,data2!W$4:W$10000)&lt;&gt;0,SUMIF(data2!T$4:T$10000,O476,data2!V$4:V$10000)&lt;&gt;0,SUMIF(data2!T$4:T$10000,O476,data2!W$4:W$10000)&lt;&gt;0),MAX('km2'!J$2:J475)+1,0))</f>
        <v>0</v>
      </c>
      <c r="K476" s="3">
        <f>IF(MAX(K$2:K475)&gt;=MAX(J:J),0,MAX(K$2:K475)+1)</f>
        <v>0</v>
      </c>
      <c r="Q476" s="89">
        <v>0</v>
      </c>
      <c r="S476" s="16" t="str">
        <f t="shared" si="22"/>
        <v/>
      </c>
      <c r="U476" s="16">
        <f t="shared" si="23"/>
        <v>0</v>
      </c>
    </row>
    <row r="477" spans="2:21" ht="15" customHeight="1" x14ac:dyDescent="0.15">
      <c r="B477" s="3">
        <f t="shared" si="21"/>
        <v>0</v>
      </c>
      <c r="D477" s="3">
        <f>IF(AND(LEN(O477)=4,J477&gt;0),MAX(D$2:D476)+1,0)</f>
        <v>0</v>
      </c>
      <c r="E477" s="3">
        <f>IF(OR(AND(科目汇总表!P$5=1,LEN(O477)=4,J477&gt;0),AND(科目汇总表!P$5=2,LEN(O477)=6,J477&gt;0),AND(科目汇总表!P$5=3,LEN(O477)=8,J477&gt;0),AND(科目汇总表!P$5=4,LEN(O477)=10,J477&gt;0)),MAX(E$2:E476)+1,0)</f>
        <v>0</v>
      </c>
      <c r="G477" s="10"/>
      <c r="J477" s="3">
        <f>IF(O477="",0,IF(OR(Q477&lt;&gt;0,SUMIF(data2!H$4:H$10000,O477,data2!V$4:V$10000)&lt;&gt;0,SUMIF(data2!H$4:H$10000,O477,data2!W$4:W$10000)&lt;&gt;0,SUMIF(data2!I$4:I$10000,O477,data2!V$4:V$10000)&lt;&gt;0,SUMIF(data2!I$4:I$10000,O477,data2!W$4:W$10000)&lt;&gt;0,SUMIF(data2!J$4:J$10000,O477,data2!V$4:V$10000)&lt;&gt;0,SUMIF(data2!J$4:J$10000,O477,data2!W$4:W$10000)&lt;&gt;0,SUMIF(data2!T$4:T$10000,O477,data2!V$4:V$10000)&lt;&gt;0,SUMIF(data2!T$4:T$10000,O477,data2!W$4:W$10000)&lt;&gt;0),MAX('km2'!J$2:J476)+1,0))</f>
        <v>0</v>
      </c>
      <c r="K477" s="3">
        <f>IF(MAX(K$2:K476)&gt;=MAX(J:J),0,MAX(K$2:K476)+1)</f>
        <v>0</v>
      </c>
      <c r="Q477" s="89">
        <v>0</v>
      </c>
      <c r="S477" s="16" t="str">
        <f t="shared" si="22"/>
        <v/>
      </c>
      <c r="U477" s="16">
        <f t="shared" si="23"/>
        <v>0</v>
      </c>
    </row>
    <row r="478" spans="2:21" ht="15" customHeight="1" x14ac:dyDescent="0.15">
      <c r="B478" s="3">
        <f t="shared" si="21"/>
        <v>0</v>
      </c>
      <c r="D478" s="3">
        <f>IF(AND(LEN(O478)=4,J478&gt;0),MAX(D$2:D477)+1,0)</f>
        <v>0</v>
      </c>
      <c r="E478" s="3">
        <f>IF(OR(AND(科目汇总表!P$5=1,LEN(O478)=4,J478&gt;0),AND(科目汇总表!P$5=2,LEN(O478)=6,J478&gt;0),AND(科目汇总表!P$5=3,LEN(O478)=8,J478&gt;0),AND(科目汇总表!P$5=4,LEN(O478)=10,J478&gt;0)),MAX(E$2:E477)+1,0)</f>
        <v>0</v>
      </c>
      <c r="G478" s="10"/>
      <c r="J478" s="3">
        <f>IF(O478="",0,IF(OR(Q478&lt;&gt;0,SUMIF(data2!H$4:H$10000,O478,data2!V$4:V$10000)&lt;&gt;0,SUMIF(data2!H$4:H$10000,O478,data2!W$4:W$10000)&lt;&gt;0,SUMIF(data2!I$4:I$10000,O478,data2!V$4:V$10000)&lt;&gt;0,SUMIF(data2!I$4:I$10000,O478,data2!W$4:W$10000)&lt;&gt;0,SUMIF(data2!J$4:J$10000,O478,data2!V$4:V$10000)&lt;&gt;0,SUMIF(data2!J$4:J$10000,O478,data2!W$4:W$10000)&lt;&gt;0,SUMIF(data2!T$4:T$10000,O478,data2!V$4:V$10000)&lt;&gt;0,SUMIF(data2!T$4:T$10000,O478,data2!W$4:W$10000)&lt;&gt;0),MAX('km2'!J$2:J477)+1,0))</f>
        <v>0</v>
      </c>
      <c r="K478" s="3">
        <f>IF(MAX(K$2:K477)&gt;=MAX(J:J),0,MAX(K$2:K477)+1)</f>
        <v>0</v>
      </c>
      <c r="Q478" s="89">
        <v>0</v>
      </c>
      <c r="S478" s="16" t="str">
        <f t="shared" si="22"/>
        <v/>
      </c>
      <c r="U478" s="16">
        <f t="shared" si="23"/>
        <v>0</v>
      </c>
    </row>
    <row r="479" spans="2:21" ht="15" customHeight="1" x14ac:dyDescent="0.15">
      <c r="B479" s="3">
        <f t="shared" si="21"/>
        <v>0</v>
      </c>
      <c r="D479" s="3">
        <f>IF(AND(LEN(O479)=4,J479&gt;0),MAX(D$2:D478)+1,0)</f>
        <v>0</v>
      </c>
      <c r="E479" s="3">
        <f>IF(OR(AND(科目汇总表!P$5=1,LEN(O479)=4,J479&gt;0),AND(科目汇总表!P$5=2,LEN(O479)=6,J479&gt;0),AND(科目汇总表!P$5=3,LEN(O479)=8,J479&gt;0),AND(科目汇总表!P$5=4,LEN(O479)=10,J479&gt;0)),MAX(E$2:E478)+1,0)</f>
        <v>0</v>
      </c>
      <c r="G479" s="10"/>
      <c r="J479" s="3">
        <f>IF(O479="",0,IF(OR(Q479&lt;&gt;0,SUMIF(data2!H$4:H$10000,O479,data2!V$4:V$10000)&lt;&gt;0,SUMIF(data2!H$4:H$10000,O479,data2!W$4:W$10000)&lt;&gt;0,SUMIF(data2!I$4:I$10000,O479,data2!V$4:V$10000)&lt;&gt;0,SUMIF(data2!I$4:I$10000,O479,data2!W$4:W$10000)&lt;&gt;0,SUMIF(data2!J$4:J$10000,O479,data2!V$4:V$10000)&lt;&gt;0,SUMIF(data2!J$4:J$10000,O479,data2!W$4:W$10000)&lt;&gt;0,SUMIF(data2!T$4:T$10000,O479,data2!V$4:V$10000)&lt;&gt;0,SUMIF(data2!T$4:T$10000,O479,data2!W$4:W$10000)&lt;&gt;0),MAX('km2'!J$2:J478)+1,0))</f>
        <v>0</v>
      </c>
      <c r="K479" s="3">
        <f>IF(MAX(K$2:K478)&gt;=MAX(J:J),0,MAX(K$2:K478)+1)</f>
        <v>0</v>
      </c>
      <c r="Q479" s="89">
        <v>0</v>
      </c>
      <c r="S479" s="16" t="str">
        <f t="shared" si="22"/>
        <v/>
      </c>
      <c r="U479" s="16">
        <f t="shared" si="23"/>
        <v>0</v>
      </c>
    </row>
    <row r="480" spans="2:21" ht="15" customHeight="1" x14ac:dyDescent="0.15">
      <c r="B480" s="3">
        <f t="shared" si="21"/>
        <v>0</v>
      </c>
      <c r="D480" s="3">
        <f>IF(AND(LEN(O480)=4,J480&gt;0),MAX(D$2:D479)+1,0)</f>
        <v>0</v>
      </c>
      <c r="E480" s="3">
        <f>IF(OR(AND(科目汇总表!P$5=1,LEN(O480)=4,J480&gt;0),AND(科目汇总表!P$5=2,LEN(O480)=6,J480&gt;0),AND(科目汇总表!P$5=3,LEN(O480)=8,J480&gt;0),AND(科目汇总表!P$5=4,LEN(O480)=10,J480&gt;0)),MAX(E$2:E479)+1,0)</f>
        <v>0</v>
      </c>
      <c r="G480" s="10"/>
      <c r="J480" s="3">
        <f>IF(O480="",0,IF(OR(Q480&lt;&gt;0,SUMIF(data2!H$4:H$10000,O480,data2!V$4:V$10000)&lt;&gt;0,SUMIF(data2!H$4:H$10000,O480,data2!W$4:W$10000)&lt;&gt;0,SUMIF(data2!I$4:I$10000,O480,data2!V$4:V$10000)&lt;&gt;0,SUMIF(data2!I$4:I$10000,O480,data2!W$4:W$10000)&lt;&gt;0,SUMIF(data2!J$4:J$10000,O480,data2!V$4:V$10000)&lt;&gt;0,SUMIF(data2!J$4:J$10000,O480,data2!W$4:W$10000)&lt;&gt;0,SUMIF(data2!T$4:T$10000,O480,data2!V$4:V$10000)&lt;&gt;0,SUMIF(data2!T$4:T$10000,O480,data2!W$4:W$10000)&lt;&gt;0),MAX('km2'!J$2:J479)+1,0))</f>
        <v>0</v>
      </c>
      <c r="K480" s="3">
        <f>IF(MAX(K$2:K479)&gt;=MAX(J:J),0,MAX(K$2:K479)+1)</f>
        <v>0</v>
      </c>
      <c r="Q480" s="89">
        <v>0</v>
      </c>
      <c r="S480" s="16" t="str">
        <f t="shared" si="22"/>
        <v/>
      </c>
      <c r="U480" s="16">
        <f t="shared" si="23"/>
        <v>0</v>
      </c>
    </row>
    <row r="481" spans="2:21" ht="15" customHeight="1" x14ac:dyDescent="0.15">
      <c r="B481" s="3">
        <f t="shared" si="21"/>
        <v>0</v>
      </c>
      <c r="D481" s="3">
        <f>IF(AND(LEN(O481)=4,J481&gt;0),MAX(D$2:D480)+1,0)</f>
        <v>0</v>
      </c>
      <c r="E481" s="3">
        <f>IF(OR(AND(科目汇总表!P$5=1,LEN(O481)=4,J481&gt;0),AND(科目汇总表!P$5=2,LEN(O481)=6,J481&gt;0),AND(科目汇总表!P$5=3,LEN(O481)=8,J481&gt;0),AND(科目汇总表!P$5=4,LEN(O481)=10,J481&gt;0)),MAX(E$2:E480)+1,0)</f>
        <v>0</v>
      </c>
      <c r="G481" s="10"/>
      <c r="J481" s="3">
        <f>IF(O481="",0,IF(OR(Q481&lt;&gt;0,SUMIF(data2!H$4:H$10000,O481,data2!V$4:V$10000)&lt;&gt;0,SUMIF(data2!H$4:H$10000,O481,data2!W$4:W$10000)&lt;&gt;0,SUMIF(data2!I$4:I$10000,O481,data2!V$4:V$10000)&lt;&gt;0,SUMIF(data2!I$4:I$10000,O481,data2!W$4:W$10000)&lt;&gt;0,SUMIF(data2!J$4:J$10000,O481,data2!V$4:V$10000)&lt;&gt;0,SUMIF(data2!J$4:J$10000,O481,data2!W$4:W$10000)&lt;&gt;0,SUMIF(data2!T$4:T$10000,O481,data2!V$4:V$10000)&lt;&gt;0,SUMIF(data2!T$4:T$10000,O481,data2!W$4:W$10000)&lt;&gt;0),MAX('km2'!J$2:J480)+1,0))</f>
        <v>0</v>
      </c>
      <c r="K481" s="3">
        <f>IF(MAX(K$2:K480)&gt;=MAX(J:J),0,MAX(K$2:K480)+1)</f>
        <v>0</v>
      </c>
      <c r="Q481" s="89">
        <v>0</v>
      </c>
      <c r="S481" s="16" t="str">
        <f t="shared" si="22"/>
        <v/>
      </c>
      <c r="U481" s="16">
        <f t="shared" si="23"/>
        <v>0</v>
      </c>
    </row>
    <row r="482" spans="2:21" ht="15" customHeight="1" x14ac:dyDescent="0.15">
      <c r="B482" s="3">
        <f t="shared" si="21"/>
        <v>0</v>
      </c>
      <c r="D482" s="3">
        <f>IF(AND(LEN(O482)=4,J482&gt;0),MAX(D$2:D481)+1,0)</f>
        <v>0</v>
      </c>
      <c r="E482" s="3">
        <f>IF(OR(AND(科目汇总表!P$5=1,LEN(O482)=4,J482&gt;0),AND(科目汇总表!P$5=2,LEN(O482)=6,J482&gt;0),AND(科目汇总表!P$5=3,LEN(O482)=8,J482&gt;0),AND(科目汇总表!P$5=4,LEN(O482)=10,J482&gt;0)),MAX(E$2:E481)+1,0)</f>
        <v>0</v>
      </c>
      <c r="G482" s="10"/>
      <c r="J482" s="3">
        <f>IF(O482="",0,IF(OR(Q482&lt;&gt;0,SUMIF(data2!H$4:H$10000,O482,data2!V$4:V$10000)&lt;&gt;0,SUMIF(data2!H$4:H$10000,O482,data2!W$4:W$10000)&lt;&gt;0,SUMIF(data2!I$4:I$10000,O482,data2!V$4:V$10000)&lt;&gt;0,SUMIF(data2!I$4:I$10000,O482,data2!W$4:W$10000)&lt;&gt;0,SUMIF(data2!J$4:J$10000,O482,data2!V$4:V$10000)&lt;&gt;0,SUMIF(data2!J$4:J$10000,O482,data2!W$4:W$10000)&lt;&gt;0,SUMIF(data2!T$4:T$10000,O482,data2!V$4:V$10000)&lt;&gt;0,SUMIF(data2!T$4:T$10000,O482,data2!W$4:W$10000)&lt;&gt;0),MAX('km2'!J$2:J481)+1,0))</f>
        <v>0</v>
      </c>
      <c r="K482" s="3">
        <f>IF(MAX(K$2:K481)&gt;=MAX(J:J),0,MAX(K$2:K481)+1)</f>
        <v>0</v>
      </c>
      <c r="Q482" s="89">
        <v>0</v>
      </c>
      <c r="S482" s="16" t="str">
        <f t="shared" si="22"/>
        <v/>
      </c>
      <c r="U482" s="16">
        <f t="shared" si="23"/>
        <v>0</v>
      </c>
    </row>
    <row r="483" spans="2:21" ht="15" customHeight="1" x14ac:dyDescent="0.15">
      <c r="B483" s="3">
        <f t="shared" si="21"/>
        <v>0</v>
      </c>
      <c r="D483" s="3">
        <f>IF(AND(LEN(O483)=4,J483&gt;0),MAX(D$2:D482)+1,0)</f>
        <v>0</v>
      </c>
      <c r="E483" s="3">
        <f>IF(OR(AND(科目汇总表!P$5=1,LEN(O483)=4,J483&gt;0),AND(科目汇总表!P$5=2,LEN(O483)=6,J483&gt;0),AND(科目汇总表!P$5=3,LEN(O483)=8,J483&gt;0),AND(科目汇总表!P$5=4,LEN(O483)=10,J483&gt;0)),MAX(E$2:E482)+1,0)</f>
        <v>0</v>
      </c>
      <c r="G483" s="10"/>
      <c r="J483" s="3">
        <f>IF(O483="",0,IF(OR(Q483&lt;&gt;0,SUMIF(data2!H$4:H$10000,O483,data2!V$4:V$10000)&lt;&gt;0,SUMIF(data2!H$4:H$10000,O483,data2!W$4:W$10000)&lt;&gt;0,SUMIF(data2!I$4:I$10000,O483,data2!V$4:V$10000)&lt;&gt;0,SUMIF(data2!I$4:I$10000,O483,data2!W$4:W$10000)&lt;&gt;0,SUMIF(data2!J$4:J$10000,O483,data2!V$4:V$10000)&lt;&gt;0,SUMIF(data2!J$4:J$10000,O483,data2!W$4:W$10000)&lt;&gt;0,SUMIF(data2!T$4:T$10000,O483,data2!V$4:V$10000)&lt;&gt;0,SUMIF(data2!T$4:T$10000,O483,data2!W$4:W$10000)&lt;&gt;0),MAX('km2'!J$2:J482)+1,0))</f>
        <v>0</v>
      </c>
      <c r="K483" s="3">
        <f>IF(MAX(K$2:K482)&gt;=MAX(J:J),0,MAX(K$2:K482)+1)</f>
        <v>0</v>
      </c>
      <c r="Q483" s="89">
        <v>0</v>
      </c>
      <c r="S483" s="16" t="str">
        <f t="shared" si="22"/>
        <v/>
      </c>
      <c r="U483" s="16">
        <f t="shared" si="23"/>
        <v>0</v>
      </c>
    </row>
    <row r="484" spans="2:21" ht="15" customHeight="1" x14ac:dyDescent="0.15">
      <c r="B484" s="3">
        <f t="shared" si="21"/>
        <v>0</v>
      </c>
      <c r="D484" s="3">
        <f>IF(AND(LEN(O484)=4,J484&gt;0),MAX(D$2:D483)+1,0)</f>
        <v>0</v>
      </c>
      <c r="E484" s="3">
        <f>IF(OR(AND(科目汇总表!P$5=1,LEN(O484)=4,J484&gt;0),AND(科目汇总表!P$5=2,LEN(O484)=6,J484&gt;0),AND(科目汇总表!P$5=3,LEN(O484)=8,J484&gt;0),AND(科目汇总表!P$5=4,LEN(O484)=10,J484&gt;0)),MAX(E$2:E483)+1,0)</f>
        <v>0</v>
      </c>
      <c r="G484" s="10"/>
      <c r="J484" s="3">
        <f>IF(O484="",0,IF(OR(Q484&lt;&gt;0,SUMIF(data2!H$4:H$10000,O484,data2!V$4:V$10000)&lt;&gt;0,SUMIF(data2!H$4:H$10000,O484,data2!W$4:W$10000)&lt;&gt;0,SUMIF(data2!I$4:I$10000,O484,data2!V$4:V$10000)&lt;&gt;0,SUMIF(data2!I$4:I$10000,O484,data2!W$4:W$10000)&lt;&gt;0,SUMIF(data2!J$4:J$10000,O484,data2!V$4:V$10000)&lt;&gt;0,SUMIF(data2!J$4:J$10000,O484,data2!W$4:W$10000)&lt;&gt;0,SUMIF(data2!T$4:T$10000,O484,data2!V$4:V$10000)&lt;&gt;0,SUMIF(data2!T$4:T$10000,O484,data2!W$4:W$10000)&lt;&gt;0),MAX('km2'!J$2:J483)+1,0))</f>
        <v>0</v>
      </c>
      <c r="K484" s="3">
        <f>IF(MAX(K$2:K483)&gt;=MAX(J:J),0,MAX(K$2:K483)+1)</f>
        <v>0</v>
      </c>
      <c r="Q484" s="89">
        <v>0</v>
      </c>
      <c r="S484" s="16" t="str">
        <f t="shared" si="22"/>
        <v/>
      </c>
      <c r="U484" s="16">
        <f t="shared" si="23"/>
        <v>0</v>
      </c>
    </row>
    <row r="485" spans="2:21" ht="15" customHeight="1" x14ac:dyDescent="0.15">
      <c r="B485" s="3">
        <f t="shared" si="21"/>
        <v>0</v>
      </c>
      <c r="D485" s="3">
        <f>IF(AND(LEN(O485)=4,J485&gt;0),MAX(D$2:D484)+1,0)</f>
        <v>0</v>
      </c>
      <c r="E485" s="3">
        <f>IF(OR(AND(科目汇总表!P$5=1,LEN(O485)=4,J485&gt;0),AND(科目汇总表!P$5=2,LEN(O485)=6,J485&gt;0),AND(科目汇总表!P$5=3,LEN(O485)=8,J485&gt;0),AND(科目汇总表!P$5=4,LEN(O485)=10,J485&gt;0)),MAX(E$2:E484)+1,0)</f>
        <v>0</v>
      </c>
      <c r="G485" s="10"/>
      <c r="J485" s="3">
        <f>IF(O485="",0,IF(OR(Q485&lt;&gt;0,SUMIF(data2!H$4:H$10000,O485,data2!V$4:V$10000)&lt;&gt;0,SUMIF(data2!H$4:H$10000,O485,data2!W$4:W$10000)&lt;&gt;0,SUMIF(data2!I$4:I$10000,O485,data2!V$4:V$10000)&lt;&gt;0,SUMIF(data2!I$4:I$10000,O485,data2!W$4:W$10000)&lt;&gt;0,SUMIF(data2!J$4:J$10000,O485,data2!V$4:V$10000)&lt;&gt;0,SUMIF(data2!J$4:J$10000,O485,data2!W$4:W$10000)&lt;&gt;0,SUMIF(data2!T$4:T$10000,O485,data2!V$4:V$10000)&lt;&gt;0,SUMIF(data2!T$4:T$10000,O485,data2!W$4:W$10000)&lt;&gt;0),MAX('km2'!J$2:J484)+1,0))</f>
        <v>0</v>
      </c>
      <c r="K485" s="3">
        <f>IF(MAX(K$2:K484)&gt;=MAX(J:J),0,MAX(K$2:K484)+1)</f>
        <v>0</v>
      </c>
      <c r="Q485" s="89">
        <v>0</v>
      </c>
      <c r="S485" s="16" t="str">
        <f t="shared" si="22"/>
        <v/>
      </c>
      <c r="U485" s="16">
        <f t="shared" si="23"/>
        <v>0</v>
      </c>
    </row>
    <row r="486" spans="2:21" ht="15" customHeight="1" x14ac:dyDescent="0.15">
      <c r="B486" s="3">
        <f t="shared" si="21"/>
        <v>0</v>
      </c>
      <c r="D486" s="3">
        <f>IF(AND(LEN(O486)=4,J486&gt;0),MAX(D$2:D485)+1,0)</f>
        <v>0</v>
      </c>
      <c r="E486" s="3">
        <f>IF(OR(AND(科目汇总表!P$5=1,LEN(O486)=4,J486&gt;0),AND(科目汇总表!P$5=2,LEN(O486)=6,J486&gt;0),AND(科目汇总表!P$5=3,LEN(O486)=8,J486&gt;0),AND(科目汇总表!P$5=4,LEN(O486)=10,J486&gt;0)),MAX(E$2:E485)+1,0)</f>
        <v>0</v>
      </c>
      <c r="G486" s="10"/>
      <c r="J486" s="3">
        <f>IF(O486="",0,IF(OR(Q486&lt;&gt;0,SUMIF(data2!H$4:H$10000,O486,data2!V$4:V$10000)&lt;&gt;0,SUMIF(data2!H$4:H$10000,O486,data2!W$4:W$10000)&lt;&gt;0,SUMIF(data2!I$4:I$10000,O486,data2!V$4:V$10000)&lt;&gt;0,SUMIF(data2!I$4:I$10000,O486,data2!W$4:W$10000)&lt;&gt;0,SUMIF(data2!J$4:J$10000,O486,data2!V$4:V$10000)&lt;&gt;0,SUMIF(data2!J$4:J$10000,O486,data2!W$4:W$10000)&lt;&gt;0,SUMIF(data2!T$4:T$10000,O486,data2!V$4:V$10000)&lt;&gt;0,SUMIF(data2!T$4:T$10000,O486,data2!W$4:W$10000)&lt;&gt;0),MAX('km2'!J$2:J485)+1,0))</f>
        <v>0</v>
      </c>
      <c r="K486" s="3">
        <f>IF(MAX(K$2:K485)&gt;=MAX(J:J),0,MAX(K$2:K485)+1)</f>
        <v>0</v>
      </c>
      <c r="Q486" s="89">
        <v>0</v>
      </c>
      <c r="S486" s="16" t="str">
        <f t="shared" si="22"/>
        <v/>
      </c>
      <c r="U486" s="16">
        <f t="shared" si="23"/>
        <v>0</v>
      </c>
    </row>
    <row r="487" spans="2:21" ht="15" customHeight="1" x14ac:dyDescent="0.15">
      <c r="B487" s="3">
        <f t="shared" si="21"/>
        <v>0</v>
      </c>
      <c r="D487" s="3">
        <f>IF(AND(LEN(O487)=4,J487&gt;0),MAX(D$2:D486)+1,0)</f>
        <v>0</v>
      </c>
      <c r="E487" s="3">
        <f>IF(OR(AND(科目汇总表!P$5=1,LEN(O487)=4,J487&gt;0),AND(科目汇总表!P$5=2,LEN(O487)=6,J487&gt;0),AND(科目汇总表!P$5=3,LEN(O487)=8,J487&gt;0),AND(科目汇总表!P$5=4,LEN(O487)=10,J487&gt;0)),MAX(E$2:E486)+1,0)</f>
        <v>0</v>
      </c>
      <c r="G487" s="10"/>
      <c r="J487" s="3">
        <f>IF(O487="",0,IF(OR(Q487&lt;&gt;0,SUMIF(data2!H$4:H$10000,O487,data2!V$4:V$10000)&lt;&gt;0,SUMIF(data2!H$4:H$10000,O487,data2!W$4:W$10000)&lt;&gt;0,SUMIF(data2!I$4:I$10000,O487,data2!V$4:V$10000)&lt;&gt;0,SUMIF(data2!I$4:I$10000,O487,data2!W$4:W$10000)&lt;&gt;0,SUMIF(data2!J$4:J$10000,O487,data2!V$4:V$10000)&lt;&gt;0,SUMIF(data2!J$4:J$10000,O487,data2!W$4:W$10000)&lt;&gt;0,SUMIF(data2!T$4:T$10000,O487,data2!V$4:V$10000)&lt;&gt;0,SUMIF(data2!T$4:T$10000,O487,data2!W$4:W$10000)&lt;&gt;0),MAX('km2'!J$2:J486)+1,0))</f>
        <v>0</v>
      </c>
      <c r="K487" s="3">
        <f>IF(MAX(K$2:K486)&gt;=MAX(J:J),0,MAX(K$2:K486)+1)</f>
        <v>0</v>
      </c>
      <c r="Q487" s="89">
        <v>0</v>
      </c>
      <c r="S487" s="16" t="str">
        <f t="shared" si="22"/>
        <v/>
      </c>
      <c r="U487" s="16">
        <f t="shared" si="23"/>
        <v>0</v>
      </c>
    </row>
    <row r="488" spans="2:21" ht="15" customHeight="1" x14ac:dyDescent="0.15">
      <c r="B488" s="3">
        <f t="shared" si="21"/>
        <v>0</v>
      </c>
      <c r="D488" s="3">
        <f>IF(AND(LEN(O488)=4,J488&gt;0),MAX(D$2:D487)+1,0)</f>
        <v>0</v>
      </c>
      <c r="E488" s="3">
        <f>IF(OR(AND(科目汇总表!P$5=1,LEN(O488)=4,J488&gt;0),AND(科目汇总表!P$5=2,LEN(O488)=6,J488&gt;0),AND(科目汇总表!P$5=3,LEN(O488)=8,J488&gt;0),AND(科目汇总表!P$5=4,LEN(O488)=10,J488&gt;0)),MAX(E$2:E487)+1,0)</f>
        <v>0</v>
      </c>
      <c r="G488" s="10"/>
      <c r="J488" s="3">
        <f>IF(O488="",0,IF(OR(Q488&lt;&gt;0,SUMIF(data2!H$4:H$10000,O488,data2!V$4:V$10000)&lt;&gt;0,SUMIF(data2!H$4:H$10000,O488,data2!W$4:W$10000)&lt;&gt;0,SUMIF(data2!I$4:I$10000,O488,data2!V$4:V$10000)&lt;&gt;0,SUMIF(data2!I$4:I$10000,O488,data2!W$4:W$10000)&lt;&gt;0,SUMIF(data2!J$4:J$10000,O488,data2!V$4:V$10000)&lt;&gt;0,SUMIF(data2!J$4:J$10000,O488,data2!W$4:W$10000)&lt;&gt;0,SUMIF(data2!T$4:T$10000,O488,data2!V$4:V$10000)&lt;&gt;0,SUMIF(data2!T$4:T$10000,O488,data2!W$4:W$10000)&lt;&gt;0),MAX('km2'!J$2:J487)+1,0))</f>
        <v>0</v>
      </c>
      <c r="K488" s="3">
        <f>IF(MAX(K$2:K487)&gt;=MAX(J:J),0,MAX(K$2:K487)+1)</f>
        <v>0</v>
      </c>
      <c r="Q488" s="89">
        <v>0</v>
      </c>
      <c r="S488" s="16" t="str">
        <f t="shared" si="22"/>
        <v/>
      </c>
      <c r="U488" s="16">
        <f t="shared" si="23"/>
        <v>0</v>
      </c>
    </row>
    <row r="489" spans="2:21" ht="15" customHeight="1" x14ac:dyDescent="0.15">
      <c r="B489" s="3">
        <f t="shared" si="21"/>
        <v>0</v>
      </c>
      <c r="D489" s="3">
        <f>IF(AND(LEN(O489)=4,J489&gt;0),MAX(D$2:D488)+1,0)</f>
        <v>0</v>
      </c>
      <c r="E489" s="3">
        <f>IF(OR(AND(科目汇总表!P$5=1,LEN(O489)=4,J489&gt;0),AND(科目汇总表!P$5=2,LEN(O489)=6,J489&gt;0),AND(科目汇总表!P$5=3,LEN(O489)=8,J489&gt;0),AND(科目汇总表!P$5=4,LEN(O489)=10,J489&gt;0)),MAX(E$2:E488)+1,0)</f>
        <v>0</v>
      </c>
      <c r="G489" s="10"/>
      <c r="J489" s="3">
        <f>IF(O489="",0,IF(OR(Q489&lt;&gt;0,SUMIF(data2!H$4:H$10000,O489,data2!V$4:V$10000)&lt;&gt;0,SUMIF(data2!H$4:H$10000,O489,data2!W$4:W$10000)&lt;&gt;0,SUMIF(data2!I$4:I$10000,O489,data2!V$4:V$10000)&lt;&gt;0,SUMIF(data2!I$4:I$10000,O489,data2!W$4:W$10000)&lt;&gt;0,SUMIF(data2!J$4:J$10000,O489,data2!V$4:V$10000)&lt;&gt;0,SUMIF(data2!J$4:J$10000,O489,data2!W$4:W$10000)&lt;&gt;0,SUMIF(data2!T$4:T$10000,O489,data2!V$4:V$10000)&lt;&gt;0,SUMIF(data2!T$4:T$10000,O489,data2!W$4:W$10000)&lt;&gt;0),MAX('km2'!J$2:J488)+1,0))</f>
        <v>0</v>
      </c>
      <c r="K489" s="3">
        <f>IF(MAX(K$2:K488)&gt;=MAX(J:J),0,MAX(K$2:K488)+1)</f>
        <v>0</v>
      </c>
      <c r="Q489" s="89">
        <v>0</v>
      </c>
      <c r="S489" s="16" t="str">
        <f t="shared" si="22"/>
        <v/>
      </c>
      <c r="U489" s="16">
        <f t="shared" si="23"/>
        <v>0</v>
      </c>
    </row>
    <row r="490" spans="2:21" ht="15" customHeight="1" x14ac:dyDescent="0.15">
      <c r="B490" s="3">
        <f t="shared" si="21"/>
        <v>0</v>
      </c>
      <c r="D490" s="3">
        <f>IF(AND(LEN(O490)=4,J490&gt;0),MAX(D$2:D489)+1,0)</f>
        <v>0</v>
      </c>
      <c r="E490" s="3">
        <f>IF(OR(AND(科目汇总表!P$5=1,LEN(O490)=4,J490&gt;0),AND(科目汇总表!P$5=2,LEN(O490)=6,J490&gt;0),AND(科目汇总表!P$5=3,LEN(O490)=8,J490&gt;0),AND(科目汇总表!P$5=4,LEN(O490)=10,J490&gt;0)),MAX(E$2:E489)+1,0)</f>
        <v>0</v>
      </c>
      <c r="G490" s="10"/>
      <c r="J490" s="3">
        <f>IF(O490="",0,IF(OR(Q490&lt;&gt;0,SUMIF(data2!H$4:H$10000,O490,data2!V$4:V$10000)&lt;&gt;0,SUMIF(data2!H$4:H$10000,O490,data2!W$4:W$10000)&lt;&gt;0,SUMIF(data2!I$4:I$10000,O490,data2!V$4:V$10000)&lt;&gt;0,SUMIF(data2!I$4:I$10000,O490,data2!W$4:W$10000)&lt;&gt;0,SUMIF(data2!J$4:J$10000,O490,data2!V$4:V$10000)&lt;&gt;0,SUMIF(data2!J$4:J$10000,O490,data2!W$4:W$10000)&lt;&gt;0,SUMIF(data2!T$4:T$10000,O490,data2!V$4:V$10000)&lt;&gt;0,SUMIF(data2!T$4:T$10000,O490,data2!W$4:W$10000)&lt;&gt;0),MAX('km2'!J$2:J489)+1,0))</f>
        <v>0</v>
      </c>
      <c r="K490" s="3">
        <f>IF(MAX(K$2:K489)&gt;=MAX(J:J),0,MAX(K$2:K489)+1)</f>
        <v>0</v>
      </c>
      <c r="Q490" s="89">
        <v>0</v>
      </c>
      <c r="S490" s="16" t="str">
        <f t="shared" si="22"/>
        <v/>
      </c>
      <c r="U490" s="16">
        <f t="shared" si="23"/>
        <v>0</v>
      </c>
    </row>
    <row r="491" spans="2:21" ht="15" customHeight="1" x14ac:dyDescent="0.15">
      <c r="B491" s="3">
        <f t="shared" si="21"/>
        <v>0</v>
      </c>
      <c r="D491" s="3">
        <f>IF(AND(LEN(O491)=4,J491&gt;0),MAX(D$2:D490)+1,0)</f>
        <v>0</v>
      </c>
      <c r="E491" s="3">
        <f>IF(OR(AND(科目汇总表!P$5=1,LEN(O491)=4,J491&gt;0),AND(科目汇总表!P$5=2,LEN(O491)=6,J491&gt;0),AND(科目汇总表!P$5=3,LEN(O491)=8,J491&gt;0),AND(科目汇总表!P$5=4,LEN(O491)=10,J491&gt;0)),MAX(E$2:E490)+1,0)</f>
        <v>0</v>
      </c>
      <c r="G491" s="10"/>
      <c r="J491" s="3">
        <f>IF(O491="",0,IF(OR(Q491&lt;&gt;0,SUMIF(data2!H$4:H$10000,O491,data2!V$4:V$10000)&lt;&gt;0,SUMIF(data2!H$4:H$10000,O491,data2!W$4:W$10000)&lt;&gt;0,SUMIF(data2!I$4:I$10000,O491,data2!V$4:V$10000)&lt;&gt;0,SUMIF(data2!I$4:I$10000,O491,data2!W$4:W$10000)&lt;&gt;0,SUMIF(data2!J$4:J$10000,O491,data2!V$4:V$10000)&lt;&gt;0,SUMIF(data2!J$4:J$10000,O491,data2!W$4:W$10000)&lt;&gt;0,SUMIF(data2!T$4:T$10000,O491,data2!V$4:V$10000)&lt;&gt;0,SUMIF(data2!T$4:T$10000,O491,data2!W$4:W$10000)&lt;&gt;0),MAX('km2'!J$2:J490)+1,0))</f>
        <v>0</v>
      </c>
      <c r="K491" s="3">
        <f>IF(MAX(K$2:K490)&gt;=MAX(J:J),0,MAX(K$2:K490)+1)</f>
        <v>0</v>
      </c>
      <c r="Q491" s="89">
        <v>0</v>
      </c>
      <c r="S491" s="16" t="str">
        <f t="shared" si="22"/>
        <v/>
      </c>
      <c r="U491" s="16">
        <f t="shared" si="23"/>
        <v>0</v>
      </c>
    </row>
    <row r="492" spans="2:21" ht="15" customHeight="1" x14ac:dyDescent="0.15">
      <c r="B492" s="3">
        <f t="shared" si="21"/>
        <v>0</v>
      </c>
      <c r="D492" s="3">
        <f>IF(AND(LEN(O492)=4,J492&gt;0),MAX(D$2:D491)+1,0)</f>
        <v>0</v>
      </c>
      <c r="E492" s="3">
        <f>IF(OR(AND(科目汇总表!P$5=1,LEN(O492)=4,J492&gt;0),AND(科目汇总表!P$5=2,LEN(O492)=6,J492&gt;0),AND(科目汇总表!P$5=3,LEN(O492)=8,J492&gt;0),AND(科目汇总表!P$5=4,LEN(O492)=10,J492&gt;0)),MAX(E$2:E491)+1,0)</f>
        <v>0</v>
      </c>
      <c r="G492" s="10"/>
      <c r="J492" s="3">
        <f>IF(O492="",0,IF(OR(Q492&lt;&gt;0,SUMIF(data2!H$4:H$10000,O492,data2!V$4:V$10000)&lt;&gt;0,SUMIF(data2!H$4:H$10000,O492,data2!W$4:W$10000)&lt;&gt;0,SUMIF(data2!I$4:I$10000,O492,data2!V$4:V$10000)&lt;&gt;0,SUMIF(data2!I$4:I$10000,O492,data2!W$4:W$10000)&lt;&gt;0,SUMIF(data2!J$4:J$10000,O492,data2!V$4:V$10000)&lt;&gt;0,SUMIF(data2!J$4:J$10000,O492,data2!W$4:W$10000)&lt;&gt;0,SUMIF(data2!T$4:T$10000,O492,data2!V$4:V$10000)&lt;&gt;0,SUMIF(data2!T$4:T$10000,O492,data2!W$4:W$10000)&lt;&gt;0),MAX('km2'!J$2:J491)+1,0))</f>
        <v>0</v>
      </c>
      <c r="K492" s="3">
        <f>IF(MAX(K$2:K491)&gt;=MAX(J:J),0,MAX(K$2:K491)+1)</f>
        <v>0</v>
      </c>
      <c r="Q492" s="89">
        <v>0</v>
      </c>
      <c r="S492" s="16" t="str">
        <f t="shared" si="22"/>
        <v/>
      </c>
      <c r="U492" s="16">
        <f t="shared" si="23"/>
        <v>0</v>
      </c>
    </row>
    <row r="493" spans="2:21" ht="15" customHeight="1" x14ac:dyDescent="0.15">
      <c r="B493" s="3">
        <f t="shared" si="21"/>
        <v>0</v>
      </c>
      <c r="D493" s="3">
        <f>IF(AND(LEN(O493)=4,J493&gt;0),MAX(D$2:D492)+1,0)</f>
        <v>0</v>
      </c>
      <c r="E493" s="3">
        <f>IF(OR(AND(科目汇总表!P$5=1,LEN(O493)=4,J493&gt;0),AND(科目汇总表!P$5=2,LEN(O493)=6,J493&gt;0),AND(科目汇总表!P$5=3,LEN(O493)=8,J493&gt;0),AND(科目汇总表!P$5=4,LEN(O493)=10,J493&gt;0)),MAX(E$2:E492)+1,0)</f>
        <v>0</v>
      </c>
      <c r="G493" s="10"/>
      <c r="J493" s="3">
        <f>IF(O493="",0,IF(OR(Q493&lt;&gt;0,SUMIF(data2!H$4:H$10000,O493,data2!V$4:V$10000)&lt;&gt;0,SUMIF(data2!H$4:H$10000,O493,data2!W$4:W$10000)&lt;&gt;0,SUMIF(data2!I$4:I$10000,O493,data2!V$4:V$10000)&lt;&gt;0,SUMIF(data2!I$4:I$10000,O493,data2!W$4:W$10000)&lt;&gt;0,SUMIF(data2!J$4:J$10000,O493,data2!V$4:V$10000)&lt;&gt;0,SUMIF(data2!J$4:J$10000,O493,data2!W$4:W$10000)&lt;&gt;0,SUMIF(data2!T$4:T$10000,O493,data2!V$4:V$10000)&lt;&gt;0,SUMIF(data2!T$4:T$10000,O493,data2!W$4:W$10000)&lt;&gt;0),MAX('km2'!J$2:J492)+1,0))</f>
        <v>0</v>
      </c>
      <c r="K493" s="3">
        <f>IF(MAX(K$2:K492)&gt;=MAX(J:J),0,MAX(K$2:K492)+1)</f>
        <v>0</v>
      </c>
      <c r="Q493" s="89">
        <v>0</v>
      </c>
      <c r="S493" s="16" t="str">
        <f t="shared" si="22"/>
        <v/>
      </c>
      <c r="U493" s="16">
        <f t="shared" si="23"/>
        <v>0</v>
      </c>
    </row>
    <row r="494" spans="2:21" ht="15" customHeight="1" x14ac:dyDescent="0.15">
      <c r="B494" s="3">
        <f t="shared" si="21"/>
        <v>0</v>
      </c>
      <c r="D494" s="3">
        <f>IF(AND(LEN(O494)=4,J494&gt;0),MAX(D$2:D493)+1,0)</f>
        <v>0</v>
      </c>
      <c r="E494" s="3">
        <f>IF(OR(AND(科目汇总表!P$5=1,LEN(O494)=4,J494&gt;0),AND(科目汇总表!P$5=2,LEN(O494)=6,J494&gt;0),AND(科目汇总表!P$5=3,LEN(O494)=8,J494&gt;0),AND(科目汇总表!P$5=4,LEN(O494)=10,J494&gt;0)),MAX(E$2:E493)+1,0)</f>
        <v>0</v>
      </c>
      <c r="G494" s="10"/>
      <c r="J494" s="3">
        <f>IF(O494="",0,IF(OR(Q494&lt;&gt;0,SUMIF(data2!H$4:H$10000,O494,data2!V$4:V$10000)&lt;&gt;0,SUMIF(data2!H$4:H$10000,O494,data2!W$4:W$10000)&lt;&gt;0,SUMIF(data2!I$4:I$10000,O494,data2!V$4:V$10000)&lt;&gt;0,SUMIF(data2!I$4:I$10000,O494,data2!W$4:W$10000)&lt;&gt;0,SUMIF(data2!J$4:J$10000,O494,data2!V$4:V$10000)&lt;&gt;0,SUMIF(data2!J$4:J$10000,O494,data2!W$4:W$10000)&lt;&gt;0,SUMIF(data2!T$4:T$10000,O494,data2!V$4:V$10000)&lt;&gt;0,SUMIF(data2!T$4:T$10000,O494,data2!W$4:W$10000)&lt;&gt;0),MAX('km2'!J$2:J493)+1,0))</f>
        <v>0</v>
      </c>
      <c r="K494" s="3">
        <f>IF(MAX(K$2:K493)&gt;=MAX(J:J),0,MAX(K$2:K493)+1)</f>
        <v>0</v>
      </c>
      <c r="Q494" s="89">
        <v>0</v>
      </c>
      <c r="S494" s="16" t="str">
        <f t="shared" si="22"/>
        <v/>
      </c>
      <c r="U494" s="16">
        <f t="shared" si="23"/>
        <v>0</v>
      </c>
    </row>
    <row r="495" spans="2:21" ht="15" customHeight="1" x14ac:dyDescent="0.15">
      <c r="B495" s="3">
        <f t="shared" si="21"/>
        <v>0</v>
      </c>
      <c r="D495" s="3">
        <f>IF(AND(LEN(O495)=4,J495&gt;0),MAX(D$2:D494)+1,0)</f>
        <v>0</v>
      </c>
      <c r="E495" s="3">
        <f>IF(OR(AND(科目汇总表!P$5=1,LEN(O495)=4,J495&gt;0),AND(科目汇总表!P$5=2,LEN(O495)=6,J495&gt;0),AND(科目汇总表!P$5=3,LEN(O495)=8,J495&gt;0),AND(科目汇总表!P$5=4,LEN(O495)=10,J495&gt;0)),MAX(E$2:E494)+1,0)</f>
        <v>0</v>
      </c>
      <c r="G495" s="10"/>
      <c r="J495" s="3">
        <f>IF(O495="",0,IF(OR(Q495&lt;&gt;0,SUMIF(data2!H$4:H$10000,O495,data2!V$4:V$10000)&lt;&gt;0,SUMIF(data2!H$4:H$10000,O495,data2!W$4:W$10000)&lt;&gt;0,SUMIF(data2!I$4:I$10000,O495,data2!V$4:V$10000)&lt;&gt;0,SUMIF(data2!I$4:I$10000,O495,data2!W$4:W$10000)&lt;&gt;0,SUMIF(data2!J$4:J$10000,O495,data2!V$4:V$10000)&lt;&gt;0,SUMIF(data2!J$4:J$10000,O495,data2!W$4:W$10000)&lt;&gt;0,SUMIF(data2!T$4:T$10000,O495,data2!V$4:V$10000)&lt;&gt;0,SUMIF(data2!T$4:T$10000,O495,data2!W$4:W$10000)&lt;&gt;0),MAX('km2'!J$2:J494)+1,0))</f>
        <v>0</v>
      </c>
      <c r="K495" s="3">
        <f>IF(MAX(K$2:K494)&gt;=MAX(J:J),0,MAX(K$2:K494)+1)</f>
        <v>0</v>
      </c>
      <c r="Q495" s="89">
        <v>0</v>
      </c>
      <c r="S495" s="16" t="str">
        <f t="shared" si="22"/>
        <v/>
      </c>
      <c r="U495" s="16">
        <f t="shared" si="23"/>
        <v>0</v>
      </c>
    </row>
    <row r="496" spans="2:21" ht="15" customHeight="1" x14ac:dyDescent="0.15">
      <c r="B496" s="3">
        <f t="shared" si="21"/>
        <v>0</v>
      </c>
      <c r="D496" s="3">
        <f>IF(AND(LEN(O496)=4,J496&gt;0),MAX(D$2:D495)+1,0)</f>
        <v>0</v>
      </c>
      <c r="E496" s="3">
        <f>IF(OR(AND(科目汇总表!P$5=1,LEN(O496)=4,J496&gt;0),AND(科目汇总表!P$5=2,LEN(O496)=6,J496&gt;0),AND(科目汇总表!P$5=3,LEN(O496)=8,J496&gt;0),AND(科目汇总表!P$5=4,LEN(O496)=10,J496&gt;0)),MAX(E$2:E495)+1,0)</f>
        <v>0</v>
      </c>
      <c r="G496" s="10"/>
      <c r="J496" s="3">
        <f>IF(O496="",0,IF(OR(Q496&lt;&gt;0,SUMIF(data2!H$4:H$10000,O496,data2!V$4:V$10000)&lt;&gt;0,SUMIF(data2!H$4:H$10000,O496,data2!W$4:W$10000)&lt;&gt;0,SUMIF(data2!I$4:I$10000,O496,data2!V$4:V$10000)&lt;&gt;0,SUMIF(data2!I$4:I$10000,O496,data2!W$4:W$10000)&lt;&gt;0,SUMIF(data2!J$4:J$10000,O496,data2!V$4:V$10000)&lt;&gt;0,SUMIF(data2!J$4:J$10000,O496,data2!W$4:W$10000)&lt;&gt;0,SUMIF(data2!T$4:T$10000,O496,data2!V$4:V$10000)&lt;&gt;0,SUMIF(data2!T$4:T$10000,O496,data2!W$4:W$10000)&lt;&gt;0),MAX('km2'!J$2:J495)+1,0))</f>
        <v>0</v>
      </c>
      <c r="K496" s="3">
        <f>IF(MAX(K$2:K495)&gt;=MAX(J:J),0,MAX(K$2:K495)+1)</f>
        <v>0</v>
      </c>
      <c r="Q496" s="89">
        <v>0</v>
      </c>
      <c r="S496" s="16" t="str">
        <f t="shared" si="22"/>
        <v/>
      </c>
      <c r="U496" s="16">
        <f t="shared" si="23"/>
        <v>0</v>
      </c>
    </row>
    <row r="497" spans="2:21" ht="15" customHeight="1" x14ac:dyDescent="0.15">
      <c r="B497" s="3">
        <f t="shared" si="21"/>
        <v>0</v>
      </c>
      <c r="D497" s="3">
        <f>IF(AND(LEN(O497)=4,J497&gt;0),MAX(D$2:D496)+1,0)</f>
        <v>0</v>
      </c>
      <c r="E497" s="3">
        <f>IF(OR(AND(科目汇总表!P$5=1,LEN(O497)=4,J497&gt;0),AND(科目汇总表!P$5=2,LEN(O497)=6,J497&gt;0),AND(科目汇总表!P$5=3,LEN(O497)=8,J497&gt;0),AND(科目汇总表!P$5=4,LEN(O497)=10,J497&gt;0)),MAX(E$2:E496)+1,0)</f>
        <v>0</v>
      </c>
      <c r="G497" s="10"/>
      <c r="J497" s="3">
        <f>IF(O497="",0,IF(OR(Q497&lt;&gt;0,SUMIF(data2!H$4:H$10000,O497,data2!V$4:V$10000)&lt;&gt;0,SUMIF(data2!H$4:H$10000,O497,data2!W$4:W$10000)&lt;&gt;0,SUMIF(data2!I$4:I$10000,O497,data2!V$4:V$10000)&lt;&gt;0,SUMIF(data2!I$4:I$10000,O497,data2!W$4:W$10000)&lt;&gt;0,SUMIF(data2!J$4:J$10000,O497,data2!V$4:V$10000)&lt;&gt;0,SUMIF(data2!J$4:J$10000,O497,data2!W$4:W$10000)&lt;&gt;0,SUMIF(data2!T$4:T$10000,O497,data2!V$4:V$10000)&lt;&gt;0,SUMIF(data2!T$4:T$10000,O497,data2!W$4:W$10000)&lt;&gt;0),MAX('km2'!J$2:J496)+1,0))</f>
        <v>0</v>
      </c>
      <c r="K497" s="3">
        <f>IF(MAX(K$2:K496)&gt;=MAX(J:J),0,MAX(K$2:K496)+1)</f>
        <v>0</v>
      </c>
      <c r="Q497" s="89">
        <v>0</v>
      </c>
      <c r="S497" s="16" t="str">
        <f t="shared" si="22"/>
        <v/>
      </c>
      <c r="U497" s="16">
        <f t="shared" si="23"/>
        <v>0</v>
      </c>
    </row>
    <row r="498" spans="2:21" ht="15" customHeight="1" x14ac:dyDescent="0.15">
      <c r="B498" s="3">
        <f t="shared" si="21"/>
        <v>0</v>
      </c>
      <c r="D498" s="3">
        <f>IF(AND(LEN(O498)=4,J498&gt;0),MAX(D$2:D497)+1,0)</f>
        <v>0</v>
      </c>
      <c r="E498" s="3">
        <f>IF(OR(AND(科目汇总表!P$5=1,LEN(O498)=4,J498&gt;0),AND(科目汇总表!P$5=2,LEN(O498)=6,J498&gt;0),AND(科目汇总表!P$5=3,LEN(O498)=8,J498&gt;0),AND(科目汇总表!P$5=4,LEN(O498)=10,J498&gt;0)),MAX(E$2:E497)+1,0)</f>
        <v>0</v>
      </c>
      <c r="G498" s="10"/>
      <c r="J498" s="3">
        <f>IF(O498="",0,IF(OR(Q498&lt;&gt;0,SUMIF(data2!H$4:H$10000,O498,data2!V$4:V$10000)&lt;&gt;0,SUMIF(data2!H$4:H$10000,O498,data2!W$4:W$10000)&lt;&gt;0,SUMIF(data2!I$4:I$10000,O498,data2!V$4:V$10000)&lt;&gt;0,SUMIF(data2!I$4:I$10000,O498,data2!W$4:W$10000)&lt;&gt;0,SUMIF(data2!J$4:J$10000,O498,data2!V$4:V$10000)&lt;&gt;0,SUMIF(data2!J$4:J$10000,O498,data2!W$4:W$10000)&lt;&gt;0,SUMIF(data2!T$4:T$10000,O498,data2!V$4:V$10000)&lt;&gt;0,SUMIF(data2!T$4:T$10000,O498,data2!W$4:W$10000)&lt;&gt;0),MAX('km2'!J$2:J497)+1,0))</f>
        <v>0</v>
      </c>
      <c r="K498" s="3">
        <f>IF(MAX(K$2:K497)&gt;=MAX(J:J),0,MAX(K$2:K497)+1)</f>
        <v>0</v>
      </c>
      <c r="Q498" s="89">
        <v>0</v>
      </c>
      <c r="S498" s="16" t="str">
        <f t="shared" si="22"/>
        <v/>
      </c>
      <c r="U498" s="16">
        <f t="shared" si="23"/>
        <v>0</v>
      </c>
    </row>
    <row r="499" spans="2:21" ht="15" customHeight="1" x14ac:dyDescent="0.15">
      <c r="B499" s="3">
        <f t="shared" si="21"/>
        <v>0</v>
      </c>
      <c r="D499" s="3">
        <f>IF(AND(LEN(O499)=4,J499&gt;0),MAX(D$2:D498)+1,0)</f>
        <v>0</v>
      </c>
      <c r="E499" s="3">
        <f>IF(OR(AND(科目汇总表!P$5=1,LEN(O499)=4,J499&gt;0),AND(科目汇总表!P$5=2,LEN(O499)=6,J499&gt;0),AND(科目汇总表!P$5=3,LEN(O499)=8,J499&gt;0),AND(科目汇总表!P$5=4,LEN(O499)=10,J499&gt;0)),MAX(E$2:E498)+1,0)</f>
        <v>0</v>
      </c>
      <c r="G499" s="10"/>
      <c r="J499" s="3">
        <f>IF(O499="",0,IF(OR(Q499&lt;&gt;0,SUMIF(data2!H$4:H$10000,O499,data2!V$4:V$10000)&lt;&gt;0,SUMIF(data2!H$4:H$10000,O499,data2!W$4:W$10000)&lt;&gt;0,SUMIF(data2!I$4:I$10000,O499,data2!V$4:V$10000)&lt;&gt;0,SUMIF(data2!I$4:I$10000,O499,data2!W$4:W$10000)&lt;&gt;0,SUMIF(data2!J$4:J$10000,O499,data2!V$4:V$10000)&lt;&gt;0,SUMIF(data2!J$4:J$10000,O499,data2!W$4:W$10000)&lt;&gt;0,SUMIF(data2!T$4:T$10000,O499,data2!V$4:V$10000)&lt;&gt;0,SUMIF(data2!T$4:T$10000,O499,data2!W$4:W$10000)&lt;&gt;0),MAX('km2'!J$2:J498)+1,0))</f>
        <v>0</v>
      </c>
      <c r="K499" s="3">
        <f>IF(MAX(K$2:K498)&gt;=MAX(J:J),0,MAX(K$2:K498)+1)</f>
        <v>0</v>
      </c>
      <c r="Q499" s="89">
        <v>0</v>
      </c>
      <c r="S499" s="16" t="str">
        <f t="shared" si="22"/>
        <v/>
      </c>
      <c r="U499" s="16">
        <f t="shared" si="23"/>
        <v>0</v>
      </c>
    </row>
    <row r="500" spans="2:21" ht="15" customHeight="1" x14ac:dyDescent="0.15">
      <c r="B500" s="3">
        <f t="shared" si="21"/>
        <v>0</v>
      </c>
      <c r="D500" s="3">
        <f>IF(AND(LEN(O500)=4,J500&gt;0),MAX(D$2:D499)+1,0)</f>
        <v>0</v>
      </c>
      <c r="E500" s="3">
        <f>IF(OR(AND(科目汇总表!P$5=1,LEN(O500)=4,J500&gt;0),AND(科目汇总表!P$5=2,LEN(O500)=6,J500&gt;0),AND(科目汇总表!P$5=3,LEN(O500)=8,J500&gt;0),AND(科目汇总表!P$5=4,LEN(O500)=10,J500&gt;0)),MAX(E$2:E499)+1,0)</f>
        <v>0</v>
      </c>
      <c r="G500" s="10"/>
      <c r="J500" s="3">
        <f>IF(O500="",0,IF(OR(Q500&lt;&gt;0,SUMIF(data2!H$4:H$10000,O500,data2!V$4:V$10000)&lt;&gt;0,SUMIF(data2!H$4:H$10000,O500,data2!W$4:W$10000)&lt;&gt;0,SUMIF(data2!I$4:I$10000,O500,data2!V$4:V$10000)&lt;&gt;0,SUMIF(data2!I$4:I$10000,O500,data2!W$4:W$10000)&lt;&gt;0,SUMIF(data2!J$4:J$10000,O500,data2!V$4:V$10000)&lt;&gt;0,SUMIF(data2!J$4:J$10000,O500,data2!W$4:W$10000)&lt;&gt;0,SUMIF(data2!T$4:T$10000,O500,data2!V$4:V$10000)&lt;&gt;0,SUMIF(data2!T$4:T$10000,O500,data2!W$4:W$10000)&lt;&gt;0),MAX('km2'!J$2:J499)+1,0))</f>
        <v>0</v>
      </c>
      <c r="K500" s="3">
        <f>IF(MAX(K$2:K499)&gt;=MAX(J:J),0,MAX(K$2:K499)+1)</f>
        <v>0</v>
      </c>
      <c r="Q500" s="89">
        <v>0</v>
      </c>
      <c r="S500" s="16" t="str">
        <f t="shared" si="22"/>
        <v/>
      </c>
      <c r="U500" s="16">
        <f t="shared" si="23"/>
        <v>0</v>
      </c>
    </row>
  </sheetData>
  <sheetCalcPr fullCalcOnLoad="1"/>
  <sheetProtection password="9BFE" sheet="1" objects="1" scenarios="1"/>
  <phoneticPr fontId="1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indexed="10"/>
  </sheetPr>
  <dimension ref="A1:W4000"/>
  <sheetViews>
    <sheetView showZeros="0" topLeftCell="O1" workbookViewId="0">
      <selection activeCell="Z16" sqref="Z16"/>
    </sheetView>
  </sheetViews>
  <sheetFormatPr defaultRowHeight="15" customHeight="1" x14ac:dyDescent="0.15"/>
  <cols>
    <col min="1" max="1" width="7.25" style="2" hidden="1" customWidth="1"/>
    <col min="2" max="2" width="6.75" style="2" hidden="1" customWidth="1"/>
    <col min="3" max="3" width="5.75" style="2" hidden="1" customWidth="1"/>
    <col min="4" max="6" width="4.125" style="2" hidden="1" customWidth="1"/>
    <col min="7" max="9" width="6.125" style="2" hidden="1" customWidth="1"/>
    <col min="10" max="10" width="6.875" style="2" hidden="1" customWidth="1"/>
    <col min="11" max="11" width="7.5" style="2" hidden="1" customWidth="1"/>
    <col min="12" max="14" width="5.75" style="2" hidden="1" customWidth="1"/>
    <col min="15" max="17" width="7" style="50" customWidth="1"/>
    <col min="18" max="18" width="7.5" style="50" customWidth="1"/>
    <col min="19" max="19" width="26.875" style="50" customWidth="1"/>
    <col min="20" max="20" width="9" style="50"/>
    <col min="21" max="21" width="27.5" style="50" customWidth="1"/>
    <col min="22" max="23" width="12" style="50" customWidth="1"/>
    <col min="24" max="16384" width="9" style="2"/>
  </cols>
  <sheetData>
    <row r="1" spans="1:23" ht="15" customHeight="1" x14ac:dyDescent="0.15">
      <c r="T1" s="50" t="s">
        <v>0</v>
      </c>
      <c r="V1" s="50" t="s">
        <v>1</v>
      </c>
    </row>
    <row r="3" spans="1:23" ht="15" customHeight="1" x14ac:dyDescent="0.15">
      <c r="I3" s="2" t="s">
        <v>129</v>
      </c>
      <c r="K3" s="2" t="s">
        <v>132</v>
      </c>
      <c r="O3" s="50" t="s">
        <v>2</v>
      </c>
      <c r="P3" s="50" t="s">
        <v>3</v>
      </c>
      <c r="Q3" s="50" t="s">
        <v>4</v>
      </c>
      <c r="R3" s="50" t="s">
        <v>5</v>
      </c>
      <c r="S3" s="50" t="s">
        <v>6</v>
      </c>
      <c r="T3" s="50" t="s">
        <v>7</v>
      </c>
      <c r="U3" s="50" t="s">
        <v>8</v>
      </c>
      <c r="V3" s="50" t="s">
        <v>9</v>
      </c>
      <c r="W3" s="50" t="s">
        <v>10</v>
      </c>
    </row>
    <row r="4" spans="1:23" ht="15" customHeight="1" x14ac:dyDescent="0.15">
      <c r="A4" s="2">
        <v>1</v>
      </c>
      <c r="B4" s="3">
        <f>SUMPRODUCT((O$4:O$65536=A4)*(J$4:J$65536&gt;0))</f>
        <v>0</v>
      </c>
      <c r="C4" s="3">
        <f>IF(B4=0,0,SUM(B$4:B4))</f>
        <v>0</v>
      </c>
      <c r="H4" s="5">
        <f>IF(I4=0,0,ROW()-3)</f>
        <v>0</v>
      </c>
      <c r="I4" s="5">
        <f>IF(MAX(I$1:I1)&gt;=B$16,0,IF(OR(I3=C$4,I3=C$5,I3=C$6,I3=C$7,I3=C$8,I3=C$9,I3=C$10,I3=C$11,I3=C$12,I3=C$13,I3=C$14,I3=C$15),"本月合计",IF(I3="本月合计","本年累计",MAX(I$3:I3)+1)))</f>
        <v>0</v>
      </c>
      <c r="J4" s="3">
        <f>IF(T4="",0,IF(INT(LEFT(T4,C$21))=B$21,MAX(J$3:J3)+1,0))</f>
        <v>0</v>
      </c>
      <c r="K4" s="6">
        <f>IF(AND(O4=B$23,Q4=B$24),MAX(K$3:K3)+1,0)</f>
        <v>0</v>
      </c>
    </row>
    <row r="5" spans="1:23" ht="15" customHeight="1" x14ac:dyDescent="0.15">
      <c r="A5" s="2">
        <v>2</v>
      </c>
      <c r="B5" s="3">
        <f t="shared" ref="B5:B15" si="0">SUMPRODUCT((O$4:O$65536=A5)*(J$4:J$65536&gt;0))</f>
        <v>0</v>
      </c>
      <c r="C5" s="3">
        <f>IF(B5=0,0,SUM(B$4:B5))</f>
        <v>0</v>
      </c>
      <c r="H5" s="5">
        <f t="shared" ref="H5:H68" si="1">IF(I5=0,0,ROW()-3)</f>
        <v>0</v>
      </c>
      <c r="I5" s="5">
        <f>IF(MAX(I$1:I2)&gt;=B$16,0,IF(OR(I4=C$4,I4=C$5,I4=C$6,I4=C$7,I4=C$8,I4=C$9,I4=C$10,I4=C$11,I4=C$12,I4=C$13,I4=C$14,I4=C$15),"本月合计",IF(I4="本月合计","本年累计",MAX(I$3:I4)+1)))</f>
        <v>0</v>
      </c>
      <c r="J5" s="3">
        <f>IF(T5="",0,IF(INT(LEFT(T5,C$21))=B$21,MAX(J$3:J4)+1,0))</f>
        <v>0</v>
      </c>
      <c r="K5" s="6">
        <f>IF(AND(O5=B$23,Q5=B$24),MAX(K$3:K4)+1,0)</f>
        <v>0</v>
      </c>
    </row>
    <row r="6" spans="1:23" ht="15" customHeight="1" x14ac:dyDescent="0.15">
      <c r="A6" s="2">
        <v>3</v>
      </c>
      <c r="B6" s="3">
        <f t="shared" si="0"/>
        <v>0</v>
      </c>
      <c r="C6" s="3">
        <f>IF(B6=0,0,SUM(B$4:B6))</f>
        <v>0</v>
      </c>
      <c r="H6" s="5">
        <f t="shared" si="1"/>
        <v>0</v>
      </c>
      <c r="I6" s="5">
        <f>IF(MAX(I$1:I3)&gt;=B$16,0,IF(OR(I5=C$4,I5=C$5,I5=C$6,I5=C$7,I5=C$8,I5=C$9,I5=C$10,I5=C$11,I5=C$12,I5=C$13,I5=C$14,I5=C$15),"本月合计",IF(I5="本月合计","本年累计",MAX(I$3:I5)+1)))</f>
        <v>0</v>
      </c>
      <c r="J6" s="3">
        <f>IF(T6="",0,IF(INT(LEFT(T6,C$21))=B$21,MAX(J$3:J5)+1,0))</f>
        <v>0</v>
      </c>
      <c r="K6" s="6">
        <f>IF(AND(O6=B$23,Q6=B$24),MAX(K$3:K5)+1,0)</f>
        <v>0</v>
      </c>
    </row>
    <row r="7" spans="1:23" ht="15" customHeight="1" x14ac:dyDescent="0.15">
      <c r="A7" s="2">
        <v>4</v>
      </c>
      <c r="B7" s="3">
        <f t="shared" si="0"/>
        <v>0</v>
      </c>
      <c r="C7" s="3">
        <f>IF(B7=0,0,SUM(B$4:B7))</f>
        <v>0</v>
      </c>
      <c r="H7" s="5">
        <f t="shared" si="1"/>
        <v>0</v>
      </c>
      <c r="I7" s="5">
        <f>IF(MAX(I$1:I4)&gt;=B$16,0,IF(OR(I6=C$4,I6=C$5,I6=C$6,I6=C$7,I6=C$8,I6=C$9,I6=C$10,I6=C$11,I6=C$12,I6=C$13,I6=C$14,I6=C$15),"本月合计",IF(I6="本月合计","本年累计",MAX(I$3:I6)+1)))</f>
        <v>0</v>
      </c>
      <c r="J7" s="3">
        <f>IF(T7="",0,IF(INT(LEFT(T7,C$21))=B$21,MAX(J$3:J6)+1,0))</f>
        <v>0</v>
      </c>
      <c r="K7" s="6">
        <f>IF(AND(O7=B$23,Q7=B$24),MAX(K$3:K6)+1,0)</f>
        <v>0</v>
      </c>
    </row>
    <row r="8" spans="1:23" ht="15" customHeight="1" x14ac:dyDescent="0.15">
      <c r="A8" s="2">
        <v>5</v>
      </c>
      <c r="B8" s="3">
        <f t="shared" si="0"/>
        <v>0</v>
      </c>
      <c r="C8" s="3">
        <f>IF(B8=0,0,SUM(B$4:B8))</f>
        <v>0</v>
      </c>
      <c r="H8" s="5">
        <f t="shared" si="1"/>
        <v>0</v>
      </c>
      <c r="I8" s="5">
        <f>IF(MAX(I$1:I5)&gt;=B$16,0,IF(OR(I7=C$4,I7=C$5,I7=C$6,I7=C$7,I7=C$8,I7=C$9,I7=C$10,I7=C$11,I7=C$12,I7=C$13,I7=C$14,I7=C$15),"本月合计",IF(I7="本月合计","本年累计",MAX(I$3:I7)+1)))</f>
        <v>0</v>
      </c>
      <c r="J8" s="3">
        <f>IF(T8="",0,IF(INT(LEFT(T8,C$21))=B$21,MAX(J$3:J7)+1,0))</f>
        <v>0</v>
      </c>
      <c r="K8" s="6">
        <f>IF(AND(O8=B$23,Q8=B$24),MAX(K$3:K7)+1,0)</f>
        <v>0</v>
      </c>
    </row>
    <row r="9" spans="1:23" ht="15" customHeight="1" x14ac:dyDescent="0.15">
      <c r="A9" s="2">
        <v>6</v>
      </c>
      <c r="B9" s="3">
        <f t="shared" si="0"/>
        <v>0</v>
      </c>
      <c r="C9" s="3">
        <f>IF(B9=0,0,SUM(B$4:B9))</f>
        <v>0</v>
      </c>
      <c r="H9" s="5">
        <f t="shared" si="1"/>
        <v>0</v>
      </c>
      <c r="I9" s="5">
        <f>IF(MAX(I$1:I6)&gt;=B$16,0,IF(OR(I8=C$4,I8=C$5,I8=C$6,I8=C$7,I8=C$8,I8=C$9,I8=C$10,I8=C$11,I8=C$12,I8=C$13,I8=C$14,I8=C$15),"本月合计",IF(I8="本月合计","本年累计",MAX(I$3:I8)+1)))</f>
        <v>0</v>
      </c>
      <c r="J9" s="3">
        <f>IF(T9="",0,IF(INT(LEFT(T9,C$21))=B$21,MAX(J$3:J8)+1,0))</f>
        <v>0</v>
      </c>
      <c r="K9" s="6">
        <f>IF(AND(O9=B$23,Q9=B$24),MAX(K$3:K8)+1,0)</f>
        <v>0</v>
      </c>
    </row>
    <row r="10" spans="1:23" ht="15" customHeight="1" x14ac:dyDescent="0.15">
      <c r="A10" s="2">
        <v>7</v>
      </c>
      <c r="B10" s="3">
        <f t="shared" si="0"/>
        <v>0</v>
      </c>
      <c r="C10" s="3">
        <f>IF(B10=0,0,SUM(B$4:B10))</f>
        <v>0</v>
      </c>
      <c r="H10" s="5">
        <f t="shared" si="1"/>
        <v>0</v>
      </c>
      <c r="I10" s="5">
        <f>IF(MAX(I$1:I7)&gt;=B$16,0,IF(OR(I9=C$4,I9=C$5,I9=C$6,I9=C$7,I9=C$8,I9=C$9,I9=C$10,I9=C$11,I9=C$12,I9=C$13,I9=C$14,I9=C$15),"本月合计",IF(I9="本月合计","本年累计",MAX(I$3:I9)+1)))</f>
        <v>0</v>
      </c>
      <c r="J10" s="3">
        <f>IF(T10="",0,IF(INT(LEFT(T10,C$21))=B$21,MAX(J$3:J9)+1,0))</f>
        <v>0</v>
      </c>
      <c r="K10" s="6">
        <f>IF(AND(O10=B$23,Q10=B$24),MAX(K$3:K9)+1,0)</f>
        <v>0</v>
      </c>
    </row>
    <row r="11" spans="1:23" ht="15" customHeight="1" x14ac:dyDescent="0.15">
      <c r="A11" s="2">
        <v>8</v>
      </c>
      <c r="B11" s="3">
        <f t="shared" si="0"/>
        <v>0</v>
      </c>
      <c r="C11" s="3">
        <f>IF(B11=0,0,SUM(B$4:B11))</f>
        <v>0</v>
      </c>
      <c r="H11" s="5">
        <f t="shared" si="1"/>
        <v>0</v>
      </c>
      <c r="I11" s="5">
        <f>IF(MAX(I$1:I8)&gt;=B$16,0,IF(OR(I10=C$4,I10=C$5,I10=C$6,I10=C$7,I10=C$8,I10=C$9,I10=C$10,I10=C$11,I10=C$12,I10=C$13,I10=C$14,I10=C$15),"本月合计",IF(I10="本月合计","本年累计",MAX(I$3:I10)+1)))</f>
        <v>0</v>
      </c>
      <c r="J11" s="3">
        <f>IF(T11="",0,IF(INT(LEFT(T11,C$21))=B$21,MAX(J$3:J10)+1,0))</f>
        <v>0</v>
      </c>
      <c r="K11" s="6">
        <f>IF(AND(O11=B$23,Q11=B$24),MAX(K$3:K10)+1,0)</f>
        <v>0</v>
      </c>
    </row>
    <row r="12" spans="1:23" ht="15" customHeight="1" x14ac:dyDescent="0.15">
      <c r="A12" s="2">
        <v>9</v>
      </c>
      <c r="B12" s="3">
        <f t="shared" si="0"/>
        <v>0</v>
      </c>
      <c r="C12" s="3">
        <f>IF(B12=0,0,SUM(B$4:B12))</f>
        <v>0</v>
      </c>
      <c r="H12" s="5">
        <f t="shared" si="1"/>
        <v>0</v>
      </c>
      <c r="I12" s="5">
        <f>IF(MAX(I$1:I9)&gt;=B$16,0,IF(OR(I11=C$4,I11=C$5,I11=C$6,I11=C$7,I11=C$8,I11=C$9,I11=C$10,I11=C$11,I11=C$12,I11=C$13,I11=C$14,I11=C$15),"本月合计",IF(I11="本月合计","本年累计",MAX(I$3:I11)+1)))</f>
        <v>0</v>
      </c>
      <c r="J12" s="3">
        <f>IF(T12="",0,IF(INT(LEFT(T12,C$21))=B$21,MAX(J$3:J11)+1,0))</f>
        <v>0</v>
      </c>
      <c r="K12" s="6">
        <f>IF(AND(O12=B$23,Q12=B$24),MAX(K$3:K11)+1,0)</f>
        <v>0</v>
      </c>
    </row>
    <row r="13" spans="1:23" ht="15" customHeight="1" x14ac:dyDescent="0.15">
      <c r="A13" s="2">
        <v>10</v>
      </c>
      <c r="B13" s="3">
        <f t="shared" si="0"/>
        <v>0</v>
      </c>
      <c r="C13" s="3">
        <f>IF(B13=0,0,SUM(B$4:B13))</f>
        <v>0</v>
      </c>
      <c r="H13" s="5">
        <f t="shared" si="1"/>
        <v>0</v>
      </c>
      <c r="I13" s="5">
        <f>IF(MAX(I$1:I10)&gt;=B$16,0,IF(OR(I12=C$4,I12=C$5,I12=C$6,I12=C$7,I12=C$8,I12=C$9,I12=C$10,I12=C$11,I12=C$12,I12=C$13,I12=C$14,I12=C$15),"本月合计",IF(I12="本月合计","本年累计",MAX(I$3:I12)+1)))</f>
        <v>0</v>
      </c>
      <c r="J13" s="3">
        <f>IF(T13="",0,IF(INT(LEFT(T13,C$21))=B$21,MAX(J$3:J12)+1,0))</f>
        <v>0</v>
      </c>
      <c r="K13" s="6">
        <f>IF(AND(O13=B$23,Q13=B$24),MAX(K$3:K12)+1,0)</f>
        <v>0</v>
      </c>
    </row>
    <row r="14" spans="1:23" ht="15" customHeight="1" x14ac:dyDescent="0.15">
      <c r="A14" s="2">
        <v>11</v>
      </c>
      <c r="B14" s="3">
        <f t="shared" si="0"/>
        <v>0</v>
      </c>
      <c r="C14" s="3">
        <f>IF(B14=0,0,SUM(B$4:B14))</f>
        <v>0</v>
      </c>
      <c r="H14" s="5">
        <f t="shared" si="1"/>
        <v>0</v>
      </c>
      <c r="I14" s="5">
        <f>IF(MAX(I$1:I11)&gt;=B$16,0,IF(OR(I13=C$4,I13=C$5,I13=C$6,I13=C$7,I13=C$8,I13=C$9,I13=C$10,I13=C$11,I13=C$12,I13=C$13,I13=C$14,I13=C$15),"本月合计",IF(I13="本月合计","本年累计",MAX(I$3:I13)+1)))</f>
        <v>0</v>
      </c>
      <c r="J14" s="3">
        <f>IF(T14="",0,IF(INT(LEFT(T14,C$21))=B$21,MAX(J$3:J13)+1,0))</f>
        <v>0</v>
      </c>
      <c r="K14" s="6">
        <f>IF(AND(O14=B$23,Q14=B$24),MAX(K$3:K13)+1,0)</f>
        <v>0</v>
      </c>
    </row>
    <row r="15" spans="1:23" ht="15" customHeight="1" x14ac:dyDescent="0.15">
      <c r="A15" s="2">
        <v>12</v>
      </c>
      <c r="B15" s="3">
        <f t="shared" si="0"/>
        <v>0</v>
      </c>
      <c r="C15" s="3">
        <f>IF(B15=0,0,SUM(B$4:B15))</f>
        <v>0</v>
      </c>
      <c r="H15" s="5">
        <f t="shared" si="1"/>
        <v>0</v>
      </c>
      <c r="I15" s="5">
        <f>IF(MAX(I$1:I12)&gt;=B$16,0,IF(OR(I14=C$4,I14=C$5,I14=C$6,I14=C$7,I14=C$8,I14=C$9,I14=C$10,I14=C$11,I14=C$12,I14=C$13,I14=C$14,I14=C$15),"本月合计",IF(I14="本月合计","本年累计",MAX(I$3:I14)+1)))</f>
        <v>0</v>
      </c>
      <c r="J15" s="3">
        <f>IF(T15="",0,IF(INT(LEFT(T15,C$21))=B$21,MAX(J$3:J14)+1,0))</f>
        <v>0</v>
      </c>
      <c r="K15" s="6">
        <f>IF(AND(O15=B$23,Q15=B$24),MAX(K$3:K14)+1,0)</f>
        <v>0</v>
      </c>
    </row>
    <row r="16" spans="1:23" ht="15" customHeight="1" x14ac:dyDescent="0.15">
      <c r="B16" s="4">
        <f>SUM(B4:B15)</f>
        <v>0</v>
      </c>
      <c r="H16" s="5">
        <f t="shared" si="1"/>
        <v>0</v>
      </c>
      <c r="I16" s="5">
        <f>IF(MAX(I$1:I13)&gt;=B$16,0,IF(OR(I15=C$4,I15=C$5,I15=C$6,I15=C$7,I15=C$8,I15=C$9,I15=C$10,I15=C$11,I15=C$12,I15=C$13,I15=C$14,I15=C$15),"本月合计",IF(I15="本月合计","本年累计",MAX(I$3:I15)+1)))</f>
        <v>0</v>
      </c>
      <c r="J16" s="3">
        <f>IF(T16="",0,IF(INT(LEFT(T16,C$21))=B$21,MAX(J$3:J15)+1,0))</f>
        <v>0</v>
      </c>
      <c r="K16" s="6">
        <f>IF(AND(O16=B$23,Q16=B$24),MAX(K$3:K15)+1,0)</f>
        <v>0</v>
      </c>
    </row>
    <row r="17" spans="1:11" ht="15" customHeight="1" x14ac:dyDescent="0.15">
      <c r="B17" s="4">
        <f>COUNTIF(B$4:B$15,"&gt;0")*2+B$16</f>
        <v>0</v>
      </c>
      <c r="H17" s="5">
        <f t="shared" si="1"/>
        <v>0</v>
      </c>
      <c r="I17" s="5">
        <f>IF(MAX(I$1:I14)&gt;=B$16,0,IF(OR(I16=C$4,I16=C$5,I16=C$6,I16=C$7,I16=C$8,I16=C$9,I16=C$10,I16=C$11,I16=C$12,I16=C$13,I16=C$14,I16=C$15),"本月合计",IF(I16="本月合计","本年累计",MAX(I$3:I16)+1)))</f>
        <v>0</v>
      </c>
      <c r="J17" s="3">
        <f>IF(T17="",0,IF(INT(LEFT(T17,C$21))=B$21,MAX(J$3:J16)+1,0))</f>
        <v>0</v>
      </c>
      <c r="K17" s="6">
        <f>IF(AND(O17=B$23,Q17=B$24),MAX(K$3:K16)+1,0)</f>
        <v>0</v>
      </c>
    </row>
    <row r="18" spans="1:11" ht="15" customHeight="1" x14ac:dyDescent="0.15">
      <c r="H18" s="5">
        <f t="shared" si="1"/>
        <v>0</v>
      </c>
      <c r="I18" s="5">
        <f>IF(MAX(I$1:I15)&gt;=B$16,0,IF(OR(I17=C$4,I17=C$5,I17=C$6,I17=C$7,I17=C$8,I17=C$9,I17=C$10,I17=C$11,I17=C$12,I17=C$13,I17=C$14,I17=C$15),"本月合计",IF(I17="本月合计","本年累计",MAX(I$3:I17)+1)))</f>
        <v>0</v>
      </c>
      <c r="J18" s="3">
        <f>IF(T18="",0,IF(INT(LEFT(T18,C$21))=B$21,MAX(J$3:J17)+1,0))</f>
        <v>0</v>
      </c>
      <c r="K18" s="6">
        <f>IF(AND(O18=B$23,Q18=B$24),MAX(K$3:K17)+1,0)</f>
        <v>0</v>
      </c>
    </row>
    <row r="19" spans="1:11" ht="15" customHeight="1" x14ac:dyDescent="0.15">
      <c r="H19" s="5">
        <f t="shared" si="1"/>
        <v>0</v>
      </c>
      <c r="I19" s="5">
        <f>IF(MAX(I$1:I16)&gt;=B$16,0,IF(OR(I18=C$4,I18=C$5,I18=C$6,I18=C$7,I18=C$8,I18=C$9,I18=C$10,I18=C$11,I18=C$12,I18=C$13,I18=C$14,I18=C$15),"本月合计",IF(I18="本月合计","本年累计",MAX(I$3:I18)+1)))</f>
        <v>0</v>
      </c>
      <c r="J19" s="3">
        <f>IF(T19="",0,IF(INT(LEFT(T19,C$21))=B$21,MAX(J$3:J18)+1,0))</f>
        <v>0</v>
      </c>
      <c r="K19" s="6">
        <f>IF(AND(O19=B$23,Q19=B$24),MAX(K$3:K18)+1,0)</f>
        <v>0</v>
      </c>
    </row>
    <row r="20" spans="1:11" ht="15" customHeight="1" x14ac:dyDescent="0.15">
      <c r="H20" s="5">
        <f t="shared" si="1"/>
        <v>0</v>
      </c>
      <c r="I20" s="5">
        <f>IF(MAX(I$1:I17)&gt;=B$16,0,IF(OR(I19=C$4,I19=C$5,I19=C$6,I19=C$7,I19=C$8,I19=C$9,I19=C$10,I19=C$11,I19=C$12,I19=C$13,I19=C$14,I19=C$15),"本月合计",IF(I19="本月合计","本年累计",MAX(I$3:I19)+1)))</f>
        <v>0</v>
      </c>
      <c r="J20" s="3">
        <f>IF(T20="",0,IF(INT(LEFT(T20,C$21))=B$21,MAX(J$3:J19)+1,0))</f>
        <v>0</v>
      </c>
      <c r="K20" s="6">
        <f>IF(AND(O20=B$23,Q20=B$24),MAX(K$3:K19)+1,0)</f>
        <v>0</v>
      </c>
    </row>
    <row r="21" spans="1:11" ht="15" customHeight="1" x14ac:dyDescent="0.15">
      <c r="A21" s="2" t="s">
        <v>128</v>
      </c>
      <c r="B21" s="4" t="e">
        <f>账簿!S4</f>
        <v>#N/A</v>
      </c>
      <c r="C21" s="4" t="e">
        <f>LEN(B21)</f>
        <v>#N/A</v>
      </c>
      <c r="H21" s="5">
        <f t="shared" si="1"/>
        <v>0</v>
      </c>
      <c r="I21" s="5">
        <f>IF(MAX(I$1:I18)&gt;=B$16,0,IF(OR(I20=C$4,I20=C$5,I20=C$6,I20=C$7,I20=C$8,I20=C$9,I20=C$10,I20=C$11,I20=C$12,I20=C$13,I20=C$14,I20=C$15),"本月合计",IF(I20="本月合计","本年累计",MAX(I$3:I20)+1)))</f>
        <v>0</v>
      </c>
      <c r="J21" s="3">
        <f>IF(T21="",0,IF(INT(LEFT(T21,C$21))=B$21,MAX(J$3:J20)+1,0))</f>
        <v>0</v>
      </c>
      <c r="K21" s="6">
        <f>IF(AND(O21=B$23,Q21=B$24),MAX(K$3:K20)+1,0)</f>
        <v>0</v>
      </c>
    </row>
    <row r="22" spans="1:11" ht="15" customHeight="1" x14ac:dyDescent="0.15">
      <c r="H22" s="5">
        <f t="shared" si="1"/>
        <v>0</v>
      </c>
      <c r="I22" s="5">
        <f>IF(MAX(I$1:I19)&gt;=B$16,0,IF(OR(I21=C$4,I21=C$5,I21=C$6,I21=C$7,I21=C$8,I21=C$9,I21=C$10,I21=C$11,I21=C$12,I21=C$13,I21=C$14,I21=C$15),"本月合计",IF(I21="本月合计","本年累计",MAX(I$3:I21)+1)))</f>
        <v>0</v>
      </c>
      <c r="J22" s="3">
        <f>IF(T22="",0,IF(INT(LEFT(T22,C$21))=B$21,MAX(J$3:J21)+1,0))</f>
        <v>0</v>
      </c>
      <c r="K22" s="6">
        <f>IF(AND(O22=B$23,Q22=B$24),MAX(K$3:K21)+1,0)</f>
        <v>0</v>
      </c>
    </row>
    <row r="23" spans="1:11" ht="15" customHeight="1" x14ac:dyDescent="0.15">
      <c r="A23" s="2" t="s">
        <v>130</v>
      </c>
      <c r="B23" s="4">
        <f>凭证!Q3</f>
        <v>4</v>
      </c>
      <c r="H23" s="5">
        <f t="shared" si="1"/>
        <v>0</v>
      </c>
      <c r="I23" s="5">
        <f>IF(MAX(I$1:I20)&gt;=B$16,0,IF(OR(I22=C$4,I22=C$5,I22=C$6,I22=C$7,I22=C$8,I22=C$9,I22=C$10,I22=C$11,I22=C$12,I22=C$13,I22=C$14,I22=C$15),"本月合计",IF(I22="本月合计","本年累计",MAX(I$3:I22)+1)))</f>
        <v>0</v>
      </c>
      <c r="J23" s="3">
        <f>IF(T23="",0,IF(INT(LEFT(T23,C$21))=B$21,MAX(J$3:J22)+1,0))</f>
        <v>0</v>
      </c>
      <c r="K23" s="6">
        <f>IF(AND(O23=B$23,Q23=B$24),MAX(K$3:K22)+1,0)</f>
        <v>0</v>
      </c>
    </row>
    <row r="24" spans="1:11" ht="15" customHeight="1" x14ac:dyDescent="0.15">
      <c r="A24" s="2" t="s">
        <v>131</v>
      </c>
      <c r="B24" s="4">
        <f>凭证!Q4</f>
        <v>79</v>
      </c>
      <c r="H24" s="5">
        <f t="shared" si="1"/>
        <v>0</v>
      </c>
      <c r="I24" s="5">
        <f>IF(MAX(I$1:I21)&gt;=B$16,0,IF(OR(I23=C$4,I23=C$5,I23=C$6,I23=C$7,I23=C$8,I23=C$9,I23=C$10,I23=C$11,I23=C$12,I23=C$13,I23=C$14,I23=C$15),"本月合计",IF(I23="本月合计","本年累计",MAX(I$3:I23)+1)))</f>
        <v>0</v>
      </c>
      <c r="J24" s="3">
        <f>IF(T24="",0,IF(INT(LEFT(T24,C$21))=B$21,MAX(J$3:J23)+1,0))</f>
        <v>0</v>
      </c>
      <c r="K24" s="6">
        <f>IF(AND(O24=B$23,Q24=B$24),MAX(K$3:K23)+1,0)</f>
        <v>0</v>
      </c>
    </row>
    <row r="25" spans="1:11" ht="15" customHeight="1" x14ac:dyDescent="0.15">
      <c r="H25" s="5">
        <f t="shared" si="1"/>
        <v>0</v>
      </c>
      <c r="I25" s="5">
        <f>IF(MAX(I$1:I22)&gt;=B$16,0,IF(OR(I24=C$4,I24=C$5,I24=C$6,I24=C$7,I24=C$8,I24=C$9,I24=C$10,I24=C$11,I24=C$12,I24=C$13,I24=C$14,I24=C$15),"本月合计",IF(I24="本月合计","本年累计",MAX(I$3:I24)+1)))</f>
        <v>0</v>
      </c>
      <c r="J25" s="3">
        <f>IF(T25="",0,IF(INT(LEFT(T25,C$21))=B$21,MAX(J$3:J24)+1,0))</f>
        <v>0</v>
      </c>
      <c r="K25" s="6">
        <f>IF(AND(O25=B$23,Q25=B$24),MAX(K$3:K24)+1,0)</f>
        <v>0</v>
      </c>
    </row>
    <row r="26" spans="1:11" ht="15" customHeight="1" x14ac:dyDescent="0.15">
      <c r="A26" s="2" t="s">
        <v>214</v>
      </c>
      <c r="B26" s="49" t="str">
        <f>录入!U1</f>
        <v>XXXX集团有限公司</v>
      </c>
      <c r="H26" s="5">
        <f t="shared" si="1"/>
        <v>0</v>
      </c>
      <c r="I26" s="5">
        <f>IF(MAX(I$1:I23)&gt;=B$16,0,IF(OR(I25=C$4,I25=C$5,I25=C$6,I25=C$7,I25=C$8,I25=C$9,I25=C$10,I25=C$11,I25=C$12,I25=C$13,I25=C$14,I25=C$15),"本月合计",IF(I25="本月合计","本年累计",MAX(I$3:I25)+1)))</f>
        <v>0</v>
      </c>
      <c r="J26" s="3">
        <f>IF(T26="",0,IF(INT(LEFT(T26,C$21))=B$21,MAX(J$3:J25)+1,0))</f>
        <v>0</v>
      </c>
      <c r="K26" s="6">
        <f>IF(AND(O26=B$23,Q26=B$24),MAX(K$3:K25)+1,0)</f>
        <v>0</v>
      </c>
    </row>
    <row r="27" spans="1:11" ht="15" customHeight="1" x14ac:dyDescent="0.15">
      <c r="A27" s="2" t="s">
        <v>213</v>
      </c>
      <c r="B27" s="17">
        <f>录入!U2</f>
        <v>2019</v>
      </c>
      <c r="H27" s="5">
        <f t="shared" si="1"/>
        <v>0</v>
      </c>
      <c r="I27" s="5">
        <f>IF(MAX(I$1:I24)&gt;=B$16,0,IF(OR(I26=C$4,I26=C$5,I26=C$6,I26=C$7,I26=C$8,I26=C$9,I26=C$10,I26=C$11,I26=C$12,I26=C$13,I26=C$14,I26=C$15),"本月合计",IF(I26="本月合计","本年累计",MAX(I$3:I26)+1)))</f>
        <v>0</v>
      </c>
      <c r="J27" s="3">
        <f>IF(T27="",0,IF(INT(LEFT(T27,C$21))=B$21,MAX(J$3:J26)+1,0))</f>
        <v>0</v>
      </c>
      <c r="K27" s="6">
        <f>IF(AND(O27=B$23,Q27=B$24),MAX(K$3:K26)+1,0)</f>
        <v>0</v>
      </c>
    </row>
    <row r="28" spans="1:11" ht="15" customHeight="1" x14ac:dyDescent="0.15">
      <c r="H28" s="5">
        <f t="shared" si="1"/>
        <v>0</v>
      </c>
      <c r="I28" s="5">
        <f>IF(MAX(I$1:I25)&gt;=B$16,0,IF(OR(I27=C$4,I27=C$5,I27=C$6,I27=C$7,I27=C$8,I27=C$9,I27=C$10,I27=C$11,I27=C$12,I27=C$13,I27=C$14,I27=C$15),"本月合计",IF(I27="本月合计","本年累计",MAX(I$3:I27)+1)))</f>
        <v>0</v>
      </c>
      <c r="J28" s="3">
        <f>IF(T28="",0,IF(INT(LEFT(T28,C$21))=B$21,MAX(J$3:J27)+1,0))</f>
        <v>0</v>
      </c>
      <c r="K28" s="6">
        <f>IF(AND(O28=B$23,Q28=B$24),MAX(K$3:K27)+1,0)</f>
        <v>0</v>
      </c>
    </row>
    <row r="29" spans="1:11" ht="15" customHeight="1" x14ac:dyDescent="0.15">
      <c r="H29" s="5">
        <f t="shared" si="1"/>
        <v>0</v>
      </c>
      <c r="I29" s="5">
        <f>IF(MAX(I$1:I26)&gt;=B$16,0,IF(OR(I28=C$4,I28=C$5,I28=C$6,I28=C$7,I28=C$8,I28=C$9,I28=C$10,I28=C$11,I28=C$12,I28=C$13,I28=C$14,I28=C$15),"本月合计",IF(I28="本月合计","本年累计",MAX(I$3:I28)+1)))</f>
        <v>0</v>
      </c>
      <c r="J29" s="3">
        <f>IF(T29="",0,IF(INT(LEFT(T29,C$21))=B$21,MAX(J$3:J28)+1,0))</f>
        <v>0</v>
      </c>
      <c r="K29" s="6">
        <f>IF(AND(O29=B$23,Q29=B$24),MAX(K$3:K28)+1,0)</f>
        <v>0</v>
      </c>
    </row>
    <row r="30" spans="1:11" ht="15" customHeight="1" x14ac:dyDescent="0.15">
      <c r="H30" s="5">
        <f t="shared" si="1"/>
        <v>0</v>
      </c>
      <c r="I30" s="5">
        <f>IF(MAX(I$1:I27)&gt;=B$16,0,IF(OR(I29=C$4,I29=C$5,I29=C$6,I29=C$7,I29=C$8,I29=C$9,I29=C$10,I29=C$11,I29=C$12,I29=C$13,I29=C$14,I29=C$15),"本月合计",IF(I29="本月合计","本年累计",MAX(I$3:I29)+1)))</f>
        <v>0</v>
      </c>
      <c r="J30" s="3">
        <f>IF(T30="",0,IF(INT(LEFT(T30,C$21))=B$21,MAX(J$3:J29)+1,0))</f>
        <v>0</v>
      </c>
      <c r="K30" s="6">
        <f>IF(AND(O30=B$23,Q30=B$24),MAX(K$3:K29)+1,0)</f>
        <v>0</v>
      </c>
    </row>
    <row r="31" spans="1:11" ht="15" customHeight="1" x14ac:dyDescent="0.15">
      <c r="A31" s="2" t="s">
        <v>342</v>
      </c>
      <c r="B31" s="4">
        <f>COUNT(O:O)+3</f>
        <v>3</v>
      </c>
      <c r="H31" s="5">
        <f t="shared" si="1"/>
        <v>0</v>
      </c>
      <c r="I31" s="5">
        <f>IF(MAX(I$1:I28)&gt;=B$16,0,IF(OR(I30=C$4,I30=C$5,I30=C$6,I30=C$7,I30=C$8,I30=C$9,I30=C$10,I30=C$11,I30=C$12,I30=C$13,I30=C$14,I30=C$15),"本月合计",IF(I30="本月合计","本年累计",MAX(I$3:I30)+1)))</f>
        <v>0</v>
      </c>
      <c r="J31" s="3">
        <f>IF(T31="",0,IF(INT(LEFT(T31,C$21))=B$21,MAX(J$3:J30)+1,0))</f>
        <v>0</v>
      </c>
      <c r="K31" s="6">
        <f>IF(AND(O31=B$23,Q31=B$24),MAX(K$3:K30)+1,0)</f>
        <v>0</v>
      </c>
    </row>
    <row r="32" spans="1:11" ht="15" customHeight="1" x14ac:dyDescent="0.15">
      <c r="A32" s="2" t="s">
        <v>345</v>
      </c>
      <c r="B32" s="4">
        <f>COUNT(J:J)+3</f>
        <v>4000</v>
      </c>
      <c r="H32" s="5">
        <f t="shared" si="1"/>
        <v>0</v>
      </c>
      <c r="I32" s="5">
        <f>IF(MAX(I$1:I29)&gt;=B$16,0,IF(OR(I31=C$4,I31=C$5,I31=C$6,I31=C$7,I31=C$8,I31=C$9,I31=C$10,I31=C$11,I31=C$12,I31=C$13,I31=C$14,I31=C$15),"本月合计",IF(I31="本月合计","本年累计",MAX(I$3:I31)+1)))</f>
        <v>0</v>
      </c>
      <c r="J32" s="3">
        <f>IF(T32="",0,IF(INT(LEFT(T32,C$21))=B$21,MAX(J$3:J31)+1,0))</f>
        <v>0</v>
      </c>
      <c r="K32" s="6">
        <f>IF(AND(O32=B$23,Q32=B$24),MAX(K$3:K31)+1,0)</f>
        <v>0</v>
      </c>
    </row>
    <row r="33" spans="1:11" ht="15" customHeight="1" x14ac:dyDescent="0.15">
      <c r="A33" s="2" t="s">
        <v>343</v>
      </c>
      <c r="B33" s="4">
        <f>MAX(J:J)+3+24</f>
        <v>27</v>
      </c>
      <c r="H33" s="5">
        <f t="shared" si="1"/>
        <v>0</v>
      </c>
      <c r="I33" s="5">
        <f>IF(MAX(I$1:I30)&gt;=B$16,0,IF(OR(I32=C$4,I32=C$5,I32=C$6,I32=C$7,I32=C$8,I32=C$9,I32=C$10,I32=C$11,I32=C$12,I32=C$13,I32=C$14,I32=C$15),"本月合计",IF(I32="本月合计","本年累计",MAX(I$3:I32)+1)))</f>
        <v>0</v>
      </c>
      <c r="J33" s="3">
        <f>IF(T33="",0,IF(INT(LEFT(T33,C$21))=B$21,MAX(J$3:J32)+1,0))</f>
        <v>0</v>
      </c>
      <c r="K33" s="6">
        <f>IF(AND(O33=B$23,Q33=B$24),MAX(K$3:K32)+1,0)</f>
        <v>0</v>
      </c>
    </row>
    <row r="34" spans="1:11" ht="15" customHeight="1" x14ac:dyDescent="0.15">
      <c r="A34" s="2" t="s">
        <v>344</v>
      </c>
      <c r="B34" s="4">
        <f>COUNT(H:H)+3</f>
        <v>2000</v>
      </c>
      <c r="H34" s="5">
        <f t="shared" si="1"/>
        <v>0</v>
      </c>
      <c r="I34" s="5">
        <f>IF(MAX(I$1:I31)&gt;=B$16,0,IF(OR(I33=C$4,I33=C$5,I33=C$6,I33=C$7,I33=C$8,I33=C$9,I33=C$10,I33=C$11,I33=C$12,I33=C$13,I33=C$14,I33=C$15),"本月合计",IF(I33="本月合计","本年累计",MAX(I$3:I33)+1)))</f>
        <v>0</v>
      </c>
      <c r="J34" s="3">
        <f>IF(T34="",0,IF(INT(LEFT(T34,C$21))=B$21,MAX(J$3:J33)+1,0))</f>
        <v>0</v>
      </c>
      <c r="K34" s="6">
        <f>IF(AND(O34=B$23,Q34=B$24),MAX(K$3:K33)+1,0)</f>
        <v>0</v>
      </c>
    </row>
    <row r="35" spans="1:11" ht="15" customHeight="1" x14ac:dyDescent="0.15">
      <c r="H35" s="5">
        <f t="shared" si="1"/>
        <v>0</v>
      </c>
      <c r="I35" s="5">
        <f>IF(MAX(I$1:I32)&gt;=B$16,0,IF(OR(I34=C$4,I34=C$5,I34=C$6,I34=C$7,I34=C$8,I34=C$9,I34=C$10,I34=C$11,I34=C$12,I34=C$13,I34=C$14,I34=C$15),"本月合计",IF(I34="本月合计","本年累计",MAX(I$3:I34)+1)))</f>
        <v>0</v>
      </c>
      <c r="J35" s="3">
        <f>IF(T35="",0,IF(INT(LEFT(T35,C$21))=B$21,MAX(J$3:J34)+1,0))</f>
        <v>0</v>
      </c>
      <c r="K35" s="6">
        <f>IF(AND(O35=B$23,Q35=B$24),MAX(K$3:K34)+1,0)</f>
        <v>0</v>
      </c>
    </row>
    <row r="36" spans="1:11" ht="15" customHeight="1" x14ac:dyDescent="0.15">
      <c r="H36" s="5">
        <f t="shared" si="1"/>
        <v>0</v>
      </c>
      <c r="I36" s="5">
        <f>IF(MAX(I$1:I33)&gt;=B$16,0,IF(OR(I35=C$4,I35=C$5,I35=C$6,I35=C$7,I35=C$8,I35=C$9,I35=C$10,I35=C$11,I35=C$12,I35=C$13,I35=C$14,I35=C$15),"本月合计",IF(I35="本月合计","本年累计",MAX(I$3:I35)+1)))</f>
        <v>0</v>
      </c>
      <c r="J36" s="3">
        <f>IF(T36="",0,IF(INT(LEFT(T36,C$21))=B$21,MAX(J$3:J35)+1,0))</f>
        <v>0</v>
      </c>
      <c r="K36" s="6">
        <f>IF(AND(O36=B$23,Q36=B$24),MAX(K$3:K35)+1,0)</f>
        <v>0</v>
      </c>
    </row>
    <row r="37" spans="1:11" ht="15" customHeight="1" x14ac:dyDescent="0.15">
      <c r="H37" s="5">
        <f t="shared" si="1"/>
        <v>0</v>
      </c>
      <c r="I37" s="5">
        <f>IF(MAX(I$1:I34)&gt;=B$16,0,IF(OR(I36=C$4,I36=C$5,I36=C$6,I36=C$7,I36=C$8,I36=C$9,I36=C$10,I36=C$11,I36=C$12,I36=C$13,I36=C$14,I36=C$15),"本月合计",IF(I36="本月合计","本年累计",MAX(I$3:I36)+1)))</f>
        <v>0</v>
      </c>
      <c r="J37" s="3">
        <f>IF(T37="",0,IF(INT(LEFT(T37,C$21))=B$21,MAX(J$3:J36)+1,0))</f>
        <v>0</v>
      </c>
      <c r="K37" s="6">
        <f>IF(AND(O37=B$23,Q37=B$24),MAX(K$3:K36)+1,0)</f>
        <v>0</v>
      </c>
    </row>
    <row r="38" spans="1:11" ht="15" customHeight="1" x14ac:dyDescent="0.15">
      <c r="H38" s="5">
        <f t="shared" si="1"/>
        <v>0</v>
      </c>
      <c r="I38" s="5">
        <f>IF(MAX(I$1:I35)&gt;=B$16,0,IF(OR(I37=C$4,I37=C$5,I37=C$6,I37=C$7,I37=C$8,I37=C$9,I37=C$10,I37=C$11,I37=C$12,I37=C$13,I37=C$14,I37=C$15),"本月合计",IF(I37="本月合计","本年累计",MAX(I$3:I37)+1)))</f>
        <v>0</v>
      </c>
      <c r="J38" s="3">
        <f>IF(T38="",0,IF(INT(LEFT(T38,C$21))=B$21,MAX(J$3:J37)+1,0))</f>
        <v>0</v>
      </c>
      <c r="K38" s="6">
        <f>IF(AND(O38=B$23,Q38=B$24),MAX(K$3:K37)+1,0)</f>
        <v>0</v>
      </c>
    </row>
    <row r="39" spans="1:11" ht="15" customHeight="1" x14ac:dyDescent="0.15">
      <c r="H39" s="5">
        <f t="shared" si="1"/>
        <v>0</v>
      </c>
      <c r="I39" s="5">
        <f>IF(MAX(I$1:I36)&gt;=B$16,0,IF(OR(I38=C$4,I38=C$5,I38=C$6,I38=C$7,I38=C$8,I38=C$9,I38=C$10,I38=C$11,I38=C$12,I38=C$13,I38=C$14,I38=C$15),"本月合计",IF(I38="本月合计","本年累计",MAX(I$3:I38)+1)))</f>
        <v>0</v>
      </c>
      <c r="J39" s="3">
        <f>IF(T39="",0,IF(INT(LEFT(T39,C$21))=B$21,MAX(J$3:J38)+1,0))</f>
        <v>0</v>
      </c>
      <c r="K39" s="6">
        <f>IF(AND(O39=B$23,Q39=B$24),MAX(K$3:K38)+1,0)</f>
        <v>0</v>
      </c>
    </row>
    <row r="40" spans="1:11" ht="15" customHeight="1" x14ac:dyDescent="0.15">
      <c r="H40" s="5">
        <f t="shared" si="1"/>
        <v>0</v>
      </c>
      <c r="I40" s="5">
        <f>IF(MAX(I$1:I37)&gt;=B$16,0,IF(OR(I39=C$4,I39=C$5,I39=C$6,I39=C$7,I39=C$8,I39=C$9,I39=C$10,I39=C$11,I39=C$12,I39=C$13,I39=C$14,I39=C$15),"本月合计",IF(I39="本月合计","本年累计",MAX(I$3:I39)+1)))</f>
        <v>0</v>
      </c>
      <c r="J40" s="3">
        <f>IF(T40="",0,IF(INT(LEFT(T40,C$21))=B$21,MAX(J$3:J39)+1,0))</f>
        <v>0</v>
      </c>
      <c r="K40" s="6">
        <f>IF(AND(O40=B$23,Q40=B$24),MAX(K$3:K39)+1,0)</f>
        <v>0</v>
      </c>
    </row>
    <row r="41" spans="1:11" ht="15" customHeight="1" x14ac:dyDescent="0.15">
      <c r="H41" s="5">
        <f t="shared" si="1"/>
        <v>0</v>
      </c>
      <c r="I41" s="5">
        <f>IF(MAX(I$1:I38)&gt;=B$16,0,IF(OR(I40=C$4,I40=C$5,I40=C$6,I40=C$7,I40=C$8,I40=C$9,I40=C$10,I40=C$11,I40=C$12,I40=C$13,I40=C$14,I40=C$15),"本月合计",IF(I40="本月合计","本年累计",MAX(I$3:I40)+1)))</f>
        <v>0</v>
      </c>
      <c r="J41" s="3">
        <f>IF(T41="",0,IF(INT(LEFT(T41,C$21))=B$21,MAX(J$3:J40)+1,0))</f>
        <v>0</v>
      </c>
      <c r="K41" s="6">
        <f>IF(AND(O41=B$23,Q41=B$24),MAX(K$3:K40)+1,0)</f>
        <v>0</v>
      </c>
    </row>
    <row r="42" spans="1:11" ht="15" customHeight="1" x14ac:dyDescent="0.15">
      <c r="H42" s="5">
        <f t="shared" si="1"/>
        <v>0</v>
      </c>
      <c r="I42" s="5">
        <f>IF(MAX(I$1:I39)&gt;=B$16,0,IF(OR(I41=C$4,I41=C$5,I41=C$6,I41=C$7,I41=C$8,I41=C$9,I41=C$10,I41=C$11,I41=C$12,I41=C$13,I41=C$14,I41=C$15),"本月合计",IF(I41="本月合计","本年累计",MAX(I$3:I41)+1)))</f>
        <v>0</v>
      </c>
      <c r="J42" s="3">
        <f>IF(T42="",0,IF(INT(LEFT(T42,C$21))=B$21,MAX(J$3:J41)+1,0))</f>
        <v>0</v>
      </c>
      <c r="K42" s="6">
        <f>IF(AND(O42=B$23,Q42=B$24),MAX(K$3:K41)+1,0)</f>
        <v>0</v>
      </c>
    </row>
    <row r="43" spans="1:11" ht="15" customHeight="1" x14ac:dyDescent="0.15">
      <c r="H43" s="5">
        <f t="shared" si="1"/>
        <v>0</v>
      </c>
      <c r="I43" s="5">
        <f>IF(MAX(I$1:I40)&gt;=B$16,0,IF(OR(I42=C$4,I42=C$5,I42=C$6,I42=C$7,I42=C$8,I42=C$9,I42=C$10,I42=C$11,I42=C$12,I42=C$13,I42=C$14,I42=C$15),"本月合计",IF(I42="本月合计","本年累计",MAX(I$3:I42)+1)))</f>
        <v>0</v>
      </c>
      <c r="J43" s="3">
        <f>IF(T43="",0,IF(INT(LEFT(T43,C$21))=B$21,MAX(J$3:J42)+1,0))</f>
        <v>0</v>
      </c>
      <c r="K43" s="6">
        <f>IF(AND(O43=B$23,Q43=B$24),MAX(K$3:K42)+1,0)</f>
        <v>0</v>
      </c>
    </row>
    <row r="44" spans="1:11" ht="15" customHeight="1" x14ac:dyDescent="0.15">
      <c r="H44" s="5">
        <f t="shared" si="1"/>
        <v>0</v>
      </c>
      <c r="I44" s="5">
        <f>IF(MAX(I$1:I41)&gt;=B$16,0,IF(OR(I43=C$4,I43=C$5,I43=C$6,I43=C$7,I43=C$8,I43=C$9,I43=C$10,I43=C$11,I43=C$12,I43=C$13,I43=C$14,I43=C$15),"本月合计",IF(I43="本月合计","本年累计",MAX(I$3:I43)+1)))</f>
        <v>0</v>
      </c>
      <c r="J44" s="3">
        <f>IF(T44="",0,IF(INT(LEFT(T44,C$21))=B$21,MAX(J$3:J43)+1,0))</f>
        <v>0</v>
      </c>
      <c r="K44" s="6">
        <f>IF(AND(O44=B$23,Q44=B$24),MAX(K$3:K43)+1,0)</f>
        <v>0</v>
      </c>
    </row>
    <row r="45" spans="1:11" ht="15" customHeight="1" x14ac:dyDescent="0.15">
      <c r="H45" s="5">
        <f t="shared" si="1"/>
        <v>0</v>
      </c>
      <c r="I45" s="5">
        <f>IF(MAX(I$1:I42)&gt;=B$16,0,IF(OR(I44=C$4,I44=C$5,I44=C$6,I44=C$7,I44=C$8,I44=C$9,I44=C$10,I44=C$11,I44=C$12,I44=C$13,I44=C$14,I44=C$15),"本月合计",IF(I44="本月合计","本年累计",MAX(I$3:I44)+1)))</f>
        <v>0</v>
      </c>
      <c r="J45" s="3">
        <f>IF(T45="",0,IF(INT(LEFT(T45,C$21))=B$21,MAX(J$3:J44)+1,0))</f>
        <v>0</v>
      </c>
      <c r="K45" s="6">
        <f>IF(AND(O45=B$23,Q45=B$24),MAX(K$3:K44)+1,0)</f>
        <v>0</v>
      </c>
    </row>
    <row r="46" spans="1:11" ht="15" customHeight="1" x14ac:dyDescent="0.15">
      <c r="H46" s="5">
        <f t="shared" si="1"/>
        <v>0</v>
      </c>
      <c r="I46" s="5">
        <f>IF(MAX(I$1:I43)&gt;=B$16,0,IF(OR(I45=C$4,I45=C$5,I45=C$6,I45=C$7,I45=C$8,I45=C$9,I45=C$10,I45=C$11,I45=C$12,I45=C$13,I45=C$14,I45=C$15),"本月合计",IF(I45="本月合计","本年累计",MAX(I$3:I45)+1)))</f>
        <v>0</v>
      </c>
      <c r="J46" s="3">
        <f>IF(T46="",0,IF(INT(LEFT(T46,C$21))=B$21,MAX(J$3:J45)+1,0))</f>
        <v>0</v>
      </c>
      <c r="K46" s="6">
        <f>IF(AND(O46=B$23,Q46=B$24),MAX(K$3:K45)+1,0)</f>
        <v>0</v>
      </c>
    </row>
    <row r="47" spans="1:11" ht="15" customHeight="1" x14ac:dyDescent="0.15">
      <c r="H47" s="5">
        <f t="shared" si="1"/>
        <v>0</v>
      </c>
      <c r="I47" s="5">
        <f>IF(MAX(I$1:I44)&gt;=B$16,0,IF(OR(I46=C$4,I46=C$5,I46=C$6,I46=C$7,I46=C$8,I46=C$9,I46=C$10,I46=C$11,I46=C$12,I46=C$13,I46=C$14,I46=C$15),"本月合计",IF(I46="本月合计","本年累计",MAX(I$3:I46)+1)))</f>
        <v>0</v>
      </c>
      <c r="J47" s="3">
        <f>IF(T47="",0,IF(INT(LEFT(T47,C$21))=B$21,MAX(J$3:J46)+1,0))</f>
        <v>0</v>
      </c>
      <c r="K47" s="6">
        <f>IF(AND(O47=B$23,Q47=B$24),MAX(K$3:K46)+1,0)</f>
        <v>0</v>
      </c>
    </row>
    <row r="48" spans="1:11" ht="15" customHeight="1" x14ac:dyDescent="0.15">
      <c r="H48" s="5">
        <f t="shared" si="1"/>
        <v>0</v>
      </c>
      <c r="I48" s="5">
        <f>IF(MAX(I$1:I45)&gt;=B$16,0,IF(OR(I47=C$4,I47=C$5,I47=C$6,I47=C$7,I47=C$8,I47=C$9,I47=C$10,I47=C$11,I47=C$12,I47=C$13,I47=C$14,I47=C$15),"本月合计",IF(I47="本月合计","本年累计",MAX(I$3:I47)+1)))</f>
        <v>0</v>
      </c>
      <c r="J48" s="3">
        <f>IF(T48="",0,IF(INT(LEFT(T48,C$21))=B$21,MAX(J$3:J47)+1,0))</f>
        <v>0</v>
      </c>
      <c r="K48" s="6">
        <f>IF(AND(O48=B$23,Q48=B$24),MAX(K$3:K47)+1,0)</f>
        <v>0</v>
      </c>
    </row>
    <row r="49" spans="8:11" ht="15" customHeight="1" x14ac:dyDescent="0.15">
      <c r="H49" s="5">
        <f t="shared" si="1"/>
        <v>0</v>
      </c>
      <c r="I49" s="5">
        <f>IF(MAX(I$1:I46)&gt;=B$16,0,IF(OR(I48=C$4,I48=C$5,I48=C$6,I48=C$7,I48=C$8,I48=C$9,I48=C$10,I48=C$11,I48=C$12,I48=C$13,I48=C$14,I48=C$15),"本月合计",IF(I48="本月合计","本年累计",MAX(I$3:I48)+1)))</f>
        <v>0</v>
      </c>
      <c r="J49" s="3">
        <f>IF(T49="",0,IF(INT(LEFT(T49,C$21))=B$21,MAX(J$3:J48)+1,0))</f>
        <v>0</v>
      </c>
      <c r="K49" s="6">
        <f>IF(AND(O49=B$23,Q49=B$24),MAX(K$3:K48)+1,0)</f>
        <v>0</v>
      </c>
    </row>
    <row r="50" spans="8:11" ht="15" customHeight="1" x14ac:dyDescent="0.15">
      <c r="H50" s="5">
        <f t="shared" si="1"/>
        <v>0</v>
      </c>
      <c r="I50" s="5">
        <f>IF(MAX(I$1:I47)&gt;=B$16,0,IF(OR(I49=C$4,I49=C$5,I49=C$6,I49=C$7,I49=C$8,I49=C$9,I49=C$10,I49=C$11,I49=C$12,I49=C$13,I49=C$14,I49=C$15),"本月合计",IF(I49="本月合计","本年累计",MAX(I$3:I49)+1)))</f>
        <v>0</v>
      </c>
      <c r="J50" s="3">
        <f>IF(T50="",0,IF(INT(LEFT(T50,C$21))=B$21,MAX(J$3:J49)+1,0))</f>
        <v>0</v>
      </c>
      <c r="K50" s="6">
        <f>IF(AND(O50=B$23,Q50=B$24),MAX(K$3:K49)+1,0)</f>
        <v>0</v>
      </c>
    </row>
    <row r="51" spans="8:11" ht="15" customHeight="1" x14ac:dyDescent="0.15">
      <c r="H51" s="5">
        <f t="shared" si="1"/>
        <v>0</v>
      </c>
      <c r="I51" s="5">
        <f>IF(MAX(I$1:I48)&gt;=B$16,0,IF(OR(I50=C$4,I50=C$5,I50=C$6,I50=C$7,I50=C$8,I50=C$9,I50=C$10,I50=C$11,I50=C$12,I50=C$13,I50=C$14,I50=C$15),"本月合计",IF(I50="本月合计","本年累计",MAX(I$3:I50)+1)))</f>
        <v>0</v>
      </c>
      <c r="J51" s="3">
        <f>IF(T51="",0,IF(INT(LEFT(T51,C$21))=B$21,MAX(J$3:J50)+1,0))</f>
        <v>0</v>
      </c>
      <c r="K51" s="6">
        <f>IF(AND(O51=B$23,Q51=B$24),MAX(K$3:K50)+1,0)</f>
        <v>0</v>
      </c>
    </row>
    <row r="52" spans="8:11" ht="15" customHeight="1" x14ac:dyDescent="0.15">
      <c r="H52" s="5">
        <f t="shared" si="1"/>
        <v>0</v>
      </c>
      <c r="I52" s="5">
        <f>IF(MAX(I$1:I49)&gt;=B$16,0,IF(OR(I51=C$4,I51=C$5,I51=C$6,I51=C$7,I51=C$8,I51=C$9,I51=C$10,I51=C$11,I51=C$12,I51=C$13,I51=C$14,I51=C$15),"本月合计",IF(I51="本月合计","本年累计",MAX(I$3:I51)+1)))</f>
        <v>0</v>
      </c>
      <c r="J52" s="3">
        <f>IF(T52="",0,IF(INT(LEFT(T52,C$21))=B$21,MAX(J$3:J51)+1,0))</f>
        <v>0</v>
      </c>
      <c r="K52" s="6">
        <f>IF(AND(O52=B$23,Q52=B$24),MAX(K$3:K51)+1,0)</f>
        <v>0</v>
      </c>
    </row>
    <row r="53" spans="8:11" ht="15" customHeight="1" x14ac:dyDescent="0.15">
      <c r="H53" s="5">
        <f t="shared" si="1"/>
        <v>0</v>
      </c>
      <c r="I53" s="5">
        <f>IF(MAX(I$1:I50)&gt;=B$16,0,IF(OR(I52=C$4,I52=C$5,I52=C$6,I52=C$7,I52=C$8,I52=C$9,I52=C$10,I52=C$11,I52=C$12,I52=C$13,I52=C$14,I52=C$15),"本月合计",IF(I52="本月合计","本年累计",MAX(I$3:I52)+1)))</f>
        <v>0</v>
      </c>
      <c r="J53" s="3">
        <f>IF(T53="",0,IF(INT(LEFT(T53,C$21))=B$21,MAX(J$3:J52)+1,0))</f>
        <v>0</v>
      </c>
      <c r="K53" s="6">
        <f>IF(AND(O53=B$23,Q53=B$24),MAX(K$3:K52)+1,0)</f>
        <v>0</v>
      </c>
    </row>
    <row r="54" spans="8:11" ht="15" customHeight="1" x14ac:dyDescent="0.15">
      <c r="H54" s="5">
        <f t="shared" si="1"/>
        <v>0</v>
      </c>
      <c r="I54" s="5">
        <f>IF(MAX(I$1:I51)&gt;=B$16,0,IF(OR(I53=C$4,I53=C$5,I53=C$6,I53=C$7,I53=C$8,I53=C$9,I53=C$10,I53=C$11,I53=C$12,I53=C$13,I53=C$14,I53=C$15),"本月合计",IF(I53="本月合计","本年累计",MAX(I$3:I53)+1)))</f>
        <v>0</v>
      </c>
      <c r="J54" s="3">
        <f>IF(T54="",0,IF(INT(LEFT(T54,C$21))=B$21,MAX(J$3:J53)+1,0))</f>
        <v>0</v>
      </c>
      <c r="K54" s="6">
        <f>IF(AND(O54=B$23,Q54=B$24),MAX(K$3:K53)+1,0)</f>
        <v>0</v>
      </c>
    </row>
    <row r="55" spans="8:11" ht="15" customHeight="1" x14ac:dyDescent="0.15">
      <c r="H55" s="5">
        <f t="shared" si="1"/>
        <v>0</v>
      </c>
      <c r="I55" s="5">
        <f>IF(MAX(I$1:I52)&gt;=B$16,0,IF(OR(I54=C$4,I54=C$5,I54=C$6,I54=C$7,I54=C$8,I54=C$9,I54=C$10,I54=C$11,I54=C$12,I54=C$13,I54=C$14,I54=C$15),"本月合计",IF(I54="本月合计","本年累计",MAX(I$3:I54)+1)))</f>
        <v>0</v>
      </c>
      <c r="J55" s="3">
        <f>IF(T55="",0,IF(INT(LEFT(T55,C$21))=B$21,MAX(J$3:J54)+1,0))</f>
        <v>0</v>
      </c>
      <c r="K55" s="6">
        <f>IF(AND(O55=B$23,Q55=B$24),MAX(K$3:K54)+1,0)</f>
        <v>0</v>
      </c>
    </row>
    <row r="56" spans="8:11" ht="15" customHeight="1" x14ac:dyDescent="0.15">
      <c r="H56" s="5">
        <f t="shared" si="1"/>
        <v>0</v>
      </c>
      <c r="I56" s="5">
        <f>IF(MAX(I$1:I53)&gt;=B$16,0,IF(OR(I55=C$4,I55=C$5,I55=C$6,I55=C$7,I55=C$8,I55=C$9,I55=C$10,I55=C$11,I55=C$12,I55=C$13,I55=C$14,I55=C$15),"本月合计",IF(I55="本月合计","本年累计",MAX(I$3:I55)+1)))</f>
        <v>0</v>
      </c>
      <c r="J56" s="3">
        <f>IF(T56="",0,IF(INT(LEFT(T56,C$21))=B$21,MAX(J$3:J55)+1,0))</f>
        <v>0</v>
      </c>
      <c r="K56" s="6">
        <f>IF(AND(O56=B$23,Q56=B$24),MAX(K$3:K55)+1,0)</f>
        <v>0</v>
      </c>
    </row>
    <row r="57" spans="8:11" ht="15" customHeight="1" x14ac:dyDescent="0.15">
      <c r="H57" s="5">
        <f t="shared" si="1"/>
        <v>0</v>
      </c>
      <c r="I57" s="5">
        <f>IF(MAX(I$1:I54)&gt;=B$16,0,IF(OR(I56=C$4,I56=C$5,I56=C$6,I56=C$7,I56=C$8,I56=C$9,I56=C$10,I56=C$11,I56=C$12,I56=C$13,I56=C$14,I56=C$15),"本月合计",IF(I56="本月合计","本年累计",MAX(I$3:I56)+1)))</f>
        <v>0</v>
      </c>
      <c r="J57" s="3">
        <f>IF(T57="",0,IF(INT(LEFT(T57,C$21))=B$21,MAX(J$3:J56)+1,0))</f>
        <v>0</v>
      </c>
      <c r="K57" s="6">
        <f>IF(AND(O57=B$23,Q57=B$24),MAX(K$3:K56)+1,0)</f>
        <v>0</v>
      </c>
    </row>
    <row r="58" spans="8:11" ht="15" customHeight="1" x14ac:dyDescent="0.15">
      <c r="H58" s="5">
        <f t="shared" si="1"/>
        <v>0</v>
      </c>
      <c r="I58" s="5">
        <f>IF(MAX(I$1:I55)&gt;=B$16,0,IF(OR(I57=C$4,I57=C$5,I57=C$6,I57=C$7,I57=C$8,I57=C$9,I57=C$10,I57=C$11,I57=C$12,I57=C$13,I57=C$14,I57=C$15),"本月合计",IF(I57="本月合计","本年累计",MAX(I$3:I57)+1)))</f>
        <v>0</v>
      </c>
      <c r="J58" s="3">
        <f>IF(T58="",0,IF(INT(LEFT(T58,C$21))=B$21,MAX(J$3:J57)+1,0))</f>
        <v>0</v>
      </c>
      <c r="K58" s="6">
        <f>IF(AND(O58=B$23,Q58=B$24),MAX(K$3:K57)+1,0)</f>
        <v>0</v>
      </c>
    </row>
    <row r="59" spans="8:11" ht="15" customHeight="1" x14ac:dyDescent="0.15">
      <c r="H59" s="5">
        <f t="shared" si="1"/>
        <v>0</v>
      </c>
      <c r="I59" s="5">
        <f>IF(MAX(I$1:I56)&gt;=B$16,0,IF(OR(I58=C$4,I58=C$5,I58=C$6,I58=C$7,I58=C$8,I58=C$9,I58=C$10,I58=C$11,I58=C$12,I58=C$13,I58=C$14,I58=C$15),"本月合计",IF(I58="本月合计","本年累计",MAX(I$3:I58)+1)))</f>
        <v>0</v>
      </c>
      <c r="J59" s="3">
        <f>IF(T59="",0,IF(INT(LEFT(T59,C$21))=B$21,MAX(J$3:J58)+1,0))</f>
        <v>0</v>
      </c>
      <c r="K59" s="6">
        <f>IF(AND(O59=B$23,Q59=B$24),MAX(K$3:K58)+1,0)</f>
        <v>0</v>
      </c>
    </row>
    <row r="60" spans="8:11" ht="15" customHeight="1" x14ac:dyDescent="0.15">
      <c r="H60" s="5">
        <f t="shared" si="1"/>
        <v>0</v>
      </c>
      <c r="I60" s="5">
        <f>IF(MAX(I$1:I57)&gt;=B$16,0,IF(OR(I59=C$4,I59=C$5,I59=C$6,I59=C$7,I59=C$8,I59=C$9,I59=C$10,I59=C$11,I59=C$12,I59=C$13,I59=C$14,I59=C$15),"本月合计",IF(I59="本月合计","本年累计",MAX(I$3:I59)+1)))</f>
        <v>0</v>
      </c>
      <c r="J60" s="3">
        <f>IF(T60="",0,IF(INT(LEFT(T60,C$21))=B$21,MAX(J$3:J59)+1,0))</f>
        <v>0</v>
      </c>
      <c r="K60" s="6">
        <f>IF(AND(O60=B$23,Q60=B$24),MAX(K$3:K59)+1,0)</f>
        <v>0</v>
      </c>
    </row>
    <row r="61" spans="8:11" ht="15" customHeight="1" x14ac:dyDescent="0.15">
      <c r="H61" s="5">
        <f t="shared" si="1"/>
        <v>0</v>
      </c>
      <c r="I61" s="5">
        <f>IF(MAX(I$1:I58)&gt;=B$16,0,IF(OR(I60=C$4,I60=C$5,I60=C$6,I60=C$7,I60=C$8,I60=C$9,I60=C$10,I60=C$11,I60=C$12,I60=C$13,I60=C$14,I60=C$15),"本月合计",IF(I60="本月合计","本年累计",MAX(I$3:I60)+1)))</f>
        <v>0</v>
      </c>
      <c r="J61" s="3">
        <f>IF(T61="",0,IF(INT(LEFT(T61,C$21))=B$21,MAX(J$3:J60)+1,0))</f>
        <v>0</v>
      </c>
      <c r="K61" s="6">
        <f>IF(AND(O61=B$23,Q61=B$24),MAX(K$3:K60)+1,0)</f>
        <v>0</v>
      </c>
    </row>
    <row r="62" spans="8:11" ht="15" customHeight="1" x14ac:dyDescent="0.15">
      <c r="H62" s="5">
        <f t="shared" si="1"/>
        <v>0</v>
      </c>
      <c r="I62" s="5">
        <f>IF(MAX(I$1:I59)&gt;=B$16,0,IF(OR(I61=C$4,I61=C$5,I61=C$6,I61=C$7,I61=C$8,I61=C$9,I61=C$10,I61=C$11,I61=C$12,I61=C$13,I61=C$14,I61=C$15),"本月合计",IF(I61="本月合计","本年累计",MAX(I$3:I61)+1)))</f>
        <v>0</v>
      </c>
      <c r="J62" s="3">
        <f>IF(T62="",0,IF(INT(LEFT(T62,C$21))=B$21,MAX(J$3:J61)+1,0))</f>
        <v>0</v>
      </c>
      <c r="K62" s="6">
        <f>IF(AND(O62=B$23,Q62=B$24),MAX(K$3:K61)+1,0)</f>
        <v>0</v>
      </c>
    </row>
    <row r="63" spans="8:11" ht="15" customHeight="1" x14ac:dyDescent="0.15">
      <c r="H63" s="5">
        <f t="shared" si="1"/>
        <v>0</v>
      </c>
      <c r="I63" s="5">
        <f>IF(MAX(I$1:I60)&gt;=B$16,0,IF(OR(I62=C$4,I62=C$5,I62=C$6,I62=C$7,I62=C$8,I62=C$9,I62=C$10,I62=C$11,I62=C$12,I62=C$13,I62=C$14,I62=C$15),"本月合计",IF(I62="本月合计","本年累计",MAX(I$3:I62)+1)))</f>
        <v>0</v>
      </c>
      <c r="J63" s="3">
        <f>IF(T63="",0,IF(INT(LEFT(T63,C$21))=B$21,MAX(J$3:J62)+1,0))</f>
        <v>0</v>
      </c>
      <c r="K63" s="6">
        <f>IF(AND(O63=B$23,Q63=B$24),MAX(K$3:K62)+1,0)</f>
        <v>0</v>
      </c>
    </row>
    <row r="64" spans="8:11" ht="15" customHeight="1" x14ac:dyDescent="0.15">
      <c r="H64" s="5">
        <f t="shared" si="1"/>
        <v>0</v>
      </c>
      <c r="I64" s="5">
        <f>IF(MAX(I$1:I61)&gt;=B$16,0,IF(OR(I63=C$4,I63=C$5,I63=C$6,I63=C$7,I63=C$8,I63=C$9,I63=C$10,I63=C$11,I63=C$12,I63=C$13,I63=C$14,I63=C$15),"本月合计",IF(I63="本月合计","本年累计",MAX(I$3:I63)+1)))</f>
        <v>0</v>
      </c>
      <c r="J64" s="3">
        <f>IF(T64="",0,IF(INT(LEFT(T64,C$21))=B$21,MAX(J$3:J63)+1,0))</f>
        <v>0</v>
      </c>
      <c r="K64" s="6">
        <f>IF(AND(O64=B$23,Q64=B$24),MAX(K$3:K63)+1,0)</f>
        <v>0</v>
      </c>
    </row>
    <row r="65" spans="8:11" ht="15" customHeight="1" x14ac:dyDescent="0.15">
      <c r="H65" s="5">
        <f t="shared" si="1"/>
        <v>0</v>
      </c>
      <c r="I65" s="5">
        <f>IF(MAX(I$1:I62)&gt;=B$16,0,IF(OR(I64=C$4,I64=C$5,I64=C$6,I64=C$7,I64=C$8,I64=C$9,I64=C$10,I64=C$11,I64=C$12,I64=C$13,I64=C$14,I64=C$15),"本月合计",IF(I64="本月合计","本年累计",MAX(I$3:I64)+1)))</f>
        <v>0</v>
      </c>
      <c r="J65" s="3">
        <f>IF(T65="",0,IF(INT(LEFT(T65,C$21))=B$21,MAX(J$3:J64)+1,0))</f>
        <v>0</v>
      </c>
      <c r="K65" s="6">
        <f>IF(AND(O65=B$23,Q65=B$24),MAX(K$3:K64)+1,0)</f>
        <v>0</v>
      </c>
    </row>
    <row r="66" spans="8:11" ht="15" customHeight="1" x14ac:dyDescent="0.15">
      <c r="H66" s="5">
        <f t="shared" si="1"/>
        <v>0</v>
      </c>
      <c r="I66" s="5">
        <f>IF(MAX(I$1:I63)&gt;=B$16,0,IF(OR(I65=C$4,I65=C$5,I65=C$6,I65=C$7,I65=C$8,I65=C$9,I65=C$10,I65=C$11,I65=C$12,I65=C$13,I65=C$14,I65=C$15),"本月合计",IF(I65="本月合计","本年累计",MAX(I$3:I65)+1)))</f>
        <v>0</v>
      </c>
      <c r="J66" s="3">
        <f>IF(T66="",0,IF(INT(LEFT(T66,C$21))=B$21,MAX(J$3:J65)+1,0))</f>
        <v>0</v>
      </c>
      <c r="K66" s="6">
        <f>IF(AND(O66=B$23,Q66=B$24),MAX(K$3:K65)+1,0)</f>
        <v>0</v>
      </c>
    </row>
    <row r="67" spans="8:11" ht="15" customHeight="1" x14ac:dyDescent="0.15">
      <c r="H67" s="5">
        <f t="shared" si="1"/>
        <v>0</v>
      </c>
      <c r="I67" s="5">
        <f>IF(MAX(I$1:I64)&gt;=B$16,0,IF(OR(I66=C$4,I66=C$5,I66=C$6,I66=C$7,I66=C$8,I66=C$9,I66=C$10,I66=C$11,I66=C$12,I66=C$13,I66=C$14,I66=C$15),"本月合计",IF(I66="本月合计","本年累计",MAX(I$3:I66)+1)))</f>
        <v>0</v>
      </c>
      <c r="J67" s="3">
        <f>IF(T67="",0,IF(INT(LEFT(T67,C$21))=B$21,MAX(J$3:J66)+1,0))</f>
        <v>0</v>
      </c>
      <c r="K67" s="6">
        <f>IF(AND(O67=B$23,Q67=B$24),MAX(K$3:K66)+1,0)</f>
        <v>0</v>
      </c>
    </row>
    <row r="68" spans="8:11" ht="15" customHeight="1" x14ac:dyDescent="0.15">
      <c r="H68" s="5">
        <f t="shared" si="1"/>
        <v>0</v>
      </c>
      <c r="I68" s="5">
        <f>IF(MAX(I$1:I65)&gt;=B$16,0,IF(OR(I67=C$4,I67=C$5,I67=C$6,I67=C$7,I67=C$8,I67=C$9,I67=C$10,I67=C$11,I67=C$12,I67=C$13,I67=C$14,I67=C$15),"本月合计",IF(I67="本月合计","本年累计",MAX(I$3:I67)+1)))</f>
        <v>0</v>
      </c>
      <c r="J68" s="3">
        <f>IF(T68="",0,IF(INT(LEFT(T68,C$21))=B$21,MAX(J$3:J67)+1,0))</f>
        <v>0</v>
      </c>
      <c r="K68" s="6">
        <f>IF(AND(O68=B$23,Q68=B$24),MAX(K$3:K67)+1,0)</f>
        <v>0</v>
      </c>
    </row>
    <row r="69" spans="8:11" ht="15" customHeight="1" x14ac:dyDescent="0.15">
      <c r="H69" s="5">
        <f t="shared" ref="H69:H132" si="2">IF(I69=0,0,ROW()-3)</f>
        <v>0</v>
      </c>
      <c r="I69" s="5">
        <f>IF(MAX(I$1:I66)&gt;=B$16,0,IF(OR(I68=C$4,I68=C$5,I68=C$6,I68=C$7,I68=C$8,I68=C$9,I68=C$10,I68=C$11,I68=C$12,I68=C$13,I68=C$14,I68=C$15),"本月合计",IF(I68="本月合计","本年累计",MAX(I$3:I68)+1)))</f>
        <v>0</v>
      </c>
      <c r="J69" s="3">
        <f>IF(T69="",0,IF(INT(LEFT(T69,C$21))=B$21,MAX(J$3:J68)+1,0))</f>
        <v>0</v>
      </c>
      <c r="K69" s="6">
        <f>IF(AND(O69=B$23,Q69=B$24),MAX(K$3:K68)+1,0)</f>
        <v>0</v>
      </c>
    </row>
    <row r="70" spans="8:11" ht="15" customHeight="1" x14ac:dyDescent="0.15">
      <c r="H70" s="5">
        <f t="shared" si="2"/>
        <v>0</v>
      </c>
      <c r="I70" s="5">
        <f>IF(MAX(I$1:I67)&gt;=B$16,0,IF(OR(I69=C$4,I69=C$5,I69=C$6,I69=C$7,I69=C$8,I69=C$9,I69=C$10,I69=C$11,I69=C$12,I69=C$13,I69=C$14,I69=C$15),"本月合计",IF(I69="本月合计","本年累计",MAX(I$3:I69)+1)))</f>
        <v>0</v>
      </c>
      <c r="J70" s="3">
        <f>IF(T70="",0,IF(INT(LEFT(T70,C$21))=B$21,MAX(J$3:J69)+1,0))</f>
        <v>0</v>
      </c>
      <c r="K70" s="6">
        <f>IF(AND(O70=B$23,Q70=B$24),MAX(K$3:K69)+1,0)</f>
        <v>0</v>
      </c>
    </row>
    <row r="71" spans="8:11" ht="15" customHeight="1" x14ac:dyDescent="0.15">
      <c r="H71" s="5">
        <f t="shared" si="2"/>
        <v>0</v>
      </c>
      <c r="I71" s="5">
        <f>IF(MAX(I$1:I68)&gt;=B$16,0,IF(OR(I70=C$4,I70=C$5,I70=C$6,I70=C$7,I70=C$8,I70=C$9,I70=C$10,I70=C$11,I70=C$12,I70=C$13,I70=C$14,I70=C$15),"本月合计",IF(I70="本月合计","本年累计",MAX(I$3:I70)+1)))</f>
        <v>0</v>
      </c>
      <c r="J71" s="3">
        <f>IF(T71="",0,IF(INT(LEFT(T71,C$21))=B$21,MAX(J$3:J70)+1,0))</f>
        <v>0</v>
      </c>
      <c r="K71" s="6">
        <f>IF(AND(O71=B$23,Q71=B$24),MAX(K$3:K70)+1,0)</f>
        <v>0</v>
      </c>
    </row>
    <row r="72" spans="8:11" ht="15" customHeight="1" x14ac:dyDescent="0.15">
      <c r="H72" s="5">
        <f t="shared" si="2"/>
        <v>0</v>
      </c>
      <c r="I72" s="5">
        <f>IF(MAX(I$1:I69)&gt;=B$16,0,IF(OR(I71=C$4,I71=C$5,I71=C$6,I71=C$7,I71=C$8,I71=C$9,I71=C$10,I71=C$11,I71=C$12,I71=C$13,I71=C$14,I71=C$15),"本月合计",IF(I71="本月合计","本年累计",MAX(I$3:I71)+1)))</f>
        <v>0</v>
      </c>
      <c r="J72" s="3">
        <f>IF(T72="",0,IF(INT(LEFT(T72,C$21))=B$21,MAX(J$3:J71)+1,0))</f>
        <v>0</v>
      </c>
      <c r="K72" s="6">
        <f>IF(AND(O72=B$23,Q72=B$24),MAX(K$3:K71)+1,0)</f>
        <v>0</v>
      </c>
    </row>
    <row r="73" spans="8:11" ht="15" customHeight="1" x14ac:dyDescent="0.15">
      <c r="H73" s="5">
        <f t="shared" si="2"/>
        <v>0</v>
      </c>
      <c r="I73" s="5">
        <f>IF(MAX(I$1:I70)&gt;=B$16,0,IF(OR(I72=C$4,I72=C$5,I72=C$6,I72=C$7,I72=C$8,I72=C$9,I72=C$10,I72=C$11,I72=C$12,I72=C$13,I72=C$14,I72=C$15),"本月合计",IF(I72="本月合计","本年累计",MAX(I$3:I72)+1)))</f>
        <v>0</v>
      </c>
      <c r="J73" s="3">
        <f>IF(T73="",0,IF(INT(LEFT(T73,C$21))=B$21,MAX(J$3:J72)+1,0))</f>
        <v>0</v>
      </c>
      <c r="K73" s="6">
        <f>IF(AND(O73=B$23,Q73=B$24),MAX(K$3:K72)+1,0)</f>
        <v>0</v>
      </c>
    </row>
    <row r="74" spans="8:11" ht="15" customHeight="1" x14ac:dyDescent="0.15">
      <c r="H74" s="5">
        <f t="shared" si="2"/>
        <v>0</v>
      </c>
      <c r="I74" s="5">
        <f>IF(MAX(I$1:I71)&gt;=B$16,0,IF(OR(I73=C$4,I73=C$5,I73=C$6,I73=C$7,I73=C$8,I73=C$9,I73=C$10,I73=C$11,I73=C$12,I73=C$13,I73=C$14,I73=C$15),"本月合计",IF(I73="本月合计","本年累计",MAX(I$3:I73)+1)))</f>
        <v>0</v>
      </c>
      <c r="J74" s="3">
        <f>IF(T74="",0,IF(INT(LEFT(T74,C$21))=B$21,MAX(J$3:J73)+1,0))</f>
        <v>0</v>
      </c>
      <c r="K74" s="6">
        <f>IF(AND(O74=B$23,Q74=B$24),MAX(K$3:K73)+1,0)</f>
        <v>0</v>
      </c>
    </row>
    <row r="75" spans="8:11" ht="15" customHeight="1" x14ac:dyDescent="0.15">
      <c r="H75" s="5">
        <f t="shared" si="2"/>
        <v>0</v>
      </c>
      <c r="I75" s="5">
        <f>IF(MAX(I$1:I72)&gt;=B$16,0,IF(OR(I74=C$4,I74=C$5,I74=C$6,I74=C$7,I74=C$8,I74=C$9,I74=C$10,I74=C$11,I74=C$12,I74=C$13,I74=C$14,I74=C$15),"本月合计",IF(I74="本月合计","本年累计",MAX(I$3:I74)+1)))</f>
        <v>0</v>
      </c>
      <c r="J75" s="3">
        <f>IF(T75="",0,IF(INT(LEFT(T75,C$21))=B$21,MAX(J$3:J74)+1,0))</f>
        <v>0</v>
      </c>
      <c r="K75" s="6">
        <f>IF(AND(O75=B$23,Q75=B$24),MAX(K$3:K74)+1,0)</f>
        <v>0</v>
      </c>
    </row>
    <row r="76" spans="8:11" ht="15" customHeight="1" x14ac:dyDescent="0.15">
      <c r="H76" s="5">
        <f t="shared" si="2"/>
        <v>0</v>
      </c>
      <c r="I76" s="5">
        <f>IF(MAX(I$1:I73)&gt;=B$16,0,IF(OR(I75=C$4,I75=C$5,I75=C$6,I75=C$7,I75=C$8,I75=C$9,I75=C$10,I75=C$11,I75=C$12,I75=C$13,I75=C$14,I75=C$15),"本月合计",IF(I75="本月合计","本年累计",MAX(I$3:I75)+1)))</f>
        <v>0</v>
      </c>
      <c r="J76" s="3">
        <f>IF(T76="",0,IF(INT(LEFT(T76,C$21))=B$21,MAX(J$3:J75)+1,0))</f>
        <v>0</v>
      </c>
      <c r="K76" s="6">
        <f>IF(AND(O76=B$23,Q76=B$24),MAX(K$3:K75)+1,0)</f>
        <v>0</v>
      </c>
    </row>
    <row r="77" spans="8:11" ht="15" customHeight="1" x14ac:dyDescent="0.15">
      <c r="H77" s="5">
        <f t="shared" si="2"/>
        <v>0</v>
      </c>
      <c r="I77" s="5">
        <f>IF(MAX(I$1:I74)&gt;=B$16,0,IF(OR(I76=C$4,I76=C$5,I76=C$6,I76=C$7,I76=C$8,I76=C$9,I76=C$10,I76=C$11,I76=C$12,I76=C$13,I76=C$14,I76=C$15),"本月合计",IF(I76="本月合计","本年累计",MAX(I$3:I76)+1)))</f>
        <v>0</v>
      </c>
      <c r="J77" s="3">
        <f>IF(T77="",0,IF(INT(LEFT(T77,C$21))=B$21,MAX(J$3:J76)+1,0))</f>
        <v>0</v>
      </c>
      <c r="K77" s="6">
        <f>IF(AND(O77=B$23,Q77=B$24),MAX(K$3:K76)+1,0)</f>
        <v>0</v>
      </c>
    </row>
    <row r="78" spans="8:11" ht="15" customHeight="1" x14ac:dyDescent="0.15">
      <c r="H78" s="5">
        <f t="shared" si="2"/>
        <v>0</v>
      </c>
      <c r="I78" s="5">
        <f>IF(MAX(I$1:I75)&gt;=B$16,0,IF(OR(I77=C$4,I77=C$5,I77=C$6,I77=C$7,I77=C$8,I77=C$9,I77=C$10,I77=C$11,I77=C$12,I77=C$13,I77=C$14,I77=C$15),"本月合计",IF(I77="本月合计","本年累计",MAX(I$3:I77)+1)))</f>
        <v>0</v>
      </c>
      <c r="J78" s="3">
        <f>IF(T78="",0,IF(INT(LEFT(T78,C$21))=B$21,MAX(J$3:J77)+1,0))</f>
        <v>0</v>
      </c>
      <c r="K78" s="6">
        <f>IF(AND(O78=B$23,Q78=B$24),MAX(K$3:K77)+1,0)</f>
        <v>0</v>
      </c>
    </row>
    <row r="79" spans="8:11" ht="15" customHeight="1" x14ac:dyDescent="0.15">
      <c r="H79" s="5">
        <f t="shared" si="2"/>
        <v>0</v>
      </c>
      <c r="I79" s="5">
        <f>IF(MAX(I$1:I76)&gt;=B$16,0,IF(OR(I78=C$4,I78=C$5,I78=C$6,I78=C$7,I78=C$8,I78=C$9,I78=C$10,I78=C$11,I78=C$12,I78=C$13,I78=C$14,I78=C$15),"本月合计",IF(I78="本月合计","本年累计",MAX(I$3:I78)+1)))</f>
        <v>0</v>
      </c>
      <c r="J79" s="3">
        <f>IF(T79="",0,IF(INT(LEFT(T79,C$21))=B$21,MAX(J$3:J78)+1,0))</f>
        <v>0</v>
      </c>
      <c r="K79" s="6">
        <f>IF(AND(O79=B$23,Q79=B$24),MAX(K$3:K78)+1,0)</f>
        <v>0</v>
      </c>
    </row>
    <row r="80" spans="8:11" ht="15" customHeight="1" x14ac:dyDescent="0.15">
      <c r="H80" s="5">
        <f t="shared" si="2"/>
        <v>0</v>
      </c>
      <c r="I80" s="5">
        <f>IF(MAX(I$1:I77)&gt;=B$16,0,IF(OR(I79=C$4,I79=C$5,I79=C$6,I79=C$7,I79=C$8,I79=C$9,I79=C$10,I79=C$11,I79=C$12,I79=C$13,I79=C$14,I79=C$15),"本月合计",IF(I79="本月合计","本年累计",MAX(I$3:I79)+1)))</f>
        <v>0</v>
      </c>
      <c r="J80" s="3">
        <f>IF(T80="",0,IF(INT(LEFT(T80,C$21))=B$21,MAX(J$3:J79)+1,0))</f>
        <v>0</v>
      </c>
      <c r="K80" s="6">
        <f>IF(AND(O80=B$23,Q80=B$24),MAX(K$3:K79)+1,0)</f>
        <v>0</v>
      </c>
    </row>
    <row r="81" spans="8:11" ht="15" customHeight="1" x14ac:dyDescent="0.15">
      <c r="H81" s="5">
        <f t="shared" si="2"/>
        <v>0</v>
      </c>
      <c r="I81" s="5">
        <f>IF(MAX(I$1:I78)&gt;=B$16,0,IF(OR(I80=C$4,I80=C$5,I80=C$6,I80=C$7,I80=C$8,I80=C$9,I80=C$10,I80=C$11,I80=C$12,I80=C$13,I80=C$14,I80=C$15),"本月合计",IF(I80="本月合计","本年累计",MAX(I$3:I80)+1)))</f>
        <v>0</v>
      </c>
      <c r="J81" s="3">
        <f>IF(T81="",0,IF(INT(LEFT(T81,C$21))=B$21,MAX(J$3:J80)+1,0))</f>
        <v>0</v>
      </c>
      <c r="K81" s="6">
        <f>IF(AND(O81=B$23,Q81=B$24),MAX(K$3:K80)+1,0)</f>
        <v>0</v>
      </c>
    </row>
    <row r="82" spans="8:11" ht="15" customHeight="1" x14ac:dyDescent="0.15">
      <c r="H82" s="5">
        <f t="shared" si="2"/>
        <v>0</v>
      </c>
      <c r="I82" s="5">
        <f>IF(MAX(I$1:I79)&gt;=B$16,0,IF(OR(I81=C$4,I81=C$5,I81=C$6,I81=C$7,I81=C$8,I81=C$9,I81=C$10,I81=C$11,I81=C$12,I81=C$13,I81=C$14,I81=C$15),"本月合计",IF(I81="本月合计","本年累计",MAX(I$3:I81)+1)))</f>
        <v>0</v>
      </c>
      <c r="J82" s="3">
        <f>IF(T82="",0,IF(INT(LEFT(T82,C$21))=B$21,MAX(J$3:J81)+1,0))</f>
        <v>0</v>
      </c>
      <c r="K82" s="6">
        <f>IF(AND(O82=B$23,Q82=B$24),MAX(K$3:K81)+1,0)</f>
        <v>0</v>
      </c>
    </row>
    <row r="83" spans="8:11" ht="15" customHeight="1" x14ac:dyDescent="0.15">
      <c r="H83" s="5">
        <f t="shared" si="2"/>
        <v>0</v>
      </c>
      <c r="I83" s="5">
        <f>IF(MAX(I$1:I80)&gt;=B$16,0,IF(OR(I82=C$4,I82=C$5,I82=C$6,I82=C$7,I82=C$8,I82=C$9,I82=C$10,I82=C$11,I82=C$12,I82=C$13,I82=C$14,I82=C$15),"本月合计",IF(I82="本月合计","本年累计",MAX(I$3:I82)+1)))</f>
        <v>0</v>
      </c>
      <c r="J83" s="3">
        <f>IF(T83="",0,IF(INT(LEFT(T83,C$21))=B$21,MAX(J$3:J82)+1,0))</f>
        <v>0</v>
      </c>
      <c r="K83" s="6">
        <f>IF(AND(O83=B$23,Q83=B$24),MAX(K$3:K82)+1,0)</f>
        <v>0</v>
      </c>
    </row>
    <row r="84" spans="8:11" ht="15" customHeight="1" x14ac:dyDescent="0.15">
      <c r="H84" s="5">
        <f t="shared" si="2"/>
        <v>0</v>
      </c>
      <c r="I84" s="5">
        <f>IF(MAX(I$1:I81)&gt;=B$16,0,IF(OR(I83=C$4,I83=C$5,I83=C$6,I83=C$7,I83=C$8,I83=C$9,I83=C$10,I83=C$11,I83=C$12,I83=C$13,I83=C$14,I83=C$15),"本月合计",IF(I83="本月合计","本年累计",MAX(I$3:I83)+1)))</f>
        <v>0</v>
      </c>
      <c r="J84" s="3">
        <f>IF(T84="",0,IF(INT(LEFT(T84,C$21))=B$21,MAX(J$3:J83)+1,0))</f>
        <v>0</v>
      </c>
      <c r="K84" s="6">
        <f>IF(AND(O84=B$23,Q84=B$24),MAX(K$3:K83)+1,0)</f>
        <v>0</v>
      </c>
    </row>
    <row r="85" spans="8:11" ht="15" customHeight="1" x14ac:dyDescent="0.15">
      <c r="H85" s="5">
        <f t="shared" si="2"/>
        <v>0</v>
      </c>
      <c r="I85" s="5">
        <f>IF(MAX(I$1:I82)&gt;=B$16,0,IF(OR(I84=C$4,I84=C$5,I84=C$6,I84=C$7,I84=C$8,I84=C$9,I84=C$10,I84=C$11,I84=C$12,I84=C$13,I84=C$14,I84=C$15),"本月合计",IF(I84="本月合计","本年累计",MAX(I$3:I84)+1)))</f>
        <v>0</v>
      </c>
      <c r="J85" s="3">
        <f>IF(T85="",0,IF(INT(LEFT(T85,C$21))=B$21,MAX(J$3:J84)+1,0))</f>
        <v>0</v>
      </c>
      <c r="K85" s="6">
        <f>IF(AND(O85=B$23,Q85=B$24),MAX(K$3:K84)+1,0)</f>
        <v>0</v>
      </c>
    </row>
    <row r="86" spans="8:11" ht="15" customHeight="1" x14ac:dyDescent="0.15">
      <c r="H86" s="5">
        <f t="shared" si="2"/>
        <v>0</v>
      </c>
      <c r="I86" s="5">
        <f>IF(MAX(I$1:I83)&gt;=B$16,0,IF(OR(I85=C$4,I85=C$5,I85=C$6,I85=C$7,I85=C$8,I85=C$9,I85=C$10,I85=C$11,I85=C$12,I85=C$13,I85=C$14,I85=C$15),"本月合计",IF(I85="本月合计","本年累计",MAX(I$3:I85)+1)))</f>
        <v>0</v>
      </c>
      <c r="J86" s="3">
        <f>IF(T86="",0,IF(INT(LEFT(T86,C$21))=B$21,MAX(J$3:J85)+1,0))</f>
        <v>0</v>
      </c>
      <c r="K86" s="6">
        <f>IF(AND(O86=B$23,Q86=B$24),MAX(K$3:K85)+1,0)</f>
        <v>0</v>
      </c>
    </row>
    <row r="87" spans="8:11" ht="15" customHeight="1" x14ac:dyDescent="0.15">
      <c r="H87" s="5">
        <f t="shared" si="2"/>
        <v>0</v>
      </c>
      <c r="I87" s="5">
        <f>IF(MAX(I$1:I84)&gt;=B$16,0,IF(OR(I86=C$4,I86=C$5,I86=C$6,I86=C$7,I86=C$8,I86=C$9,I86=C$10,I86=C$11,I86=C$12,I86=C$13,I86=C$14,I86=C$15),"本月合计",IF(I86="本月合计","本年累计",MAX(I$3:I86)+1)))</f>
        <v>0</v>
      </c>
      <c r="J87" s="3">
        <f>IF(T87="",0,IF(INT(LEFT(T87,C$21))=B$21,MAX(J$3:J86)+1,0))</f>
        <v>0</v>
      </c>
      <c r="K87" s="6">
        <f>IF(AND(O87=B$23,Q87=B$24),MAX(K$3:K86)+1,0)</f>
        <v>0</v>
      </c>
    </row>
    <row r="88" spans="8:11" ht="15" customHeight="1" x14ac:dyDescent="0.15">
      <c r="H88" s="5">
        <f t="shared" si="2"/>
        <v>0</v>
      </c>
      <c r="I88" s="5">
        <f>IF(MAX(I$1:I85)&gt;=B$16,0,IF(OR(I87=C$4,I87=C$5,I87=C$6,I87=C$7,I87=C$8,I87=C$9,I87=C$10,I87=C$11,I87=C$12,I87=C$13,I87=C$14,I87=C$15),"本月合计",IF(I87="本月合计","本年累计",MAX(I$3:I87)+1)))</f>
        <v>0</v>
      </c>
      <c r="J88" s="3">
        <f>IF(T88="",0,IF(INT(LEFT(T88,C$21))=B$21,MAX(J$3:J87)+1,0))</f>
        <v>0</v>
      </c>
      <c r="K88" s="6">
        <f>IF(AND(O88=B$23,Q88=B$24),MAX(K$3:K87)+1,0)</f>
        <v>0</v>
      </c>
    </row>
    <row r="89" spans="8:11" ht="15" customHeight="1" x14ac:dyDescent="0.15">
      <c r="H89" s="5">
        <f t="shared" si="2"/>
        <v>0</v>
      </c>
      <c r="I89" s="5">
        <f>IF(MAX(I$1:I86)&gt;=B$16,0,IF(OR(I88=C$4,I88=C$5,I88=C$6,I88=C$7,I88=C$8,I88=C$9,I88=C$10,I88=C$11,I88=C$12,I88=C$13,I88=C$14,I88=C$15),"本月合计",IF(I88="本月合计","本年累计",MAX(I$3:I88)+1)))</f>
        <v>0</v>
      </c>
      <c r="J89" s="3">
        <f>IF(T89="",0,IF(INT(LEFT(T89,C$21))=B$21,MAX(J$3:J88)+1,0))</f>
        <v>0</v>
      </c>
      <c r="K89" s="6">
        <f>IF(AND(O89=B$23,Q89=B$24),MAX(K$3:K88)+1,0)</f>
        <v>0</v>
      </c>
    </row>
    <row r="90" spans="8:11" ht="15" customHeight="1" x14ac:dyDescent="0.15">
      <c r="H90" s="5">
        <f t="shared" si="2"/>
        <v>0</v>
      </c>
      <c r="I90" s="5">
        <f>IF(MAX(I$1:I87)&gt;=B$16,0,IF(OR(I89=C$4,I89=C$5,I89=C$6,I89=C$7,I89=C$8,I89=C$9,I89=C$10,I89=C$11,I89=C$12,I89=C$13,I89=C$14,I89=C$15),"本月合计",IF(I89="本月合计","本年累计",MAX(I$3:I89)+1)))</f>
        <v>0</v>
      </c>
      <c r="J90" s="3">
        <f>IF(T90="",0,IF(INT(LEFT(T90,C$21))=B$21,MAX(J$3:J89)+1,0))</f>
        <v>0</v>
      </c>
      <c r="K90" s="6">
        <f>IF(AND(O90=B$23,Q90=B$24),MAX(K$3:K89)+1,0)</f>
        <v>0</v>
      </c>
    </row>
    <row r="91" spans="8:11" ht="15" customHeight="1" x14ac:dyDescent="0.15">
      <c r="H91" s="5">
        <f t="shared" si="2"/>
        <v>0</v>
      </c>
      <c r="I91" s="5">
        <f>IF(MAX(I$1:I88)&gt;=B$16,0,IF(OR(I90=C$4,I90=C$5,I90=C$6,I90=C$7,I90=C$8,I90=C$9,I90=C$10,I90=C$11,I90=C$12,I90=C$13,I90=C$14,I90=C$15),"本月合计",IF(I90="本月合计","本年累计",MAX(I$3:I90)+1)))</f>
        <v>0</v>
      </c>
      <c r="J91" s="3">
        <f>IF(T91="",0,IF(INT(LEFT(T91,C$21))=B$21,MAX(J$3:J90)+1,0))</f>
        <v>0</v>
      </c>
      <c r="K91" s="6">
        <f>IF(AND(O91=B$23,Q91=B$24),MAX(K$3:K90)+1,0)</f>
        <v>0</v>
      </c>
    </row>
    <row r="92" spans="8:11" ht="15" customHeight="1" x14ac:dyDescent="0.15">
      <c r="H92" s="5">
        <f t="shared" si="2"/>
        <v>0</v>
      </c>
      <c r="I92" s="5">
        <f>IF(MAX(I$1:I89)&gt;=B$16,0,IF(OR(I91=C$4,I91=C$5,I91=C$6,I91=C$7,I91=C$8,I91=C$9,I91=C$10,I91=C$11,I91=C$12,I91=C$13,I91=C$14,I91=C$15),"本月合计",IF(I91="本月合计","本年累计",MAX(I$3:I91)+1)))</f>
        <v>0</v>
      </c>
      <c r="J92" s="3">
        <f>IF(T92="",0,IF(INT(LEFT(T92,C$21))=B$21,MAX(J$3:J91)+1,0))</f>
        <v>0</v>
      </c>
      <c r="K92" s="6">
        <f>IF(AND(O92=B$23,Q92=B$24),MAX(K$3:K91)+1,0)</f>
        <v>0</v>
      </c>
    </row>
    <row r="93" spans="8:11" ht="15" customHeight="1" x14ac:dyDescent="0.15">
      <c r="H93" s="5">
        <f t="shared" si="2"/>
        <v>0</v>
      </c>
      <c r="I93" s="5">
        <f>IF(MAX(I$1:I90)&gt;=B$16,0,IF(OR(I92=C$4,I92=C$5,I92=C$6,I92=C$7,I92=C$8,I92=C$9,I92=C$10,I92=C$11,I92=C$12,I92=C$13,I92=C$14,I92=C$15),"本月合计",IF(I92="本月合计","本年累计",MAX(I$3:I92)+1)))</f>
        <v>0</v>
      </c>
      <c r="J93" s="3">
        <f>IF(T93="",0,IF(INT(LEFT(T93,C$21))=B$21,MAX(J$3:J92)+1,0))</f>
        <v>0</v>
      </c>
      <c r="K93" s="6">
        <f>IF(AND(O93=B$23,Q93=B$24),MAX(K$3:K92)+1,0)</f>
        <v>0</v>
      </c>
    </row>
    <row r="94" spans="8:11" ht="15" customHeight="1" x14ac:dyDescent="0.15">
      <c r="H94" s="5">
        <f t="shared" si="2"/>
        <v>0</v>
      </c>
      <c r="I94" s="5">
        <f>IF(MAX(I$1:I91)&gt;=B$16,0,IF(OR(I93=C$4,I93=C$5,I93=C$6,I93=C$7,I93=C$8,I93=C$9,I93=C$10,I93=C$11,I93=C$12,I93=C$13,I93=C$14,I93=C$15),"本月合计",IF(I93="本月合计","本年累计",MAX(I$3:I93)+1)))</f>
        <v>0</v>
      </c>
      <c r="J94" s="3">
        <f>IF(T94="",0,IF(INT(LEFT(T94,C$21))=B$21,MAX(J$3:J93)+1,0))</f>
        <v>0</v>
      </c>
      <c r="K94" s="6">
        <f>IF(AND(O94=B$23,Q94=B$24),MAX(K$3:K93)+1,0)</f>
        <v>0</v>
      </c>
    </row>
    <row r="95" spans="8:11" ht="15" customHeight="1" x14ac:dyDescent="0.15">
      <c r="H95" s="5">
        <f t="shared" si="2"/>
        <v>0</v>
      </c>
      <c r="I95" s="5">
        <f>IF(MAX(I$1:I92)&gt;=B$16,0,IF(OR(I94=C$4,I94=C$5,I94=C$6,I94=C$7,I94=C$8,I94=C$9,I94=C$10,I94=C$11,I94=C$12,I94=C$13,I94=C$14,I94=C$15),"本月合计",IF(I94="本月合计","本年累计",MAX(I$3:I94)+1)))</f>
        <v>0</v>
      </c>
      <c r="J95" s="3">
        <f>IF(T95="",0,IF(INT(LEFT(T95,C$21))=B$21,MAX(J$3:J94)+1,0))</f>
        <v>0</v>
      </c>
      <c r="K95" s="6">
        <f>IF(AND(O95=B$23,Q95=B$24),MAX(K$3:K94)+1,0)</f>
        <v>0</v>
      </c>
    </row>
    <row r="96" spans="8:11" ht="15" customHeight="1" x14ac:dyDescent="0.15">
      <c r="H96" s="5">
        <f t="shared" si="2"/>
        <v>0</v>
      </c>
      <c r="I96" s="5">
        <f>IF(MAX(I$1:I93)&gt;=B$16,0,IF(OR(I95=C$4,I95=C$5,I95=C$6,I95=C$7,I95=C$8,I95=C$9,I95=C$10,I95=C$11,I95=C$12,I95=C$13,I95=C$14,I95=C$15),"本月合计",IF(I95="本月合计","本年累计",MAX(I$3:I95)+1)))</f>
        <v>0</v>
      </c>
      <c r="J96" s="3">
        <f>IF(T96="",0,IF(INT(LEFT(T96,C$21))=B$21,MAX(J$3:J95)+1,0))</f>
        <v>0</v>
      </c>
      <c r="K96" s="6">
        <f>IF(AND(O96=B$23,Q96=B$24),MAX(K$3:K95)+1,0)</f>
        <v>0</v>
      </c>
    </row>
    <row r="97" spans="8:11" ht="15" customHeight="1" x14ac:dyDescent="0.15">
      <c r="H97" s="5">
        <f t="shared" si="2"/>
        <v>0</v>
      </c>
      <c r="I97" s="5">
        <f>IF(MAX(I$1:I94)&gt;=B$16,0,IF(OR(I96=C$4,I96=C$5,I96=C$6,I96=C$7,I96=C$8,I96=C$9,I96=C$10,I96=C$11,I96=C$12,I96=C$13,I96=C$14,I96=C$15),"本月合计",IF(I96="本月合计","本年累计",MAX(I$3:I96)+1)))</f>
        <v>0</v>
      </c>
      <c r="J97" s="3">
        <f>IF(T97="",0,IF(INT(LEFT(T97,C$21))=B$21,MAX(J$3:J96)+1,0))</f>
        <v>0</v>
      </c>
      <c r="K97" s="6">
        <f>IF(AND(O97=B$23,Q97=B$24),MAX(K$3:K96)+1,0)</f>
        <v>0</v>
      </c>
    </row>
    <row r="98" spans="8:11" ht="15" customHeight="1" x14ac:dyDescent="0.15">
      <c r="H98" s="5">
        <f t="shared" si="2"/>
        <v>0</v>
      </c>
      <c r="I98" s="5">
        <f>IF(MAX(I$1:I95)&gt;=B$16,0,IF(OR(I97=C$4,I97=C$5,I97=C$6,I97=C$7,I97=C$8,I97=C$9,I97=C$10,I97=C$11,I97=C$12,I97=C$13,I97=C$14,I97=C$15),"本月合计",IF(I97="本月合计","本年累计",MAX(I$3:I97)+1)))</f>
        <v>0</v>
      </c>
      <c r="J98" s="3">
        <f>IF(T98="",0,IF(INT(LEFT(T98,C$21))=B$21,MAX(J$3:J97)+1,0))</f>
        <v>0</v>
      </c>
      <c r="K98" s="6">
        <f>IF(AND(O98=B$23,Q98=B$24),MAX(K$3:K97)+1,0)</f>
        <v>0</v>
      </c>
    </row>
    <row r="99" spans="8:11" ht="15" customHeight="1" x14ac:dyDescent="0.15">
      <c r="H99" s="5">
        <f t="shared" si="2"/>
        <v>0</v>
      </c>
      <c r="I99" s="5">
        <f>IF(MAX(I$1:I96)&gt;=B$16,0,IF(OR(I98=C$4,I98=C$5,I98=C$6,I98=C$7,I98=C$8,I98=C$9,I98=C$10,I98=C$11,I98=C$12,I98=C$13,I98=C$14,I98=C$15),"本月合计",IF(I98="本月合计","本年累计",MAX(I$3:I98)+1)))</f>
        <v>0</v>
      </c>
      <c r="J99" s="3">
        <f>IF(T99="",0,IF(INT(LEFT(T99,C$21))=B$21,MAX(J$3:J98)+1,0))</f>
        <v>0</v>
      </c>
      <c r="K99" s="6">
        <f>IF(AND(O99=B$23,Q99=B$24),MAX(K$3:K98)+1,0)</f>
        <v>0</v>
      </c>
    </row>
    <row r="100" spans="8:11" ht="15" customHeight="1" x14ac:dyDescent="0.15">
      <c r="H100" s="5">
        <f t="shared" si="2"/>
        <v>0</v>
      </c>
      <c r="I100" s="5">
        <f>IF(MAX(I$1:I97)&gt;=B$16,0,IF(OR(I99=C$4,I99=C$5,I99=C$6,I99=C$7,I99=C$8,I99=C$9,I99=C$10,I99=C$11,I99=C$12,I99=C$13,I99=C$14,I99=C$15),"本月合计",IF(I99="本月合计","本年累计",MAX(I$3:I99)+1)))</f>
        <v>0</v>
      </c>
      <c r="J100" s="3">
        <f>IF(T100="",0,IF(INT(LEFT(T100,C$21))=B$21,MAX(J$3:J99)+1,0))</f>
        <v>0</v>
      </c>
      <c r="K100" s="6">
        <f>IF(AND(O100=B$23,Q100=B$24),MAX(K$3:K99)+1,0)</f>
        <v>0</v>
      </c>
    </row>
    <row r="101" spans="8:11" ht="15" customHeight="1" x14ac:dyDescent="0.15">
      <c r="H101" s="5">
        <f t="shared" si="2"/>
        <v>0</v>
      </c>
      <c r="I101" s="5">
        <f>IF(MAX(I$1:I98)&gt;=B$16,0,IF(OR(I100=C$4,I100=C$5,I100=C$6,I100=C$7,I100=C$8,I100=C$9,I100=C$10,I100=C$11,I100=C$12,I100=C$13,I100=C$14,I100=C$15),"本月合计",IF(I100="本月合计","本年累计",MAX(I$3:I100)+1)))</f>
        <v>0</v>
      </c>
      <c r="J101" s="3">
        <f>IF(T101="",0,IF(INT(LEFT(T101,C$21))=B$21,MAX(J$3:J100)+1,0))</f>
        <v>0</v>
      </c>
      <c r="K101" s="6">
        <f>IF(AND(O101=B$23,Q101=B$24),MAX(K$3:K100)+1,0)</f>
        <v>0</v>
      </c>
    </row>
    <row r="102" spans="8:11" ht="15" customHeight="1" x14ac:dyDescent="0.15">
      <c r="H102" s="5">
        <f t="shared" si="2"/>
        <v>0</v>
      </c>
      <c r="I102" s="5">
        <f>IF(MAX(I$1:I99)&gt;=B$16,0,IF(OR(I101=C$4,I101=C$5,I101=C$6,I101=C$7,I101=C$8,I101=C$9,I101=C$10,I101=C$11,I101=C$12,I101=C$13,I101=C$14,I101=C$15),"本月合计",IF(I101="本月合计","本年累计",MAX(I$3:I101)+1)))</f>
        <v>0</v>
      </c>
      <c r="J102" s="3">
        <f>IF(T102="",0,IF(INT(LEFT(T102,C$21))=B$21,MAX(J$3:J101)+1,0))</f>
        <v>0</v>
      </c>
      <c r="K102" s="6">
        <f>IF(AND(O102=B$23,Q102=B$24),MAX(K$3:K101)+1,0)</f>
        <v>0</v>
      </c>
    </row>
    <row r="103" spans="8:11" ht="15" customHeight="1" x14ac:dyDescent="0.15">
      <c r="H103" s="5">
        <f t="shared" si="2"/>
        <v>0</v>
      </c>
      <c r="I103" s="5">
        <f>IF(MAX(I$1:I100)&gt;=B$16,0,IF(OR(I102=C$4,I102=C$5,I102=C$6,I102=C$7,I102=C$8,I102=C$9,I102=C$10,I102=C$11,I102=C$12,I102=C$13,I102=C$14,I102=C$15),"本月合计",IF(I102="本月合计","本年累计",MAX(I$3:I102)+1)))</f>
        <v>0</v>
      </c>
      <c r="J103" s="3">
        <f>IF(T103="",0,IF(INT(LEFT(T103,C$21))=B$21,MAX(J$3:J102)+1,0))</f>
        <v>0</v>
      </c>
      <c r="K103" s="6">
        <f>IF(AND(O103=B$23,Q103=B$24),MAX(K$3:K102)+1,0)</f>
        <v>0</v>
      </c>
    </row>
    <row r="104" spans="8:11" ht="15" customHeight="1" x14ac:dyDescent="0.15">
      <c r="H104" s="5">
        <f t="shared" si="2"/>
        <v>0</v>
      </c>
      <c r="I104" s="5">
        <f>IF(MAX(I$1:I101)&gt;=B$16,0,IF(OR(I103=C$4,I103=C$5,I103=C$6,I103=C$7,I103=C$8,I103=C$9,I103=C$10,I103=C$11,I103=C$12,I103=C$13,I103=C$14,I103=C$15),"本月合计",IF(I103="本月合计","本年累计",MAX(I$3:I103)+1)))</f>
        <v>0</v>
      </c>
      <c r="J104" s="3">
        <f>IF(T104="",0,IF(INT(LEFT(T104,C$21))=B$21,MAX(J$3:J103)+1,0))</f>
        <v>0</v>
      </c>
      <c r="K104" s="6">
        <f>IF(AND(O104=B$23,Q104=B$24),MAX(K$3:K103)+1,0)</f>
        <v>0</v>
      </c>
    </row>
    <row r="105" spans="8:11" ht="15" customHeight="1" x14ac:dyDescent="0.15">
      <c r="H105" s="5">
        <f t="shared" si="2"/>
        <v>0</v>
      </c>
      <c r="I105" s="5">
        <f>IF(MAX(I$1:I102)&gt;=B$16,0,IF(OR(I104=C$4,I104=C$5,I104=C$6,I104=C$7,I104=C$8,I104=C$9,I104=C$10,I104=C$11,I104=C$12,I104=C$13,I104=C$14,I104=C$15),"本月合计",IF(I104="本月合计","本年累计",MAX(I$3:I104)+1)))</f>
        <v>0</v>
      </c>
      <c r="J105" s="3">
        <f>IF(T105="",0,IF(INT(LEFT(T105,C$21))=B$21,MAX(J$3:J104)+1,0))</f>
        <v>0</v>
      </c>
      <c r="K105" s="6">
        <f>IF(AND(O105=B$23,Q105=B$24),MAX(K$3:K104)+1,0)</f>
        <v>0</v>
      </c>
    </row>
    <row r="106" spans="8:11" ht="15" customHeight="1" x14ac:dyDescent="0.15">
      <c r="H106" s="5">
        <f t="shared" si="2"/>
        <v>0</v>
      </c>
      <c r="I106" s="5">
        <f>IF(MAX(I$1:I103)&gt;=B$16,0,IF(OR(I105=C$4,I105=C$5,I105=C$6,I105=C$7,I105=C$8,I105=C$9,I105=C$10,I105=C$11,I105=C$12,I105=C$13,I105=C$14,I105=C$15),"本月合计",IF(I105="本月合计","本年累计",MAX(I$3:I105)+1)))</f>
        <v>0</v>
      </c>
      <c r="J106" s="3">
        <f>IF(T106="",0,IF(INT(LEFT(T106,C$21))=B$21,MAX(J$3:J105)+1,0))</f>
        <v>0</v>
      </c>
      <c r="K106" s="6">
        <f>IF(AND(O106=B$23,Q106=B$24),MAX(K$3:K105)+1,0)</f>
        <v>0</v>
      </c>
    </row>
    <row r="107" spans="8:11" ht="15" customHeight="1" x14ac:dyDescent="0.15">
      <c r="H107" s="5">
        <f t="shared" si="2"/>
        <v>0</v>
      </c>
      <c r="I107" s="5">
        <f>IF(MAX(I$1:I104)&gt;=B$16,0,IF(OR(I106=C$4,I106=C$5,I106=C$6,I106=C$7,I106=C$8,I106=C$9,I106=C$10,I106=C$11,I106=C$12,I106=C$13,I106=C$14,I106=C$15),"本月合计",IF(I106="本月合计","本年累计",MAX(I$3:I106)+1)))</f>
        <v>0</v>
      </c>
      <c r="J107" s="3">
        <f>IF(T107="",0,IF(INT(LEFT(T107,C$21))=B$21,MAX(J$3:J106)+1,0))</f>
        <v>0</v>
      </c>
      <c r="K107" s="6">
        <f>IF(AND(O107=B$23,Q107=B$24),MAX(K$3:K106)+1,0)</f>
        <v>0</v>
      </c>
    </row>
    <row r="108" spans="8:11" ht="15" customHeight="1" x14ac:dyDescent="0.15">
      <c r="H108" s="5">
        <f t="shared" si="2"/>
        <v>0</v>
      </c>
      <c r="I108" s="5">
        <f>IF(MAX(I$1:I105)&gt;=B$16,0,IF(OR(I107=C$4,I107=C$5,I107=C$6,I107=C$7,I107=C$8,I107=C$9,I107=C$10,I107=C$11,I107=C$12,I107=C$13,I107=C$14,I107=C$15),"本月合计",IF(I107="本月合计","本年累计",MAX(I$3:I107)+1)))</f>
        <v>0</v>
      </c>
      <c r="J108" s="3">
        <f>IF(T108="",0,IF(INT(LEFT(T108,C$21))=B$21,MAX(J$3:J107)+1,0))</f>
        <v>0</v>
      </c>
      <c r="K108" s="6">
        <f>IF(AND(O108=B$23,Q108=B$24),MAX(K$3:K107)+1,0)</f>
        <v>0</v>
      </c>
    </row>
    <row r="109" spans="8:11" ht="15" customHeight="1" x14ac:dyDescent="0.15">
      <c r="H109" s="5">
        <f t="shared" si="2"/>
        <v>0</v>
      </c>
      <c r="I109" s="5">
        <f>IF(MAX(I$1:I106)&gt;=B$16,0,IF(OR(I108=C$4,I108=C$5,I108=C$6,I108=C$7,I108=C$8,I108=C$9,I108=C$10,I108=C$11,I108=C$12,I108=C$13,I108=C$14,I108=C$15),"本月合计",IF(I108="本月合计","本年累计",MAX(I$3:I108)+1)))</f>
        <v>0</v>
      </c>
      <c r="J109" s="3">
        <f>IF(T109="",0,IF(INT(LEFT(T109,C$21))=B$21,MAX(J$3:J108)+1,0))</f>
        <v>0</v>
      </c>
      <c r="K109" s="6">
        <f>IF(AND(O109=B$23,Q109=B$24),MAX(K$3:K108)+1,0)</f>
        <v>0</v>
      </c>
    </row>
    <row r="110" spans="8:11" ht="15" customHeight="1" x14ac:dyDescent="0.15">
      <c r="H110" s="5">
        <f t="shared" si="2"/>
        <v>0</v>
      </c>
      <c r="I110" s="5">
        <f>IF(MAX(I$1:I107)&gt;=B$16,0,IF(OR(I109=C$4,I109=C$5,I109=C$6,I109=C$7,I109=C$8,I109=C$9,I109=C$10,I109=C$11,I109=C$12,I109=C$13,I109=C$14,I109=C$15),"本月合计",IF(I109="本月合计","本年累计",MAX(I$3:I109)+1)))</f>
        <v>0</v>
      </c>
      <c r="J110" s="3">
        <f>IF(T110="",0,IF(INT(LEFT(T110,C$21))=B$21,MAX(J$3:J109)+1,0))</f>
        <v>0</v>
      </c>
      <c r="K110" s="6">
        <f>IF(AND(O110=B$23,Q110=B$24),MAX(K$3:K109)+1,0)</f>
        <v>0</v>
      </c>
    </row>
    <row r="111" spans="8:11" ht="15" customHeight="1" x14ac:dyDescent="0.15">
      <c r="H111" s="5">
        <f t="shared" si="2"/>
        <v>0</v>
      </c>
      <c r="I111" s="5">
        <f>IF(MAX(I$1:I108)&gt;=B$16,0,IF(OR(I110=C$4,I110=C$5,I110=C$6,I110=C$7,I110=C$8,I110=C$9,I110=C$10,I110=C$11,I110=C$12,I110=C$13,I110=C$14,I110=C$15),"本月合计",IF(I110="本月合计","本年累计",MAX(I$3:I110)+1)))</f>
        <v>0</v>
      </c>
      <c r="J111" s="3">
        <f>IF(T111="",0,IF(INT(LEFT(T111,C$21))=B$21,MAX(J$3:J110)+1,0))</f>
        <v>0</v>
      </c>
      <c r="K111" s="6">
        <f>IF(AND(O111=B$23,Q111=B$24),MAX(K$3:K110)+1,0)</f>
        <v>0</v>
      </c>
    </row>
    <row r="112" spans="8:11" ht="15" customHeight="1" x14ac:dyDescent="0.15">
      <c r="H112" s="5">
        <f t="shared" si="2"/>
        <v>0</v>
      </c>
      <c r="I112" s="5">
        <f>IF(MAX(I$1:I109)&gt;=B$16,0,IF(OR(I111=C$4,I111=C$5,I111=C$6,I111=C$7,I111=C$8,I111=C$9,I111=C$10,I111=C$11,I111=C$12,I111=C$13,I111=C$14,I111=C$15),"本月合计",IF(I111="本月合计","本年累计",MAX(I$3:I111)+1)))</f>
        <v>0</v>
      </c>
      <c r="J112" s="3">
        <f>IF(T112="",0,IF(INT(LEFT(T112,C$21))=B$21,MAX(J$3:J111)+1,0))</f>
        <v>0</v>
      </c>
      <c r="K112" s="6">
        <f>IF(AND(O112=B$23,Q112=B$24),MAX(K$3:K111)+1,0)</f>
        <v>0</v>
      </c>
    </row>
    <row r="113" spans="8:11" ht="15" customHeight="1" x14ac:dyDescent="0.15">
      <c r="H113" s="5">
        <f t="shared" si="2"/>
        <v>0</v>
      </c>
      <c r="I113" s="5">
        <f>IF(MAX(I$1:I110)&gt;=B$16,0,IF(OR(I112=C$4,I112=C$5,I112=C$6,I112=C$7,I112=C$8,I112=C$9,I112=C$10,I112=C$11,I112=C$12,I112=C$13,I112=C$14,I112=C$15),"本月合计",IF(I112="本月合计","本年累计",MAX(I$3:I112)+1)))</f>
        <v>0</v>
      </c>
      <c r="J113" s="3">
        <f>IF(T113="",0,IF(INT(LEFT(T113,C$21))=B$21,MAX(J$3:J112)+1,0))</f>
        <v>0</v>
      </c>
      <c r="K113" s="6">
        <f>IF(AND(O113=B$23,Q113=B$24),MAX(K$3:K112)+1,0)</f>
        <v>0</v>
      </c>
    </row>
    <row r="114" spans="8:11" ht="15" customHeight="1" x14ac:dyDescent="0.15">
      <c r="H114" s="5">
        <f t="shared" si="2"/>
        <v>0</v>
      </c>
      <c r="I114" s="5">
        <f>IF(MAX(I$1:I111)&gt;=B$16,0,IF(OR(I113=C$4,I113=C$5,I113=C$6,I113=C$7,I113=C$8,I113=C$9,I113=C$10,I113=C$11,I113=C$12,I113=C$13,I113=C$14,I113=C$15),"本月合计",IF(I113="本月合计","本年累计",MAX(I$3:I113)+1)))</f>
        <v>0</v>
      </c>
      <c r="J114" s="3">
        <f>IF(T114="",0,IF(INT(LEFT(T114,C$21))=B$21,MAX(J$3:J113)+1,0))</f>
        <v>0</v>
      </c>
      <c r="K114" s="6">
        <f>IF(AND(O114=B$23,Q114=B$24),MAX(K$3:K113)+1,0)</f>
        <v>0</v>
      </c>
    </row>
    <row r="115" spans="8:11" ht="15" customHeight="1" x14ac:dyDescent="0.15">
      <c r="H115" s="5">
        <f t="shared" si="2"/>
        <v>0</v>
      </c>
      <c r="I115" s="5">
        <f>IF(MAX(I$1:I112)&gt;=B$16,0,IF(OR(I114=C$4,I114=C$5,I114=C$6,I114=C$7,I114=C$8,I114=C$9,I114=C$10,I114=C$11,I114=C$12,I114=C$13,I114=C$14,I114=C$15),"本月合计",IF(I114="本月合计","本年累计",MAX(I$3:I114)+1)))</f>
        <v>0</v>
      </c>
      <c r="J115" s="3">
        <f>IF(T115="",0,IF(INT(LEFT(T115,C$21))=B$21,MAX(J$3:J114)+1,0))</f>
        <v>0</v>
      </c>
      <c r="K115" s="6">
        <f>IF(AND(O115=B$23,Q115=B$24),MAX(K$3:K114)+1,0)</f>
        <v>0</v>
      </c>
    </row>
    <row r="116" spans="8:11" ht="15" customHeight="1" x14ac:dyDescent="0.15">
      <c r="H116" s="5">
        <f t="shared" si="2"/>
        <v>0</v>
      </c>
      <c r="I116" s="5">
        <f>IF(MAX(I$1:I113)&gt;=B$16,0,IF(OR(I115=C$4,I115=C$5,I115=C$6,I115=C$7,I115=C$8,I115=C$9,I115=C$10,I115=C$11,I115=C$12,I115=C$13,I115=C$14,I115=C$15),"本月合计",IF(I115="本月合计","本年累计",MAX(I$3:I115)+1)))</f>
        <v>0</v>
      </c>
      <c r="J116" s="3">
        <f>IF(T116="",0,IF(INT(LEFT(T116,C$21))=B$21,MAX(J$3:J115)+1,0))</f>
        <v>0</v>
      </c>
      <c r="K116" s="6">
        <f>IF(AND(O116=B$23,Q116=B$24),MAX(K$3:K115)+1,0)</f>
        <v>0</v>
      </c>
    </row>
    <row r="117" spans="8:11" ht="15" customHeight="1" x14ac:dyDescent="0.15">
      <c r="H117" s="5">
        <f t="shared" si="2"/>
        <v>0</v>
      </c>
      <c r="I117" s="5">
        <f>IF(MAX(I$1:I114)&gt;=B$16,0,IF(OR(I116=C$4,I116=C$5,I116=C$6,I116=C$7,I116=C$8,I116=C$9,I116=C$10,I116=C$11,I116=C$12,I116=C$13,I116=C$14,I116=C$15),"本月合计",IF(I116="本月合计","本年累计",MAX(I$3:I116)+1)))</f>
        <v>0</v>
      </c>
      <c r="J117" s="3">
        <f>IF(T117="",0,IF(INT(LEFT(T117,C$21))=B$21,MAX(J$3:J116)+1,0))</f>
        <v>0</v>
      </c>
      <c r="K117" s="6">
        <f>IF(AND(O117=B$23,Q117=B$24),MAX(K$3:K116)+1,0)</f>
        <v>0</v>
      </c>
    </row>
    <row r="118" spans="8:11" ht="15" customHeight="1" x14ac:dyDescent="0.15">
      <c r="H118" s="5">
        <f t="shared" si="2"/>
        <v>0</v>
      </c>
      <c r="I118" s="5">
        <f>IF(MAX(I$1:I115)&gt;=B$16,0,IF(OR(I117=C$4,I117=C$5,I117=C$6,I117=C$7,I117=C$8,I117=C$9,I117=C$10,I117=C$11,I117=C$12,I117=C$13,I117=C$14,I117=C$15),"本月合计",IF(I117="本月合计","本年累计",MAX(I$3:I117)+1)))</f>
        <v>0</v>
      </c>
      <c r="J118" s="3">
        <f>IF(T118="",0,IF(INT(LEFT(T118,C$21))=B$21,MAX(J$3:J117)+1,0))</f>
        <v>0</v>
      </c>
      <c r="K118" s="6">
        <f>IF(AND(O118=B$23,Q118=B$24),MAX(K$3:K117)+1,0)</f>
        <v>0</v>
      </c>
    </row>
    <row r="119" spans="8:11" ht="15" customHeight="1" x14ac:dyDescent="0.15">
      <c r="H119" s="5">
        <f t="shared" si="2"/>
        <v>0</v>
      </c>
      <c r="I119" s="5">
        <f>IF(MAX(I$1:I116)&gt;=B$16,0,IF(OR(I118=C$4,I118=C$5,I118=C$6,I118=C$7,I118=C$8,I118=C$9,I118=C$10,I118=C$11,I118=C$12,I118=C$13,I118=C$14,I118=C$15),"本月合计",IF(I118="本月合计","本年累计",MAX(I$3:I118)+1)))</f>
        <v>0</v>
      </c>
      <c r="J119" s="3">
        <f>IF(T119="",0,IF(INT(LEFT(T119,C$21))=B$21,MAX(J$3:J118)+1,0))</f>
        <v>0</v>
      </c>
      <c r="K119" s="6">
        <f>IF(AND(O119=B$23,Q119=B$24),MAX(K$3:K118)+1,0)</f>
        <v>0</v>
      </c>
    </row>
    <row r="120" spans="8:11" ht="15" customHeight="1" x14ac:dyDescent="0.15">
      <c r="H120" s="5">
        <f t="shared" si="2"/>
        <v>0</v>
      </c>
      <c r="I120" s="5">
        <f>IF(MAX(I$1:I117)&gt;=B$16,0,IF(OR(I119=C$4,I119=C$5,I119=C$6,I119=C$7,I119=C$8,I119=C$9,I119=C$10,I119=C$11,I119=C$12,I119=C$13,I119=C$14,I119=C$15),"本月合计",IF(I119="本月合计","本年累计",MAX(I$3:I119)+1)))</f>
        <v>0</v>
      </c>
      <c r="J120" s="3">
        <f>IF(T120="",0,IF(INT(LEFT(T120,C$21))=B$21,MAX(J$3:J119)+1,0))</f>
        <v>0</v>
      </c>
      <c r="K120" s="6">
        <f>IF(AND(O120=B$23,Q120=B$24),MAX(K$3:K119)+1,0)</f>
        <v>0</v>
      </c>
    </row>
    <row r="121" spans="8:11" ht="15" customHeight="1" x14ac:dyDescent="0.15">
      <c r="H121" s="5">
        <f t="shared" si="2"/>
        <v>0</v>
      </c>
      <c r="I121" s="5">
        <f>IF(MAX(I$1:I118)&gt;=B$16,0,IF(OR(I120=C$4,I120=C$5,I120=C$6,I120=C$7,I120=C$8,I120=C$9,I120=C$10,I120=C$11,I120=C$12,I120=C$13,I120=C$14,I120=C$15),"本月合计",IF(I120="本月合计","本年累计",MAX(I$3:I120)+1)))</f>
        <v>0</v>
      </c>
      <c r="J121" s="3">
        <f>IF(T121="",0,IF(INT(LEFT(T121,C$21))=B$21,MAX(J$3:J120)+1,0))</f>
        <v>0</v>
      </c>
      <c r="K121" s="6">
        <f>IF(AND(O121=B$23,Q121=B$24),MAX(K$3:K120)+1,0)</f>
        <v>0</v>
      </c>
    </row>
    <row r="122" spans="8:11" ht="15" customHeight="1" x14ac:dyDescent="0.15">
      <c r="H122" s="5">
        <f t="shared" si="2"/>
        <v>0</v>
      </c>
      <c r="I122" s="5">
        <f>IF(MAX(I$1:I119)&gt;=B$16,0,IF(OR(I121=C$4,I121=C$5,I121=C$6,I121=C$7,I121=C$8,I121=C$9,I121=C$10,I121=C$11,I121=C$12,I121=C$13,I121=C$14,I121=C$15),"本月合计",IF(I121="本月合计","本年累计",MAX(I$3:I121)+1)))</f>
        <v>0</v>
      </c>
      <c r="J122" s="3">
        <f>IF(T122="",0,IF(INT(LEFT(T122,C$21))=B$21,MAX(J$3:J121)+1,0))</f>
        <v>0</v>
      </c>
      <c r="K122" s="6">
        <f>IF(AND(O122=B$23,Q122=B$24),MAX(K$3:K121)+1,0)</f>
        <v>0</v>
      </c>
    </row>
    <row r="123" spans="8:11" ht="15" customHeight="1" x14ac:dyDescent="0.15">
      <c r="H123" s="5">
        <f t="shared" si="2"/>
        <v>0</v>
      </c>
      <c r="I123" s="5">
        <f>IF(MAX(I$1:I120)&gt;=B$16,0,IF(OR(I122=C$4,I122=C$5,I122=C$6,I122=C$7,I122=C$8,I122=C$9,I122=C$10,I122=C$11,I122=C$12,I122=C$13,I122=C$14,I122=C$15),"本月合计",IF(I122="本月合计","本年累计",MAX(I$3:I122)+1)))</f>
        <v>0</v>
      </c>
      <c r="J123" s="3">
        <f>IF(T123="",0,IF(INT(LEFT(T123,C$21))=B$21,MAX(J$3:J122)+1,0))</f>
        <v>0</v>
      </c>
      <c r="K123" s="6">
        <f>IF(AND(O123=B$23,Q123=B$24),MAX(K$3:K122)+1,0)</f>
        <v>0</v>
      </c>
    </row>
    <row r="124" spans="8:11" ht="15" customHeight="1" x14ac:dyDescent="0.15">
      <c r="H124" s="5">
        <f t="shared" si="2"/>
        <v>0</v>
      </c>
      <c r="I124" s="5">
        <f>IF(MAX(I$1:I121)&gt;=B$16,0,IF(OR(I123=C$4,I123=C$5,I123=C$6,I123=C$7,I123=C$8,I123=C$9,I123=C$10,I123=C$11,I123=C$12,I123=C$13,I123=C$14,I123=C$15),"本月合计",IF(I123="本月合计","本年累计",MAX(I$3:I123)+1)))</f>
        <v>0</v>
      </c>
      <c r="J124" s="3">
        <f>IF(T124="",0,IF(INT(LEFT(T124,C$21))=B$21,MAX(J$3:J123)+1,0))</f>
        <v>0</v>
      </c>
      <c r="K124" s="6">
        <f>IF(AND(O124=B$23,Q124=B$24),MAX(K$3:K123)+1,0)</f>
        <v>0</v>
      </c>
    </row>
    <row r="125" spans="8:11" ht="15" customHeight="1" x14ac:dyDescent="0.15">
      <c r="H125" s="5">
        <f t="shared" si="2"/>
        <v>0</v>
      </c>
      <c r="I125" s="5">
        <f>IF(MAX(I$1:I122)&gt;=B$16,0,IF(OR(I124=C$4,I124=C$5,I124=C$6,I124=C$7,I124=C$8,I124=C$9,I124=C$10,I124=C$11,I124=C$12,I124=C$13,I124=C$14,I124=C$15),"本月合计",IF(I124="本月合计","本年累计",MAX(I$3:I124)+1)))</f>
        <v>0</v>
      </c>
      <c r="J125" s="3">
        <f>IF(T125="",0,IF(INT(LEFT(T125,C$21))=B$21,MAX(J$3:J124)+1,0))</f>
        <v>0</v>
      </c>
      <c r="K125" s="6">
        <f>IF(AND(O125=B$23,Q125=B$24),MAX(K$3:K124)+1,0)</f>
        <v>0</v>
      </c>
    </row>
    <row r="126" spans="8:11" ht="15" customHeight="1" x14ac:dyDescent="0.15">
      <c r="H126" s="5">
        <f t="shared" si="2"/>
        <v>0</v>
      </c>
      <c r="I126" s="5">
        <f>IF(MAX(I$1:I123)&gt;=B$16,0,IF(OR(I125=C$4,I125=C$5,I125=C$6,I125=C$7,I125=C$8,I125=C$9,I125=C$10,I125=C$11,I125=C$12,I125=C$13,I125=C$14,I125=C$15),"本月合计",IF(I125="本月合计","本年累计",MAX(I$3:I125)+1)))</f>
        <v>0</v>
      </c>
      <c r="J126" s="3">
        <f>IF(T126="",0,IF(INT(LEFT(T126,C$21))=B$21,MAX(J$3:J125)+1,0))</f>
        <v>0</v>
      </c>
      <c r="K126" s="6">
        <f>IF(AND(O126=B$23,Q126=B$24),MAX(K$3:K125)+1,0)</f>
        <v>0</v>
      </c>
    </row>
    <row r="127" spans="8:11" ht="15" customHeight="1" x14ac:dyDescent="0.15">
      <c r="H127" s="5">
        <f t="shared" si="2"/>
        <v>0</v>
      </c>
      <c r="I127" s="5">
        <f>IF(MAX(I$1:I124)&gt;=B$16,0,IF(OR(I126=C$4,I126=C$5,I126=C$6,I126=C$7,I126=C$8,I126=C$9,I126=C$10,I126=C$11,I126=C$12,I126=C$13,I126=C$14,I126=C$15),"本月合计",IF(I126="本月合计","本年累计",MAX(I$3:I126)+1)))</f>
        <v>0</v>
      </c>
      <c r="J127" s="3">
        <f>IF(T127="",0,IF(INT(LEFT(T127,C$21))=B$21,MAX(J$3:J126)+1,0))</f>
        <v>0</v>
      </c>
      <c r="K127" s="6">
        <f>IF(AND(O127=B$23,Q127=B$24),MAX(K$3:K126)+1,0)</f>
        <v>0</v>
      </c>
    </row>
    <row r="128" spans="8:11" ht="15" customHeight="1" x14ac:dyDescent="0.15">
      <c r="H128" s="5">
        <f t="shared" si="2"/>
        <v>0</v>
      </c>
      <c r="I128" s="5">
        <f>IF(MAX(I$1:I125)&gt;=B$16,0,IF(OR(I127=C$4,I127=C$5,I127=C$6,I127=C$7,I127=C$8,I127=C$9,I127=C$10,I127=C$11,I127=C$12,I127=C$13,I127=C$14,I127=C$15),"本月合计",IF(I127="本月合计","本年累计",MAX(I$3:I127)+1)))</f>
        <v>0</v>
      </c>
      <c r="J128" s="3">
        <f>IF(T128="",0,IF(INT(LEFT(T128,C$21))=B$21,MAX(J$3:J127)+1,0))</f>
        <v>0</v>
      </c>
      <c r="K128" s="6">
        <f>IF(AND(O128=B$23,Q128=B$24),MAX(K$3:K127)+1,0)</f>
        <v>0</v>
      </c>
    </row>
    <row r="129" spans="8:11" ht="15" customHeight="1" x14ac:dyDescent="0.15">
      <c r="H129" s="5">
        <f t="shared" si="2"/>
        <v>0</v>
      </c>
      <c r="I129" s="5">
        <f>IF(MAX(I$1:I126)&gt;=B$16,0,IF(OR(I128=C$4,I128=C$5,I128=C$6,I128=C$7,I128=C$8,I128=C$9,I128=C$10,I128=C$11,I128=C$12,I128=C$13,I128=C$14,I128=C$15),"本月合计",IF(I128="本月合计","本年累计",MAX(I$3:I128)+1)))</f>
        <v>0</v>
      </c>
      <c r="J129" s="3">
        <f>IF(T129="",0,IF(INT(LEFT(T129,C$21))=B$21,MAX(J$3:J128)+1,0))</f>
        <v>0</v>
      </c>
      <c r="K129" s="6">
        <f>IF(AND(O129=B$23,Q129=B$24),MAX(K$3:K128)+1,0)</f>
        <v>0</v>
      </c>
    </row>
    <row r="130" spans="8:11" ht="15" customHeight="1" x14ac:dyDescent="0.15">
      <c r="H130" s="5">
        <f t="shared" si="2"/>
        <v>0</v>
      </c>
      <c r="I130" s="5">
        <f>IF(MAX(I$1:I127)&gt;=B$16,0,IF(OR(I129=C$4,I129=C$5,I129=C$6,I129=C$7,I129=C$8,I129=C$9,I129=C$10,I129=C$11,I129=C$12,I129=C$13,I129=C$14,I129=C$15),"本月合计",IF(I129="本月合计","本年累计",MAX(I$3:I129)+1)))</f>
        <v>0</v>
      </c>
      <c r="J130" s="3">
        <f>IF(T130="",0,IF(INT(LEFT(T130,C$21))=B$21,MAX(J$3:J129)+1,0))</f>
        <v>0</v>
      </c>
      <c r="K130" s="6">
        <f>IF(AND(O130=B$23,Q130=B$24),MAX(K$3:K129)+1,0)</f>
        <v>0</v>
      </c>
    </row>
    <row r="131" spans="8:11" ht="15" customHeight="1" x14ac:dyDescent="0.15">
      <c r="H131" s="5">
        <f t="shared" si="2"/>
        <v>0</v>
      </c>
      <c r="I131" s="5">
        <f>IF(MAX(I$1:I128)&gt;=B$16,0,IF(OR(I130=C$4,I130=C$5,I130=C$6,I130=C$7,I130=C$8,I130=C$9,I130=C$10,I130=C$11,I130=C$12,I130=C$13,I130=C$14,I130=C$15),"本月合计",IF(I130="本月合计","本年累计",MAX(I$3:I130)+1)))</f>
        <v>0</v>
      </c>
      <c r="J131" s="3">
        <f>IF(T131="",0,IF(INT(LEFT(T131,C$21))=B$21,MAX(J$3:J130)+1,0))</f>
        <v>0</v>
      </c>
      <c r="K131" s="6">
        <f>IF(AND(O131=B$23,Q131=B$24),MAX(K$3:K130)+1,0)</f>
        <v>0</v>
      </c>
    </row>
    <row r="132" spans="8:11" ht="15" customHeight="1" x14ac:dyDescent="0.15">
      <c r="H132" s="5">
        <f t="shared" si="2"/>
        <v>0</v>
      </c>
      <c r="I132" s="5">
        <f>IF(MAX(I$1:I129)&gt;=B$16,0,IF(OR(I131=C$4,I131=C$5,I131=C$6,I131=C$7,I131=C$8,I131=C$9,I131=C$10,I131=C$11,I131=C$12,I131=C$13,I131=C$14,I131=C$15),"本月合计",IF(I131="本月合计","本年累计",MAX(I$3:I131)+1)))</f>
        <v>0</v>
      </c>
      <c r="J132" s="3">
        <f>IF(T132="",0,IF(INT(LEFT(T132,C$21))=B$21,MAX(J$3:J131)+1,0))</f>
        <v>0</v>
      </c>
      <c r="K132" s="6">
        <f>IF(AND(O132=B$23,Q132=B$24),MAX(K$3:K131)+1,0)</f>
        <v>0</v>
      </c>
    </row>
    <row r="133" spans="8:11" ht="15" customHeight="1" x14ac:dyDescent="0.15">
      <c r="H133" s="5">
        <f t="shared" ref="H133:H196" si="3">IF(I133=0,0,ROW()-3)</f>
        <v>0</v>
      </c>
      <c r="I133" s="5">
        <f>IF(MAX(I$1:I130)&gt;=B$16,0,IF(OR(I132=C$4,I132=C$5,I132=C$6,I132=C$7,I132=C$8,I132=C$9,I132=C$10,I132=C$11,I132=C$12,I132=C$13,I132=C$14,I132=C$15),"本月合计",IF(I132="本月合计","本年累计",MAX(I$3:I132)+1)))</f>
        <v>0</v>
      </c>
      <c r="J133" s="3">
        <f>IF(T133="",0,IF(INT(LEFT(T133,C$21))=B$21,MAX(J$3:J132)+1,0))</f>
        <v>0</v>
      </c>
      <c r="K133" s="6">
        <f>IF(AND(O133=B$23,Q133=B$24),MAX(K$3:K132)+1,0)</f>
        <v>0</v>
      </c>
    </row>
    <row r="134" spans="8:11" ht="15" customHeight="1" x14ac:dyDescent="0.15">
      <c r="H134" s="5">
        <f t="shared" si="3"/>
        <v>0</v>
      </c>
      <c r="I134" s="5">
        <f>IF(MAX(I$1:I131)&gt;=B$16,0,IF(OR(I133=C$4,I133=C$5,I133=C$6,I133=C$7,I133=C$8,I133=C$9,I133=C$10,I133=C$11,I133=C$12,I133=C$13,I133=C$14,I133=C$15),"本月合计",IF(I133="本月合计","本年累计",MAX(I$3:I133)+1)))</f>
        <v>0</v>
      </c>
      <c r="J134" s="3">
        <f>IF(T134="",0,IF(INT(LEFT(T134,C$21))=B$21,MAX(J$3:J133)+1,0))</f>
        <v>0</v>
      </c>
      <c r="K134" s="6">
        <f>IF(AND(O134=B$23,Q134=B$24),MAX(K$3:K133)+1,0)</f>
        <v>0</v>
      </c>
    </row>
    <row r="135" spans="8:11" ht="15" customHeight="1" x14ac:dyDescent="0.15">
      <c r="H135" s="5">
        <f t="shared" si="3"/>
        <v>0</v>
      </c>
      <c r="I135" s="5">
        <f>IF(MAX(I$1:I132)&gt;=B$16,0,IF(OR(I134=C$4,I134=C$5,I134=C$6,I134=C$7,I134=C$8,I134=C$9,I134=C$10,I134=C$11,I134=C$12,I134=C$13,I134=C$14,I134=C$15),"本月合计",IF(I134="本月合计","本年累计",MAX(I$3:I134)+1)))</f>
        <v>0</v>
      </c>
      <c r="J135" s="3">
        <f>IF(T135="",0,IF(INT(LEFT(T135,C$21))=B$21,MAX(J$3:J134)+1,0))</f>
        <v>0</v>
      </c>
      <c r="K135" s="6">
        <f>IF(AND(O135=B$23,Q135=B$24),MAX(K$3:K134)+1,0)</f>
        <v>0</v>
      </c>
    </row>
    <row r="136" spans="8:11" ht="15" customHeight="1" x14ac:dyDescent="0.15">
      <c r="H136" s="5">
        <f t="shared" si="3"/>
        <v>0</v>
      </c>
      <c r="I136" s="5">
        <f>IF(MAX(I$1:I133)&gt;=B$16,0,IF(OR(I135=C$4,I135=C$5,I135=C$6,I135=C$7,I135=C$8,I135=C$9,I135=C$10,I135=C$11,I135=C$12,I135=C$13,I135=C$14,I135=C$15),"本月合计",IF(I135="本月合计","本年累计",MAX(I$3:I135)+1)))</f>
        <v>0</v>
      </c>
      <c r="J136" s="3">
        <f>IF(T136="",0,IF(INT(LEFT(T136,C$21))=B$21,MAX(J$3:J135)+1,0))</f>
        <v>0</v>
      </c>
      <c r="K136" s="6">
        <f>IF(AND(O136=B$23,Q136=B$24),MAX(K$3:K135)+1,0)</f>
        <v>0</v>
      </c>
    </row>
    <row r="137" spans="8:11" ht="15" customHeight="1" x14ac:dyDescent="0.15">
      <c r="H137" s="5">
        <f t="shared" si="3"/>
        <v>0</v>
      </c>
      <c r="I137" s="5">
        <f>IF(MAX(I$1:I134)&gt;=B$16,0,IF(OR(I136=C$4,I136=C$5,I136=C$6,I136=C$7,I136=C$8,I136=C$9,I136=C$10,I136=C$11,I136=C$12,I136=C$13,I136=C$14,I136=C$15),"本月合计",IF(I136="本月合计","本年累计",MAX(I$3:I136)+1)))</f>
        <v>0</v>
      </c>
      <c r="J137" s="3">
        <f>IF(T137="",0,IF(INT(LEFT(T137,C$21))=B$21,MAX(J$3:J136)+1,0))</f>
        <v>0</v>
      </c>
      <c r="K137" s="6">
        <f>IF(AND(O137=B$23,Q137=B$24),MAX(K$3:K136)+1,0)</f>
        <v>0</v>
      </c>
    </row>
    <row r="138" spans="8:11" ht="15" customHeight="1" x14ac:dyDescent="0.15">
      <c r="H138" s="5">
        <f t="shared" si="3"/>
        <v>0</v>
      </c>
      <c r="I138" s="5">
        <f>IF(MAX(I$1:I135)&gt;=B$16,0,IF(OR(I137=C$4,I137=C$5,I137=C$6,I137=C$7,I137=C$8,I137=C$9,I137=C$10,I137=C$11,I137=C$12,I137=C$13,I137=C$14,I137=C$15),"本月合计",IF(I137="本月合计","本年累计",MAX(I$3:I137)+1)))</f>
        <v>0</v>
      </c>
      <c r="J138" s="3">
        <f>IF(T138="",0,IF(INT(LEFT(T138,C$21))=B$21,MAX(J$3:J137)+1,0))</f>
        <v>0</v>
      </c>
      <c r="K138" s="6">
        <f>IF(AND(O138=B$23,Q138=B$24),MAX(K$3:K137)+1,0)</f>
        <v>0</v>
      </c>
    </row>
    <row r="139" spans="8:11" ht="15" customHeight="1" x14ac:dyDescent="0.15">
      <c r="H139" s="5">
        <f t="shared" si="3"/>
        <v>0</v>
      </c>
      <c r="I139" s="5">
        <f>IF(MAX(I$1:I136)&gt;=B$16,0,IF(OR(I138=C$4,I138=C$5,I138=C$6,I138=C$7,I138=C$8,I138=C$9,I138=C$10,I138=C$11,I138=C$12,I138=C$13,I138=C$14,I138=C$15),"本月合计",IF(I138="本月合计","本年累计",MAX(I$3:I138)+1)))</f>
        <v>0</v>
      </c>
      <c r="J139" s="3">
        <f>IF(T139="",0,IF(INT(LEFT(T139,C$21))=B$21,MAX(J$3:J138)+1,0))</f>
        <v>0</v>
      </c>
      <c r="K139" s="6">
        <f>IF(AND(O139=B$23,Q139=B$24),MAX(K$3:K138)+1,0)</f>
        <v>0</v>
      </c>
    </row>
    <row r="140" spans="8:11" ht="15" customHeight="1" x14ac:dyDescent="0.15">
      <c r="H140" s="5">
        <f t="shared" si="3"/>
        <v>0</v>
      </c>
      <c r="I140" s="5">
        <f>IF(MAX(I$1:I137)&gt;=B$16,0,IF(OR(I139=C$4,I139=C$5,I139=C$6,I139=C$7,I139=C$8,I139=C$9,I139=C$10,I139=C$11,I139=C$12,I139=C$13,I139=C$14,I139=C$15),"本月合计",IF(I139="本月合计","本年累计",MAX(I$3:I139)+1)))</f>
        <v>0</v>
      </c>
      <c r="J140" s="3">
        <f>IF(T140="",0,IF(INT(LEFT(T140,C$21))=B$21,MAX(J$3:J139)+1,0))</f>
        <v>0</v>
      </c>
      <c r="K140" s="6">
        <f>IF(AND(O140=B$23,Q140=B$24),MAX(K$3:K139)+1,0)</f>
        <v>0</v>
      </c>
    </row>
    <row r="141" spans="8:11" ht="15" customHeight="1" x14ac:dyDescent="0.15">
      <c r="H141" s="5">
        <f t="shared" si="3"/>
        <v>0</v>
      </c>
      <c r="I141" s="5">
        <f>IF(MAX(I$1:I138)&gt;=B$16,0,IF(OR(I140=C$4,I140=C$5,I140=C$6,I140=C$7,I140=C$8,I140=C$9,I140=C$10,I140=C$11,I140=C$12,I140=C$13,I140=C$14,I140=C$15),"本月合计",IF(I140="本月合计","本年累计",MAX(I$3:I140)+1)))</f>
        <v>0</v>
      </c>
      <c r="J141" s="3">
        <f>IF(T141="",0,IF(INT(LEFT(T141,C$21))=B$21,MAX(J$3:J140)+1,0))</f>
        <v>0</v>
      </c>
      <c r="K141" s="6">
        <f>IF(AND(O141=B$23,Q141=B$24),MAX(K$3:K140)+1,0)</f>
        <v>0</v>
      </c>
    </row>
    <row r="142" spans="8:11" ht="15" customHeight="1" x14ac:dyDescent="0.15">
      <c r="H142" s="5">
        <f t="shared" si="3"/>
        <v>0</v>
      </c>
      <c r="I142" s="5">
        <f>IF(MAX(I$1:I139)&gt;=B$16,0,IF(OR(I141=C$4,I141=C$5,I141=C$6,I141=C$7,I141=C$8,I141=C$9,I141=C$10,I141=C$11,I141=C$12,I141=C$13,I141=C$14,I141=C$15),"本月合计",IF(I141="本月合计","本年累计",MAX(I$3:I141)+1)))</f>
        <v>0</v>
      </c>
      <c r="J142" s="3">
        <f>IF(T142="",0,IF(INT(LEFT(T142,C$21))=B$21,MAX(J$3:J141)+1,0))</f>
        <v>0</v>
      </c>
      <c r="K142" s="6">
        <f>IF(AND(O142=B$23,Q142=B$24),MAX(K$3:K141)+1,0)</f>
        <v>0</v>
      </c>
    </row>
    <row r="143" spans="8:11" ht="15" customHeight="1" x14ac:dyDescent="0.15">
      <c r="H143" s="5">
        <f t="shared" si="3"/>
        <v>0</v>
      </c>
      <c r="I143" s="5">
        <f>IF(MAX(I$1:I140)&gt;=B$16,0,IF(OR(I142=C$4,I142=C$5,I142=C$6,I142=C$7,I142=C$8,I142=C$9,I142=C$10,I142=C$11,I142=C$12,I142=C$13,I142=C$14,I142=C$15),"本月合计",IF(I142="本月合计","本年累计",MAX(I$3:I142)+1)))</f>
        <v>0</v>
      </c>
      <c r="J143" s="3">
        <f>IF(T143="",0,IF(INT(LEFT(T143,C$21))=B$21,MAX(J$3:J142)+1,0))</f>
        <v>0</v>
      </c>
      <c r="K143" s="6">
        <f>IF(AND(O143=B$23,Q143=B$24),MAX(K$3:K142)+1,0)</f>
        <v>0</v>
      </c>
    </row>
    <row r="144" spans="8:11" ht="15" customHeight="1" x14ac:dyDescent="0.15">
      <c r="H144" s="5">
        <f t="shared" si="3"/>
        <v>0</v>
      </c>
      <c r="I144" s="5">
        <f>IF(MAX(I$1:I141)&gt;=B$16,0,IF(OR(I143=C$4,I143=C$5,I143=C$6,I143=C$7,I143=C$8,I143=C$9,I143=C$10,I143=C$11,I143=C$12,I143=C$13,I143=C$14,I143=C$15),"本月合计",IF(I143="本月合计","本年累计",MAX(I$3:I143)+1)))</f>
        <v>0</v>
      </c>
      <c r="J144" s="3">
        <f>IF(T144="",0,IF(INT(LEFT(T144,C$21))=B$21,MAX(J$3:J143)+1,0))</f>
        <v>0</v>
      </c>
      <c r="K144" s="6">
        <f>IF(AND(O144=B$23,Q144=B$24),MAX(K$3:K143)+1,0)</f>
        <v>0</v>
      </c>
    </row>
    <row r="145" spans="8:11" ht="15" customHeight="1" x14ac:dyDescent="0.15">
      <c r="H145" s="5">
        <f t="shared" si="3"/>
        <v>0</v>
      </c>
      <c r="I145" s="5">
        <f>IF(MAX(I$1:I142)&gt;=B$16,0,IF(OR(I144=C$4,I144=C$5,I144=C$6,I144=C$7,I144=C$8,I144=C$9,I144=C$10,I144=C$11,I144=C$12,I144=C$13,I144=C$14,I144=C$15),"本月合计",IF(I144="本月合计","本年累计",MAX(I$3:I144)+1)))</f>
        <v>0</v>
      </c>
      <c r="J145" s="3">
        <f>IF(T145="",0,IF(INT(LEFT(T145,C$21))=B$21,MAX(J$3:J144)+1,0))</f>
        <v>0</v>
      </c>
      <c r="K145" s="6">
        <f>IF(AND(O145=B$23,Q145=B$24),MAX(K$3:K144)+1,0)</f>
        <v>0</v>
      </c>
    </row>
    <row r="146" spans="8:11" ht="15" customHeight="1" x14ac:dyDescent="0.15">
      <c r="H146" s="5">
        <f t="shared" si="3"/>
        <v>0</v>
      </c>
      <c r="I146" s="5">
        <f>IF(MAX(I$1:I143)&gt;=B$16,0,IF(OR(I145=C$4,I145=C$5,I145=C$6,I145=C$7,I145=C$8,I145=C$9,I145=C$10,I145=C$11,I145=C$12,I145=C$13,I145=C$14,I145=C$15),"本月合计",IF(I145="本月合计","本年累计",MAX(I$3:I145)+1)))</f>
        <v>0</v>
      </c>
      <c r="J146" s="3">
        <f>IF(T146="",0,IF(INT(LEFT(T146,C$21))=B$21,MAX(J$3:J145)+1,0))</f>
        <v>0</v>
      </c>
      <c r="K146" s="6">
        <f>IF(AND(O146=B$23,Q146=B$24),MAX(K$3:K145)+1,0)</f>
        <v>0</v>
      </c>
    </row>
    <row r="147" spans="8:11" ht="15" customHeight="1" x14ac:dyDescent="0.15">
      <c r="H147" s="5">
        <f t="shared" si="3"/>
        <v>0</v>
      </c>
      <c r="I147" s="5">
        <f>IF(MAX(I$1:I144)&gt;=B$16,0,IF(OR(I146=C$4,I146=C$5,I146=C$6,I146=C$7,I146=C$8,I146=C$9,I146=C$10,I146=C$11,I146=C$12,I146=C$13,I146=C$14,I146=C$15),"本月合计",IF(I146="本月合计","本年累计",MAX(I$3:I146)+1)))</f>
        <v>0</v>
      </c>
      <c r="J147" s="3">
        <f>IF(T147="",0,IF(INT(LEFT(T147,C$21))=B$21,MAX(J$3:J146)+1,0))</f>
        <v>0</v>
      </c>
      <c r="K147" s="6">
        <f>IF(AND(O147=B$23,Q147=B$24),MAX(K$3:K146)+1,0)</f>
        <v>0</v>
      </c>
    </row>
    <row r="148" spans="8:11" ht="15" customHeight="1" x14ac:dyDescent="0.15">
      <c r="H148" s="5">
        <f t="shared" si="3"/>
        <v>0</v>
      </c>
      <c r="I148" s="5">
        <f>IF(MAX(I$1:I145)&gt;=B$16,0,IF(OR(I147=C$4,I147=C$5,I147=C$6,I147=C$7,I147=C$8,I147=C$9,I147=C$10,I147=C$11,I147=C$12,I147=C$13,I147=C$14,I147=C$15),"本月合计",IF(I147="本月合计","本年累计",MAX(I$3:I147)+1)))</f>
        <v>0</v>
      </c>
      <c r="J148" s="3">
        <f>IF(T148="",0,IF(INT(LEFT(T148,C$21))=B$21,MAX(J$3:J147)+1,0))</f>
        <v>0</v>
      </c>
      <c r="K148" s="6">
        <f>IF(AND(O148=B$23,Q148=B$24),MAX(K$3:K147)+1,0)</f>
        <v>0</v>
      </c>
    </row>
    <row r="149" spans="8:11" ht="15" customHeight="1" x14ac:dyDescent="0.15">
      <c r="H149" s="5">
        <f t="shared" si="3"/>
        <v>0</v>
      </c>
      <c r="I149" s="5">
        <f>IF(MAX(I$1:I146)&gt;=B$16,0,IF(OR(I148=C$4,I148=C$5,I148=C$6,I148=C$7,I148=C$8,I148=C$9,I148=C$10,I148=C$11,I148=C$12,I148=C$13,I148=C$14,I148=C$15),"本月合计",IF(I148="本月合计","本年累计",MAX(I$3:I148)+1)))</f>
        <v>0</v>
      </c>
      <c r="J149" s="3">
        <f>IF(T149="",0,IF(INT(LEFT(T149,C$21))=B$21,MAX(J$3:J148)+1,0))</f>
        <v>0</v>
      </c>
      <c r="K149" s="6">
        <f>IF(AND(O149=B$23,Q149=B$24),MAX(K$3:K148)+1,0)</f>
        <v>0</v>
      </c>
    </row>
    <row r="150" spans="8:11" ht="15" customHeight="1" x14ac:dyDescent="0.15">
      <c r="H150" s="5">
        <f t="shared" si="3"/>
        <v>0</v>
      </c>
      <c r="I150" s="5">
        <f>IF(MAX(I$1:I147)&gt;=B$16,0,IF(OR(I149=C$4,I149=C$5,I149=C$6,I149=C$7,I149=C$8,I149=C$9,I149=C$10,I149=C$11,I149=C$12,I149=C$13,I149=C$14,I149=C$15),"本月合计",IF(I149="本月合计","本年累计",MAX(I$3:I149)+1)))</f>
        <v>0</v>
      </c>
      <c r="J150" s="3">
        <f>IF(T150="",0,IF(INT(LEFT(T150,C$21))=B$21,MAX(J$3:J149)+1,0))</f>
        <v>0</v>
      </c>
      <c r="K150" s="6">
        <f>IF(AND(O150=B$23,Q150=B$24),MAX(K$3:K149)+1,0)</f>
        <v>0</v>
      </c>
    </row>
    <row r="151" spans="8:11" ht="15" customHeight="1" x14ac:dyDescent="0.15">
      <c r="H151" s="5">
        <f t="shared" si="3"/>
        <v>0</v>
      </c>
      <c r="I151" s="5">
        <f>IF(MAX(I$1:I148)&gt;=B$16,0,IF(OR(I150=C$4,I150=C$5,I150=C$6,I150=C$7,I150=C$8,I150=C$9,I150=C$10,I150=C$11,I150=C$12,I150=C$13,I150=C$14,I150=C$15),"本月合计",IF(I150="本月合计","本年累计",MAX(I$3:I150)+1)))</f>
        <v>0</v>
      </c>
      <c r="J151" s="3">
        <f>IF(T151="",0,IF(INT(LEFT(T151,C$21))=B$21,MAX(J$3:J150)+1,0))</f>
        <v>0</v>
      </c>
      <c r="K151" s="6">
        <f>IF(AND(O151=B$23,Q151=B$24),MAX(K$3:K150)+1,0)</f>
        <v>0</v>
      </c>
    </row>
    <row r="152" spans="8:11" ht="15" customHeight="1" x14ac:dyDescent="0.15">
      <c r="H152" s="5">
        <f t="shared" si="3"/>
        <v>0</v>
      </c>
      <c r="I152" s="5">
        <f>IF(MAX(I$1:I149)&gt;=B$16,0,IF(OR(I151=C$4,I151=C$5,I151=C$6,I151=C$7,I151=C$8,I151=C$9,I151=C$10,I151=C$11,I151=C$12,I151=C$13,I151=C$14,I151=C$15),"本月合计",IF(I151="本月合计","本年累计",MAX(I$3:I151)+1)))</f>
        <v>0</v>
      </c>
      <c r="J152" s="3">
        <f>IF(T152="",0,IF(INT(LEFT(T152,C$21))=B$21,MAX(J$3:J151)+1,0))</f>
        <v>0</v>
      </c>
      <c r="K152" s="6">
        <f>IF(AND(O152=B$23,Q152=B$24),MAX(K$3:K151)+1,0)</f>
        <v>0</v>
      </c>
    </row>
    <row r="153" spans="8:11" ht="15" customHeight="1" x14ac:dyDescent="0.15">
      <c r="H153" s="5">
        <f t="shared" si="3"/>
        <v>0</v>
      </c>
      <c r="I153" s="5">
        <f>IF(MAX(I$1:I150)&gt;=B$16,0,IF(OR(I152=C$4,I152=C$5,I152=C$6,I152=C$7,I152=C$8,I152=C$9,I152=C$10,I152=C$11,I152=C$12,I152=C$13,I152=C$14,I152=C$15),"本月合计",IF(I152="本月合计","本年累计",MAX(I$3:I152)+1)))</f>
        <v>0</v>
      </c>
      <c r="J153" s="3">
        <f>IF(T153="",0,IF(INT(LEFT(T153,C$21))=B$21,MAX(J$3:J152)+1,0))</f>
        <v>0</v>
      </c>
      <c r="K153" s="6">
        <f>IF(AND(O153=B$23,Q153=B$24),MAX(K$3:K152)+1,0)</f>
        <v>0</v>
      </c>
    </row>
    <row r="154" spans="8:11" ht="15" customHeight="1" x14ac:dyDescent="0.15">
      <c r="H154" s="5">
        <f t="shared" si="3"/>
        <v>0</v>
      </c>
      <c r="I154" s="5">
        <f>IF(MAX(I$1:I151)&gt;=B$16,0,IF(OR(I153=C$4,I153=C$5,I153=C$6,I153=C$7,I153=C$8,I153=C$9,I153=C$10,I153=C$11,I153=C$12,I153=C$13,I153=C$14,I153=C$15),"本月合计",IF(I153="本月合计","本年累计",MAX(I$3:I153)+1)))</f>
        <v>0</v>
      </c>
      <c r="J154" s="3">
        <f>IF(T154="",0,IF(INT(LEFT(T154,C$21))=B$21,MAX(J$3:J153)+1,0))</f>
        <v>0</v>
      </c>
      <c r="K154" s="6">
        <f>IF(AND(O154=B$23,Q154=B$24),MAX(K$3:K153)+1,0)</f>
        <v>0</v>
      </c>
    </row>
    <row r="155" spans="8:11" ht="15" customHeight="1" x14ac:dyDescent="0.15">
      <c r="H155" s="5">
        <f t="shared" si="3"/>
        <v>0</v>
      </c>
      <c r="I155" s="5">
        <f>IF(MAX(I$1:I152)&gt;=B$16,0,IF(OR(I154=C$4,I154=C$5,I154=C$6,I154=C$7,I154=C$8,I154=C$9,I154=C$10,I154=C$11,I154=C$12,I154=C$13,I154=C$14,I154=C$15),"本月合计",IF(I154="本月合计","本年累计",MAX(I$3:I154)+1)))</f>
        <v>0</v>
      </c>
      <c r="J155" s="3">
        <f>IF(T155="",0,IF(INT(LEFT(T155,C$21))=B$21,MAX(J$3:J154)+1,0))</f>
        <v>0</v>
      </c>
      <c r="K155" s="6">
        <f>IF(AND(O155=B$23,Q155=B$24),MAX(K$3:K154)+1,0)</f>
        <v>0</v>
      </c>
    </row>
    <row r="156" spans="8:11" ht="15" customHeight="1" x14ac:dyDescent="0.15">
      <c r="H156" s="5">
        <f t="shared" si="3"/>
        <v>0</v>
      </c>
      <c r="I156" s="5">
        <f>IF(MAX(I$1:I153)&gt;=B$16,0,IF(OR(I155=C$4,I155=C$5,I155=C$6,I155=C$7,I155=C$8,I155=C$9,I155=C$10,I155=C$11,I155=C$12,I155=C$13,I155=C$14,I155=C$15),"本月合计",IF(I155="本月合计","本年累计",MAX(I$3:I155)+1)))</f>
        <v>0</v>
      </c>
      <c r="J156" s="3">
        <f>IF(T156="",0,IF(INT(LEFT(T156,C$21))=B$21,MAX(J$3:J155)+1,0))</f>
        <v>0</v>
      </c>
      <c r="K156" s="6">
        <f>IF(AND(O156=B$23,Q156=B$24),MAX(K$3:K155)+1,0)</f>
        <v>0</v>
      </c>
    </row>
    <row r="157" spans="8:11" ht="15" customHeight="1" x14ac:dyDescent="0.15">
      <c r="H157" s="5">
        <f t="shared" si="3"/>
        <v>0</v>
      </c>
      <c r="I157" s="5">
        <f>IF(MAX(I$1:I154)&gt;=B$16,0,IF(OR(I156=C$4,I156=C$5,I156=C$6,I156=C$7,I156=C$8,I156=C$9,I156=C$10,I156=C$11,I156=C$12,I156=C$13,I156=C$14,I156=C$15),"本月合计",IF(I156="本月合计","本年累计",MAX(I$3:I156)+1)))</f>
        <v>0</v>
      </c>
      <c r="J157" s="3">
        <f>IF(T157="",0,IF(INT(LEFT(T157,C$21))=B$21,MAX(J$3:J156)+1,0))</f>
        <v>0</v>
      </c>
      <c r="K157" s="6">
        <f>IF(AND(O157=B$23,Q157=B$24),MAX(K$3:K156)+1,0)</f>
        <v>0</v>
      </c>
    </row>
    <row r="158" spans="8:11" ht="15" customHeight="1" x14ac:dyDescent="0.15">
      <c r="H158" s="5">
        <f t="shared" si="3"/>
        <v>0</v>
      </c>
      <c r="I158" s="5">
        <f>IF(MAX(I$1:I155)&gt;=B$16,0,IF(OR(I157=C$4,I157=C$5,I157=C$6,I157=C$7,I157=C$8,I157=C$9,I157=C$10,I157=C$11,I157=C$12,I157=C$13,I157=C$14,I157=C$15),"本月合计",IF(I157="本月合计","本年累计",MAX(I$3:I157)+1)))</f>
        <v>0</v>
      </c>
      <c r="J158" s="3">
        <f>IF(T158="",0,IF(INT(LEFT(T158,C$21))=B$21,MAX(J$3:J157)+1,0))</f>
        <v>0</v>
      </c>
      <c r="K158" s="6">
        <f>IF(AND(O158=B$23,Q158=B$24),MAX(K$3:K157)+1,0)</f>
        <v>0</v>
      </c>
    </row>
    <row r="159" spans="8:11" ht="15" customHeight="1" x14ac:dyDescent="0.15">
      <c r="H159" s="5">
        <f t="shared" si="3"/>
        <v>0</v>
      </c>
      <c r="I159" s="5">
        <f>IF(MAX(I$1:I156)&gt;=B$16,0,IF(OR(I158=C$4,I158=C$5,I158=C$6,I158=C$7,I158=C$8,I158=C$9,I158=C$10,I158=C$11,I158=C$12,I158=C$13,I158=C$14,I158=C$15),"本月合计",IF(I158="本月合计","本年累计",MAX(I$3:I158)+1)))</f>
        <v>0</v>
      </c>
      <c r="J159" s="3">
        <f>IF(T159="",0,IF(INT(LEFT(T159,C$21))=B$21,MAX(J$3:J158)+1,0))</f>
        <v>0</v>
      </c>
      <c r="K159" s="6">
        <f>IF(AND(O159=B$23,Q159=B$24),MAX(K$3:K158)+1,0)</f>
        <v>0</v>
      </c>
    </row>
    <row r="160" spans="8:11" ht="15" customHeight="1" x14ac:dyDescent="0.15">
      <c r="H160" s="5">
        <f t="shared" si="3"/>
        <v>0</v>
      </c>
      <c r="I160" s="5">
        <f>IF(MAX(I$1:I157)&gt;=B$16,0,IF(OR(I159=C$4,I159=C$5,I159=C$6,I159=C$7,I159=C$8,I159=C$9,I159=C$10,I159=C$11,I159=C$12,I159=C$13,I159=C$14,I159=C$15),"本月合计",IF(I159="本月合计","本年累计",MAX(I$3:I159)+1)))</f>
        <v>0</v>
      </c>
      <c r="J160" s="3">
        <f>IF(T160="",0,IF(INT(LEFT(T160,C$21))=B$21,MAX(J$3:J159)+1,0))</f>
        <v>0</v>
      </c>
      <c r="K160" s="6">
        <f>IF(AND(O160=B$23,Q160=B$24),MAX(K$3:K159)+1,0)</f>
        <v>0</v>
      </c>
    </row>
    <row r="161" spans="8:11" ht="15" customHeight="1" x14ac:dyDescent="0.15">
      <c r="H161" s="5">
        <f t="shared" si="3"/>
        <v>0</v>
      </c>
      <c r="I161" s="5">
        <f>IF(MAX(I$1:I158)&gt;=B$16,0,IF(OR(I160=C$4,I160=C$5,I160=C$6,I160=C$7,I160=C$8,I160=C$9,I160=C$10,I160=C$11,I160=C$12,I160=C$13,I160=C$14,I160=C$15),"本月合计",IF(I160="本月合计","本年累计",MAX(I$3:I160)+1)))</f>
        <v>0</v>
      </c>
      <c r="J161" s="3">
        <f>IF(T161="",0,IF(INT(LEFT(T161,C$21))=B$21,MAX(J$3:J160)+1,0))</f>
        <v>0</v>
      </c>
      <c r="K161" s="6">
        <f>IF(AND(O161=B$23,Q161=B$24),MAX(K$3:K160)+1,0)</f>
        <v>0</v>
      </c>
    </row>
    <row r="162" spans="8:11" ht="15" customHeight="1" x14ac:dyDescent="0.15">
      <c r="H162" s="5">
        <f t="shared" si="3"/>
        <v>0</v>
      </c>
      <c r="I162" s="5">
        <f>IF(MAX(I$1:I159)&gt;=B$16,0,IF(OR(I161=C$4,I161=C$5,I161=C$6,I161=C$7,I161=C$8,I161=C$9,I161=C$10,I161=C$11,I161=C$12,I161=C$13,I161=C$14,I161=C$15),"本月合计",IF(I161="本月合计","本年累计",MAX(I$3:I161)+1)))</f>
        <v>0</v>
      </c>
      <c r="J162" s="3">
        <f>IF(T162="",0,IF(INT(LEFT(T162,C$21))=B$21,MAX(J$3:J161)+1,0))</f>
        <v>0</v>
      </c>
      <c r="K162" s="6">
        <f>IF(AND(O162=B$23,Q162=B$24),MAX(K$3:K161)+1,0)</f>
        <v>0</v>
      </c>
    </row>
    <row r="163" spans="8:11" ht="15" customHeight="1" x14ac:dyDescent="0.15">
      <c r="H163" s="5">
        <f t="shared" si="3"/>
        <v>0</v>
      </c>
      <c r="I163" s="5">
        <f>IF(MAX(I$1:I160)&gt;=B$16,0,IF(OR(I162=C$4,I162=C$5,I162=C$6,I162=C$7,I162=C$8,I162=C$9,I162=C$10,I162=C$11,I162=C$12,I162=C$13,I162=C$14,I162=C$15),"本月合计",IF(I162="本月合计","本年累计",MAX(I$3:I162)+1)))</f>
        <v>0</v>
      </c>
      <c r="J163" s="3">
        <f>IF(T163="",0,IF(INT(LEFT(T163,C$21))=B$21,MAX(J$3:J162)+1,0))</f>
        <v>0</v>
      </c>
      <c r="K163" s="6">
        <f>IF(AND(O163=B$23,Q163=B$24),MAX(K$3:K162)+1,0)</f>
        <v>0</v>
      </c>
    </row>
    <row r="164" spans="8:11" ht="15" customHeight="1" x14ac:dyDescent="0.15">
      <c r="H164" s="5">
        <f t="shared" si="3"/>
        <v>0</v>
      </c>
      <c r="I164" s="5">
        <f>IF(MAX(I$1:I161)&gt;=B$16,0,IF(OR(I163=C$4,I163=C$5,I163=C$6,I163=C$7,I163=C$8,I163=C$9,I163=C$10,I163=C$11,I163=C$12,I163=C$13,I163=C$14,I163=C$15),"本月合计",IF(I163="本月合计","本年累计",MAX(I$3:I163)+1)))</f>
        <v>0</v>
      </c>
      <c r="J164" s="3">
        <f>IF(T164="",0,IF(INT(LEFT(T164,C$21))=B$21,MAX(J$3:J163)+1,0))</f>
        <v>0</v>
      </c>
      <c r="K164" s="6">
        <f>IF(AND(O164=B$23,Q164=B$24),MAX(K$3:K163)+1,0)</f>
        <v>0</v>
      </c>
    </row>
    <row r="165" spans="8:11" ht="15" customHeight="1" x14ac:dyDescent="0.15">
      <c r="H165" s="5">
        <f t="shared" si="3"/>
        <v>0</v>
      </c>
      <c r="I165" s="5">
        <f>IF(MAX(I$1:I162)&gt;=B$16,0,IF(OR(I164=C$4,I164=C$5,I164=C$6,I164=C$7,I164=C$8,I164=C$9,I164=C$10,I164=C$11,I164=C$12,I164=C$13,I164=C$14,I164=C$15),"本月合计",IF(I164="本月合计","本年累计",MAX(I$3:I164)+1)))</f>
        <v>0</v>
      </c>
      <c r="J165" s="3">
        <f>IF(T165="",0,IF(INT(LEFT(T165,C$21))=B$21,MAX(J$3:J164)+1,0))</f>
        <v>0</v>
      </c>
      <c r="K165" s="6">
        <f>IF(AND(O165=B$23,Q165=B$24),MAX(K$3:K164)+1,0)</f>
        <v>0</v>
      </c>
    </row>
    <row r="166" spans="8:11" ht="15" customHeight="1" x14ac:dyDescent="0.15">
      <c r="H166" s="5">
        <f t="shared" si="3"/>
        <v>0</v>
      </c>
      <c r="I166" s="5">
        <f>IF(MAX(I$1:I163)&gt;=B$16,0,IF(OR(I165=C$4,I165=C$5,I165=C$6,I165=C$7,I165=C$8,I165=C$9,I165=C$10,I165=C$11,I165=C$12,I165=C$13,I165=C$14,I165=C$15),"本月合计",IF(I165="本月合计","本年累计",MAX(I$3:I165)+1)))</f>
        <v>0</v>
      </c>
      <c r="J166" s="3">
        <f>IF(T166="",0,IF(INT(LEFT(T166,C$21))=B$21,MAX(J$3:J165)+1,0))</f>
        <v>0</v>
      </c>
      <c r="K166" s="6">
        <f>IF(AND(O166=B$23,Q166=B$24),MAX(K$3:K165)+1,0)</f>
        <v>0</v>
      </c>
    </row>
    <row r="167" spans="8:11" ht="15" customHeight="1" x14ac:dyDescent="0.15">
      <c r="H167" s="5">
        <f t="shared" si="3"/>
        <v>0</v>
      </c>
      <c r="I167" s="5">
        <f>IF(MAX(I$1:I164)&gt;=B$16,0,IF(OR(I166=C$4,I166=C$5,I166=C$6,I166=C$7,I166=C$8,I166=C$9,I166=C$10,I166=C$11,I166=C$12,I166=C$13,I166=C$14,I166=C$15),"本月合计",IF(I166="本月合计","本年累计",MAX(I$3:I166)+1)))</f>
        <v>0</v>
      </c>
      <c r="J167" s="3">
        <f>IF(T167="",0,IF(INT(LEFT(T167,C$21))=B$21,MAX(J$3:J166)+1,0))</f>
        <v>0</v>
      </c>
      <c r="K167" s="6">
        <f>IF(AND(O167=B$23,Q167=B$24),MAX(K$3:K166)+1,0)</f>
        <v>0</v>
      </c>
    </row>
    <row r="168" spans="8:11" ht="15" customHeight="1" x14ac:dyDescent="0.15">
      <c r="H168" s="5">
        <f t="shared" si="3"/>
        <v>0</v>
      </c>
      <c r="I168" s="5">
        <f>IF(MAX(I$1:I165)&gt;=B$16,0,IF(OR(I167=C$4,I167=C$5,I167=C$6,I167=C$7,I167=C$8,I167=C$9,I167=C$10,I167=C$11,I167=C$12,I167=C$13,I167=C$14,I167=C$15),"本月合计",IF(I167="本月合计","本年累计",MAX(I$3:I167)+1)))</f>
        <v>0</v>
      </c>
      <c r="J168" s="3">
        <f>IF(T168="",0,IF(INT(LEFT(T168,C$21))=B$21,MAX(J$3:J167)+1,0))</f>
        <v>0</v>
      </c>
      <c r="K168" s="6">
        <f>IF(AND(O168=B$23,Q168=B$24),MAX(K$3:K167)+1,0)</f>
        <v>0</v>
      </c>
    </row>
    <row r="169" spans="8:11" ht="15" customHeight="1" x14ac:dyDescent="0.15">
      <c r="H169" s="5">
        <f t="shared" si="3"/>
        <v>0</v>
      </c>
      <c r="I169" s="5">
        <f>IF(MAX(I$1:I166)&gt;=B$16,0,IF(OR(I168=C$4,I168=C$5,I168=C$6,I168=C$7,I168=C$8,I168=C$9,I168=C$10,I168=C$11,I168=C$12,I168=C$13,I168=C$14,I168=C$15),"本月合计",IF(I168="本月合计","本年累计",MAX(I$3:I168)+1)))</f>
        <v>0</v>
      </c>
      <c r="J169" s="3">
        <f>IF(T169="",0,IF(INT(LEFT(T169,C$21))=B$21,MAX(J$3:J168)+1,0))</f>
        <v>0</v>
      </c>
      <c r="K169" s="6">
        <f>IF(AND(O169=B$23,Q169=B$24),MAX(K$3:K168)+1,0)</f>
        <v>0</v>
      </c>
    </row>
    <row r="170" spans="8:11" ht="15" customHeight="1" x14ac:dyDescent="0.15">
      <c r="H170" s="5">
        <f t="shared" si="3"/>
        <v>0</v>
      </c>
      <c r="I170" s="5">
        <f>IF(MAX(I$1:I167)&gt;=B$16,0,IF(OR(I169=C$4,I169=C$5,I169=C$6,I169=C$7,I169=C$8,I169=C$9,I169=C$10,I169=C$11,I169=C$12,I169=C$13,I169=C$14,I169=C$15),"本月合计",IF(I169="本月合计","本年累计",MAX(I$3:I169)+1)))</f>
        <v>0</v>
      </c>
      <c r="J170" s="3">
        <f>IF(T170="",0,IF(INT(LEFT(T170,C$21))=B$21,MAX(J$3:J169)+1,0))</f>
        <v>0</v>
      </c>
      <c r="K170" s="6">
        <f>IF(AND(O170=B$23,Q170=B$24),MAX(K$3:K169)+1,0)</f>
        <v>0</v>
      </c>
    </row>
    <row r="171" spans="8:11" ht="15" customHeight="1" x14ac:dyDescent="0.15">
      <c r="H171" s="5">
        <f t="shared" si="3"/>
        <v>0</v>
      </c>
      <c r="I171" s="5">
        <f>IF(MAX(I$1:I168)&gt;=B$16,0,IF(OR(I170=C$4,I170=C$5,I170=C$6,I170=C$7,I170=C$8,I170=C$9,I170=C$10,I170=C$11,I170=C$12,I170=C$13,I170=C$14,I170=C$15),"本月合计",IF(I170="本月合计","本年累计",MAX(I$3:I170)+1)))</f>
        <v>0</v>
      </c>
      <c r="J171" s="3">
        <f>IF(T171="",0,IF(INT(LEFT(T171,C$21))=B$21,MAX(J$3:J170)+1,0))</f>
        <v>0</v>
      </c>
      <c r="K171" s="6">
        <f>IF(AND(O171=B$23,Q171=B$24),MAX(K$3:K170)+1,0)</f>
        <v>0</v>
      </c>
    </row>
    <row r="172" spans="8:11" ht="15" customHeight="1" x14ac:dyDescent="0.15">
      <c r="H172" s="5">
        <f t="shared" si="3"/>
        <v>0</v>
      </c>
      <c r="I172" s="5">
        <f>IF(MAX(I$1:I169)&gt;=B$16,0,IF(OR(I171=C$4,I171=C$5,I171=C$6,I171=C$7,I171=C$8,I171=C$9,I171=C$10,I171=C$11,I171=C$12,I171=C$13,I171=C$14,I171=C$15),"本月合计",IF(I171="本月合计","本年累计",MAX(I$3:I171)+1)))</f>
        <v>0</v>
      </c>
      <c r="J172" s="3">
        <f>IF(T172="",0,IF(INT(LEFT(T172,C$21))=B$21,MAX(J$3:J171)+1,0))</f>
        <v>0</v>
      </c>
      <c r="K172" s="6">
        <f>IF(AND(O172=B$23,Q172=B$24),MAX(K$3:K171)+1,0)</f>
        <v>0</v>
      </c>
    </row>
    <row r="173" spans="8:11" ht="15" customHeight="1" x14ac:dyDescent="0.15">
      <c r="H173" s="5">
        <f t="shared" si="3"/>
        <v>0</v>
      </c>
      <c r="I173" s="5">
        <f>IF(MAX(I$1:I170)&gt;=B$16,0,IF(OR(I172=C$4,I172=C$5,I172=C$6,I172=C$7,I172=C$8,I172=C$9,I172=C$10,I172=C$11,I172=C$12,I172=C$13,I172=C$14,I172=C$15),"本月合计",IF(I172="本月合计","本年累计",MAX(I$3:I172)+1)))</f>
        <v>0</v>
      </c>
      <c r="J173" s="3">
        <f>IF(T173="",0,IF(INT(LEFT(T173,C$21))=B$21,MAX(J$3:J172)+1,0))</f>
        <v>0</v>
      </c>
      <c r="K173" s="6">
        <f>IF(AND(O173=B$23,Q173=B$24),MAX(K$3:K172)+1,0)</f>
        <v>0</v>
      </c>
    </row>
    <row r="174" spans="8:11" ht="15" customHeight="1" x14ac:dyDescent="0.15">
      <c r="H174" s="5">
        <f t="shared" si="3"/>
        <v>0</v>
      </c>
      <c r="I174" s="5">
        <f>IF(MAX(I$1:I171)&gt;=B$16,0,IF(OR(I173=C$4,I173=C$5,I173=C$6,I173=C$7,I173=C$8,I173=C$9,I173=C$10,I173=C$11,I173=C$12,I173=C$13,I173=C$14,I173=C$15),"本月合计",IF(I173="本月合计","本年累计",MAX(I$3:I173)+1)))</f>
        <v>0</v>
      </c>
      <c r="J174" s="3">
        <f>IF(T174="",0,IF(INT(LEFT(T174,C$21))=B$21,MAX(J$3:J173)+1,0))</f>
        <v>0</v>
      </c>
      <c r="K174" s="6">
        <f>IF(AND(O174=B$23,Q174=B$24),MAX(K$3:K173)+1,0)</f>
        <v>0</v>
      </c>
    </row>
    <row r="175" spans="8:11" ht="15" customHeight="1" x14ac:dyDescent="0.15">
      <c r="H175" s="5">
        <f t="shared" si="3"/>
        <v>0</v>
      </c>
      <c r="I175" s="5">
        <f>IF(MAX(I$1:I172)&gt;=B$16,0,IF(OR(I174=C$4,I174=C$5,I174=C$6,I174=C$7,I174=C$8,I174=C$9,I174=C$10,I174=C$11,I174=C$12,I174=C$13,I174=C$14,I174=C$15),"本月合计",IF(I174="本月合计","本年累计",MAX(I$3:I174)+1)))</f>
        <v>0</v>
      </c>
      <c r="J175" s="3">
        <f>IF(T175="",0,IF(INT(LEFT(T175,C$21))=B$21,MAX(J$3:J174)+1,0))</f>
        <v>0</v>
      </c>
      <c r="K175" s="6">
        <f>IF(AND(O175=B$23,Q175=B$24),MAX(K$3:K174)+1,0)</f>
        <v>0</v>
      </c>
    </row>
    <row r="176" spans="8:11" ht="15" customHeight="1" x14ac:dyDescent="0.15">
      <c r="H176" s="5">
        <f t="shared" si="3"/>
        <v>0</v>
      </c>
      <c r="I176" s="5">
        <f>IF(MAX(I$1:I173)&gt;=B$16,0,IF(OR(I175=C$4,I175=C$5,I175=C$6,I175=C$7,I175=C$8,I175=C$9,I175=C$10,I175=C$11,I175=C$12,I175=C$13,I175=C$14,I175=C$15),"本月合计",IF(I175="本月合计","本年累计",MAX(I$3:I175)+1)))</f>
        <v>0</v>
      </c>
      <c r="J176" s="3">
        <f>IF(T176="",0,IF(INT(LEFT(T176,C$21))=B$21,MAX(J$3:J175)+1,0))</f>
        <v>0</v>
      </c>
      <c r="K176" s="6">
        <f>IF(AND(O176=B$23,Q176=B$24),MAX(K$3:K175)+1,0)</f>
        <v>0</v>
      </c>
    </row>
    <row r="177" spans="8:11" ht="15" customHeight="1" x14ac:dyDescent="0.15">
      <c r="H177" s="5">
        <f t="shared" si="3"/>
        <v>0</v>
      </c>
      <c r="I177" s="5">
        <f>IF(MAX(I$1:I174)&gt;=B$16,0,IF(OR(I176=C$4,I176=C$5,I176=C$6,I176=C$7,I176=C$8,I176=C$9,I176=C$10,I176=C$11,I176=C$12,I176=C$13,I176=C$14,I176=C$15),"本月合计",IF(I176="本月合计","本年累计",MAX(I$3:I176)+1)))</f>
        <v>0</v>
      </c>
      <c r="J177" s="3">
        <f>IF(T177="",0,IF(INT(LEFT(T177,C$21))=B$21,MAX(J$3:J176)+1,0))</f>
        <v>0</v>
      </c>
      <c r="K177" s="6">
        <f>IF(AND(O177=B$23,Q177=B$24),MAX(K$3:K176)+1,0)</f>
        <v>0</v>
      </c>
    </row>
    <row r="178" spans="8:11" ht="15" customHeight="1" x14ac:dyDescent="0.15">
      <c r="H178" s="5">
        <f t="shared" si="3"/>
        <v>0</v>
      </c>
      <c r="I178" s="5">
        <f>IF(MAX(I$1:I175)&gt;=B$16,0,IF(OR(I177=C$4,I177=C$5,I177=C$6,I177=C$7,I177=C$8,I177=C$9,I177=C$10,I177=C$11,I177=C$12,I177=C$13,I177=C$14,I177=C$15),"本月合计",IF(I177="本月合计","本年累计",MAX(I$3:I177)+1)))</f>
        <v>0</v>
      </c>
      <c r="J178" s="3">
        <f>IF(T178="",0,IF(INT(LEFT(T178,C$21))=B$21,MAX(J$3:J177)+1,0))</f>
        <v>0</v>
      </c>
      <c r="K178" s="6">
        <f>IF(AND(O178=B$23,Q178=B$24),MAX(K$3:K177)+1,0)</f>
        <v>0</v>
      </c>
    </row>
    <row r="179" spans="8:11" ht="15" customHeight="1" x14ac:dyDescent="0.15">
      <c r="H179" s="5">
        <f t="shared" si="3"/>
        <v>0</v>
      </c>
      <c r="I179" s="5">
        <f>IF(MAX(I$1:I176)&gt;=B$16,0,IF(OR(I178=C$4,I178=C$5,I178=C$6,I178=C$7,I178=C$8,I178=C$9,I178=C$10,I178=C$11,I178=C$12,I178=C$13,I178=C$14,I178=C$15),"本月合计",IF(I178="本月合计","本年累计",MAX(I$3:I178)+1)))</f>
        <v>0</v>
      </c>
      <c r="J179" s="3">
        <f>IF(T179="",0,IF(INT(LEFT(T179,C$21))=B$21,MAX(J$3:J178)+1,0))</f>
        <v>0</v>
      </c>
      <c r="K179" s="6">
        <f>IF(AND(O179=B$23,Q179=B$24),MAX(K$3:K178)+1,0)</f>
        <v>0</v>
      </c>
    </row>
    <row r="180" spans="8:11" ht="15" customHeight="1" x14ac:dyDescent="0.15">
      <c r="H180" s="5">
        <f t="shared" si="3"/>
        <v>0</v>
      </c>
      <c r="I180" s="5">
        <f>IF(MAX(I$1:I177)&gt;=B$16,0,IF(OR(I179=C$4,I179=C$5,I179=C$6,I179=C$7,I179=C$8,I179=C$9,I179=C$10,I179=C$11,I179=C$12,I179=C$13,I179=C$14,I179=C$15),"本月合计",IF(I179="本月合计","本年累计",MAX(I$3:I179)+1)))</f>
        <v>0</v>
      </c>
      <c r="J180" s="3">
        <f>IF(T180="",0,IF(INT(LEFT(T180,C$21))=B$21,MAX(J$3:J179)+1,0))</f>
        <v>0</v>
      </c>
      <c r="K180" s="6">
        <f>IF(AND(O180=B$23,Q180=B$24),MAX(K$3:K179)+1,0)</f>
        <v>0</v>
      </c>
    </row>
    <row r="181" spans="8:11" ht="15" customHeight="1" x14ac:dyDescent="0.15">
      <c r="H181" s="5">
        <f t="shared" si="3"/>
        <v>0</v>
      </c>
      <c r="I181" s="5">
        <f>IF(MAX(I$1:I178)&gt;=B$16,0,IF(OR(I180=C$4,I180=C$5,I180=C$6,I180=C$7,I180=C$8,I180=C$9,I180=C$10,I180=C$11,I180=C$12,I180=C$13,I180=C$14,I180=C$15),"本月合计",IF(I180="本月合计","本年累计",MAX(I$3:I180)+1)))</f>
        <v>0</v>
      </c>
      <c r="J181" s="3">
        <f>IF(T181="",0,IF(INT(LEFT(T181,C$21))=B$21,MAX(J$3:J180)+1,0))</f>
        <v>0</v>
      </c>
      <c r="K181" s="6">
        <f>IF(AND(O181=B$23,Q181=B$24),MAX(K$3:K180)+1,0)</f>
        <v>0</v>
      </c>
    </row>
    <row r="182" spans="8:11" ht="15" customHeight="1" x14ac:dyDescent="0.15">
      <c r="H182" s="5">
        <f t="shared" si="3"/>
        <v>0</v>
      </c>
      <c r="I182" s="5">
        <f>IF(MAX(I$1:I179)&gt;=B$16,0,IF(OR(I181=C$4,I181=C$5,I181=C$6,I181=C$7,I181=C$8,I181=C$9,I181=C$10,I181=C$11,I181=C$12,I181=C$13,I181=C$14,I181=C$15),"本月合计",IF(I181="本月合计","本年累计",MAX(I$3:I181)+1)))</f>
        <v>0</v>
      </c>
      <c r="J182" s="3">
        <f>IF(T182="",0,IF(INT(LEFT(T182,C$21))=B$21,MAX(J$3:J181)+1,0))</f>
        <v>0</v>
      </c>
      <c r="K182" s="6">
        <f>IF(AND(O182=B$23,Q182=B$24),MAX(K$3:K181)+1,0)</f>
        <v>0</v>
      </c>
    </row>
    <row r="183" spans="8:11" ht="15" customHeight="1" x14ac:dyDescent="0.15">
      <c r="H183" s="5">
        <f t="shared" si="3"/>
        <v>0</v>
      </c>
      <c r="I183" s="5">
        <f>IF(MAX(I$1:I180)&gt;=B$16,0,IF(OR(I182=C$4,I182=C$5,I182=C$6,I182=C$7,I182=C$8,I182=C$9,I182=C$10,I182=C$11,I182=C$12,I182=C$13,I182=C$14,I182=C$15),"本月合计",IF(I182="本月合计","本年累计",MAX(I$3:I182)+1)))</f>
        <v>0</v>
      </c>
      <c r="J183" s="3">
        <f>IF(T183="",0,IF(INT(LEFT(T183,C$21))=B$21,MAX(J$3:J182)+1,0))</f>
        <v>0</v>
      </c>
      <c r="K183" s="6">
        <f>IF(AND(O183=B$23,Q183=B$24),MAX(K$3:K182)+1,0)</f>
        <v>0</v>
      </c>
    </row>
    <row r="184" spans="8:11" ht="15" customHeight="1" x14ac:dyDescent="0.15">
      <c r="H184" s="5">
        <f t="shared" si="3"/>
        <v>0</v>
      </c>
      <c r="I184" s="5">
        <f>IF(MAX(I$1:I181)&gt;=B$16,0,IF(OR(I183=C$4,I183=C$5,I183=C$6,I183=C$7,I183=C$8,I183=C$9,I183=C$10,I183=C$11,I183=C$12,I183=C$13,I183=C$14,I183=C$15),"本月合计",IF(I183="本月合计","本年累计",MAX(I$3:I183)+1)))</f>
        <v>0</v>
      </c>
      <c r="J184" s="3">
        <f>IF(T184="",0,IF(INT(LEFT(T184,C$21))=B$21,MAX(J$3:J183)+1,0))</f>
        <v>0</v>
      </c>
      <c r="K184" s="6">
        <f>IF(AND(O184=B$23,Q184=B$24),MAX(K$3:K183)+1,0)</f>
        <v>0</v>
      </c>
    </row>
    <row r="185" spans="8:11" ht="15" customHeight="1" x14ac:dyDescent="0.15">
      <c r="H185" s="5">
        <f t="shared" si="3"/>
        <v>0</v>
      </c>
      <c r="I185" s="5">
        <f>IF(MAX(I$1:I182)&gt;=B$16,0,IF(OR(I184=C$4,I184=C$5,I184=C$6,I184=C$7,I184=C$8,I184=C$9,I184=C$10,I184=C$11,I184=C$12,I184=C$13,I184=C$14,I184=C$15),"本月合计",IF(I184="本月合计","本年累计",MAX(I$3:I184)+1)))</f>
        <v>0</v>
      </c>
      <c r="J185" s="3">
        <f>IF(T185="",0,IF(INT(LEFT(T185,C$21))=B$21,MAX(J$3:J184)+1,0))</f>
        <v>0</v>
      </c>
      <c r="K185" s="6">
        <f>IF(AND(O185=B$23,Q185=B$24),MAX(K$3:K184)+1,0)</f>
        <v>0</v>
      </c>
    </row>
    <row r="186" spans="8:11" ht="15" customHeight="1" x14ac:dyDescent="0.15">
      <c r="H186" s="5">
        <f t="shared" si="3"/>
        <v>0</v>
      </c>
      <c r="I186" s="5">
        <f>IF(MAX(I$1:I183)&gt;=B$16,0,IF(OR(I185=C$4,I185=C$5,I185=C$6,I185=C$7,I185=C$8,I185=C$9,I185=C$10,I185=C$11,I185=C$12,I185=C$13,I185=C$14,I185=C$15),"本月合计",IF(I185="本月合计","本年累计",MAX(I$3:I185)+1)))</f>
        <v>0</v>
      </c>
      <c r="J186" s="3">
        <f>IF(T186="",0,IF(INT(LEFT(T186,C$21))=B$21,MAX(J$3:J185)+1,0))</f>
        <v>0</v>
      </c>
      <c r="K186" s="6">
        <f>IF(AND(O186=B$23,Q186=B$24),MAX(K$3:K185)+1,0)</f>
        <v>0</v>
      </c>
    </row>
    <row r="187" spans="8:11" ht="15" customHeight="1" x14ac:dyDescent="0.15">
      <c r="H187" s="5">
        <f t="shared" si="3"/>
        <v>0</v>
      </c>
      <c r="I187" s="5">
        <f>IF(MAX(I$1:I184)&gt;=B$16,0,IF(OR(I186=C$4,I186=C$5,I186=C$6,I186=C$7,I186=C$8,I186=C$9,I186=C$10,I186=C$11,I186=C$12,I186=C$13,I186=C$14,I186=C$15),"本月合计",IF(I186="本月合计","本年累计",MAX(I$3:I186)+1)))</f>
        <v>0</v>
      </c>
      <c r="J187" s="3">
        <f>IF(T187="",0,IF(INT(LEFT(T187,C$21))=B$21,MAX(J$3:J186)+1,0))</f>
        <v>0</v>
      </c>
      <c r="K187" s="6">
        <f>IF(AND(O187=B$23,Q187=B$24),MAX(K$3:K186)+1,0)</f>
        <v>0</v>
      </c>
    </row>
    <row r="188" spans="8:11" ht="15" customHeight="1" x14ac:dyDescent="0.15">
      <c r="H188" s="5">
        <f t="shared" si="3"/>
        <v>0</v>
      </c>
      <c r="I188" s="5">
        <f>IF(MAX(I$1:I185)&gt;=B$16,0,IF(OR(I187=C$4,I187=C$5,I187=C$6,I187=C$7,I187=C$8,I187=C$9,I187=C$10,I187=C$11,I187=C$12,I187=C$13,I187=C$14,I187=C$15),"本月合计",IF(I187="本月合计","本年累计",MAX(I$3:I187)+1)))</f>
        <v>0</v>
      </c>
      <c r="J188" s="3">
        <f>IF(T188="",0,IF(INT(LEFT(T188,C$21))=B$21,MAX(J$3:J187)+1,0))</f>
        <v>0</v>
      </c>
      <c r="K188" s="6">
        <f>IF(AND(O188=B$23,Q188=B$24),MAX(K$3:K187)+1,0)</f>
        <v>0</v>
      </c>
    </row>
    <row r="189" spans="8:11" ht="15" customHeight="1" x14ac:dyDescent="0.15">
      <c r="H189" s="5">
        <f t="shared" si="3"/>
        <v>0</v>
      </c>
      <c r="I189" s="5">
        <f>IF(MAX(I$1:I186)&gt;=B$16,0,IF(OR(I188=C$4,I188=C$5,I188=C$6,I188=C$7,I188=C$8,I188=C$9,I188=C$10,I188=C$11,I188=C$12,I188=C$13,I188=C$14,I188=C$15),"本月合计",IF(I188="本月合计","本年累计",MAX(I$3:I188)+1)))</f>
        <v>0</v>
      </c>
      <c r="J189" s="3">
        <f>IF(T189="",0,IF(INT(LEFT(T189,C$21))=B$21,MAX(J$3:J188)+1,0))</f>
        <v>0</v>
      </c>
      <c r="K189" s="6">
        <f>IF(AND(O189=B$23,Q189=B$24),MAX(K$3:K188)+1,0)</f>
        <v>0</v>
      </c>
    </row>
    <row r="190" spans="8:11" ht="15" customHeight="1" x14ac:dyDescent="0.15">
      <c r="H190" s="5">
        <f t="shared" si="3"/>
        <v>0</v>
      </c>
      <c r="I190" s="5">
        <f>IF(MAX(I$1:I187)&gt;=B$16,0,IF(OR(I189=C$4,I189=C$5,I189=C$6,I189=C$7,I189=C$8,I189=C$9,I189=C$10,I189=C$11,I189=C$12,I189=C$13,I189=C$14,I189=C$15),"本月合计",IF(I189="本月合计","本年累计",MAX(I$3:I189)+1)))</f>
        <v>0</v>
      </c>
      <c r="J190" s="3">
        <f>IF(T190="",0,IF(INT(LEFT(T190,C$21))=B$21,MAX(J$3:J189)+1,0))</f>
        <v>0</v>
      </c>
      <c r="K190" s="6">
        <f>IF(AND(O190=B$23,Q190=B$24),MAX(K$3:K189)+1,0)</f>
        <v>0</v>
      </c>
    </row>
    <row r="191" spans="8:11" ht="15" customHeight="1" x14ac:dyDescent="0.15">
      <c r="H191" s="5">
        <f t="shared" si="3"/>
        <v>0</v>
      </c>
      <c r="I191" s="5">
        <f>IF(MAX(I$1:I188)&gt;=B$16,0,IF(OR(I190=C$4,I190=C$5,I190=C$6,I190=C$7,I190=C$8,I190=C$9,I190=C$10,I190=C$11,I190=C$12,I190=C$13,I190=C$14,I190=C$15),"本月合计",IF(I190="本月合计","本年累计",MAX(I$3:I190)+1)))</f>
        <v>0</v>
      </c>
      <c r="J191" s="3">
        <f>IF(T191="",0,IF(INT(LEFT(T191,C$21))=B$21,MAX(J$3:J190)+1,0))</f>
        <v>0</v>
      </c>
      <c r="K191" s="6">
        <f>IF(AND(O191=B$23,Q191=B$24),MAX(K$3:K190)+1,0)</f>
        <v>0</v>
      </c>
    </row>
    <row r="192" spans="8:11" ht="15" customHeight="1" x14ac:dyDescent="0.15">
      <c r="H192" s="5">
        <f t="shared" si="3"/>
        <v>0</v>
      </c>
      <c r="I192" s="5">
        <f>IF(MAX(I$1:I189)&gt;=B$16,0,IF(OR(I191=C$4,I191=C$5,I191=C$6,I191=C$7,I191=C$8,I191=C$9,I191=C$10,I191=C$11,I191=C$12,I191=C$13,I191=C$14,I191=C$15),"本月合计",IF(I191="本月合计","本年累计",MAX(I$3:I191)+1)))</f>
        <v>0</v>
      </c>
      <c r="J192" s="3">
        <f>IF(T192="",0,IF(INT(LEFT(T192,C$21))=B$21,MAX(J$3:J191)+1,0))</f>
        <v>0</v>
      </c>
      <c r="K192" s="6">
        <f>IF(AND(O192=B$23,Q192=B$24),MAX(K$3:K191)+1,0)</f>
        <v>0</v>
      </c>
    </row>
    <row r="193" spans="8:11" ht="15" customHeight="1" x14ac:dyDescent="0.15">
      <c r="H193" s="5">
        <f t="shared" si="3"/>
        <v>0</v>
      </c>
      <c r="I193" s="5">
        <f>IF(MAX(I$1:I190)&gt;=B$16,0,IF(OR(I192=C$4,I192=C$5,I192=C$6,I192=C$7,I192=C$8,I192=C$9,I192=C$10,I192=C$11,I192=C$12,I192=C$13,I192=C$14,I192=C$15),"本月合计",IF(I192="本月合计","本年累计",MAX(I$3:I192)+1)))</f>
        <v>0</v>
      </c>
      <c r="J193" s="3">
        <f>IF(T193="",0,IF(INT(LEFT(T193,C$21))=B$21,MAX(J$3:J192)+1,0))</f>
        <v>0</v>
      </c>
      <c r="K193" s="6">
        <f>IF(AND(O193=B$23,Q193=B$24),MAX(K$3:K192)+1,0)</f>
        <v>0</v>
      </c>
    </row>
    <row r="194" spans="8:11" ht="15" customHeight="1" x14ac:dyDescent="0.15">
      <c r="H194" s="5">
        <f t="shared" si="3"/>
        <v>0</v>
      </c>
      <c r="I194" s="5">
        <f>IF(MAX(I$1:I191)&gt;=B$16,0,IF(OR(I193=C$4,I193=C$5,I193=C$6,I193=C$7,I193=C$8,I193=C$9,I193=C$10,I193=C$11,I193=C$12,I193=C$13,I193=C$14,I193=C$15),"本月合计",IF(I193="本月合计","本年累计",MAX(I$3:I193)+1)))</f>
        <v>0</v>
      </c>
      <c r="J194" s="3">
        <f>IF(T194="",0,IF(INT(LEFT(T194,C$21))=B$21,MAX(J$3:J193)+1,0))</f>
        <v>0</v>
      </c>
      <c r="K194" s="6">
        <f>IF(AND(O194=B$23,Q194=B$24),MAX(K$3:K193)+1,0)</f>
        <v>0</v>
      </c>
    </row>
    <row r="195" spans="8:11" ht="15" customHeight="1" x14ac:dyDescent="0.15">
      <c r="H195" s="5">
        <f t="shared" si="3"/>
        <v>0</v>
      </c>
      <c r="I195" s="5">
        <f>IF(MAX(I$1:I192)&gt;=B$16,0,IF(OR(I194=C$4,I194=C$5,I194=C$6,I194=C$7,I194=C$8,I194=C$9,I194=C$10,I194=C$11,I194=C$12,I194=C$13,I194=C$14,I194=C$15),"本月合计",IF(I194="本月合计","本年累计",MAX(I$3:I194)+1)))</f>
        <v>0</v>
      </c>
      <c r="J195" s="3">
        <f>IF(T195="",0,IF(INT(LEFT(T195,C$21))=B$21,MAX(J$3:J194)+1,0))</f>
        <v>0</v>
      </c>
      <c r="K195" s="6">
        <f>IF(AND(O195=B$23,Q195=B$24),MAX(K$3:K194)+1,0)</f>
        <v>0</v>
      </c>
    </row>
    <row r="196" spans="8:11" ht="15" customHeight="1" x14ac:dyDescent="0.15">
      <c r="H196" s="5">
        <f t="shared" si="3"/>
        <v>0</v>
      </c>
      <c r="I196" s="5">
        <f>IF(MAX(I$1:I193)&gt;=B$16,0,IF(OR(I195=C$4,I195=C$5,I195=C$6,I195=C$7,I195=C$8,I195=C$9,I195=C$10,I195=C$11,I195=C$12,I195=C$13,I195=C$14,I195=C$15),"本月合计",IF(I195="本月合计","本年累计",MAX(I$3:I195)+1)))</f>
        <v>0</v>
      </c>
      <c r="J196" s="3">
        <f>IF(T196="",0,IF(INT(LEFT(T196,C$21))=B$21,MAX(J$3:J195)+1,0))</f>
        <v>0</v>
      </c>
      <c r="K196" s="6">
        <f>IF(AND(O196=B$23,Q196=B$24),MAX(K$3:K195)+1,0)</f>
        <v>0</v>
      </c>
    </row>
    <row r="197" spans="8:11" ht="15" customHeight="1" x14ac:dyDescent="0.15">
      <c r="H197" s="5">
        <f t="shared" ref="H197:H260" si="4">IF(I197=0,0,ROW()-3)</f>
        <v>0</v>
      </c>
      <c r="I197" s="5">
        <f>IF(MAX(I$1:I194)&gt;=B$16,0,IF(OR(I196=C$4,I196=C$5,I196=C$6,I196=C$7,I196=C$8,I196=C$9,I196=C$10,I196=C$11,I196=C$12,I196=C$13,I196=C$14,I196=C$15),"本月合计",IF(I196="本月合计","本年累计",MAX(I$3:I196)+1)))</f>
        <v>0</v>
      </c>
      <c r="J197" s="3">
        <f>IF(T197="",0,IF(INT(LEFT(T197,C$21))=B$21,MAX(J$3:J196)+1,0))</f>
        <v>0</v>
      </c>
      <c r="K197" s="6">
        <f>IF(AND(O197=B$23,Q197=B$24),MAX(K$3:K196)+1,0)</f>
        <v>0</v>
      </c>
    </row>
    <row r="198" spans="8:11" ht="15" customHeight="1" x14ac:dyDescent="0.15">
      <c r="H198" s="5">
        <f t="shared" si="4"/>
        <v>0</v>
      </c>
      <c r="I198" s="5">
        <f>IF(MAX(I$1:I195)&gt;=B$16,0,IF(OR(I197=C$4,I197=C$5,I197=C$6,I197=C$7,I197=C$8,I197=C$9,I197=C$10,I197=C$11,I197=C$12,I197=C$13,I197=C$14,I197=C$15),"本月合计",IF(I197="本月合计","本年累计",MAX(I$3:I197)+1)))</f>
        <v>0</v>
      </c>
      <c r="J198" s="3">
        <f>IF(T198="",0,IF(INT(LEFT(T198,C$21))=B$21,MAX(J$3:J197)+1,0))</f>
        <v>0</v>
      </c>
      <c r="K198" s="6">
        <f>IF(AND(O198=B$23,Q198=B$24),MAX(K$3:K197)+1,0)</f>
        <v>0</v>
      </c>
    </row>
    <row r="199" spans="8:11" ht="15" customHeight="1" x14ac:dyDescent="0.15">
      <c r="H199" s="5">
        <f t="shared" si="4"/>
        <v>0</v>
      </c>
      <c r="I199" s="5">
        <f>IF(MAX(I$1:I196)&gt;=B$16,0,IF(OR(I198=C$4,I198=C$5,I198=C$6,I198=C$7,I198=C$8,I198=C$9,I198=C$10,I198=C$11,I198=C$12,I198=C$13,I198=C$14,I198=C$15),"本月合计",IF(I198="本月合计","本年累计",MAX(I$3:I198)+1)))</f>
        <v>0</v>
      </c>
      <c r="J199" s="3">
        <f>IF(T199="",0,IF(INT(LEFT(T199,C$21))=B$21,MAX(J$3:J198)+1,0))</f>
        <v>0</v>
      </c>
      <c r="K199" s="6">
        <f>IF(AND(O199=B$23,Q199=B$24),MAX(K$3:K198)+1,0)</f>
        <v>0</v>
      </c>
    </row>
    <row r="200" spans="8:11" ht="15" customHeight="1" x14ac:dyDescent="0.15">
      <c r="H200" s="5">
        <f t="shared" si="4"/>
        <v>0</v>
      </c>
      <c r="I200" s="5">
        <f>IF(MAX(I$1:I197)&gt;=B$16,0,IF(OR(I199=C$4,I199=C$5,I199=C$6,I199=C$7,I199=C$8,I199=C$9,I199=C$10,I199=C$11,I199=C$12,I199=C$13,I199=C$14,I199=C$15),"本月合计",IF(I199="本月合计","本年累计",MAX(I$3:I199)+1)))</f>
        <v>0</v>
      </c>
      <c r="J200" s="3">
        <f>IF(T200="",0,IF(INT(LEFT(T200,C$21))=B$21,MAX(J$3:J199)+1,0))</f>
        <v>0</v>
      </c>
      <c r="K200" s="6">
        <f>IF(AND(O200=B$23,Q200=B$24),MAX(K$3:K199)+1,0)</f>
        <v>0</v>
      </c>
    </row>
    <row r="201" spans="8:11" ht="15" customHeight="1" x14ac:dyDescent="0.15">
      <c r="H201" s="5">
        <f t="shared" si="4"/>
        <v>0</v>
      </c>
      <c r="I201" s="5">
        <f>IF(MAX(I$1:I198)&gt;=B$16,0,IF(OR(I200=C$4,I200=C$5,I200=C$6,I200=C$7,I200=C$8,I200=C$9,I200=C$10,I200=C$11,I200=C$12,I200=C$13,I200=C$14,I200=C$15),"本月合计",IF(I200="本月合计","本年累计",MAX(I$3:I200)+1)))</f>
        <v>0</v>
      </c>
      <c r="J201" s="3">
        <f>IF(T201="",0,IF(INT(LEFT(T201,C$21))=B$21,MAX(J$3:J200)+1,0))</f>
        <v>0</v>
      </c>
      <c r="K201" s="6">
        <f>IF(AND(O201=B$23,Q201=B$24),MAX(K$3:K200)+1,0)</f>
        <v>0</v>
      </c>
    </row>
    <row r="202" spans="8:11" ht="15" customHeight="1" x14ac:dyDescent="0.15">
      <c r="H202" s="5">
        <f t="shared" si="4"/>
        <v>0</v>
      </c>
      <c r="I202" s="5">
        <f>IF(MAX(I$1:I199)&gt;=B$16,0,IF(OR(I201=C$4,I201=C$5,I201=C$6,I201=C$7,I201=C$8,I201=C$9,I201=C$10,I201=C$11,I201=C$12,I201=C$13,I201=C$14,I201=C$15),"本月合计",IF(I201="本月合计","本年累计",MAX(I$3:I201)+1)))</f>
        <v>0</v>
      </c>
      <c r="J202" s="3">
        <f>IF(T202="",0,IF(INT(LEFT(T202,C$21))=B$21,MAX(J$3:J201)+1,0))</f>
        <v>0</v>
      </c>
      <c r="K202" s="6">
        <f>IF(AND(O202=B$23,Q202=B$24),MAX(K$3:K201)+1,0)</f>
        <v>0</v>
      </c>
    </row>
    <row r="203" spans="8:11" ht="15" customHeight="1" x14ac:dyDescent="0.15">
      <c r="H203" s="5">
        <f t="shared" si="4"/>
        <v>0</v>
      </c>
      <c r="I203" s="5">
        <f>IF(MAX(I$1:I200)&gt;=B$16,0,IF(OR(I202=C$4,I202=C$5,I202=C$6,I202=C$7,I202=C$8,I202=C$9,I202=C$10,I202=C$11,I202=C$12,I202=C$13,I202=C$14,I202=C$15),"本月合计",IF(I202="本月合计","本年累计",MAX(I$3:I202)+1)))</f>
        <v>0</v>
      </c>
      <c r="J203" s="3">
        <f>IF(T203="",0,IF(INT(LEFT(T203,C$21))=B$21,MAX(J$3:J202)+1,0))</f>
        <v>0</v>
      </c>
      <c r="K203" s="6">
        <f>IF(AND(O203=B$23,Q203=B$24),MAX(K$3:K202)+1,0)</f>
        <v>0</v>
      </c>
    </row>
    <row r="204" spans="8:11" ht="15" customHeight="1" x14ac:dyDescent="0.15">
      <c r="H204" s="5">
        <f t="shared" si="4"/>
        <v>0</v>
      </c>
      <c r="I204" s="5">
        <f>IF(MAX(I$1:I201)&gt;=B$16,0,IF(OR(I203=C$4,I203=C$5,I203=C$6,I203=C$7,I203=C$8,I203=C$9,I203=C$10,I203=C$11,I203=C$12,I203=C$13,I203=C$14,I203=C$15),"本月合计",IF(I203="本月合计","本年累计",MAX(I$3:I203)+1)))</f>
        <v>0</v>
      </c>
      <c r="J204" s="3">
        <f>IF(T204="",0,IF(INT(LEFT(T204,C$21))=B$21,MAX(J$3:J203)+1,0))</f>
        <v>0</v>
      </c>
      <c r="K204" s="6">
        <f>IF(AND(O204=B$23,Q204=B$24),MAX(K$3:K203)+1,0)</f>
        <v>0</v>
      </c>
    </row>
    <row r="205" spans="8:11" ht="15" customHeight="1" x14ac:dyDescent="0.15">
      <c r="H205" s="5">
        <f t="shared" si="4"/>
        <v>0</v>
      </c>
      <c r="I205" s="5">
        <f>IF(MAX(I$1:I202)&gt;=B$16,0,IF(OR(I204=C$4,I204=C$5,I204=C$6,I204=C$7,I204=C$8,I204=C$9,I204=C$10,I204=C$11,I204=C$12,I204=C$13,I204=C$14,I204=C$15),"本月合计",IF(I204="本月合计","本年累计",MAX(I$3:I204)+1)))</f>
        <v>0</v>
      </c>
      <c r="J205" s="3">
        <f>IF(T205="",0,IF(INT(LEFT(T205,C$21))=B$21,MAX(J$3:J204)+1,0))</f>
        <v>0</v>
      </c>
      <c r="K205" s="6">
        <f>IF(AND(O205=B$23,Q205=B$24),MAX(K$3:K204)+1,0)</f>
        <v>0</v>
      </c>
    </row>
    <row r="206" spans="8:11" ht="15" customHeight="1" x14ac:dyDescent="0.15">
      <c r="H206" s="5">
        <f t="shared" si="4"/>
        <v>0</v>
      </c>
      <c r="I206" s="5">
        <f>IF(MAX(I$1:I203)&gt;=B$16,0,IF(OR(I205=C$4,I205=C$5,I205=C$6,I205=C$7,I205=C$8,I205=C$9,I205=C$10,I205=C$11,I205=C$12,I205=C$13,I205=C$14,I205=C$15),"本月合计",IF(I205="本月合计","本年累计",MAX(I$3:I205)+1)))</f>
        <v>0</v>
      </c>
      <c r="J206" s="3">
        <f>IF(T206="",0,IF(INT(LEFT(T206,C$21))=B$21,MAX(J$3:J205)+1,0))</f>
        <v>0</v>
      </c>
      <c r="K206" s="6">
        <f>IF(AND(O206=B$23,Q206=B$24),MAX(K$3:K205)+1,0)</f>
        <v>0</v>
      </c>
    </row>
    <row r="207" spans="8:11" ht="15" customHeight="1" x14ac:dyDescent="0.15">
      <c r="H207" s="5">
        <f t="shared" si="4"/>
        <v>0</v>
      </c>
      <c r="I207" s="5">
        <f>IF(MAX(I$1:I204)&gt;=B$16,0,IF(OR(I206=C$4,I206=C$5,I206=C$6,I206=C$7,I206=C$8,I206=C$9,I206=C$10,I206=C$11,I206=C$12,I206=C$13,I206=C$14,I206=C$15),"本月合计",IF(I206="本月合计","本年累计",MAX(I$3:I206)+1)))</f>
        <v>0</v>
      </c>
      <c r="J207" s="3">
        <f>IF(T207="",0,IF(INT(LEFT(T207,C$21))=B$21,MAX(J$3:J206)+1,0))</f>
        <v>0</v>
      </c>
      <c r="K207" s="6">
        <f>IF(AND(O207=B$23,Q207=B$24),MAX(K$3:K206)+1,0)</f>
        <v>0</v>
      </c>
    </row>
    <row r="208" spans="8:11" ht="15" customHeight="1" x14ac:dyDescent="0.15">
      <c r="H208" s="5">
        <f t="shared" si="4"/>
        <v>0</v>
      </c>
      <c r="I208" s="5">
        <f>IF(MAX(I$1:I205)&gt;=B$16,0,IF(OR(I207=C$4,I207=C$5,I207=C$6,I207=C$7,I207=C$8,I207=C$9,I207=C$10,I207=C$11,I207=C$12,I207=C$13,I207=C$14,I207=C$15),"本月合计",IF(I207="本月合计","本年累计",MAX(I$3:I207)+1)))</f>
        <v>0</v>
      </c>
      <c r="J208" s="3">
        <f>IF(T208="",0,IF(INT(LEFT(T208,C$21))=B$21,MAX(J$3:J207)+1,0))</f>
        <v>0</v>
      </c>
      <c r="K208" s="6">
        <f>IF(AND(O208=B$23,Q208=B$24),MAX(K$3:K207)+1,0)</f>
        <v>0</v>
      </c>
    </row>
    <row r="209" spans="8:11" ht="15" customHeight="1" x14ac:dyDescent="0.15">
      <c r="H209" s="5">
        <f t="shared" si="4"/>
        <v>0</v>
      </c>
      <c r="I209" s="5">
        <f>IF(MAX(I$1:I206)&gt;=B$16,0,IF(OR(I208=C$4,I208=C$5,I208=C$6,I208=C$7,I208=C$8,I208=C$9,I208=C$10,I208=C$11,I208=C$12,I208=C$13,I208=C$14,I208=C$15),"本月合计",IF(I208="本月合计","本年累计",MAX(I$3:I208)+1)))</f>
        <v>0</v>
      </c>
      <c r="J209" s="3">
        <f>IF(T209="",0,IF(INT(LEFT(T209,C$21))=B$21,MAX(J$3:J208)+1,0))</f>
        <v>0</v>
      </c>
      <c r="K209" s="6">
        <f>IF(AND(O209=B$23,Q209=B$24),MAX(K$3:K208)+1,0)</f>
        <v>0</v>
      </c>
    </row>
    <row r="210" spans="8:11" ht="15" customHeight="1" x14ac:dyDescent="0.15">
      <c r="H210" s="5">
        <f t="shared" si="4"/>
        <v>0</v>
      </c>
      <c r="I210" s="5">
        <f>IF(MAX(I$1:I207)&gt;=B$16,0,IF(OR(I209=C$4,I209=C$5,I209=C$6,I209=C$7,I209=C$8,I209=C$9,I209=C$10,I209=C$11,I209=C$12,I209=C$13,I209=C$14,I209=C$15),"本月合计",IF(I209="本月合计","本年累计",MAX(I$3:I209)+1)))</f>
        <v>0</v>
      </c>
      <c r="J210" s="3">
        <f>IF(T210="",0,IF(INT(LEFT(T210,C$21))=B$21,MAX(J$3:J209)+1,0))</f>
        <v>0</v>
      </c>
      <c r="K210" s="6">
        <f>IF(AND(O210=B$23,Q210=B$24),MAX(K$3:K209)+1,0)</f>
        <v>0</v>
      </c>
    </row>
    <row r="211" spans="8:11" ht="15" customHeight="1" x14ac:dyDescent="0.15">
      <c r="H211" s="5">
        <f t="shared" si="4"/>
        <v>0</v>
      </c>
      <c r="I211" s="5">
        <f>IF(MAX(I$1:I208)&gt;=B$16,0,IF(OR(I210=C$4,I210=C$5,I210=C$6,I210=C$7,I210=C$8,I210=C$9,I210=C$10,I210=C$11,I210=C$12,I210=C$13,I210=C$14,I210=C$15),"本月合计",IF(I210="本月合计","本年累计",MAX(I$3:I210)+1)))</f>
        <v>0</v>
      </c>
      <c r="J211" s="3">
        <f>IF(T211="",0,IF(INT(LEFT(T211,C$21))=B$21,MAX(J$3:J210)+1,0))</f>
        <v>0</v>
      </c>
      <c r="K211" s="6">
        <f>IF(AND(O211=B$23,Q211=B$24),MAX(K$3:K210)+1,0)</f>
        <v>0</v>
      </c>
    </row>
    <row r="212" spans="8:11" ht="15" customHeight="1" x14ac:dyDescent="0.15">
      <c r="H212" s="5">
        <f t="shared" si="4"/>
        <v>0</v>
      </c>
      <c r="I212" s="5">
        <f>IF(MAX(I$1:I209)&gt;=B$16,0,IF(OR(I211=C$4,I211=C$5,I211=C$6,I211=C$7,I211=C$8,I211=C$9,I211=C$10,I211=C$11,I211=C$12,I211=C$13,I211=C$14,I211=C$15),"本月合计",IF(I211="本月合计","本年累计",MAX(I$3:I211)+1)))</f>
        <v>0</v>
      </c>
      <c r="J212" s="3">
        <f>IF(T212="",0,IF(INT(LEFT(T212,C$21))=B$21,MAX(J$3:J211)+1,0))</f>
        <v>0</v>
      </c>
      <c r="K212" s="6">
        <f>IF(AND(O212=B$23,Q212=B$24),MAX(K$3:K211)+1,0)</f>
        <v>0</v>
      </c>
    </row>
    <row r="213" spans="8:11" ht="15" customHeight="1" x14ac:dyDescent="0.15">
      <c r="H213" s="5">
        <f t="shared" si="4"/>
        <v>0</v>
      </c>
      <c r="I213" s="5">
        <f>IF(MAX(I$1:I210)&gt;=B$16,0,IF(OR(I212=C$4,I212=C$5,I212=C$6,I212=C$7,I212=C$8,I212=C$9,I212=C$10,I212=C$11,I212=C$12,I212=C$13,I212=C$14,I212=C$15),"本月合计",IF(I212="本月合计","本年累计",MAX(I$3:I212)+1)))</f>
        <v>0</v>
      </c>
      <c r="J213" s="3">
        <f>IF(T213="",0,IF(INT(LEFT(T213,C$21))=B$21,MAX(J$3:J212)+1,0))</f>
        <v>0</v>
      </c>
      <c r="K213" s="6">
        <f>IF(AND(O213=B$23,Q213=B$24),MAX(K$3:K212)+1,0)</f>
        <v>0</v>
      </c>
    </row>
    <row r="214" spans="8:11" ht="15" customHeight="1" x14ac:dyDescent="0.15">
      <c r="H214" s="5">
        <f t="shared" si="4"/>
        <v>0</v>
      </c>
      <c r="I214" s="5">
        <f>IF(MAX(I$1:I211)&gt;=B$16,0,IF(OR(I213=C$4,I213=C$5,I213=C$6,I213=C$7,I213=C$8,I213=C$9,I213=C$10,I213=C$11,I213=C$12,I213=C$13,I213=C$14,I213=C$15),"本月合计",IF(I213="本月合计","本年累计",MAX(I$3:I213)+1)))</f>
        <v>0</v>
      </c>
      <c r="J214" s="3">
        <f>IF(T214="",0,IF(INT(LEFT(T214,C$21))=B$21,MAX(J$3:J213)+1,0))</f>
        <v>0</v>
      </c>
      <c r="K214" s="6">
        <f>IF(AND(O214=B$23,Q214=B$24),MAX(K$3:K213)+1,0)</f>
        <v>0</v>
      </c>
    </row>
    <row r="215" spans="8:11" ht="15" customHeight="1" x14ac:dyDescent="0.15">
      <c r="H215" s="5">
        <f t="shared" si="4"/>
        <v>0</v>
      </c>
      <c r="I215" s="5">
        <f>IF(MAX(I$1:I212)&gt;=B$16,0,IF(OR(I214=C$4,I214=C$5,I214=C$6,I214=C$7,I214=C$8,I214=C$9,I214=C$10,I214=C$11,I214=C$12,I214=C$13,I214=C$14,I214=C$15),"本月合计",IF(I214="本月合计","本年累计",MAX(I$3:I214)+1)))</f>
        <v>0</v>
      </c>
      <c r="J215" s="3">
        <f>IF(T215="",0,IF(INT(LEFT(T215,C$21))=B$21,MAX(J$3:J214)+1,0))</f>
        <v>0</v>
      </c>
      <c r="K215" s="6">
        <f>IF(AND(O215=B$23,Q215=B$24),MAX(K$3:K214)+1,0)</f>
        <v>0</v>
      </c>
    </row>
    <row r="216" spans="8:11" ht="15" customHeight="1" x14ac:dyDescent="0.15">
      <c r="H216" s="5">
        <f t="shared" si="4"/>
        <v>0</v>
      </c>
      <c r="I216" s="5">
        <f>IF(MAX(I$1:I213)&gt;=B$16,0,IF(OR(I215=C$4,I215=C$5,I215=C$6,I215=C$7,I215=C$8,I215=C$9,I215=C$10,I215=C$11,I215=C$12,I215=C$13,I215=C$14,I215=C$15),"本月合计",IF(I215="本月合计","本年累计",MAX(I$3:I215)+1)))</f>
        <v>0</v>
      </c>
      <c r="J216" s="3">
        <f>IF(T216="",0,IF(INT(LEFT(T216,C$21))=B$21,MAX(J$3:J215)+1,0))</f>
        <v>0</v>
      </c>
      <c r="K216" s="6">
        <f>IF(AND(O216=B$23,Q216=B$24),MAX(K$3:K215)+1,0)</f>
        <v>0</v>
      </c>
    </row>
    <row r="217" spans="8:11" ht="15" customHeight="1" x14ac:dyDescent="0.15">
      <c r="H217" s="5">
        <f t="shared" si="4"/>
        <v>0</v>
      </c>
      <c r="I217" s="5">
        <f>IF(MAX(I$1:I214)&gt;=B$16,0,IF(OR(I216=C$4,I216=C$5,I216=C$6,I216=C$7,I216=C$8,I216=C$9,I216=C$10,I216=C$11,I216=C$12,I216=C$13,I216=C$14,I216=C$15),"本月合计",IF(I216="本月合计","本年累计",MAX(I$3:I216)+1)))</f>
        <v>0</v>
      </c>
      <c r="J217" s="3">
        <f>IF(T217="",0,IF(INT(LEFT(T217,C$21))=B$21,MAX(J$3:J216)+1,0))</f>
        <v>0</v>
      </c>
      <c r="K217" s="6">
        <f>IF(AND(O217=B$23,Q217=B$24),MAX(K$3:K216)+1,0)</f>
        <v>0</v>
      </c>
    </row>
    <row r="218" spans="8:11" ht="15" customHeight="1" x14ac:dyDescent="0.15">
      <c r="H218" s="5">
        <f t="shared" si="4"/>
        <v>0</v>
      </c>
      <c r="I218" s="5">
        <f>IF(MAX(I$1:I215)&gt;=B$16,0,IF(OR(I217=C$4,I217=C$5,I217=C$6,I217=C$7,I217=C$8,I217=C$9,I217=C$10,I217=C$11,I217=C$12,I217=C$13,I217=C$14,I217=C$15),"本月合计",IF(I217="本月合计","本年累计",MAX(I$3:I217)+1)))</f>
        <v>0</v>
      </c>
      <c r="J218" s="3">
        <f>IF(T218="",0,IF(INT(LEFT(T218,C$21))=B$21,MAX(J$3:J217)+1,0))</f>
        <v>0</v>
      </c>
      <c r="K218" s="6">
        <f>IF(AND(O218=B$23,Q218=B$24),MAX(K$3:K217)+1,0)</f>
        <v>0</v>
      </c>
    </row>
    <row r="219" spans="8:11" ht="15" customHeight="1" x14ac:dyDescent="0.15">
      <c r="H219" s="5">
        <f t="shared" si="4"/>
        <v>0</v>
      </c>
      <c r="I219" s="5">
        <f>IF(MAX(I$1:I216)&gt;=B$16,0,IF(OR(I218=C$4,I218=C$5,I218=C$6,I218=C$7,I218=C$8,I218=C$9,I218=C$10,I218=C$11,I218=C$12,I218=C$13,I218=C$14,I218=C$15),"本月合计",IF(I218="本月合计","本年累计",MAX(I$3:I218)+1)))</f>
        <v>0</v>
      </c>
      <c r="J219" s="3">
        <f>IF(T219="",0,IF(INT(LEFT(T219,C$21))=B$21,MAX(J$3:J218)+1,0))</f>
        <v>0</v>
      </c>
      <c r="K219" s="6">
        <f>IF(AND(O219=B$23,Q219=B$24),MAX(K$3:K218)+1,0)</f>
        <v>0</v>
      </c>
    </row>
    <row r="220" spans="8:11" ht="15" customHeight="1" x14ac:dyDescent="0.15">
      <c r="H220" s="5">
        <f t="shared" si="4"/>
        <v>0</v>
      </c>
      <c r="I220" s="5">
        <f>IF(MAX(I$1:I217)&gt;=B$16,0,IF(OR(I219=C$4,I219=C$5,I219=C$6,I219=C$7,I219=C$8,I219=C$9,I219=C$10,I219=C$11,I219=C$12,I219=C$13,I219=C$14,I219=C$15),"本月合计",IF(I219="本月合计","本年累计",MAX(I$3:I219)+1)))</f>
        <v>0</v>
      </c>
      <c r="J220" s="3">
        <f>IF(T220="",0,IF(INT(LEFT(T220,C$21))=B$21,MAX(J$3:J219)+1,0))</f>
        <v>0</v>
      </c>
      <c r="K220" s="6">
        <f>IF(AND(O220=B$23,Q220=B$24),MAX(K$3:K219)+1,0)</f>
        <v>0</v>
      </c>
    </row>
    <row r="221" spans="8:11" ht="15" customHeight="1" x14ac:dyDescent="0.15">
      <c r="H221" s="5">
        <f t="shared" si="4"/>
        <v>0</v>
      </c>
      <c r="I221" s="5">
        <f>IF(MAX(I$1:I218)&gt;=B$16,0,IF(OR(I220=C$4,I220=C$5,I220=C$6,I220=C$7,I220=C$8,I220=C$9,I220=C$10,I220=C$11,I220=C$12,I220=C$13,I220=C$14,I220=C$15),"本月合计",IF(I220="本月合计","本年累计",MAX(I$3:I220)+1)))</f>
        <v>0</v>
      </c>
      <c r="J221" s="3">
        <f>IF(T221="",0,IF(INT(LEFT(T221,C$21))=B$21,MAX(J$3:J220)+1,0))</f>
        <v>0</v>
      </c>
      <c r="K221" s="6">
        <f>IF(AND(O221=B$23,Q221=B$24),MAX(K$3:K220)+1,0)</f>
        <v>0</v>
      </c>
    </row>
    <row r="222" spans="8:11" ht="15" customHeight="1" x14ac:dyDescent="0.15">
      <c r="H222" s="5">
        <f t="shared" si="4"/>
        <v>0</v>
      </c>
      <c r="I222" s="5">
        <f>IF(MAX(I$1:I219)&gt;=B$16,0,IF(OR(I221=C$4,I221=C$5,I221=C$6,I221=C$7,I221=C$8,I221=C$9,I221=C$10,I221=C$11,I221=C$12,I221=C$13,I221=C$14,I221=C$15),"本月合计",IF(I221="本月合计","本年累计",MAX(I$3:I221)+1)))</f>
        <v>0</v>
      </c>
      <c r="J222" s="3">
        <f>IF(T222="",0,IF(INT(LEFT(T222,C$21))=B$21,MAX(J$3:J221)+1,0))</f>
        <v>0</v>
      </c>
      <c r="K222" s="6">
        <f>IF(AND(O222=B$23,Q222=B$24),MAX(K$3:K221)+1,0)</f>
        <v>0</v>
      </c>
    </row>
    <row r="223" spans="8:11" ht="15" customHeight="1" x14ac:dyDescent="0.15">
      <c r="H223" s="5">
        <f t="shared" si="4"/>
        <v>0</v>
      </c>
      <c r="I223" s="5">
        <f>IF(MAX(I$1:I220)&gt;=B$16,0,IF(OR(I222=C$4,I222=C$5,I222=C$6,I222=C$7,I222=C$8,I222=C$9,I222=C$10,I222=C$11,I222=C$12,I222=C$13,I222=C$14,I222=C$15),"本月合计",IF(I222="本月合计","本年累计",MAX(I$3:I222)+1)))</f>
        <v>0</v>
      </c>
      <c r="J223" s="3">
        <f>IF(T223="",0,IF(INT(LEFT(T223,C$21))=B$21,MAX(J$3:J222)+1,0))</f>
        <v>0</v>
      </c>
      <c r="K223" s="6">
        <f>IF(AND(O223=B$23,Q223=B$24),MAX(K$3:K222)+1,0)</f>
        <v>0</v>
      </c>
    </row>
    <row r="224" spans="8:11" ht="15" customHeight="1" x14ac:dyDescent="0.15">
      <c r="H224" s="5">
        <f t="shared" si="4"/>
        <v>0</v>
      </c>
      <c r="I224" s="5">
        <f>IF(MAX(I$1:I221)&gt;=B$16,0,IF(OR(I223=C$4,I223=C$5,I223=C$6,I223=C$7,I223=C$8,I223=C$9,I223=C$10,I223=C$11,I223=C$12,I223=C$13,I223=C$14,I223=C$15),"本月合计",IF(I223="本月合计","本年累计",MAX(I$3:I223)+1)))</f>
        <v>0</v>
      </c>
      <c r="J224" s="3">
        <f>IF(T224="",0,IF(INT(LEFT(T224,C$21))=B$21,MAX(J$3:J223)+1,0))</f>
        <v>0</v>
      </c>
      <c r="K224" s="6">
        <f>IF(AND(O224=B$23,Q224=B$24),MAX(K$3:K223)+1,0)</f>
        <v>0</v>
      </c>
    </row>
    <row r="225" spans="8:11" ht="15" customHeight="1" x14ac:dyDescent="0.15">
      <c r="H225" s="5">
        <f t="shared" si="4"/>
        <v>0</v>
      </c>
      <c r="I225" s="5">
        <f>IF(MAX(I$1:I222)&gt;=B$16,0,IF(OR(I224=C$4,I224=C$5,I224=C$6,I224=C$7,I224=C$8,I224=C$9,I224=C$10,I224=C$11,I224=C$12,I224=C$13,I224=C$14,I224=C$15),"本月合计",IF(I224="本月合计","本年累计",MAX(I$3:I224)+1)))</f>
        <v>0</v>
      </c>
      <c r="J225" s="3">
        <f>IF(T225="",0,IF(INT(LEFT(T225,C$21))=B$21,MAX(J$3:J224)+1,0))</f>
        <v>0</v>
      </c>
      <c r="K225" s="6">
        <f>IF(AND(O225=B$23,Q225=B$24),MAX(K$3:K224)+1,0)</f>
        <v>0</v>
      </c>
    </row>
    <row r="226" spans="8:11" ht="15" customHeight="1" x14ac:dyDescent="0.15">
      <c r="H226" s="5">
        <f t="shared" si="4"/>
        <v>0</v>
      </c>
      <c r="I226" s="5">
        <f>IF(MAX(I$1:I223)&gt;=B$16,0,IF(OR(I225=C$4,I225=C$5,I225=C$6,I225=C$7,I225=C$8,I225=C$9,I225=C$10,I225=C$11,I225=C$12,I225=C$13,I225=C$14,I225=C$15),"本月合计",IF(I225="本月合计","本年累计",MAX(I$3:I225)+1)))</f>
        <v>0</v>
      </c>
      <c r="J226" s="3">
        <f>IF(T226="",0,IF(INT(LEFT(T226,C$21))=B$21,MAX(J$3:J225)+1,0))</f>
        <v>0</v>
      </c>
      <c r="K226" s="6">
        <f>IF(AND(O226=B$23,Q226=B$24),MAX(K$3:K225)+1,0)</f>
        <v>0</v>
      </c>
    </row>
    <row r="227" spans="8:11" ht="15" customHeight="1" x14ac:dyDescent="0.15">
      <c r="H227" s="5">
        <f t="shared" si="4"/>
        <v>0</v>
      </c>
      <c r="I227" s="5">
        <f>IF(MAX(I$1:I224)&gt;=B$16,0,IF(OR(I226=C$4,I226=C$5,I226=C$6,I226=C$7,I226=C$8,I226=C$9,I226=C$10,I226=C$11,I226=C$12,I226=C$13,I226=C$14,I226=C$15),"本月合计",IF(I226="本月合计","本年累计",MAX(I$3:I226)+1)))</f>
        <v>0</v>
      </c>
      <c r="J227" s="3">
        <f>IF(T227="",0,IF(INT(LEFT(T227,C$21))=B$21,MAX(J$3:J226)+1,0))</f>
        <v>0</v>
      </c>
      <c r="K227" s="6">
        <f>IF(AND(O227=B$23,Q227=B$24),MAX(K$3:K226)+1,0)</f>
        <v>0</v>
      </c>
    </row>
    <row r="228" spans="8:11" ht="15" customHeight="1" x14ac:dyDescent="0.15">
      <c r="H228" s="5">
        <f t="shared" si="4"/>
        <v>0</v>
      </c>
      <c r="I228" s="5">
        <f>IF(MAX(I$1:I225)&gt;=B$16,0,IF(OR(I227=C$4,I227=C$5,I227=C$6,I227=C$7,I227=C$8,I227=C$9,I227=C$10,I227=C$11,I227=C$12,I227=C$13,I227=C$14,I227=C$15),"本月合计",IF(I227="本月合计","本年累计",MAX(I$3:I227)+1)))</f>
        <v>0</v>
      </c>
      <c r="J228" s="3">
        <f>IF(T228="",0,IF(INT(LEFT(T228,C$21))=B$21,MAX(J$3:J227)+1,0))</f>
        <v>0</v>
      </c>
      <c r="K228" s="6">
        <f>IF(AND(O228=B$23,Q228=B$24),MAX(K$3:K227)+1,0)</f>
        <v>0</v>
      </c>
    </row>
    <row r="229" spans="8:11" ht="15" customHeight="1" x14ac:dyDescent="0.15">
      <c r="H229" s="5">
        <f t="shared" si="4"/>
        <v>0</v>
      </c>
      <c r="I229" s="5">
        <f>IF(MAX(I$1:I226)&gt;=B$16,0,IF(OR(I228=C$4,I228=C$5,I228=C$6,I228=C$7,I228=C$8,I228=C$9,I228=C$10,I228=C$11,I228=C$12,I228=C$13,I228=C$14,I228=C$15),"本月合计",IF(I228="本月合计","本年累计",MAX(I$3:I228)+1)))</f>
        <v>0</v>
      </c>
      <c r="J229" s="3">
        <f>IF(T229="",0,IF(INT(LEFT(T229,C$21))=B$21,MAX(J$3:J228)+1,0))</f>
        <v>0</v>
      </c>
      <c r="K229" s="6">
        <f>IF(AND(O229=B$23,Q229=B$24),MAX(K$3:K228)+1,0)</f>
        <v>0</v>
      </c>
    </row>
    <row r="230" spans="8:11" ht="15" customHeight="1" x14ac:dyDescent="0.15">
      <c r="H230" s="5">
        <f t="shared" si="4"/>
        <v>0</v>
      </c>
      <c r="I230" s="5">
        <f>IF(MAX(I$1:I227)&gt;=B$16,0,IF(OR(I229=C$4,I229=C$5,I229=C$6,I229=C$7,I229=C$8,I229=C$9,I229=C$10,I229=C$11,I229=C$12,I229=C$13,I229=C$14,I229=C$15),"本月合计",IF(I229="本月合计","本年累计",MAX(I$3:I229)+1)))</f>
        <v>0</v>
      </c>
      <c r="J230" s="3">
        <f>IF(T230="",0,IF(INT(LEFT(T230,C$21))=B$21,MAX(J$3:J229)+1,0))</f>
        <v>0</v>
      </c>
      <c r="K230" s="6">
        <f>IF(AND(O230=B$23,Q230=B$24),MAX(K$3:K229)+1,0)</f>
        <v>0</v>
      </c>
    </row>
    <row r="231" spans="8:11" ht="15" customHeight="1" x14ac:dyDescent="0.15">
      <c r="H231" s="5">
        <f t="shared" si="4"/>
        <v>0</v>
      </c>
      <c r="I231" s="5">
        <f>IF(MAX(I$1:I228)&gt;=B$16,0,IF(OR(I230=C$4,I230=C$5,I230=C$6,I230=C$7,I230=C$8,I230=C$9,I230=C$10,I230=C$11,I230=C$12,I230=C$13,I230=C$14,I230=C$15),"本月合计",IF(I230="本月合计","本年累计",MAX(I$3:I230)+1)))</f>
        <v>0</v>
      </c>
      <c r="J231" s="3">
        <f>IF(T231="",0,IF(INT(LEFT(T231,C$21))=B$21,MAX(J$3:J230)+1,0))</f>
        <v>0</v>
      </c>
      <c r="K231" s="6">
        <f>IF(AND(O231=B$23,Q231=B$24),MAX(K$3:K230)+1,0)</f>
        <v>0</v>
      </c>
    </row>
    <row r="232" spans="8:11" ht="15" customHeight="1" x14ac:dyDescent="0.15">
      <c r="H232" s="5">
        <f t="shared" si="4"/>
        <v>0</v>
      </c>
      <c r="I232" s="5">
        <f>IF(MAX(I$1:I229)&gt;=B$16,0,IF(OR(I231=C$4,I231=C$5,I231=C$6,I231=C$7,I231=C$8,I231=C$9,I231=C$10,I231=C$11,I231=C$12,I231=C$13,I231=C$14,I231=C$15),"本月合计",IF(I231="本月合计","本年累计",MAX(I$3:I231)+1)))</f>
        <v>0</v>
      </c>
      <c r="J232" s="3">
        <f>IF(T232="",0,IF(INT(LEFT(T232,C$21))=B$21,MAX(J$3:J231)+1,0))</f>
        <v>0</v>
      </c>
      <c r="K232" s="6">
        <f>IF(AND(O232=B$23,Q232=B$24),MAX(K$3:K231)+1,0)</f>
        <v>0</v>
      </c>
    </row>
    <row r="233" spans="8:11" ht="15" customHeight="1" x14ac:dyDescent="0.15">
      <c r="H233" s="5">
        <f t="shared" si="4"/>
        <v>0</v>
      </c>
      <c r="I233" s="5">
        <f>IF(MAX(I$1:I230)&gt;=B$16,0,IF(OR(I232=C$4,I232=C$5,I232=C$6,I232=C$7,I232=C$8,I232=C$9,I232=C$10,I232=C$11,I232=C$12,I232=C$13,I232=C$14,I232=C$15),"本月合计",IF(I232="本月合计","本年累计",MAX(I$3:I232)+1)))</f>
        <v>0</v>
      </c>
      <c r="J233" s="3">
        <f>IF(T233="",0,IF(INT(LEFT(T233,C$21))=B$21,MAX(J$3:J232)+1,0))</f>
        <v>0</v>
      </c>
      <c r="K233" s="6">
        <f>IF(AND(O233=B$23,Q233=B$24),MAX(K$3:K232)+1,0)</f>
        <v>0</v>
      </c>
    </row>
    <row r="234" spans="8:11" ht="15" customHeight="1" x14ac:dyDescent="0.15">
      <c r="H234" s="5">
        <f t="shared" si="4"/>
        <v>0</v>
      </c>
      <c r="I234" s="5">
        <f>IF(MAX(I$1:I231)&gt;=B$16,0,IF(OR(I233=C$4,I233=C$5,I233=C$6,I233=C$7,I233=C$8,I233=C$9,I233=C$10,I233=C$11,I233=C$12,I233=C$13,I233=C$14,I233=C$15),"本月合计",IF(I233="本月合计","本年累计",MAX(I$3:I233)+1)))</f>
        <v>0</v>
      </c>
      <c r="J234" s="3">
        <f>IF(T234="",0,IF(INT(LEFT(T234,C$21))=B$21,MAX(J$3:J233)+1,0))</f>
        <v>0</v>
      </c>
      <c r="K234" s="6">
        <f>IF(AND(O234=B$23,Q234=B$24),MAX(K$3:K233)+1,0)</f>
        <v>0</v>
      </c>
    </row>
    <row r="235" spans="8:11" ht="15" customHeight="1" x14ac:dyDescent="0.15">
      <c r="H235" s="5">
        <f t="shared" si="4"/>
        <v>0</v>
      </c>
      <c r="I235" s="5">
        <f>IF(MAX(I$1:I232)&gt;=B$16,0,IF(OR(I234=C$4,I234=C$5,I234=C$6,I234=C$7,I234=C$8,I234=C$9,I234=C$10,I234=C$11,I234=C$12,I234=C$13,I234=C$14,I234=C$15),"本月合计",IF(I234="本月合计","本年累计",MAX(I$3:I234)+1)))</f>
        <v>0</v>
      </c>
      <c r="J235" s="3">
        <f>IF(T235="",0,IF(INT(LEFT(T235,C$21))=B$21,MAX(J$3:J234)+1,0))</f>
        <v>0</v>
      </c>
      <c r="K235" s="6">
        <f>IF(AND(O235=B$23,Q235=B$24),MAX(K$3:K234)+1,0)</f>
        <v>0</v>
      </c>
    </row>
    <row r="236" spans="8:11" ht="15" customHeight="1" x14ac:dyDescent="0.15">
      <c r="H236" s="5">
        <f t="shared" si="4"/>
        <v>0</v>
      </c>
      <c r="I236" s="5">
        <f>IF(MAX(I$1:I233)&gt;=B$16,0,IF(OR(I235=C$4,I235=C$5,I235=C$6,I235=C$7,I235=C$8,I235=C$9,I235=C$10,I235=C$11,I235=C$12,I235=C$13,I235=C$14,I235=C$15),"本月合计",IF(I235="本月合计","本年累计",MAX(I$3:I235)+1)))</f>
        <v>0</v>
      </c>
      <c r="J236" s="3">
        <f>IF(T236="",0,IF(INT(LEFT(T236,C$21))=B$21,MAX(J$3:J235)+1,0))</f>
        <v>0</v>
      </c>
      <c r="K236" s="6">
        <f>IF(AND(O236=B$23,Q236=B$24),MAX(K$3:K235)+1,0)</f>
        <v>0</v>
      </c>
    </row>
    <row r="237" spans="8:11" ht="15" customHeight="1" x14ac:dyDescent="0.15">
      <c r="H237" s="5">
        <f t="shared" si="4"/>
        <v>0</v>
      </c>
      <c r="I237" s="5">
        <f>IF(MAX(I$1:I234)&gt;=B$16,0,IF(OR(I236=C$4,I236=C$5,I236=C$6,I236=C$7,I236=C$8,I236=C$9,I236=C$10,I236=C$11,I236=C$12,I236=C$13,I236=C$14,I236=C$15),"本月合计",IF(I236="本月合计","本年累计",MAX(I$3:I236)+1)))</f>
        <v>0</v>
      </c>
      <c r="J237" s="3">
        <f>IF(T237="",0,IF(INT(LEFT(T237,C$21))=B$21,MAX(J$3:J236)+1,0))</f>
        <v>0</v>
      </c>
      <c r="K237" s="6">
        <f>IF(AND(O237=B$23,Q237=B$24),MAX(K$3:K236)+1,0)</f>
        <v>0</v>
      </c>
    </row>
    <row r="238" spans="8:11" ht="15" customHeight="1" x14ac:dyDescent="0.15">
      <c r="H238" s="5">
        <f t="shared" si="4"/>
        <v>0</v>
      </c>
      <c r="I238" s="5">
        <f>IF(MAX(I$1:I235)&gt;=B$16,0,IF(OR(I237=C$4,I237=C$5,I237=C$6,I237=C$7,I237=C$8,I237=C$9,I237=C$10,I237=C$11,I237=C$12,I237=C$13,I237=C$14,I237=C$15),"本月合计",IF(I237="本月合计","本年累计",MAX(I$3:I237)+1)))</f>
        <v>0</v>
      </c>
      <c r="J238" s="3">
        <f>IF(T238="",0,IF(INT(LEFT(T238,C$21))=B$21,MAX(J$3:J237)+1,0))</f>
        <v>0</v>
      </c>
      <c r="K238" s="6">
        <f>IF(AND(O238=B$23,Q238=B$24),MAX(K$3:K237)+1,0)</f>
        <v>0</v>
      </c>
    </row>
    <row r="239" spans="8:11" ht="15" customHeight="1" x14ac:dyDescent="0.15">
      <c r="H239" s="5">
        <f t="shared" si="4"/>
        <v>0</v>
      </c>
      <c r="I239" s="5">
        <f>IF(MAX(I$1:I236)&gt;=B$16,0,IF(OR(I238=C$4,I238=C$5,I238=C$6,I238=C$7,I238=C$8,I238=C$9,I238=C$10,I238=C$11,I238=C$12,I238=C$13,I238=C$14,I238=C$15),"本月合计",IF(I238="本月合计","本年累计",MAX(I$3:I238)+1)))</f>
        <v>0</v>
      </c>
      <c r="J239" s="3">
        <f>IF(T239="",0,IF(INT(LEFT(T239,C$21))=B$21,MAX(J$3:J238)+1,0))</f>
        <v>0</v>
      </c>
      <c r="K239" s="6">
        <f>IF(AND(O239=B$23,Q239=B$24),MAX(K$3:K238)+1,0)</f>
        <v>0</v>
      </c>
    </row>
    <row r="240" spans="8:11" ht="15" customHeight="1" x14ac:dyDescent="0.15">
      <c r="H240" s="5">
        <f t="shared" si="4"/>
        <v>0</v>
      </c>
      <c r="I240" s="5">
        <f>IF(MAX(I$1:I237)&gt;=B$16,0,IF(OR(I239=C$4,I239=C$5,I239=C$6,I239=C$7,I239=C$8,I239=C$9,I239=C$10,I239=C$11,I239=C$12,I239=C$13,I239=C$14,I239=C$15),"本月合计",IF(I239="本月合计","本年累计",MAX(I$3:I239)+1)))</f>
        <v>0</v>
      </c>
      <c r="J240" s="3">
        <f>IF(T240="",0,IF(INT(LEFT(T240,C$21))=B$21,MAX(J$3:J239)+1,0))</f>
        <v>0</v>
      </c>
      <c r="K240" s="6">
        <f>IF(AND(O240=B$23,Q240=B$24),MAX(K$3:K239)+1,0)</f>
        <v>0</v>
      </c>
    </row>
    <row r="241" spans="8:11" ht="15" customHeight="1" x14ac:dyDescent="0.15">
      <c r="H241" s="5">
        <f t="shared" si="4"/>
        <v>0</v>
      </c>
      <c r="I241" s="5">
        <f>IF(MAX(I$1:I238)&gt;=B$16,0,IF(OR(I240=C$4,I240=C$5,I240=C$6,I240=C$7,I240=C$8,I240=C$9,I240=C$10,I240=C$11,I240=C$12,I240=C$13,I240=C$14,I240=C$15),"本月合计",IF(I240="本月合计","本年累计",MAX(I$3:I240)+1)))</f>
        <v>0</v>
      </c>
      <c r="J241" s="3">
        <f>IF(T241="",0,IF(INT(LEFT(T241,C$21))=B$21,MAX(J$3:J240)+1,0))</f>
        <v>0</v>
      </c>
      <c r="K241" s="6">
        <f>IF(AND(O241=B$23,Q241=B$24),MAX(K$3:K240)+1,0)</f>
        <v>0</v>
      </c>
    </row>
    <row r="242" spans="8:11" ht="15" customHeight="1" x14ac:dyDescent="0.15">
      <c r="H242" s="5">
        <f t="shared" si="4"/>
        <v>0</v>
      </c>
      <c r="I242" s="5">
        <f>IF(MAX(I$1:I239)&gt;=B$16,0,IF(OR(I241=C$4,I241=C$5,I241=C$6,I241=C$7,I241=C$8,I241=C$9,I241=C$10,I241=C$11,I241=C$12,I241=C$13,I241=C$14,I241=C$15),"本月合计",IF(I241="本月合计","本年累计",MAX(I$3:I241)+1)))</f>
        <v>0</v>
      </c>
      <c r="J242" s="3">
        <f>IF(T242="",0,IF(INT(LEFT(T242,C$21))=B$21,MAX(J$3:J241)+1,0))</f>
        <v>0</v>
      </c>
      <c r="K242" s="6">
        <f>IF(AND(O242=B$23,Q242=B$24),MAX(K$3:K241)+1,0)</f>
        <v>0</v>
      </c>
    </row>
    <row r="243" spans="8:11" ht="15" customHeight="1" x14ac:dyDescent="0.15">
      <c r="H243" s="5">
        <f t="shared" si="4"/>
        <v>0</v>
      </c>
      <c r="I243" s="5">
        <f>IF(MAX(I$1:I240)&gt;=B$16,0,IF(OR(I242=C$4,I242=C$5,I242=C$6,I242=C$7,I242=C$8,I242=C$9,I242=C$10,I242=C$11,I242=C$12,I242=C$13,I242=C$14,I242=C$15),"本月合计",IF(I242="本月合计","本年累计",MAX(I$3:I242)+1)))</f>
        <v>0</v>
      </c>
      <c r="J243" s="3">
        <f>IF(T243="",0,IF(INT(LEFT(T243,C$21))=B$21,MAX(J$3:J242)+1,0))</f>
        <v>0</v>
      </c>
      <c r="K243" s="6">
        <f>IF(AND(O243=B$23,Q243=B$24),MAX(K$3:K242)+1,0)</f>
        <v>0</v>
      </c>
    </row>
    <row r="244" spans="8:11" ht="15" customHeight="1" x14ac:dyDescent="0.15">
      <c r="H244" s="5">
        <f t="shared" si="4"/>
        <v>0</v>
      </c>
      <c r="I244" s="5">
        <f>IF(MAX(I$1:I241)&gt;=B$16,0,IF(OR(I243=C$4,I243=C$5,I243=C$6,I243=C$7,I243=C$8,I243=C$9,I243=C$10,I243=C$11,I243=C$12,I243=C$13,I243=C$14,I243=C$15),"本月合计",IF(I243="本月合计","本年累计",MAX(I$3:I243)+1)))</f>
        <v>0</v>
      </c>
      <c r="J244" s="3">
        <f>IF(T244="",0,IF(INT(LEFT(T244,C$21))=B$21,MAX(J$3:J243)+1,0))</f>
        <v>0</v>
      </c>
      <c r="K244" s="6">
        <f>IF(AND(O244=B$23,Q244=B$24),MAX(K$3:K243)+1,0)</f>
        <v>0</v>
      </c>
    </row>
    <row r="245" spans="8:11" ht="15" customHeight="1" x14ac:dyDescent="0.15">
      <c r="H245" s="5">
        <f t="shared" si="4"/>
        <v>0</v>
      </c>
      <c r="I245" s="5">
        <f>IF(MAX(I$1:I242)&gt;=B$16,0,IF(OR(I244=C$4,I244=C$5,I244=C$6,I244=C$7,I244=C$8,I244=C$9,I244=C$10,I244=C$11,I244=C$12,I244=C$13,I244=C$14,I244=C$15),"本月合计",IF(I244="本月合计","本年累计",MAX(I$3:I244)+1)))</f>
        <v>0</v>
      </c>
      <c r="J245" s="3">
        <f>IF(T245="",0,IF(INT(LEFT(T245,C$21))=B$21,MAX(J$3:J244)+1,0))</f>
        <v>0</v>
      </c>
      <c r="K245" s="6">
        <f>IF(AND(O245=B$23,Q245=B$24),MAX(K$3:K244)+1,0)</f>
        <v>0</v>
      </c>
    </row>
    <row r="246" spans="8:11" ht="15" customHeight="1" x14ac:dyDescent="0.15">
      <c r="H246" s="5">
        <f t="shared" si="4"/>
        <v>0</v>
      </c>
      <c r="I246" s="5">
        <f>IF(MAX(I$1:I243)&gt;=B$16,0,IF(OR(I245=C$4,I245=C$5,I245=C$6,I245=C$7,I245=C$8,I245=C$9,I245=C$10,I245=C$11,I245=C$12,I245=C$13,I245=C$14,I245=C$15),"本月合计",IF(I245="本月合计","本年累计",MAX(I$3:I245)+1)))</f>
        <v>0</v>
      </c>
      <c r="J246" s="3">
        <f>IF(T246="",0,IF(INT(LEFT(T246,C$21))=B$21,MAX(J$3:J245)+1,0))</f>
        <v>0</v>
      </c>
      <c r="K246" s="6">
        <f>IF(AND(O246=B$23,Q246=B$24),MAX(K$3:K245)+1,0)</f>
        <v>0</v>
      </c>
    </row>
    <row r="247" spans="8:11" ht="15" customHeight="1" x14ac:dyDescent="0.15">
      <c r="H247" s="5">
        <f t="shared" si="4"/>
        <v>0</v>
      </c>
      <c r="I247" s="5">
        <f>IF(MAX(I$1:I244)&gt;=B$16,0,IF(OR(I246=C$4,I246=C$5,I246=C$6,I246=C$7,I246=C$8,I246=C$9,I246=C$10,I246=C$11,I246=C$12,I246=C$13,I246=C$14,I246=C$15),"本月合计",IF(I246="本月合计","本年累计",MAX(I$3:I246)+1)))</f>
        <v>0</v>
      </c>
      <c r="J247" s="3">
        <f>IF(T247="",0,IF(INT(LEFT(T247,C$21))=B$21,MAX(J$3:J246)+1,0))</f>
        <v>0</v>
      </c>
      <c r="K247" s="6">
        <f>IF(AND(O247=B$23,Q247=B$24),MAX(K$3:K246)+1,0)</f>
        <v>0</v>
      </c>
    </row>
    <row r="248" spans="8:11" ht="15" customHeight="1" x14ac:dyDescent="0.15">
      <c r="H248" s="5">
        <f t="shared" si="4"/>
        <v>0</v>
      </c>
      <c r="I248" s="5">
        <f>IF(MAX(I$1:I245)&gt;=B$16,0,IF(OR(I247=C$4,I247=C$5,I247=C$6,I247=C$7,I247=C$8,I247=C$9,I247=C$10,I247=C$11,I247=C$12,I247=C$13,I247=C$14,I247=C$15),"本月合计",IF(I247="本月合计","本年累计",MAX(I$3:I247)+1)))</f>
        <v>0</v>
      </c>
      <c r="J248" s="3">
        <f>IF(T248="",0,IF(INT(LEFT(T248,C$21))=B$21,MAX(J$3:J247)+1,0))</f>
        <v>0</v>
      </c>
      <c r="K248" s="6">
        <f>IF(AND(O248=B$23,Q248=B$24),MAX(K$3:K247)+1,0)</f>
        <v>0</v>
      </c>
    </row>
    <row r="249" spans="8:11" ht="15" customHeight="1" x14ac:dyDescent="0.15">
      <c r="H249" s="5">
        <f t="shared" si="4"/>
        <v>0</v>
      </c>
      <c r="I249" s="5">
        <f>IF(MAX(I$1:I246)&gt;=B$16,0,IF(OR(I248=C$4,I248=C$5,I248=C$6,I248=C$7,I248=C$8,I248=C$9,I248=C$10,I248=C$11,I248=C$12,I248=C$13,I248=C$14,I248=C$15),"本月合计",IF(I248="本月合计","本年累计",MAX(I$3:I248)+1)))</f>
        <v>0</v>
      </c>
      <c r="J249" s="3">
        <f>IF(T249="",0,IF(INT(LEFT(T249,C$21))=B$21,MAX(J$3:J248)+1,0))</f>
        <v>0</v>
      </c>
      <c r="K249" s="6">
        <f>IF(AND(O249=B$23,Q249=B$24),MAX(K$3:K248)+1,0)</f>
        <v>0</v>
      </c>
    </row>
    <row r="250" spans="8:11" ht="15" customHeight="1" x14ac:dyDescent="0.15">
      <c r="H250" s="5">
        <f t="shared" si="4"/>
        <v>0</v>
      </c>
      <c r="I250" s="5">
        <f>IF(MAX(I$1:I247)&gt;=B$16,0,IF(OR(I249=C$4,I249=C$5,I249=C$6,I249=C$7,I249=C$8,I249=C$9,I249=C$10,I249=C$11,I249=C$12,I249=C$13,I249=C$14,I249=C$15),"本月合计",IF(I249="本月合计","本年累计",MAX(I$3:I249)+1)))</f>
        <v>0</v>
      </c>
      <c r="J250" s="3">
        <f>IF(T250="",0,IF(INT(LEFT(T250,C$21))=B$21,MAX(J$3:J249)+1,0))</f>
        <v>0</v>
      </c>
      <c r="K250" s="6">
        <f>IF(AND(O250=B$23,Q250=B$24),MAX(K$3:K249)+1,0)</f>
        <v>0</v>
      </c>
    </row>
    <row r="251" spans="8:11" ht="15" customHeight="1" x14ac:dyDescent="0.15">
      <c r="H251" s="5">
        <f t="shared" si="4"/>
        <v>0</v>
      </c>
      <c r="I251" s="5">
        <f>IF(MAX(I$1:I248)&gt;=B$16,0,IF(OR(I250=C$4,I250=C$5,I250=C$6,I250=C$7,I250=C$8,I250=C$9,I250=C$10,I250=C$11,I250=C$12,I250=C$13,I250=C$14,I250=C$15),"本月合计",IF(I250="本月合计","本年累计",MAX(I$3:I250)+1)))</f>
        <v>0</v>
      </c>
      <c r="J251" s="3">
        <f>IF(T251="",0,IF(INT(LEFT(T251,C$21))=B$21,MAX(J$3:J250)+1,0))</f>
        <v>0</v>
      </c>
      <c r="K251" s="6">
        <f>IF(AND(O251=B$23,Q251=B$24),MAX(K$3:K250)+1,0)</f>
        <v>0</v>
      </c>
    </row>
    <row r="252" spans="8:11" ht="15" customHeight="1" x14ac:dyDescent="0.15">
      <c r="H252" s="5">
        <f t="shared" si="4"/>
        <v>0</v>
      </c>
      <c r="I252" s="5">
        <f>IF(MAX(I$1:I249)&gt;=B$16,0,IF(OR(I251=C$4,I251=C$5,I251=C$6,I251=C$7,I251=C$8,I251=C$9,I251=C$10,I251=C$11,I251=C$12,I251=C$13,I251=C$14,I251=C$15),"本月合计",IF(I251="本月合计","本年累计",MAX(I$3:I251)+1)))</f>
        <v>0</v>
      </c>
      <c r="J252" s="3">
        <f>IF(T252="",0,IF(INT(LEFT(T252,C$21))=B$21,MAX(J$3:J251)+1,0))</f>
        <v>0</v>
      </c>
      <c r="K252" s="6">
        <f>IF(AND(O252=B$23,Q252=B$24),MAX(K$3:K251)+1,0)</f>
        <v>0</v>
      </c>
    </row>
    <row r="253" spans="8:11" ht="15" customHeight="1" x14ac:dyDescent="0.15">
      <c r="H253" s="5">
        <f t="shared" si="4"/>
        <v>0</v>
      </c>
      <c r="I253" s="5">
        <f>IF(MAX(I$1:I250)&gt;=B$16,0,IF(OR(I252=C$4,I252=C$5,I252=C$6,I252=C$7,I252=C$8,I252=C$9,I252=C$10,I252=C$11,I252=C$12,I252=C$13,I252=C$14,I252=C$15),"本月合计",IF(I252="本月合计","本年累计",MAX(I$3:I252)+1)))</f>
        <v>0</v>
      </c>
      <c r="J253" s="3">
        <f>IF(T253="",0,IF(INT(LEFT(T253,C$21))=B$21,MAX(J$3:J252)+1,0))</f>
        <v>0</v>
      </c>
      <c r="K253" s="6">
        <f>IF(AND(O253=B$23,Q253=B$24),MAX(K$3:K252)+1,0)</f>
        <v>0</v>
      </c>
    </row>
    <row r="254" spans="8:11" ht="15" customHeight="1" x14ac:dyDescent="0.15">
      <c r="H254" s="5">
        <f t="shared" si="4"/>
        <v>0</v>
      </c>
      <c r="I254" s="5">
        <f>IF(MAX(I$1:I251)&gt;=B$16,0,IF(OR(I253=C$4,I253=C$5,I253=C$6,I253=C$7,I253=C$8,I253=C$9,I253=C$10,I253=C$11,I253=C$12,I253=C$13,I253=C$14,I253=C$15),"本月合计",IF(I253="本月合计","本年累计",MAX(I$3:I253)+1)))</f>
        <v>0</v>
      </c>
      <c r="J254" s="3">
        <f>IF(T254="",0,IF(INT(LEFT(T254,C$21))=B$21,MAX(J$3:J253)+1,0))</f>
        <v>0</v>
      </c>
      <c r="K254" s="6">
        <f>IF(AND(O254=B$23,Q254=B$24),MAX(K$3:K253)+1,0)</f>
        <v>0</v>
      </c>
    </row>
    <row r="255" spans="8:11" ht="15" customHeight="1" x14ac:dyDescent="0.15">
      <c r="H255" s="5">
        <f t="shared" si="4"/>
        <v>0</v>
      </c>
      <c r="I255" s="5">
        <f>IF(MAX(I$1:I252)&gt;=B$16,0,IF(OR(I254=C$4,I254=C$5,I254=C$6,I254=C$7,I254=C$8,I254=C$9,I254=C$10,I254=C$11,I254=C$12,I254=C$13,I254=C$14,I254=C$15),"本月合计",IF(I254="本月合计","本年累计",MAX(I$3:I254)+1)))</f>
        <v>0</v>
      </c>
      <c r="J255" s="3">
        <f>IF(T255="",0,IF(INT(LEFT(T255,C$21))=B$21,MAX(J$3:J254)+1,0))</f>
        <v>0</v>
      </c>
      <c r="K255" s="6">
        <f>IF(AND(O255=B$23,Q255=B$24),MAX(K$3:K254)+1,0)</f>
        <v>0</v>
      </c>
    </row>
    <row r="256" spans="8:11" ht="15" customHeight="1" x14ac:dyDescent="0.15">
      <c r="H256" s="5">
        <f t="shared" si="4"/>
        <v>0</v>
      </c>
      <c r="I256" s="5">
        <f>IF(MAX(I$1:I253)&gt;=B$16,0,IF(OR(I255=C$4,I255=C$5,I255=C$6,I255=C$7,I255=C$8,I255=C$9,I255=C$10,I255=C$11,I255=C$12,I255=C$13,I255=C$14,I255=C$15),"本月合计",IF(I255="本月合计","本年累计",MAX(I$3:I255)+1)))</f>
        <v>0</v>
      </c>
      <c r="J256" s="3">
        <f>IF(T256="",0,IF(INT(LEFT(T256,C$21))=B$21,MAX(J$3:J255)+1,0))</f>
        <v>0</v>
      </c>
      <c r="K256" s="6">
        <f>IF(AND(O256=B$23,Q256=B$24),MAX(K$3:K255)+1,0)</f>
        <v>0</v>
      </c>
    </row>
    <row r="257" spans="8:11" ht="15" customHeight="1" x14ac:dyDescent="0.15">
      <c r="H257" s="5">
        <f t="shared" si="4"/>
        <v>0</v>
      </c>
      <c r="I257" s="5">
        <f>IF(MAX(I$1:I254)&gt;=B$16,0,IF(OR(I256=C$4,I256=C$5,I256=C$6,I256=C$7,I256=C$8,I256=C$9,I256=C$10,I256=C$11,I256=C$12,I256=C$13,I256=C$14,I256=C$15),"本月合计",IF(I256="本月合计","本年累计",MAX(I$3:I256)+1)))</f>
        <v>0</v>
      </c>
      <c r="J257" s="3">
        <f>IF(T257="",0,IF(INT(LEFT(T257,C$21))=B$21,MAX(J$3:J256)+1,0))</f>
        <v>0</v>
      </c>
      <c r="K257" s="6">
        <f>IF(AND(O257=B$23,Q257=B$24),MAX(K$3:K256)+1,0)</f>
        <v>0</v>
      </c>
    </row>
    <row r="258" spans="8:11" ht="15" customHeight="1" x14ac:dyDescent="0.15">
      <c r="H258" s="5">
        <f t="shared" si="4"/>
        <v>0</v>
      </c>
      <c r="I258" s="5">
        <f>IF(MAX(I$1:I255)&gt;=B$16,0,IF(OR(I257=C$4,I257=C$5,I257=C$6,I257=C$7,I257=C$8,I257=C$9,I257=C$10,I257=C$11,I257=C$12,I257=C$13,I257=C$14,I257=C$15),"本月合计",IF(I257="本月合计","本年累计",MAX(I$3:I257)+1)))</f>
        <v>0</v>
      </c>
      <c r="J258" s="3">
        <f>IF(T258="",0,IF(INT(LEFT(T258,C$21))=B$21,MAX(J$3:J257)+1,0))</f>
        <v>0</v>
      </c>
      <c r="K258" s="6">
        <f>IF(AND(O258=B$23,Q258=B$24),MAX(K$3:K257)+1,0)</f>
        <v>0</v>
      </c>
    </row>
    <row r="259" spans="8:11" ht="15" customHeight="1" x14ac:dyDescent="0.15">
      <c r="H259" s="5">
        <f t="shared" si="4"/>
        <v>0</v>
      </c>
      <c r="I259" s="5">
        <f>IF(MAX(I$1:I256)&gt;=B$16,0,IF(OR(I258=C$4,I258=C$5,I258=C$6,I258=C$7,I258=C$8,I258=C$9,I258=C$10,I258=C$11,I258=C$12,I258=C$13,I258=C$14,I258=C$15),"本月合计",IF(I258="本月合计","本年累计",MAX(I$3:I258)+1)))</f>
        <v>0</v>
      </c>
      <c r="J259" s="3">
        <f>IF(T259="",0,IF(INT(LEFT(T259,C$21))=B$21,MAX(J$3:J258)+1,0))</f>
        <v>0</v>
      </c>
      <c r="K259" s="6">
        <f>IF(AND(O259=B$23,Q259=B$24),MAX(K$3:K258)+1,0)</f>
        <v>0</v>
      </c>
    </row>
    <row r="260" spans="8:11" ht="15" customHeight="1" x14ac:dyDescent="0.15">
      <c r="H260" s="5">
        <f t="shared" si="4"/>
        <v>0</v>
      </c>
      <c r="I260" s="5">
        <f>IF(MAX(I$1:I257)&gt;=B$16,0,IF(OR(I259=C$4,I259=C$5,I259=C$6,I259=C$7,I259=C$8,I259=C$9,I259=C$10,I259=C$11,I259=C$12,I259=C$13,I259=C$14,I259=C$15),"本月合计",IF(I259="本月合计","本年累计",MAX(I$3:I259)+1)))</f>
        <v>0</v>
      </c>
      <c r="J260" s="3">
        <f>IF(T260="",0,IF(INT(LEFT(T260,C$21))=B$21,MAX(J$3:J259)+1,0))</f>
        <v>0</v>
      </c>
      <c r="K260" s="6">
        <f>IF(AND(O260=B$23,Q260=B$24),MAX(K$3:K259)+1,0)</f>
        <v>0</v>
      </c>
    </row>
    <row r="261" spans="8:11" ht="15" customHeight="1" x14ac:dyDescent="0.15">
      <c r="H261" s="5">
        <f t="shared" ref="H261:H324" si="5">IF(I261=0,0,ROW()-3)</f>
        <v>0</v>
      </c>
      <c r="I261" s="5">
        <f>IF(MAX(I$1:I258)&gt;=B$16,0,IF(OR(I260=C$4,I260=C$5,I260=C$6,I260=C$7,I260=C$8,I260=C$9,I260=C$10,I260=C$11,I260=C$12,I260=C$13,I260=C$14,I260=C$15),"本月合计",IF(I260="本月合计","本年累计",MAX(I$3:I260)+1)))</f>
        <v>0</v>
      </c>
      <c r="J261" s="3">
        <f>IF(T261="",0,IF(INT(LEFT(T261,C$21))=B$21,MAX(J$3:J260)+1,0))</f>
        <v>0</v>
      </c>
      <c r="K261" s="6">
        <f>IF(AND(O261=B$23,Q261=B$24),MAX(K$3:K260)+1,0)</f>
        <v>0</v>
      </c>
    </row>
    <row r="262" spans="8:11" ht="15" customHeight="1" x14ac:dyDescent="0.15">
      <c r="H262" s="5">
        <f t="shared" si="5"/>
        <v>0</v>
      </c>
      <c r="I262" s="5">
        <f>IF(MAX(I$1:I259)&gt;=B$16,0,IF(OR(I261=C$4,I261=C$5,I261=C$6,I261=C$7,I261=C$8,I261=C$9,I261=C$10,I261=C$11,I261=C$12,I261=C$13,I261=C$14,I261=C$15),"本月合计",IF(I261="本月合计","本年累计",MAX(I$3:I261)+1)))</f>
        <v>0</v>
      </c>
      <c r="J262" s="3">
        <f>IF(T262="",0,IF(INT(LEFT(T262,C$21))=B$21,MAX(J$3:J261)+1,0))</f>
        <v>0</v>
      </c>
      <c r="K262" s="6">
        <f>IF(AND(O262=B$23,Q262=B$24),MAX(K$3:K261)+1,0)</f>
        <v>0</v>
      </c>
    </row>
    <row r="263" spans="8:11" ht="15" customHeight="1" x14ac:dyDescent="0.15">
      <c r="H263" s="5">
        <f t="shared" si="5"/>
        <v>0</v>
      </c>
      <c r="I263" s="5">
        <f>IF(MAX(I$1:I260)&gt;=B$16,0,IF(OR(I262=C$4,I262=C$5,I262=C$6,I262=C$7,I262=C$8,I262=C$9,I262=C$10,I262=C$11,I262=C$12,I262=C$13,I262=C$14,I262=C$15),"本月合计",IF(I262="本月合计","本年累计",MAX(I$3:I262)+1)))</f>
        <v>0</v>
      </c>
      <c r="J263" s="3">
        <f>IF(T263="",0,IF(INT(LEFT(T263,C$21))=B$21,MAX(J$3:J262)+1,0))</f>
        <v>0</v>
      </c>
      <c r="K263" s="6">
        <f>IF(AND(O263=B$23,Q263=B$24),MAX(K$3:K262)+1,0)</f>
        <v>0</v>
      </c>
    </row>
    <row r="264" spans="8:11" ht="15" customHeight="1" x14ac:dyDescent="0.15">
      <c r="H264" s="5">
        <f t="shared" si="5"/>
        <v>0</v>
      </c>
      <c r="I264" s="5">
        <f>IF(MAX(I$1:I261)&gt;=B$16,0,IF(OR(I263=C$4,I263=C$5,I263=C$6,I263=C$7,I263=C$8,I263=C$9,I263=C$10,I263=C$11,I263=C$12,I263=C$13,I263=C$14,I263=C$15),"本月合计",IF(I263="本月合计","本年累计",MAX(I$3:I263)+1)))</f>
        <v>0</v>
      </c>
      <c r="J264" s="3">
        <f>IF(T264="",0,IF(INT(LEFT(T264,C$21))=B$21,MAX(J$3:J263)+1,0))</f>
        <v>0</v>
      </c>
      <c r="K264" s="6">
        <f>IF(AND(O264=B$23,Q264=B$24),MAX(K$3:K263)+1,0)</f>
        <v>0</v>
      </c>
    </row>
    <row r="265" spans="8:11" ht="15" customHeight="1" x14ac:dyDescent="0.15">
      <c r="H265" s="5">
        <f t="shared" si="5"/>
        <v>0</v>
      </c>
      <c r="I265" s="5">
        <f>IF(MAX(I$1:I262)&gt;=B$16,0,IF(OR(I264=C$4,I264=C$5,I264=C$6,I264=C$7,I264=C$8,I264=C$9,I264=C$10,I264=C$11,I264=C$12,I264=C$13,I264=C$14,I264=C$15),"本月合计",IF(I264="本月合计","本年累计",MAX(I$3:I264)+1)))</f>
        <v>0</v>
      </c>
      <c r="J265" s="3">
        <f>IF(T265="",0,IF(INT(LEFT(T265,C$21))=B$21,MAX(J$3:J264)+1,0))</f>
        <v>0</v>
      </c>
      <c r="K265" s="6">
        <f>IF(AND(O265=B$23,Q265=B$24),MAX(K$3:K264)+1,0)</f>
        <v>0</v>
      </c>
    </row>
    <row r="266" spans="8:11" ht="15" customHeight="1" x14ac:dyDescent="0.15">
      <c r="H266" s="5">
        <f t="shared" si="5"/>
        <v>0</v>
      </c>
      <c r="I266" s="5">
        <f>IF(MAX(I$1:I263)&gt;=B$16,0,IF(OR(I265=C$4,I265=C$5,I265=C$6,I265=C$7,I265=C$8,I265=C$9,I265=C$10,I265=C$11,I265=C$12,I265=C$13,I265=C$14,I265=C$15),"本月合计",IF(I265="本月合计","本年累计",MAX(I$3:I265)+1)))</f>
        <v>0</v>
      </c>
      <c r="J266" s="3">
        <f>IF(T266="",0,IF(INT(LEFT(T266,C$21))=B$21,MAX(J$3:J265)+1,0))</f>
        <v>0</v>
      </c>
      <c r="K266" s="6">
        <f>IF(AND(O266=B$23,Q266=B$24),MAX(K$3:K265)+1,0)</f>
        <v>0</v>
      </c>
    </row>
    <row r="267" spans="8:11" ht="15" customHeight="1" x14ac:dyDescent="0.15">
      <c r="H267" s="5">
        <f t="shared" si="5"/>
        <v>0</v>
      </c>
      <c r="I267" s="5">
        <f>IF(MAX(I$1:I264)&gt;=B$16,0,IF(OR(I266=C$4,I266=C$5,I266=C$6,I266=C$7,I266=C$8,I266=C$9,I266=C$10,I266=C$11,I266=C$12,I266=C$13,I266=C$14,I266=C$15),"本月合计",IF(I266="本月合计","本年累计",MAX(I$3:I266)+1)))</f>
        <v>0</v>
      </c>
      <c r="J267" s="3">
        <f>IF(T267="",0,IF(INT(LEFT(T267,C$21))=B$21,MAX(J$3:J266)+1,0))</f>
        <v>0</v>
      </c>
      <c r="K267" s="6">
        <f>IF(AND(O267=B$23,Q267=B$24),MAX(K$3:K266)+1,0)</f>
        <v>0</v>
      </c>
    </row>
    <row r="268" spans="8:11" ht="15" customHeight="1" x14ac:dyDescent="0.15">
      <c r="H268" s="5">
        <f t="shared" si="5"/>
        <v>0</v>
      </c>
      <c r="I268" s="5">
        <f>IF(MAX(I$1:I265)&gt;=B$16,0,IF(OR(I267=C$4,I267=C$5,I267=C$6,I267=C$7,I267=C$8,I267=C$9,I267=C$10,I267=C$11,I267=C$12,I267=C$13,I267=C$14,I267=C$15),"本月合计",IF(I267="本月合计","本年累计",MAX(I$3:I267)+1)))</f>
        <v>0</v>
      </c>
      <c r="J268" s="3">
        <f>IF(T268="",0,IF(INT(LEFT(T268,C$21))=B$21,MAX(J$3:J267)+1,0))</f>
        <v>0</v>
      </c>
      <c r="K268" s="6">
        <f>IF(AND(O268=B$23,Q268=B$24),MAX(K$3:K267)+1,0)</f>
        <v>0</v>
      </c>
    </row>
    <row r="269" spans="8:11" ht="15" customHeight="1" x14ac:dyDescent="0.15">
      <c r="H269" s="5">
        <f t="shared" si="5"/>
        <v>0</v>
      </c>
      <c r="I269" s="5">
        <f>IF(MAX(I$1:I266)&gt;=B$16,0,IF(OR(I268=C$4,I268=C$5,I268=C$6,I268=C$7,I268=C$8,I268=C$9,I268=C$10,I268=C$11,I268=C$12,I268=C$13,I268=C$14,I268=C$15),"本月合计",IF(I268="本月合计","本年累计",MAX(I$3:I268)+1)))</f>
        <v>0</v>
      </c>
      <c r="J269" s="3">
        <f>IF(T269="",0,IF(INT(LEFT(T269,C$21))=B$21,MAX(J$3:J268)+1,0))</f>
        <v>0</v>
      </c>
      <c r="K269" s="6">
        <f>IF(AND(O269=B$23,Q269=B$24),MAX(K$3:K268)+1,0)</f>
        <v>0</v>
      </c>
    </row>
    <row r="270" spans="8:11" ht="15" customHeight="1" x14ac:dyDescent="0.15">
      <c r="H270" s="5">
        <f t="shared" si="5"/>
        <v>0</v>
      </c>
      <c r="I270" s="5">
        <f>IF(MAX(I$1:I267)&gt;=B$16,0,IF(OR(I269=C$4,I269=C$5,I269=C$6,I269=C$7,I269=C$8,I269=C$9,I269=C$10,I269=C$11,I269=C$12,I269=C$13,I269=C$14,I269=C$15),"本月合计",IF(I269="本月合计","本年累计",MAX(I$3:I269)+1)))</f>
        <v>0</v>
      </c>
      <c r="J270" s="3">
        <f>IF(T270="",0,IF(INT(LEFT(T270,C$21))=B$21,MAX(J$3:J269)+1,0))</f>
        <v>0</v>
      </c>
      <c r="K270" s="6">
        <f>IF(AND(O270=B$23,Q270=B$24),MAX(K$3:K269)+1,0)</f>
        <v>0</v>
      </c>
    </row>
    <row r="271" spans="8:11" ht="15" customHeight="1" x14ac:dyDescent="0.15">
      <c r="H271" s="5">
        <f t="shared" si="5"/>
        <v>0</v>
      </c>
      <c r="I271" s="5">
        <f>IF(MAX(I$1:I268)&gt;=B$16,0,IF(OR(I270=C$4,I270=C$5,I270=C$6,I270=C$7,I270=C$8,I270=C$9,I270=C$10,I270=C$11,I270=C$12,I270=C$13,I270=C$14,I270=C$15),"本月合计",IF(I270="本月合计","本年累计",MAX(I$3:I270)+1)))</f>
        <v>0</v>
      </c>
      <c r="J271" s="3">
        <f>IF(T271="",0,IF(INT(LEFT(T271,C$21))=B$21,MAX(J$3:J270)+1,0))</f>
        <v>0</v>
      </c>
      <c r="K271" s="6">
        <f>IF(AND(O271=B$23,Q271=B$24),MAX(K$3:K270)+1,0)</f>
        <v>0</v>
      </c>
    </row>
    <row r="272" spans="8:11" ht="15" customHeight="1" x14ac:dyDescent="0.15">
      <c r="H272" s="5">
        <f t="shared" si="5"/>
        <v>0</v>
      </c>
      <c r="I272" s="5">
        <f>IF(MAX(I$1:I269)&gt;=B$16,0,IF(OR(I271=C$4,I271=C$5,I271=C$6,I271=C$7,I271=C$8,I271=C$9,I271=C$10,I271=C$11,I271=C$12,I271=C$13,I271=C$14,I271=C$15),"本月合计",IF(I271="本月合计","本年累计",MAX(I$3:I271)+1)))</f>
        <v>0</v>
      </c>
      <c r="J272" s="3">
        <f>IF(T272="",0,IF(INT(LEFT(T272,C$21))=B$21,MAX(J$3:J271)+1,0))</f>
        <v>0</v>
      </c>
      <c r="K272" s="6">
        <f>IF(AND(O272=B$23,Q272=B$24),MAX(K$3:K271)+1,0)</f>
        <v>0</v>
      </c>
    </row>
    <row r="273" spans="8:11" ht="15" customHeight="1" x14ac:dyDescent="0.15">
      <c r="H273" s="5">
        <f t="shared" si="5"/>
        <v>0</v>
      </c>
      <c r="I273" s="5">
        <f>IF(MAX(I$1:I270)&gt;=B$16,0,IF(OR(I272=C$4,I272=C$5,I272=C$6,I272=C$7,I272=C$8,I272=C$9,I272=C$10,I272=C$11,I272=C$12,I272=C$13,I272=C$14,I272=C$15),"本月合计",IF(I272="本月合计","本年累计",MAX(I$3:I272)+1)))</f>
        <v>0</v>
      </c>
      <c r="J273" s="3">
        <f>IF(T273="",0,IF(INT(LEFT(T273,C$21))=B$21,MAX(J$3:J272)+1,0))</f>
        <v>0</v>
      </c>
      <c r="K273" s="6">
        <f>IF(AND(O273=B$23,Q273=B$24),MAX(K$3:K272)+1,0)</f>
        <v>0</v>
      </c>
    </row>
    <row r="274" spans="8:11" ht="15" customHeight="1" x14ac:dyDescent="0.15">
      <c r="H274" s="5">
        <f t="shared" si="5"/>
        <v>0</v>
      </c>
      <c r="I274" s="5">
        <f>IF(MAX(I$1:I271)&gt;=B$16,0,IF(OR(I273=C$4,I273=C$5,I273=C$6,I273=C$7,I273=C$8,I273=C$9,I273=C$10,I273=C$11,I273=C$12,I273=C$13,I273=C$14,I273=C$15),"本月合计",IF(I273="本月合计","本年累计",MAX(I$3:I273)+1)))</f>
        <v>0</v>
      </c>
      <c r="J274" s="3">
        <f>IF(T274="",0,IF(INT(LEFT(T274,C$21))=B$21,MAX(J$3:J273)+1,0))</f>
        <v>0</v>
      </c>
      <c r="K274" s="6">
        <f>IF(AND(O274=B$23,Q274=B$24),MAX(K$3:K273)+1,0)</f>
        <v>0</v>
      </c>
    </row>
    <row r="275" spans="8:11" ht="15" customHeight="1" x14ac:dyDescent="0.15">
      <c r="H275" s="5">
        <f t="shared" si="5"/>
        <v>0</v>
      </c>
      <c r="I275" s="5">
        <f>IF(MAX(I$1:I272)&gt;=B$16,0,IF(OR(I274=C$4,I274=C$5,I274=C$6,I274=C$7,I274=C$8,I274=C$9,I274=C$10,I274=C$11,I274=C$12,I274=C$13,I274=C$14,I274=C$15),"本月合计",IF(I274="本月合计","本年累计",MAX(I$3:I274)+1)))</f>
        <v>0</v>
      </c>
      <c r="J275" s="3">
        <f>IF(T275="",0,IF(INT(LEFT(T275,C$21))=B$21,MAX(J$3:J274)+1,0))</f>
        <v>0</v>
      </c>
      <c r="K275" s="6">
        <f>IF(AND(O275=B$23,Q275=B$24),MAX(K$3:K274)+1,0)</f>
        <v>0</v>
      </c>
    </row>
    <row r="276" spans="8:11" ht="15" customHeight="1" x14ac:dyDescent="0.15">
      <c r="H276" s="5">
        <f t="shared" si="5"/>
        <v>0</v>
      </c>
      <c r="I276" s="5">
        <f>IF(MAX(I$1:I273)&gt;=B$16,0,IF(OR(I275=C$4,I275=C$5,I275=C$6,I275=C$7,I275=C$8,I275=C$9,I275=C$10,I275=C$11,I275=C$12,I275=C$13,I275=C$14,I275=C$15),"本月合计",IF(I275="本月合计","本年累计",MAX(I$3:I275)+1)))</f>
        <v>0</v>
      </c>
      <c r="J276" s="3">
        <f>IF(T276="",0,IF(INT(LEFT(T276,C$21))=B$21,MAX(J$3:J275)+1,0))</f>
        <v>0</v>
      </c>
      <c r="K276" s="6">
        <f>IF(AND(O276=B$23,Q276=B$24),MAX(K$3:K275)+1,0)</f>
        <v>0</v>
      </c>
    </row>
    <row r="277" spans="8:11" ht="15" customHeight="1" x14ac:dyDescent="0.15">
      <c r="H277" s="5">
        <f t="shared" si="5"/>
        <v>0</v>
      </c>
      <c r="I277" s="5">
        <f>IF(MAX(I$1:I274)&gt;=B$16,0,IF(OR(I276=C$4,I276=C$5,I276=C$6,I276=C$7,I276=C$8,I276=C$9,I276=C$10,I276=C$11,I276=C$12,I276=C$13,I276=C$14,I276=C$15),"本月合计",IF(I276="本月合计","本年累计",MAX(I$3:I276)+1)))</f>
        <v>0</v>
      </c>
      <c r="J277" s="3">
        <f>IF(T277="",0,IF(INT(LEFT(T277,C$21))=B$21,MAX(J$3:J276)+1,0))</f>
        <v>0</v>
      </c>
      <c r="K277" s="6">
        <f>IF(AND(O277=B$23,Q277=B$24),MAX(K$3:K276)+1,0)</f>
        <v>0</v>
      </c>
    </row>
    <row r="278" spans="8:11" ht="15" customHeight="1" x14ac:dyDescent="0.15">
      <c r="H278" s="5">
        <f t="shared" si="5"/>
        <v>0</v>
      </c>
      <c r="I278" s="5">
        <f>IF(MAX(I$1:I275)&gt;=B$16,0,IF(OR(I277=C$4,I277=C$5,I277=C$6,I277=C$7,I277=C$8,I277=C$9,I277=C$10,I277=C$11,I277=C$12,I277=C$13,I277=C$14,I277=C$15),"本月合计",IF(I277="本月合计","本年累计",MAX(I$3:I277)+1)))</f>
        <v>0</v>
      </c>
      <c r="J278" s="3">
        <f>IF(T278="",0,IF(INT(LEFT(T278,C$21))=B$21,MAX(J$3:J277)+1,0))</f>
        <v>0</v>
      </c>
      <c r="K278" s="6">
        <f>IF(AND(O278=B$23,Q278=B$24),MAX(K$3:K277)+1,0)</f>
        <v>0</v>
      </c>
    </row>
    <row r="279" spans="8:11" ht="15" customHeight="1" x14ac:dyDescent="0.15">
      <c r="H279" s="5">
        <f t="shared" si="5"/>
        <v>0</v>
      </c>
      <c r="I279" s="5">
        <f>IF(MAX(I$1:I276)&gt;=B$16,0,IF(OR(I278=C$4,I278=C$5,I278=C$6,I278=C$7,I278=C$8,I278=C$9,I278=C$10,I278=C$11,I278=C$12,I278=C$13,I278=C$14,I278=C$15),"本月合计",IF(I278="本月合计","本年累计",MAX(I$3:I278)+1)))</f>
        <v>0</v>
      </c>
      <c r="J279" s="3">
        <f>IF(T279="",0,IF(INT(LEFT(T279,C$21))=B$21,MAX(J$3:J278)+1,0))</f>
        <v>0</v>
      </c>
      <c r="K279" s="6">
        <f>IF(AND(O279=B$23,Q279=B$24),MAX(K$3:K278)+1,0)</f>
        <v>0</v>
      </c>
    </row>
    <row r="280" spans="8:11" ht="15" customHeight="1" x14ac:dyDescent="0.15">
      <c r="H280" s="5">
        <f t="shared" si="5"/>
        <v>0</v>
      </c>
      <c r="I280" s="5">
        <f>IF(MAX(I$1:I277)&gt;=B$16,0,IF(OR(I279=C$4,I279=C$5,I279=C$6,I279=C$7,I279=C$8,I279=C$9,I279=C$10,I279=C$11,I279=C$12,I279=C$13,I279=C$14,I279=C$15),"本月合计",IF(I279="本月合计","本年累计",MAX(I$3:I279)+1)))</f>
        <v>0</v>
      </c>
      <c r="J280" s="3">
        <f>IF(T280="",0,IF(INT(LEFT(T280,C$21))=B$21,MAX(J$3:J279)+1,0))</f>
        <v>0</v>
      </c>
      <c r="K280" s="6">
        <f>IF(AND(O280=B$23,Q280=B$24),MAX(K$3:K279)+1,0)</f>
        <v>0</v>
      </c>
    </row>
    <row r="281" spans="8:11" ht="15" customHeight="1" x14ac:dyDescent="0.15">
      <c r="H281" s="5">
        <f t="shared" si="5"/>
        <v>0</v>
      </c>
      <c r="I281" s="5">
        <f>IF(MAX(I$1:I278)&gt;=B$16,0,IF(OR(I280=C$4,I280=C$5,I280=C$6,I280=C$7,I280=C$8,I280=C$9,I280=C$10,I280=C$11,I280=C$12,I280=C$13,I280=C$14,I280=C$15),"本月合计",IF(I280="本月合计","本年累计",MAX(I$3:I280)+1)))</f>
        <v>0</v>
      </c>
      <c r="J281" s="3">
        <f>IF(T281="",0,IF(INT(LEFT(T281,C$21))=B$21,MAX(J$3:J280)+1,0))</f>
        <v>0</v>
      </c>
      <c r="K281" s="6">
        <f>IF(AND(O281=B$23,Q281=B$24),MAX(K$3:K280)+1,0)</f>
        <v>0</v>
      </c>
    </row>
    <row r="282" spans="8:11" ht="15" customHeight="1" x14ac:dyDescent="0.15">
      <c r="H282" s="5">
        <f t="shared" si="5"/>
        <v>0</v>
      </c>
      <c r="I282" s="5">
        <f>IF(MAX(I$1:I279)&gt;=B$16,0,IF(OR(I281=C$4,I281=C$5,I281=C$6,I281=C$7,I281=C$8,I281=C$9,I281=C$10,I281=C$11,I281=C$12,I281=C$13,I281=C$14,I281=C$15),"本月合计",IF(I281="本月合计","本年累计",MAX(I$3:I281)+1)))</f>
        <v>0</v>
      </c>
      <c r="J282" s="3">
        <f>IF(T282="",0,IF(INT(LEFT(T282,C$21))=B$21,MAX(J$3:J281)+1,0))</f>
        <v>0</v>
      </c>
      <c r="K282" s="6">
        <f>IF(AND(O282=B$23,Q282=B$24),MAX(K$3:K281)+1,0)</f>
        <v>0</v>
      </c>
    </row>
    <row r="283" spans="8:11" ht="15" customHeight="1" x14ac:dyDescent="0.15">
      <c r="H283" s="5">
        <f t="shared" si="5"/>
        <v>0</v>
      </c>
      <c r="I283" s="5">
        <f>IF(MAX(I$1:I280)&gt;=B$16,0,IF(OR(I282=C$4,I282=C$5,I282=C$6,I282=C$7,I282=C$8,I282=C$9,I282=C$10,I282=C$11,I282=C$12,I282=C$13,I282=C$14,I282=C$15),"本月合计",IF(I282="本月合计","本年累计",MAX(I$3:I282)+1)))</f>
        <v>0</v>
      </c>
      <c r="J283" s="3">
        <f>IF(T283="",0,IF(INT(LEFT(T283,C$21))=B$21,MAX(J$3:J282)+1,0))</f>
        <v>0</v>
      </c>
      <c r="K283" s="6">
        <f>IF(AND(O283=B$23,Q283=B$24),MAX(K$3:K282)+1,0)</f>
        <v>0</v>
      </c>
    </row>
    <row r="284" spans="8:11" ht="15" customHeight="1" x14ac:dyDescent="0.15">
      <c r="H284" s="5">
        <f t="shared" si="5"/>
        <v>0</v>
      </c>
      <c r="I284" s="5">
        <f>IF(MAX(I$1:I281)&gt;=B$16,0,IF(OR(I283=C$4,I283=C$5,I283=C$6,I283=C$7,I283=C$8,I283=C$9,I283=C$10,I283=C$11,I283=C$12,I283=C$13,I283=C$14,I283=C$15),"本月合计",IF(I283="本月合计","本年累计",MAX(I$3:I283)+1)))</f>
        <v>0</v>
      </c>
      <c r="J284" s="3">
        <f>IF(T284="",0,IF(INT(LEFT(T284,C$21))=B$21,MAX(J$3:J283)+1,0))</f>
        <v>0</v>
      </c>
      <c r="K284" s="6">
        <f>IF(AND(O284=B$23,Q284=B$24),MAX(K$3:K283)+1,0)</f>
        <v>0</v>
      </c>
    </row>
    <row r="285" spans="8:11" ht="15" customHeight="1" x14ac:dyDescent="0.15">
      <c r="H285" s="5">
        <f t="shared" si="5"/>
        <v>0</v>
      </c>
      <c r="I285" s="5">
        <f>IF(MAX(I$1:I282)&gt;=B$16,0,IF(OR(I284=C$4,I284=C$5,I284=C$6,I284=C$7,I284=C$8,I284=C$9,I284=C$10,I284=C$11,I284=C$12,I284=C$13,I284=C$14,I284=C$15),"本月合计",IF(I284="本月合计","本年累计",MAX(I$3:I284)+1)))</f>
        <v>0</v>
      </c>
      <c r="J285" s="3">
        <f>IF(T285="",0,IF(INT(LEFT(T285,C$21))=B$21,MAX(J$3:J284)+1,0))</f>
        <v>0</v>
      </c>
      <c r="K285" s="6">
        <f>IF(AND(O285=B$23,Q285=B$24),MAX(K$3:K284)+1,0)</f>
        <v>0</v>
      </c>
    </row>
    <row r="286" spans="8:11" ht="15" customHeight="1" x14ac:dyDescent="0.15">
      <c r="H286" s="5">
        <f t="shared" si="5"/>
        <v>0</v>
      </c>
      <c r="I286" s="5">
        <f>IF(MAX(I$1:I283)&gt;=B$16,0,IF(OR(I285=C$4,I285=C$5,I285=C$6,I285=C$7,I285=C$8,I285=C$9,I285=C$10,I285=C$11,I285=C$12,I285=C$13,I285=C$14,I285=C$15),"本月合计",IF(I285="本月合计","本年累计",MAX(I$3:I285)+1)))</f>
        <v>0</v>
      </c>
      <c r="J286" s="3">
        <f>IF(T286="",0,IF(INT(LEFT(T286,C$21))=B$21,MAX(J$3:J285)+1,0))</f>
        <v>0</v>
      </c>
      <c r="K286" s="6">
        <f>IF(AND(O286=B$23,Q286=B$24),MAX(K$3:K285)+1,0)</f>
        <v>0</v>
      </c>
    </row>
    <row r="287" spans="8:11" ht="15" customHeight="1" x14ac:dyDescent="0.15">
      <c r="H287" s="5">
        <f t="shared" si="5"/>
        <v>0</v>
      </c>
      <c r="I287" s="5">
        <f>IF(MAX(I$1:I284)&gt;=B$16,0,IF(OR(I286=C$4,I286=C$5,I286=C$6,I286=C$7,I286=C$8,I286=C$9,I286=C$10,I286=C$11,I286=C$12,I286=C$13,I286=C$14,I286=C$15),"本月合计",IF(I286="本月合计","本年累计",MAX(I$3:I286)+1)))</f>
        <v>0</v>
      </c>
      <c r="J287" s="3">
        <f>IF(T287="",0,IF(INT(LEFT(T287,C$21))=B$21,MAX(J$3:J286)+1,0))</f>
        <v>0</v>
      </c>
      <c r="K287" s="6">
        <f>IF(AND(O287=B$23,Q287=B$24),MAX(K$3:K286)+1,0)</f>
        <v>0</v>
      </c>
    </row>
    <row r="288" spans="8:11" ht="15" customHeight="1" x14ac:dyDescent="0.15">
      <c r="H288" s="5">
        <f t="shared" si="5"/>
        <v>0</v>
      </c>
      <c r="I288" s="5">
        <f>IF(MAX(I$1:I285)&gt;=B$16,0,IF(OR(I287=C$4,I287=C$5,I287=C$6,I287=C$7,I287=C$8,I287=C$9,I287=C$10,I287=C$11,I287=C$12,I287=C$13,I287=C$14,I287=C$15),"本月合计",IF(I287="本月合计","本年累计",MAX(I$3:I287)+1)))</f>
        <v>0</v>
      </c>
      <c r="J288" s="3">
        <f>IF(T288="",0,IF(INT(LEFT(T288,C$21))=B$21,MAX(J$3:J287)+1,0))</f>
        <v>0</v>
      </c>
      <c r="K288" s="6">
        <f>IF(AND(O288=B$23,Q288=B$24),MAX(K$3:K287)+1,0)</f>
        <v>0</v>
      </c>
    </row>
    <row r="289" spans="8:11" ht="15" customHeight="1" x14ac:dyDescent="0.15">
      <c r="H289" s="5">
        <f t="shared" si="5"/>
        <v>0</v>
      </c>
      <c r="I289" s="5">
        <f>IF(MAX(I$1:I286)&gt;=B$16,0,IF(OR(I288=C$4,I288=C$5,I288=C$6,I288=C$7,I288=C$8,I288=C$9,I288=C$10,I288=C$11,I288=C$12,I288=C$13,I288=C$14,I288=C$15),"本月合计",IF(I288="本月合计","本年累计",MAX(I$3:I288)+1)))</f>
        <v>0</v>
      </c>
      <c r="J289" s="3">
        <f>IF(T289="",0,IF(INT(LEFT(T289,C$21))=B$21,MAX(J$3:J288)+1,0))</f>
        <v>0</v>
      </c>
      <c r="K289" s="6">
        <f>IF(AND(O289=B$23,Q289=B$24),MAX(K$3:K288)+1,0)</f>
        <v>0</v>
      </c>
    </row>
    <row r="290" spans="8:11" ht="15" customHeight="1" x14ac:dyDescent="0.15">
      <c r="H290" s="5">
        <f t="shared" si="5"/>
        <v>0</v>
      </c>
      <c r="I290" s="5">
        <f>IF(MAX(I$1:I287)&gt;=B$16,0,IF(OR(I289=C$4,I289=C$5,I289=C$6,I289=C$7,I289=C$8,I289=C$9,I289=C$10,I289=C$11,I289=C$12,I289=C$13,I289=C$14,I289=C$15),"本月合计",IF(I289="本月合计","本年累计",MAX(I$3:I289)+1)))</f>
        <v>0</v>
      </c>
      <c r="J290" s="3">
        <f>IF(T290="",0,IF(INT(LEFT(T290,C$21))=B$21,MAX(J$3:J289)+1,0))</f>
        <v>0</v>
      </c>
      <c r="K290" s="6">
        <f>IF(AND(O290=B$23,Q290=B$24),MAX(K$3:K289)+1,0)</f>
        <v>0</v>
      </c>
    </row>
    <row r="291" spans="8:11" ht="15" customHeight="1" x14ac:dyDescent="0.15">
      <c r="H291" s="5">
        <f t="shared" si="5"/>
        <v>0</v>
      </c>
      <c r="I291" s="5">
        <f>IF(MAX(I$1:I288)&gt;=B$16,0,IF(OR(I290=C$4,I290=C$5,I290=C$6,I290=C$7,I290=C$8,I290=C$9,I290=C$10,I290=C$11,I290=C$12,I290=C$13,I290=C$14,I290=C$15),"本月合计",IF(I290="本月合计","本年累计",MAX(I$3:I290)+1)))</f>
        <v>0</v>
      </c>
      <c r="J291" s="3">
        <f>IF(T291="",0,IF(INT(LEFT(T291,C$21))=B$21,MAX(J$3:J290)+1,0))</f>
        <v>0</v>
      </c>
      <c r="K291" s="6">
        <f>IF(AND(O291=B$23,Q291=B$24),MAX(K$3:K290)+1,0)</f>
        <v>0</v>
      </c>
    </row>
    <row r="292" spans="8:11" ht="15" customHeight="1" x14ac:dyDescent="0.15">
      <c r="H292" s="5">
        <f t="shared" si="5"/>
        <v>0</v>
      </c>
      <c r="I292" s="5">
        <f>IF(MAX(I$1:I289)&gt;=B$16,0,IF(OR(I291=C$4,I291=C$5,I291=C$6,I291=C$7,I291=C$8,I291=C$9,I291=C$10,I291=C$11,I291=C$12,I291=C$13,I291=C$14,I291=C$15),"本月合计",IF(I291="本月合计","本年累计",MAX(I$3:I291)+1)))</f>
        <v>0</v>
      </c>
      <c r="J292" s="3">
        <f>IF(T292="",0,IF(INT(LEFT(T292,C$21))=B$21,MAX(J$3:J291)+1,0))</f>
        <v>0</v>
      </c>
      <c r="K292" s="6">
        <f>IF(AND(O292=B$23,Q292=B$24),MAX(K$3:K291)+1,0)</f>
        <v>0</v>
      </c>
    </row>
    <row r="293" spans="8:11" ht="15" customHeight="1" x14ac:dyDescent="0.15">
      <c r="H293" s="5">
        <f t="shared" si="5"/>
        <v>0</v>
      </c>
      <c r="I293" s="5">
        <f>IF(MAX(I$1:I290)&gt;=B$16,0,IF(OR(I292=C$4,I292=C$5,I292=C$6,I292=C$7,I292=C$8,I292=C$9,I292=C$10,I292=C$11,I292=C$12,I292=C$13,I292=C$14,I292=C$15),"本月合计",IF(I292="本月合计","本年累计",MAX(I$3:I292)+1)))</f>
        <v>0</v>
      </c>
      <c r="J293" s="3">
        <f>IF(T293="",0,IF(INT(LEFT(T293,C$21))=B$21,MAX(J$3:J292)+1,0))</f>
        <v>0</v>
      </c>
      <c r="K293" s="6">
        <f>IF(AND(O293=B$23,Q293=B$24),MAX(K$3:K292)+1,0)</f>
        <v>0</v>
      </c>
    </row>
    <row r="294" spans="8:11" ht="15" customHeight="1" x14ac:dyDescent="0.15">
      <c r="H294" s="5">
        <f t="shared" si="5"/>
        <v>0</v>
      </c>
      <c r="I294" s="5">
        <f>IF(MAX(I$1:I291)&gt;=B$16,0,IF(OR(I293=C$4,I293=C$5,I293=C$6,I293=C$7,I293=C$8,I293=C$9,I293=C$10,I293=C$11,I293=C$12,I293=C$13,I293=C$14,I293=C$15),"本月合计",IF(I293="本月合计","本年累计",MAX(I$3:I293)+1)))</f>
        <v>0</v>
      </c>
      <c r="J294" s="3">
        <f>IF(T294="",0,IF(INT(LEFT(T294,C$21))=B$21,MAX(J$3:J293)+1,0))</f>
        <v>0</v>
      </c>
      <c r="K294" s="6">
        <f>IF(AND(O294=B$23,Q294=B$24),MAX(K$3:K293)+1,0)</f>
        <v>0</v>
      </c>
    </row>
    <row r="295" spans="8:11" ht="15" customHeight="1" x14ac:dyDescent="0.15">
      <c r="H295" s="5">
        <f t="shared" si="5"/>
        <v>0</v>
      </c>
      <c r="I295" s="5">
        <f>IF(MAX(I$1:I292)&gt;=B$16,0,IF(OR(I294=C$4,I294=C$5,I294=C$6,I294=C$7,I294=C$8,I294=C$9,I294=C$10,I294=C$11,I294=C$12,I294=C$13,I294=C$14,I294=C$15),"本月合计",IF(I294="本月合计","本年累计",MAX(I$3:I294)+1)))</f>
        <v>0</v>
      </c>
      <c r="J295" s="3">
        <f>IF(T295="",0,IF(INT(LEFT(T295,C$21))=B$21,MAX(J$3:J294)+1,0))</f>
        <v>0</v>
      </c>
      <c r="K295" s="6">
        <f>IF(AND(O295=B$23,Q295=B$24),MAX(K$3:K294)+1,0)</f>
        <v>0</v>
      </c>
    </row>
    <row r="296" spans="8:11" ht="15" customHeight="1" x14ac:dyDescent="0.15">
      <c r="H296" s="5">
        <f t="shared" si="5"/>
        <v>0</v>
      </c>
      <c r="I296" s="5">
        <f>IF(MAX(I$1:I293)&gt;=B$16,0,IF(OR(I295=C$4,I295=C$5,I295=C$6,I295=C$7,I295=C$8,I295=C$9,I295=C$10,I295=C$11,I295=C$12,I295=C$13,I295=C$14,I295=C$15),"本月合计",IF(I295="本月合计","本年累计",MAX(I$3:I295)+1)))</f>
        <v>0</v>
      </c>
      <c r="J296" s="3">
        <f>IF(T296="",0,IF(INT(LEFT(T296,C$21))=B$21,MAX(J$3:J295)+1,0))</f>
        <v>0</v>
      </c>
      <c r="K296" s="6">
        <f>IF(AND(O296=B$23,Q296=B$24),MAX(K$3:K295)+1,0)</f>
        <v>0</v>
      </c>
    </row>
    <row r="297" spans="8:11" ht="15" customHeight="1" x14ac:dyDescent="0.15">
      <c r="H297" s="5">
        <f t="shared" si="5"/>
        <v>0</v>
      </c>
      <c r="I297" s="5">
        <f>IF(MAX(I$1:I294)&gt;=B$16,0,IF(OR(I296=C$4,I296=C$5,I296=C$6,I296=C$7,I296=C$8,I296=C$9,I296=C$10,I296=C$11,I296=C$12,I296=C$13,I296=C$14,I296=C$15),"本月合计",IF(I296="本月合计","本年累计",MAX(I$3:I296)+1)))</f>
        <v>0</v>
      </c>
      <c r="J297" s="3">
        <f>IF(T297="",0,IF(INT(LEFT(T297,C$21))=B$21,MAX(J$3:J296)+1,0))</f>
        <v>0</v>
      </c>
      <c r="K297" s="6">
        <f>IF(AND(O297=B$23,Q297=B$24),MAX(K$3:K296)+1,0)</f>
        <v>0</v>
      </c>
    </row>
    <row r="298" spans="8:11" ht="15" customHeight="1" x14ac:dyDescent="0.15">
      <c r="H298" s="5">
        <f t="shared" si="5"/>
        <v>0</v>
      </c>
      <c r="I298" s="5">
        <f>IF(MAX(I$1:I295)&gt;=B$16,0,IF(OR(I297=C$4,I297=C$5,I297=C$6,I297=C$7,I297=C$8,I297=C$9,I297=C$10,I297=C$11,I297=C$12,I297=C$13,I297=C$14,I297=C$15),"本月合计",IF(I297="本月合计","本年累计",MAX(I$3:I297)+1)))</f>
        <v>0</v>
      </c>
      <c r="J298" s="3">
        <f>IF(T298="",0,IF(INT(LEFT(T298,C$21))=B$21,MAX(J$3:J297)+1,0))</f>
        <v>0</v>
      </c>
      <c r="K298" s="6">
        <f>IF(AND(O298=B$23,Q298=B$24),MAX(K$3:K297)+1,0)</f>
        <v>0</v>
      </c>
    </row>
    <row r="299" spans="8:11" ht="15" customHeight="1" x14ac:dyDescent="0.15">
      <c r="H299" s="5">
        <f t="shared" si="5"/>
        <v>0</v>
      </c>
      <c r="I299" s="5">
        <f>IF(MAX(I$1:I296)&gt;=B$16,0,IF(OR(I298=C$4,I298=C$5,I298=C$6,I298=C$7,I298=C$8,I298=C$9,I298=C$10,I298=C$11,I298=C$12,I298=C$13,I298=C$14,I298=C$15),"本月合计",IF(I298="本月合计","本年累计",MAX(I$3:I298)+1)))</f>
        <v>0</v>
      </c>
      <c r="J299" s="3">
        <f>IF(T299="",0,IF(INT(LEFT(T299,C$21))=B$21,MAX(J$3:J298)+1,0))</f>
        <v>0</v>
      </c>
      <c r="K299" s="6">
        <f>IF(AND(O299=B$23,Q299=B$24),MAX(K$3:K298)+1,0)</f>
        <v>0</v>
      </c>
    </row>
    <row r="300" spans="8:11" ht="15" customHeight="1" x14ac:dyDescent="0.15">
      <c r="H300" s="5">
        <f t="shared" si="5"/>
        <v>0</v>
      </c>
      <c r="I300" s="5">
        <f>IF(MAX(I$1:I297)&gt;=B$16,0,IF(OR(I299=C$4,I299=C$5,I299=C$6,I299=C$7,I299=C$8,I299=C$9,I299=C$10,I299=C$11,I299=C$12,I299=C$13,I299=C$14,I299=C$15),"本月合计",IF(I299="本月合计","本年累计",MAX(I$3:I299)+1)))</f>
        <v>0</v>
      </c>
      <c r="J300" s="3">
        <f>IF(T300="",0,IF(INT(LEFT(T300,C$21))=B$21,MAX(J$3:J299)+1,0))</f>
        <v>0</v>
      </c>
      <c r="K300" s="6">
        <f>IF(AND(O300=B$23,Q300=B$24),MAX(K$3:K299)+1,0)</f>
        <v>0</v>
      </c>
    </row>
    <row r="301" spans="8:11" ht="15" customHeight="1" x14ac:dyDescent="0.15">
      <c r="H301" s="5">
        <f t="shared" si="5"/>
        <v>0</v>
      </c>
      <c r="I301" s="5">
        <f>IF(MAX(I$1:I298)&gt;=B$16,0,IF(OR(I300=C$4,I300=C$5,I300=C$6,I300=C$7,I300=C$8,I300=C$9,I300=C$10,I300=C$11,I300=C$12,I300=C$13,I300=C$14,I300=C$15),"本月合计",IF(I300="本月合计","本年累计",MAX(I$3:I300)+1)))</f>
        <v>0</v>
      </c>
      <c r="J301" s="3">
        <f>IF(T301="",0,IF(INT(LEFT(T301,C$21))=B$21,MAX(J$3:J300)+1,0))</f>
        <v>0</v>
      </c>
      <c r="K301" s="6">
        <f>IF(AND(O301=B$23,Q301=B$24),MAX(K$3:K300)+1,0)</f>
        <v>0</v>
      </c>
    </row>
    <row r="302" spans="8:11" ht="15" customHeight="1" x14ac:dyDescent="0.15">
      <c r="H302" s="5">
        <f t="shared" si="5"/>
        <v>0</v>
      </c>
      <c r="I302" s="5">
        <f>IF(MAX(I$1:I299)&gt;=B$16,0,IF(OR(I301=C$4,I301=C$5,I301=C$6,I301=C$7,I301=C$8,I301=C$9,I301=C$10,I301=C$11,I301=C$12,I301=C$13,I301=C$14,I301=C$15),"本月合计",IF(I301="本月合计","本年累计",MAX(I$3:I301)+1)))</f>
        <v>0</v>
      </c>
      <c r="J302" s="3">
        <f>IF(T302="",0,IF(INT(LEFT(T302,C$21))=B$21,MAX(J$3:J301)+1,0))</f>
        <v>0</v>
      </c>
      <c r="K302" s="6">
        <f>IF(AND(O302=B$23,Q302=B$24),MAX(K$3:K301)+1,0)</f>
        <v>0</v>
      </c>
    </row>
    <row r="303" spans="8:11" ht="15" customHeight="1" x14ac:dyDescent="0.15">
      <c r="H303" s="5">
        <f t="shared" si="5"/>
        <v>0</v>
      </c>
      <c r="I303" s="5">
        <f>IF(MAX(I$1:I300)&gt;=B$16,0,IF(OR(I302=C$4,I302=C$5,I302=C$6,I302=C$7,I302=C$8,I302=C$9,I302=C$10,I302=C$11,I302=C$12,I302=C$13,I302=C$14,I302=C$15),"本月合计",IF(I302="本月合计","本年累计",MAX(I$3:I302)+1)))</f>
        <v>0</v>
      </c>
      <c r="J303" s="3">
        <f>IF(T303="",0,IF(INT(LEFT(T303,C$21))=B$21,MAX(J$3:J302)+1,0))</f>
        <v>0</v>
      </c>
      <c r="K303" s="6">
        <f>IF(AND(O303=B$23,Q303=B$24),MAX(K$3:K302)+1,0)</f>
        <v>0</v>
      </c>
    </row>
    <row r="304" spans="8:11" ht="15" customHeight="1" x14ac:dyDescent="0.15">
      <c r="H304" s="5">
        <f t="shared" si="5"/>
        <v>0</v>
      </c>
      <c r="I304" s="5">
        <f>IF(MAX(I$1:I301)&gt;=B$16,0,IF(OR(I303=C$4,I303=C$5,I303=C$6,I303=C$7,I303=C$8,I303=C$9,I303=C$10,I303=C$11,I303=C$12,I303=C$13,I303=C$14,I303=C$15),"本月合计",IF(I303="本月合计","本年累计",MAX(I$3:I303)+1)))</f>
        <v>0</v>
      </c>
      <c r="J304" s="3">
        <f>IF(T304="",0,IF(INT(LEFT(T304,C$21))=B$21,MAX(J$3:J303)+1,0))</f>
        <v>0</v>
      </c>
      <c r="K304" s="6">
        <f>IF(AND(O304=B$23,Q304=B$24),MAX(K$3:K303)+1,0)</f>
        <v>0</v>
      </c>
    </row>
    <row r="305" spans="8:11" ht="15" customHeight="1" x14ac:dyDescent="0.15">
      <c r="H305" s="5">
        <f t="shared" si="5"/>
        <v>0</v>
      </c>
      <c r="I305" s="5">
        <f>IF(MAX(I$1:I302)&gt;=B$16,0,IF(OR(I304=C$4,I304=C$5,I304=C$6,I304=C$7,I304=C$8,I304=C$9,I304=C$10,I304=C$11,I304=C$12,I304=C$13,I304=C$14,I304=C$15),"本月合计",IF(I304="本月合计","本年累计",MAX(I$3:I304)+1)))</f>
        <v>0</v>
      </c>
      <c r="J305" s="3">
        <f>IF(T305="",0,IF(INT(LEFT(T305,C$21))=B$21,MAX(J$3:J304)+1,0))</f>
        <v>0</v>
      </c>
      <c r="K305" s="6">
        <f>IF(AND(O305=B$23,Q305=B$24),MAX(K$3:K304)+1,0)</f>
        <v>0</v>
      </c>
    </row>
    <row r="306" spans="8:11" ht="15" customHeight="1" x14ac:dyDescent="0.15">
      <c r="H306" s="5">
        <f t="shared" si="5"/>
        <v>0</v>
      </c>
      <c r="I306" s="5">
        <f>IF(MAX(I$1:I303)&gt;=B$16,0,IF(OR(I305=C$4,I305=C$5,I305=C$6,I305=C$7,I305=C$8,I305=C$9,I305=C$10,I305=C$11,I305=C$12,I305=C$13,I305=C$14,I305=C$15),"本月合计",IF(I305="本月合计","本年累计",MAX(I$3:I305)+1)))</f>
        <v>0</v>
      </c>
      <c r="J306" s="3">
        <f>IF(T306="",0,IF(INT(LEFT(T306,C$21))=B$21,MAX(J$3:J305)+1,0))</f>
        <v>0</v>
      </c>
      <c r="K306" s="6">
        <f>IF(AND(O306=B$23,Q306=B$24),MAX(K$3:K305)+1,0)</f>
        <v>0</v>
      </c>
    </row>
    <row r="307" spans="8:11" ht="15" customHeight="1" x14ac:dyDescent="0.15">
      <c r="H307" s="5">
        <f t="shared" si="5"/>
        <v>0</v>
      </c>
      <c r="I307" s="5">
        <f>IF(MAX(I$1:I304)&gt;=B$16,0,IF(OR(I306=C$4,I306=C$5,I306=C$6,I306=C$7,I306=C$8,I306=C$9,I306=C$10,I306=C$11,I306=C$12,I306=C$13,I306=C$14,I306=C$15),"本月合计",IF(I306="本月合计","本年累计",MAX(I$3:I306)+1)))</f>
        <v>0</v>
      </c>
      <c r="J307" s="3">
        <f>IF(T307="",0,IF(INT(LEFT(T307,C$21))=B$21,MAX(J$3:J306)+1,0))</f>
        <v>0</v>
      </c>
      <c r="K307" s="6">
        <f>IF(AND(O307=B$23,Q307=B$24),MAX(K$3:K306)+1,0)</f>
        <v>0</v>
      </c>
    </row>
    <row r="308" spans="8:11" ht="15" customHeight="1" x14ac:dyDescent="0.15">
      <c r="H308" s="5">
        <f t="shared" si="5"/>
        <v>0</v>
      </c>
      <c r="I308" s="5">
        <f>IF(MAX(I$1:I305)&gt;=B$16,0,IF(OR(I307=C$4,I307=C$5,I307=C$6,I307=C$7,I307=C$8,I307=C$9,I307=C$10,I307=C$11,I307=C$12,I307=C$13,I307=C$14,I307=C$15),"本月合计",IF(I307="本月合计","本年累计",MAX(I$3:I307)+1)))</f>
        <v>0</v>
      </c>
      <c r="J308" s="3">
        <f>IF(T308="",0,IF(INT(LEFT(T308,C$21))=B$21,MAX(J$3:J307)+1,0))</f>
        <v>0</v>
      </c>
      <c r="K308" s="6">
        <f>IF(AND(O308=B$23,Q308=B$24),MAX(K$3:K307)+1,0)</f>
        <v>0</v>
      </c>
    </row>
    <row r="309" spans="8:11" ht="15" customHeight="1" x14ac:dyDescent="0.15">
      <c r="H309" s="5">
        <f t="shared" si="5"/>
        <v>0</v>
      </c>
      <c r="I309" s="5">
        <f>IF(MAX(I$1:I306)&gt;=B$16,0,IF(OR(I308=C$4,I308=C$5,I308=C$6,I308=C$7,I308=C$8,I308=C$9,I308=C$10,I308=C$11,I308=C$12,I308=C$13,I308=C$14,I308=C$15),"本月合计",IF(I308="本月合计","本年累计",MAX(I$3:I308)+1)))</f>
        <v>0</v>
      </c>
      <c r="J309" s="3">
        <f>IF(T309="",0,IF(INT(LEFT(T309,C$21))=B$21,MAX(J$3:J308)+1,0))</f>
        <v>0</v>
      </c>
      <c r="K309" s="6">
        <f>IF(AND(O309=B$23,Q309=B$24),MAX(K$3:K308)+1,0)</f>
        <v>0</v>
      </c>
    </row>
    <row r="310" spans="8:11" ht="15" customHeight="1" x14ac:dyDescent="0.15">
      <c r="H310" s="5">
        <f t="shared" si="5"/>
        <v>0</v>
      </c>
      <c r="I310" s="5">
        <f>IF(MAX(I$1:I307)&gt;=B$16,0,IF(OR(I309=C$4,I309=C$5,I309=C$6,I309=C$7,I309=C$8,I309=C$9,I309=C$10,I309=C$11,I309=C$12,I309=C$13,I309=C$14,I309=C$15),"本月合计",IF(I309="本月合计","本年累计",MAX(I$3:I309)+1)))</f>
        <v>0</v>
      </c>
      <c r="J310" s="3">
        <f>IF(T310="",0,IF(INT(LEFT(T310,C$21))=B$21,MAX(J$3:J309)+1,0))</f>
        <v>0</v>
      </c>
      <c r="K310" s="6">
        <f>IF(AND(O310=B$23,Q310=B$24),MAX(K$3:K309)+1,0)</f>
        <v>0</v>
      </c>
    </row>
    <row r="311" spans="8:11" ht="15" customHeight="1" x14ac:dyDescent="0.15">
      <c r="H311" s="5">
        <f t="shared" si="5"/>
        <v>0</v>
      </c>
      <c r="I311" s="5">
        <f>IF(MAX(I$1:I308)&gt;=B$16,0,IF(OR(I310=C$4,I310=C$5,I310=C$6,I310=C$7,I310=C$8,I310=C$9,I310=C$10,I310=C$11,I310=C$12,I310=C$13,I310=C$14,I310=C$15),"本月合计",IF(I310="本月合计","本年累计",MAX(I$3:I310)+1)))</f>
        <v>0</v>
      </c>
      <c r="J311" s="3">
        <f>IF(T311="",0,IF(INT(LEFT(T311,C$21))=B$21,MAX(J$3:J310)+1,0))</f>
        <v>0</v>
      </c>
      <c r="K311" s="6">
        <f>IF(AND(O311=B$23,Q311=B$24),MAX(K$3:K310)+1,0)</f>
        <v>0</v>
      </c>
    </row>
    <row r="312" spans="8:11" ht="15" customHeight="1" x14ac:dyDescent="0.15">
      <c r="H312" s="5">
        <f t="shared" si="5"/>
        <v>0</v>
      </c>
      <c r="I312" s="5">
        <f>IF(MAX(I$1:I309)&gt;=B$16,0,IF(OR(I311=C$4,I311=C$5,I311=C$6,I311=C$7,I311=C$8,I311=C$9,I311=C$10,I311=C$11,I311=C$12,I311=C$13,I311=C$14,I311=C$15),"本月合计",IF(I311="本月合计","本年累计",MAX(I$3:I311)+1)))</f>
        <v>0</v>
      </c>
      <c r="J312" s="3">
        <f>IF(T312="",0,IF(INT(LEFT(T312,C$21))=B$21,MAX(J$3:J311)+1,0))</f>
        <v>0</v>
      </c>
      <c r="K312" s="6">
        <f>IF(AND(O312=B$23,Q312=B$24),MAX(K$3:K311)+1,0)</f>
        <v>0</v>
      </c>
    </row>
    <row r="313" spans="8:11" ht="15" customHeight="1" x14ac:dyDescent="0.15">
      <c r="H313" s="5">
        <f t="shared" si="5"/>
        <v>0</v>
      </c>
      <c r="I313" s="5">
        <f>IF(MAX(I$1:I310)&gt;=B$16,0,IF(OR(I312=C$4,I312=C$5,I312=C$6,I312=C$7,I312=C$8,I312=C$9,I312=C$10,I312=C$11,I312=C$12,I312=C$13,I312=C$14,I312=C$15),"本月合计",IF(I312="本月合计","本年累计",MAX(I$3:I312)+1)))</f>
        <v>0</v>
      </c>
      <c r="J313" s="3">
        <f>IF(T313="",0,IF(INT(LEFT(T313,C$21))=B$21,MAX(J$3:J312)+1,0))</f>
        <v>0</v>
      </c>
      <c r="K313" s="6">
        <f>IF(AND(O313=B$23,Q313=B$24),MAX(K$3:K312)+1,0)</f>
        <v>0</v>
      </c>
    </row>
    <row r="314" spans="8:11" ht="15" customHeight="1" x14ac:dyDescent="0.15">
      <c r="H314" s="5">
        <f t="shared" si="5"/>
        <v>0</v>
      </c>
      <c r="I314" s="5">
        <f>IF(MAX(I$1:I311)&gt;=B$16,0,IF(OR(I313=C$4,I313=C$5,I313=C$6,I313=C$7,I313=C$8,I313=C$9,I313=C$10,I313=C$11,I313=C$12,I313=C$13,I313=C$14,I313=C$15),"本月合计",IF(I313="本月合计","本年累计",MAX(I$3:I313)+1)))</f>
        <v>0</v>
      </c>
      <c r="J314" s="3">
        <f>IF(T314="",0,IF(INT(LEFT(T314,C$21))=B$21,MAX(J$3:J313)+1,0))</f>
        <v>0</v>
      </c>
      <c r="K314" s="6">
        <f>IF(AND(O314=B$23,Q314=B$24),MAX(K$3:K313)+1,0)</f>
        <v>0</v>
      </c>
    </row>
    <row r="315" spans="8:11" ht="15" customHeight="1" x14ac:dyDescent="0.15">
      <c r="H315" s="5">
        <f t="shared" si="5"/>
        <v>0</v>
      </c>
      <c r="I315" s="5">
        <f>IF(MAX(I$1:I312)&gt;=B$16,0,IF(OR(I314=C$4,I314=C$5,I314=C$6,I314=C$7,I314=C$8,I314=C$9,I314=C$10,I314=C$11,I314=C$12,I314=C$13,I314=C$14,I314=C$15),"本月合计",IF(I314="本月合计","本年累计",MAX(I$3:I314)+1)))</f>
        <v>0</v>
      </c>
      <c r="J315" s="3">
        <f>IF(T315="",0,IF(INT(LEFT(T315,C$21))=B$21,MAX(J$3:J314)+1,0))</f>
        <v>0</v>
      </c>
      <c r="K315" s="6">
        <f>IF(AND(O315=B$23,Q315=B$24),MAX(K$3:K314)+1,0)</f>
        <v>0</v>
      </c>
    </row>
    <row r="316" spans="8:11" ht="15" customHeight="1" x14ac:dyDescent="0.15">
      <c r="H316" s="5">
        <f t="shared" si="5"/>
        <v>0</v>
      </c>
      <c r="I316" s="5">
        <f>IF(MAX(I$1:I313)&gt;=B$16,0,IF(OR(I315=C$4,I315=C$5,I315=C$6,I315=C$7,I315=C$8,I315=C$9,I315=C$10,I315=C$11,I315=C$12,I315=C$13,I315=C$14,I315=C$15),"本月合计",IF(I315="本月合计","本年累计",MAX(I$3:I315)+1)))</f>
        <v>0</v>
      </c>
      <c r="J316" s="3">
        <f>IF(T316="",0,IF(INT(LEFT(T316,C$21))=B$21,MAX(J$3:J315)+1,0))</f>
        <v>0</v>
      </c>
      <c r="K316" s="6">
        <f>IF(AND(O316=B$23,Q316=B$24),MAX(K$3:K315)+1,0)</f>
        <v>0</v>
      </c>
    </row>
    <row r="317" spans="8:11" ht="15" customHeight="1" x14ac:dyDescent="0.15">
      <c r="H317" s="5">
        <f t="shared" si="5"/>
        <v>0</v>
      </c>
      <c r="I317" s="5">
        <f>IF(MAX(I$1:I314)&gt;=B$16,0,IF(OR(I316=C$4,I316=C$5,I316=C$6,I316=C$7,I316=C$8,I316=C$9,I316=C$10,I316=C$11,I316=C$12,I316=C$13,I316=C$14,I316=C$15),"本月合计",IF(I316="本月合计","本年累计",MAX(I$3:I316)+1)))</f>
        <v>0</v>
      </c>
      <c r="J317" s="3">
        <f>IF(T317="",0,IF(INT(LEFT(T317,C$21))=B$21,MAX(J$3:J316)+1,0))</f>
        <v>0</v>
      </c>
      <c r="K317" s="6">
        <f>IF(AND(O317=B$23,Q317=B$24),MAX(K$3:K316)+1,0)</f>
        <v>0</v>
      </c>
    </row>
    <row r="318" spans="8:11" ht="15" customHeight="1" x14ac:dyDescent="0.15">
      <c r="H318" s="5">
        <f t="shared" si="5"/>
        <v>0</v>
      </c>
      <c r="I318" s="5">
        <f>IF(MAX(I$1:I315)&gt;=B$16,0,IF(OR(I317=C$4,I317=C$5,I317=C$6,I317=C$7,I317=C$8,I317=C$9,I317=C$10,I317=C$11,I317=C$12,I317=C$13,I317=C$14,I317=C$15),"本月合计",IF(I317="本月合计","本年累计",MAX(I$3:I317)+1)))</f>
        <v>0</v>
      </c>
      <c r="J318" s="3">
        <f>IF(T318="",0,IF(INT(LEFT(T318,C$21))=B$21,MAX(J$3:J317)+1,0))</f>
        <v>0</v>
      </c>
      <c r="K318" s="6">
        <f>IF(AND(O318=B$23,Q318=B$24),MAX(K$3:K317)+1,0)</f>
        <v>0</v>
      </c>
    </row>
    <row r="319" spans="8:11" ht="15" customHeight="1" x14ac:dyDescent="0.15">
      <c r="H319" s="5">
        <f t="shared" si="5"/>
        <v>0</v>
      </c>
      <c r="I319" s="5">
        <f>IF(MAX(I$1:I316)&gt;=B$16,0,IF(OR(I318=C$4,I318=C$5,I318=C$6,I318=C$7,I318=C$8,I318=C$9,I318=C$10,I318=C$11,I318=C$12,I318=C$13,I318=C$14,I318=C$15),"本月合计",IF(I318="本月合计","本年累计",MAX(I$3:I318)+1)))</f>
        <v>0</v>
      </c>
      <c r="J319" s="3">
        <f>IF(T319="",0,IF(INT(LEFT(T319,C$21))=B$21,MAX(J$3:J318)+1,0))</f>
        <v>0</v>
      </c>
      <c r="K319" s="6">
        <f>IF(AND(O319=B$23,Q319=B$24),MAX(K$3:K318)+1,0)</f>
        <v>0</v>
      </c>
    </row>
    <row r="320" spans="8:11" ht="15" customHeight="1" x14ac:dyDescent="0.15">
      <c r="H320" s="5">
        <f t="shared" si="5"/>
        <v>0</v>
      </c>
      <c r="I320" s="5">
        <f>IF(MAX(I$1:I317)&gt;=B$16,0,IF(OR(I319=C$4,I319=C$5,I319=C$6,I319=C$7,I319=C$8,I319=C$9,I319=C$10,I319=C$11,I319=C$12,I319=C$13,I319=C$14,I319=C$15),"本月合计",IF(I319="本月合计","本年累计",MAX(I$3:I319)+1)))</f>
        <v>0</v>
      </c>
      <c r="J320" s="3">
        <f>IF(T320="",0,IF(INT(LEFT(T320,C$21))=B$21,MAX(J$3:J319)+1,0))</f>
        <v>0</v>
      </c>
      <c r="K320" s="6">
        <f>IF(AND(O320=B$23,Q320=B$24),MAX(K$3:K319)+1,0)</f>
        <v>0</v>
      </c>
    </row>
    <row r="321" spans="8:11" ht="15" customHeight="1" x14ac:dyDescent="0.15">
      <c r="H321" s="5">
        <f t="shared" si="5"/>
        <v>0</v>
      </c>
      <c r="I321" s="5">
        <f>IF(MAX(I$1:I318)&gt;=B$16,0,IF(OR(I320=C$4,I320=C$5,I320=C$6,I320=C$7,I320=C$8,I320=C$9,I320=C$10,I320=C$11,I320=C$12,I320=C$13,I320=C$14,I320=C$15),"本月合计",IF(I320="本月合计","本年累计",MAX(I$3:I320)+1)))</f>
        <v>0</v>
      </c>
      <c r="J321" s="3">
        <f>IF(T321="",0,IF(INT(LEFT(T321,C$21))=B$21,MAX(J$3:J320)+1,0))</f>
        <v>0</v>
      </c>
      <c r="K321" s="6">
        <f>IF(AND(O321=B$23,Q321=B$24),MAX(K$3:K320)+1,0)</f>
        <v>0</v>
      </c>
    </row>
    <row r="322" spans="8:11" ht="15" customHeight="1" x14ac:dyDescent="0.15">
      <c r="H322" s="5">
        <f t="shared" si="5"/>
        <v>0</v>
      </c>
      <c r="I322" s="5">
        <f>IF(MAX(I$1:I319)&gt;=B$16,0,IF(OR(I321=C$4,I321=C$5,I321=C$6,I321=C$7,I321=C$8,I321=C$9,I321=C$10,I321=C$11,I321=C$12,I321=C$13,I321=C$14,I321=C$15),"本月合计",IF(I321="本月合计","本年累计",MAX(I$3:I321)+1)))</f>
        <v>0</v>
      </c>
      <c r="J322" s="3">
        <f>IF(T322="",0,IF(INT(LEFT(T322,C$21))=B$21,MAX(J$3:J321)+1,0))</f>
        <v>0</v>
      </c>
      <c r="K322" s="6">
        <f>IF(AND(O322=B$23,Q322=B$24),MAX(K$3:K321)+1,0)</f>
        <v>0</v>
      </c>
    </row>
    <row r="323" spans="8:11" ht="15" customHeight="1" x14ac:dyDescent="0.15">
      <c r="H323" s="5">
        <f t="shared" si="5"/>
        <v>0</v>
      </c>
      <c r="I323" s="5">
        <f>IF(MAX(I$1:I320)&gt;=B$16,0,IF(OR(I322=C$4,I322=C$5,I322=C$6,I322=C$7,I322=C$8,I322=C$9,I322=C$10,I322=C$11,I322=C$12,I322=C$13,I322=C$14,I322=C$15),"本月合计",IF(I322="本月合计","本年累计",MAX(I$3:I322)+1)))</f>
        <v>0</v>
      </c>
      <c r="J323" s="3">
        <f>IF(T323="",0,IF(INT(LEFT(T323,C$21))=B$21,MAX(J$3:J322)+1,0))</f>
        <v>0</v>
      </c>
      <c r="K323" s="6">
        <f>IF(AND(O323=B$23,Q323=B$24),MAX(K$3:K322)+1,0)</f>
        <v>0</v>
      </c>
    </row>
    <row r="324" spans="8:11" ht="15" customHeight="1" x14ac:dyDescent="0.15">
      <c r="H324" s="5">
        <f t="shared" si="5"/>
        <v>0</v>
      </c>
      <c r="I324" s="5">
        <f>IF(MAX(I$1:I321)&gt;=B$16,0,IF(OR(I323=C$4,I323=C$5,I323=C$6,I323=C$7,I323=C$8,I323=C$9,I323=C$10,I323=C$11,I323=C$12,I323=C$13,I323=C$14,I323=C$15),"本月合计",IF(I323="本月合计","本年累计",MAX(I$3:I323)+1)))</f>
        <v>0</v>
      </c>
      <c r="J324" s="3">
        <f>IF(T324="",0,IF(INT(LEFT(T324,C$21))=B$21,MAX(J$3:J323)+1,0))</f>
        <v>0</v>
      </c>
      <c r="K324" s="6">
        <f>IF(AND(O324=B$23,Q324=B$24),MAX(K$3:K323)+1,0)</f>
        <v>0</v>
      </c>
    </row>
    <row r="325" spans="8:11" ht="15" customHeight="1" x14ac:dyDescent="0.15">
      <c r="H325" s="5">
        <f t="shared" ref="H325:H388" si="6">IF(I325=0,0,ROW()-3)</f>
        <v>0</v>
      </c>
      <c r="I325" s="5">
        <f>IF(MAX(I$1:I322)&gt;=B$16,0,IF(OR(I324=C$4,I324=C$5,I324=C$6,I324=C$7,I324=C$8,I324=C$9,I324=C$10,I324=C$11,I324=C$12,I324=C$13,I324=C$14,I324=C$15),"本月合计",IF(I324="本月合计","本年累计",MAX(I$3:I324)+1)))</f>
        <v>0</v>
      </c>
      <c r="J325" s="3">
        <f>IF(T325="",0,IF(INT(LEFT(T325,C$21))=B$21,MAX(J$3:J324)+1,0))</f>
        <v>0</v>
      </c>
      <c r="K325" s="6">
        <f>IF(AND(O325=B$23,Q325=B$24),MAX(K$3:K324)+1,0)</f>
        <v>0</v>
      </c>
    </row>
    <row r="326" spans="8:11" ht="15" customHeight="1" x14ac:dyDescent="0.15">
      <c r="H326" s="5">
        <f t="shared" si="6"/>
        <v>0</v>
      </c>
      <c r="I326" s="5">
        <f>IF(MAX(I$1:I323)&gt;=B$16,0,IF(OR(I325=C$4,I325=C$5,I325=C$6,I325=C$7,I325=C$8,I325=C$9,I325=C$10,I325=C$11,I325=C$12,I325=C$13,I325=C$14,I325=C$15),"本月合计",IF(I325="本月合计","本年累计",MAX(I$3:I325)+1)))</f>
        <v>0</v>
      </c>
      <c r="J326" s="3">
        <f>IF(T326="",0,IF(INT(LEFT(T326,C$21))=B$21,MAX(J$3:J325)+1,0))</f>
        <v>0</v>
      </c>
      <c r="K326" s="6">
        <f>IF(AND(O326=B$23,Q326=B$24),MAX(K$3:K325)+1,0)</f>
        <v>0</v>
      </c>
    </row>
    <row r="327" spans="8:11" ht="15" customHeight="1" x14ac:dyDescent="0.15">
      <c r="H327" s="5">
        <f t="shared" si="6"/>
        <v>0</v>
      </c>
      <c r="I327" s="5">
        <f>IF(MAX(I$1:I324)&gt;=B$16,0,IF(OR(I326=C$4,I326=C$5,I326=C$6,I326=C$7,I326=C$8,I326=C$9,I326=C$10,I326=C$11,I326=C$12,I326=C$13,I326=C$14,I326=C$15),"本月合计",IF(I326="本月合计","本年累计",MAX(I$3:I326)+1)))</f>
        <v>0</v>
      </c>
      <c r="J327" s="3">
        <f>IF(T327="",0,IF(INT(LEFT(T327,C$21))=B$21,MAX(J$3:J326)+1,0))</f>
        <v>0</v>
      </c>
      <c r="K327" s="6">
        <f>IF(AND(O327=B$23,Q327=B$24),MAX(K$3:K326)+1,0)</f>
        <v>0</v>
      </c>
    </row>
    <row r="328" spans="8:11" ht="15" customHeight="1" x14ac:dyDescent="0.15">
      <c r="H328" s="5">
        <f t="shared" si="6"/>
        <v>0</v>
      </c>
      <c r="I328" s="5">
        <f>IF(MAX(I$1:I325)&gt;=B$16,0,IF(OR(I327=C$4,I327=C$5,I327=C$6,I327=C$7,I327=C$8,I327=C$9,I327=C$10,I327=C$11,I327=C$12,I327=C$13,I327=C$14,I327=C$15),"本月合计",IF(I327="本月合计","本年累计",MAX(I$3:I327)+1)))</f>
        <v>0</v>
      </c>
      <c r="J328" s="3">
        <f>IF(T328="",0,IF(INT(LEFT(T328,C$21))=B$21,MAX(J$3:J327)+1,0))</f>
        <v>0</v>
      </c>
      <c r="K328" s="6">
        <f>IF(AND(O328=B$23,Q328=B$24),MAX(K$3:K327)+1,0)</f>
        <v>0</v>
      </c>
    </row>
    <row r="329" spans="8:11" ht="15" customHeight="1" x14ac:dyDescent="0.15">
      <c r="H329" s="5">
        <f t="shared" si="6"/>
        <v>0</v>
      </c>
      <c r="I329" s="5">
        <f>IF(MAX(I$1:I326)&gt;=B$16,0,IF(OR(I328=C$4,I328=C$5,I328=C$6,I328=C$7,I328=C$8,I328=C$9,I328=C$10,I328=C$11,I328=C$12,I328=C$13,I328=C$14,I328=C$15),"本月合计",IF(I328="本月合计","本年累计",MAX(I$3:I328)+1)))</f>
        <v>0</v>
      </c>
      <c r="J329" s="3">
        <f>IF(T329="",0,IF(INT(LEFT(T329,C$21))=B$21,MAX(J$3:J328)+1,0))</f>
        <v>0</v>
      </c>
      <c r="K329" s="6">
        <f>IF(AND(O329=B$23,Q329=B$24),MAX(K$3:K328)+1,0)</f>
        <v>0</v>
      </c>
    </row>
    <row r="330" spans="8:11" ht="15" customHeight="1" x14ac:dyDescent="0.15">
      <c r="H330" s="5">
        <f t="shared" si="6"/>
        <v>0</v>
      </c>
      <c r="I330" s="5">
        <f>IF(MAX(I$1:I327)&gt;=B$16,0,IF(OR(I329=C$4,I329=C$5,I329=C$6,I329=C$7,I329=C$8,I329=C$9,I329=C$10,I329=C$11,I329=C$12,I329=C$13,I329=C$14,I329=C$15),"本月合计",IF(I329="本月合计","本年累计",MAX(I$3:I329)+1)))</f>
        <v>0</v>
      </c>
      <c r="J330" s="3">
        <f>IF(T330="",0,IF(INT(LEFT(T330,C$21))=B$21,MAX(J$3:J329)+1,0))</f>
        <v>0</v>
      </c>
      <c r="K330" s="6">
        <f>IF(AND(O330=B$23,Q330=B$24),MAX(K$3:K329)+1,0)</f>
        <v>0</v>
      </c>
    </row>
    <row r="331" spans="8:11" ht="15" customHeight="1" x14ac:dyDescent="0.15">
      <c r="H331" s="5">
        <f t="shared" si="6"/>
        <v>0</v>
      </c>
      <c r="I331" s="5">
        <f>IF(MAX(I$1:I328)&gt;=B$16,0,IF(OR(I330=C$4,I330=C$5,I330=C$6,I330=C$7,I330=C$8,I330=C$9,I330=C$10,I330=C$11,I330=C$12,I330=C$13,I330=C$14,I330=C$15),"本月合计",IF(I330="本月合计","本年累计",MAX(I$3:I330)+1)))</f>
        <v>0</v>
      </c>
      <c r="J331" s="3">
        <f>IF(T331="",0,IF(INT(LEFT(T331,C$21))=B$21,MAX(J$3:J330)+1,0))</f>
        <v>0</v>
      </c>
      <c r="K331" s="6">
        <f>IF(AND(O331=B$23,Q331=B$24),MAX(K$3:K330)+1,0)</f>
        <v>0</v>
      </c>
    </row>
    <row r="332" spans="8:11" ht="15" customHeight="1" x14ac:dyDescent="0.15">
      <c r="H332" s="5">
        <f t="shared" si="6"/>
        <v>0</v>
      </c>
      <c r="I332" s="5">
        <f>IF(MAX(I$1:I329)&gt;=B$16,0,IF(OR(I331=C$4,I331=C$5,I331=C$6,I331=C$7,I331=C$8,I331=C$9,I331=C$10,I331=C$11,I331=C$12,I331=C$13,I331=C$14,I331=C$15),"本月合计",IF(I331="本月合计","本年累计",MAX(I$3:I331)+1)))</f>
        <v>0</v>
      </c>
      <c r="J332" s="3">
        <f>IF(T332="",0,IF(INT(LEFT(T332,C$21))=B$21,MAX(J$3:J331)+1,0))</f>
        <v>0</v>
      </c>
      <c r="K332" s="6">
        <f>IF(AND(O332=B$23,Q332=B$24),MAX(K$3:K331)+1,0)</f>
        <v>0</v>
      </c>
    </row>
    <row r="333" spans="8:11" ht="15" customHeight="1" x14ac:dyDescent="0.15">
      <c r="H333" s="5">
        <f t="shared" si="6"/>
        <v>0</v>
      </c>
      <c r="I333" s="5">
        <f>IF(MAX(I$1:I330)&gt;=B$16,0,IF(OR(I332=C$4,I332=C$5,I332=C$6,I332=C$7,I332=C$8,I332=C$9,I332=C$10,I332=C$11,I332=C$12,I332=C$13,I332=C$14,I332=C$15),"本月合计",IF(I332="本月合计","本年累计",MAX(I$3:I332)+1)))</f>
        <v>0</v>
      </c>
      <c r="J333" s="3">
        <f>IF(T333="",0,IF(INT(LEFT(T333,C$21))=B$21,MAX(J$3:J332)+1,0))</f>
        <v>0</v>
      </c>
      <c r="K333" s="6">
        <f>IF(AND(O333=B$23,Q333=B$24),MAX(K$3:K332)+1,0)</f>
        <v>0</v>
      </c>
    </row>
    <row r="334" spans="8:11" ht="15" customHeight="1" x14ac:dyDescent="0.15">
      <c r="H334" s="5">
        <f t="shared" si="6"/>
        <v>0</v>
      </c>
      <c r="I334" s="5">
        <f>IF(MAX(I$1:I331)&gt;=B$16,0,IF(OR(I333=C$4,I333=C$5,I333=C$6,I333=C$7,I333=C$8,I333=C$9,I333=C$10,I333=C$11,I333=C$12,I333=C$13,I333=C$14,I333=C$15),"本月合计",IF(I333="本月合计","本年累计",MAX(I$3:I333)+1)))</f>
        <v>0</v>
      </c>
      <c r="J334" s="3">
        <f>IF(T334="",0,IF(INT(LEFT(T334,C$21))=B$21,MAX(J$3:J333)+1,0))</f>
        <v>0</v>
      </c>
      <c r="K334" s="6">
        <f>IF(AND(O334=B$23,Q334=B$24),MAX(K$3:K333)+1,0)</f>
        <v>0</v>
      </c>
    </row>
    <row r="335" spans="8:11" ht="15" customHeight="1" x14ac:dyDescent="0.15">
      <c r="H335" s="5">
        <f t="shared" si="6"/>
        <v>0</v>
      </c>
      <c r="I335" s="5">
        <f>IF(MAX(I$1:I332)&gt;=B$16,0,IF(OR(I334=C$4,I334=C$5,I334=C$6,I334=C$7,I334=C$8,I334=C$9,I334=C$10,I334=C$11,I334=C$12,I334=C$13,I334=C$14,I334=C$15),"本月合计",IF(I334="本月合计","本年累计",MAX(I$3:I334)+1)))</f>
        <v>0</v>
      </c>
      <c r="J335" s="3">
        <f>IF(T335="",0,IF(INT(LEFT(T335,C$21))=B$21,MAX(J$3:J334)+1,0))</f>
        <v>0</v>
      </c>
      <c r="K335" s="6">
        <f>IF(AND(O335=B$23,Q335=B$24),MAX(K$3:K334)+1,0)</f>
        <v>0</v>
      </c>
    </row>
    <row r="336" spans="8:11" ht="15" customHeight="1" x14ac:dyDescent="0.15">
      <c r="H336" s="5">
        <f t="shared" si="6"/>
        <v>0</v>
      </c>
      <c r="I336" s="5">
        <f>IF(MAX(I$1:I333)&gt;=B$16,0,IF(OR(I335=C$4,I335=C$5,I335=C$6,I335=C$7,I335=C$8,I335=C$9,I335=C$10,I335=C$11,I335=C$12,I335=C$13,I335=C$14,I335=C$15),"本月合计",IF(I335="本月合计","本年累计",MAX(I$3:I335)+1)))</f>
        <v>0</v>
      </c>
      <c r="J336" s="3">
        <f>IF(T336="",0,IF(INT(LEFT(T336,C$21))=B$21,MAX(J$3:J335)+1,0))</f>
        <v>0</v>
      </c>
      <c r="K336" s="6">
        <f>IF(AND(O336=B$23,Q336=B$24),MAX(K$3:K335)+1,0)</f>
        <v>0</v>
      </c>
    </row>
    <row r="337" spans="8:11" ht="15" customHeight="1" x14ac:dyDescent="0.15">
      <c r="H337" s="5">
        <f t="shared" si="6"/>
        <v>0</v>
      </c>
      <c r="I337" s="5">
        <f>IF(MAX(I$1:I334)&gt;=B$16,0,IF(OR(I336=C$4,I336=C$5,I336=C$6,I336=C$7,I336=C$8,I336=C$9,I336=C$10,I336=C$11,I336=C$12,I336=C$13,I336=C$14,I336=C$15),"本月合计",IF(I336="本月合计","本年累计",MAX(I$3:I336)+1)))</f>
        <v>0</v>
      </c>
      <c r="J337" s="3">
        <f>IF(T337="",0,IF(INT(LEFT(T337,C$21))=B$21,MAX(J$3:J336)+1,0))</f>
        <v>0</v>
      </c>
      <c r="K337" s="6">
        <f>IF(AND(O337=B$23,Q337=B$24),MAX(K$3:K336)+1,0)</f>
        <v>0</v>
      </c>
    </row>
    <row r="338" spans="8:11" ht="15" customHeight="1" x14ac:dyDescent="0.15">
      <c r="H338" s="5">
        <f t="shared" si="6"/>
        <v>0</v>
      </c>
      <c r="I338" s="5">
        <f>IF(MAX(I$1:I335)&gt;=B$16,0,IF(OR(I337=C$4,I337=C$5,I337=C$6,I337=C$7,I337=C$8,I337=C$9,I337=C$10,I337=C$11,I337=C$12,I337=C$13,I337=C$14,I337=C$15),"本月合计",IF(I337="本月合计","本年累计",MAX(I$3:I337)+1)))</f>
        <v>0</v>
      </c>
      <c r="J338" s="3">
        <f>IF(T338="",0,IF(INT(LEFT(T338,C$21))=B$21,MAX(J$3:J337)+1,0))</f>
        <v>0</v>
      </c>
      <c r="K338" s="6">
        <f>IF(AND(O338=B$23,Q338=B$24),MAX(K$3:K337)+1,0)</f>
        <v>0</v>
      </c>
    </row>
    <row r="339" spans="8:11" ht="15" customHeight="1" x14ac:dyDescent="0.15">
      <c r="H339" s="5">
        <f t="shared" si="6"/>
        <v>0</v>
      </c>
      <c r="I339" s="5">
        <f>IF(MAX(I$1:I336)&gt;=B$16,0,IF(OR(I338=C$4,I338=C$5,I338=C$6,I338=C$7,I338=C$8,I338=C$9,I338=C$10,I338=C$11,I338=C$12,I338=C$13,I338=C$14,I338=C$15),"本月合计",IF(I338="本月合计","本年累计",MAX(I$3:I338)+1)))</f>
        <v>0</v>
      </c>
      <c r="J339" s="3">
        <f>IF(T339="",0,IF(INT(LEFT(T339,C$21))=B$21,MAX(J$3:J338)+1,0))</f>
        <v>0</v>
      </c>
      <c r="K339" s="6">
        <f>IF(AND(O339=B$23,Q339=B$24),MAX(K$3:K338)+1,0)</f>
        <v>0</v>
      </c>
    </row>
    <row r="340" spans="8:11" ht="15" customHeight="1" x14ac:dyDescent="0.15">
      <c r="H340" s="5">
        <f t="shared" si="6"/>
        <v>0</v>
      </c>
      <c r="I340" s="5">
        <f>IF(MAX(I$1:I337)&gt;=B$16,0,IF(OR(I339=C$4,I339=C$5,I339=C$6,I339=C$7,I339=C$8,I339=C$9,I339=C$10,I339=C$11,I339=C$12,I339=C$13,I339=C$14,I339=C$15),"本月合计",IF(I339="本月合计","本年累计",MAX(I$3:I339)+1)))</f>
        <v>0</v>
      </c>
      <c r="J340" s="3">
        <f>IF(T340="",0,IF(INT(LEFT(T340,C$21))=B$21,MAX(J$3:J339)+1,0))</f>
        <v>0</v>
      </c>
      <c r="K340" s="6">
        <f>IF(AND(O340=B$23,Q340=B$24),MAX(K$3:K339)+1,0)</f>
        <v>0</v>
      </c>
    </row>
    <row r="341" spans="8:11" ht="15" customHeight="1" x14ac:dyDescent="0.15">
      <c r="H341" s="5">
        <f t="shared" si="6"/>
        <v>0</v>
      </c>
      <c r="I341" s="5">
        <f>IF(MAX(I$1:I338)&gt;=B$16,0,IF(OR(I340=C$4,I340=C$5,I340=C$6,I340=C$7,I340=C$8,I340=C$9,I340=C$10,I340=C$11,I340=C$12,I340=C$13,I340=C$14,I340=C$15),"本月合计",IF(I340="本月合计","本年累计",MAX(I$3:I340)+1)))</f>
        <v>0</v>
      </c>
      <c r="J341" s="3">
        <f>IF(T341="",0,IF(INT(LEFT(T341,C$21))=B$21,MAX(J$3:J340)+1,0))</f>
        <v>0</v>
      </c>
      <c r="K341" s="6">
        <f>IF(AND(O341=B$23,Q341=B$24),MAX(K$3:K340)+1,0)</f>
        <v>0</v>
      </c>
    </row>
    <row r="342" spans="8:11" ht="15" customHeight="1" x14ac:dyDescent="0.15">
      <c r="H342" s="5">
        <f t="shared" si="6"/>
        <v>0</v>
      </c>
      <c r="I342" s="5">
        <f>IF(MAX(I$1:I339)&gt;=B$16,0,IF(OR(I341=C$4,I341=C$5,I341=C$6,I341=C$7,I341=C$8,I341=C$9,I341=C$10,I341=C$11,I341=C$12,I341=C$13,I341=C$14,I341=C$15),"本月合计",IF(I341="本月合计","本年累计",MAX(I$3:I341)+1)))</f>
        <v>0</v>
      </c>
      <c r="J342" s="3">
        <f>IF(T342="",0,IF(INT(LEFT(T342,C$21))=B$21,MAX(J$3:J341)+1,0))</f>
        <v>0</v>
      </c>
      <c r="K342" s="6">
        <f>IF(AND(O342=B$23,Q342=B$24),MAX(K$3:K341)+1,0)</f>
        <v>0</v>
      </c>
    </row>
    <row r="343" spans="8:11" ht="15" customHeight="1" x14ac:dyDescent="0.15">
      <c r="H343" s="5">
        <f t="shared" si="6"/>
        <v>0</v>
      </c>
      <c r="I343" s="5">
        <f>IF(MAX(I$1:I340)&gt;=B$16,0,IF(OR(I342=C$4,I342=C$5,I342=C$6,I342=C$7,I342=C$8,I342=C$9,I342=C$10,I342=C$11,I342=C$12,I342=C$13,I342=C$14,I342=C$15),"本月合计",IF(I342="本月合计","本年累计",MAX(I$3:I342)+1)))</f>
        <v>0</v>
      </c>
      <c r="J343" s="3">
        <f>IF(T343="",0,IF(INT(LEFT(T343,C$21))=B$21,MAX(J$3:J342)+1,0))</f>
        <v>0</v>
      </c>
      <c r="K343" s="6">
        <f>IF(AND(O343=B$23,Q343=B$24),MAX(K$3:K342)+1,0)</f>
        <v>0</v>
      </c>
    </row>
    <row r="344" spans="8:11" ht="15" customHeight="1" x14ac:dyDescent="0.15">
      <c r="H344" s="5">
        <f t="shared" si="6"/>
        <v>0</v>
      </c>
      <c r="I344" s="5">
        <f>IF(MAX(I$1:I341)&gt;=B$16,0,IF(OR(I343=C$4,I343=C$5,I343=C$6,I343=C$7,I343=C$8,I343=C$9,I343=C$10,I343=C$11,I343=C$12,I343=C$13,I343=C$14,I343=C$15),"本月合计",IF(I343="本月合计","本年累计",MAX(I$3:I343)+1)))</f>
        <v>0</v>
      </c>
      <c r="J344" s="3">
        <f>IF(T344="",0,IF(INT(LEFT(T344,C$21))=B$21,MAX(J$3:J343)+1,0))</f>
        <v>0</v>
      </c>
      <c r="K344" s="6">
        <f>IF(AND(O344=B$23,Q344=B$24),MAX(K$3:K343)+1,0)</f>
        <v>0</v>
      </c>
    </row>
    <row r="345" spans="8:11" ht="15" customHeight="1" x14ac:dyDescent="0.15">
      <c r="H345" s="5">
        <f t="shared" si="6"/>
        <v>0</v>
      </c>
      <c r="I345" s="5">
        <f>IF(MAX(I$1:I342)&gt;=B$16,0,IF(OR(I344=C$4,I344=C$5,I344=C$6,I344=C$7,I344=C$8,I344=C$9,I344=C$10,I344=C$11,I344=C$12,I344=C$13,I344=C$14,I344=C$15),"本月合计",IF(I344="本月合计","本年累计",MAX(I$3:I344)+1)))</f>
        <v>0</v>
      </c>
      <c r="J345" s="3">
        <f>IF(T345="",0,IF(INT(LEFT(T345,C$21))=B$21,MAX(J$3:J344)+1,0))</f>
        <v>0</v>
      </c>
      <c r="K345" s="6">
        <f>IF(AND(O345=B$23,Q345=B$24),MAX(K$3:K344)+1,0)</f>
        <v>0</v>
      </c>
    </row>
    <row r="346" spans="8:11" ht="15" customHeight="1" x14ac:dyDescent="0.15">
      <c r="H346" s="5">
        <f t="shared" si="6"/>
        <v>0</v>
      </c>
      <c r="I346" s="5">
        <f>IF(MAX(I$1:I343)&gt;=B$16,0,IF(OR(I345=C$4,I345=C$5,I345=C$6,I345=C$7,I345=C$8,I345=C$9,I345=C$10,I345=C$11,I345=C$12,I345=C$13,I345=C$14,I345=C$15),"本月合计",IF(I345="本月合计","本年累计",MAX(I$3:I345)+1)))</f>
        <v>0</v>
      </c>
      <c r="J346" s="3">
        <f>IF(T346="",0,IF(INT(LEFT(T346,C$21))=B$21,MAX(J$3:J345)+1,0))</f>
        <v>0</v>
      </c>
      <c r="K346" s="6">
        <f>IF(AND(O346=B$23,Q346=B$24),MAX(K$3:K345)+1,0)</f>
        <v>0</v>
      </c>
    </row>
    <row r="347" spans="8:11" ht="15" customHeight="1" x14ac:dyDescent="0.15">
      <c r="H347" s="5">
        <f t="shared" si="6"/>
        <v>0</v>
      </c>
      <c r="I347" s="5">
        <f>IF(MAX(I$1:I344)&gt;=B$16,0,IF(OR(I346=C$4,I346=C$5,I346=C$6,I346=C$7,I346=C$8,I346=C$9,I346=C$10,I346=C$11,I346=C$12,I346=C$13,I346=C$14,I346=C$15),"本月合计",IF(I346="本月合计","本年累计",MAX(I$3:I346)+1)))</f>
        <v>0</v>
      </c>
      <c r="J347" s="3">
        <f>IF(T347="",0,IF(INT(LEFT(T347,C$21))=B$21,MAX(J$3:J346)+1,0))</f>
        <v>0</v>
      </c>
      <c r="K347" s="6">
        <f>IF(AND(O347=B$23,Q347=B$24),MAX(K$3:K346)+1,0)</f>
        <v>0</v>
      </c>
    </row>
    <row r="348" spans="8:11" ht="15" customHeight="1" x14ac:dyDescent="0.15">
      <c r="H348" s="5">
        <f t="shared" si="6"/>
        <v>0</v>
      </c>
      <c r="I348" s="5">
        <f>IF(MAX(I$1:I345)&gt;=B$16,0,IF(OR(I347=C$4,I347=C$5,I347=C$6,I347=C$7,I347=C$8,I347=C$9,I347=C$10,I347=C$11,I347=C$12,I347=C$13,I347=C$14,I347=C$15),"本月合计",IF(I347="本月合计","本年累计",MAX(I$3:I347)+1)))</f>
        <v>0</v>
      </c>
      <c r="J348" s="3">
        <f>IF(T348="",0,IF(INT(LEFT(T348,C$21))=B$21,MAX(J$3:J347)+1,0))</f>
        <v>0</v>
      </c>
      <c r="K348" s="6">
        <f>IF(AND(O348=B$23,Q348=B$24),MAX(K$3:K347)+1,0)</f>
        <v>0</v>
      </c>
    </row>
    <row r="349" spans="8:11" ht="15" customHeight="1" x14ac:dyDescent="0.15">
      <c r="H349" s="5">
        <f t="shared" si="6"/>
        <v>0</v>
      </c>
      <c r="I349" s="5">
        <f>IF(MAX(I$1:I346)&gt;=B$16,0,IF(OR(I348=C$4,I348=C$5,I348=C$6,I348=C$7,I348=C$8,I348=C$9,I348=C$10,I348=C$11,I348=C$12,I348=C$13,I348=C$14,I348=C$15),"本月合计",IF(I348="本月合计","本年累计",MAX(I$3:I348)+1)))</f>
        <v>0</v>
      </c>
      <c r="J349" s="3">
        <f>IF(T349="",0,IF(INT(LEFT(T349,C$21))=B$21,MAX(J$3:J348)+1,0))</f>
        <v>0</v>
      </c>
      <c r="K349" s="6">
        <f>IF(AND(O349=B$23,Q349=B$24),MAX(K$3:K348)+1,0)</f>
        <v>0</v>
      </c>
    </row>
    <row r="350" spans="8:11" ht="15" customHeight="1" x14ac:dyDescent="0.15">
      <c r="H350" s="5">
        <f t="shared" si="6"/>
        <v>0</v>
      </c>
      <c r="I350" s="5">
        <f>IF(MAX(I$1:I347)&gt;=B$16,0,IF(OR(I349=C$4,I349=C$5,I349=C$6,I349=C$7,I349=C$8,I349=C$9,I349=C$10,I349=C$11,I349=C$12,I349=C$13,I349=C$14,I349=C$15),"本月合计",IF(I349="本月合计","本年累计",MAX(I$3:I349)+1)))</f>
        <v>0</v>
      </c>
      <c r="J350" s="3">
        <f>IF(T350="",0,IF(INT(LEFT(T350,C$21))=B$21,MAX(J$3:J349)+1,0))</f>
        <v>0</v>
      </c>
      <c r="K350" s="6">
        <f>IF(AND(O350=B$23,Q350=B$24),MAX(K$3:K349)+1,0)</f>
        <v>0</v>
      </c>
    </row>
    <row r="351" spans="8:11" ht="15" customHeight="1" x14ac:dyDescent="0.15">
      <c r="H351" s="5">
        <f t="shared" si="6"/>
        <v>0</v>
      </c>
      <c r="I351" s="5">
        <f>IF(MAX(I$1:I348)&gt;=B$16,0,IF(OR(I350=C$4,I350=C$5,I350=C$6,I350=C$7,I350=C$8,I350=C$9,I350=C$10,I350=C$11,I350=C$12,I350=C$13,I350=C$14,I350=C$15),"本月合计",IF(I350="本月合计","本年累计",MAX(I$3:I350)+1)))</f>
        <v>0</v>
      </c>
      <c r="J351" s="3">
        <f>IF(T351="",0,IF(INT(LEFT(T351,C$21))=B$21,MAX(J$3:J350)+1,0))</f>
        <v>0</v>
      </c>
      <c r="K351" s="6">
        <f>IF(AND(O351=B$23,Q351=B$24),MAX(K$3:K350)+1,0)</f>
        <v>0</v>
      </c>
    </row>
    <row r="352" spans="8:11" ht="15" customHeight="1" x14ac:dyDescent="0.15">
      <c r="H352" s="5">
        <f t="shared" si="6"/>
        <v>0</v>
      </c>
      <c r="I352" s="5">
        <f>IF(MAX(I$1:I349)&gt;=B$16,0,IF(OR(I351=C$4,I351=C$5,I351=C$6,I351=C$7,I351=C$8,I351=C$9,I351=C$10,I351=C$11,I351=C$12,I351=C$13,I351=C$14,I351=C$15),"本月合计",IF(I351="本月合计","本年累计",MAX(I$3:I351)+1)))</f>
        <v>0</v>
      </c>
      <c r="J352" s="3">
        <f>IF(T352="",0,IF(INT(LEFT(T352,C$21))=B$21,MAX(J$3:J351)+1,0))</f>
        <v>0</v>
      </c>
      <c r="K352" s="6">
        <f>IF(AND(O352=B$23,Q352=B$24),MAX(K$3:K351)+1,0)</f>
        <v>0</v>
      </c>
    </row>
    <row r="353" spans="8:11" ht="15" customHeight="1" x14ac:dyDescent="0.15">
      <c r="H353" s="5">
        <f t="shared" si="6"/>
        <v>0</v>
      </c>
      <c r="I353" s="5">
        <f>IF(MAX(I$1:I350)&gt;=B$16,0,IF(OR(I352=C$4,I352=C$5,I352=C$6,I352=C$7,I352=C$8,I352=C$9,I352=C$10,I352=C$11,I352=C$12,I352=C$13,I352=C$14,I352=C$15),"本月合计",IF(I352="本月合计","本年累计",MAX(I$3:I352)+1)))</f>
        <v>0</v>
      </c>
      <c r="J353" s="3">
        <f>IF(T353="",0,IF(INT(LEFT(T353,C$21))=B$21,MAX(J$3:J352)+1,0))</f>
        <v>0</v>
      </c>
      <c r="K353" s="6">
        <f>IF(AND(O353=B$23,Q353=B$24),MAX(K$3:K352)+1,0)</f>
        <v>0</v>
      </c>
    </row>
    <row r="354" spans="8:11" ht="15" customHeight="1" x14ac:dyDescent="0.15">
      <c r="H354" s="5">
        <f t="shared" si="6"/>
        <v>0</v>
      </c>
      <c r="I354" s="5">
        <f>IF(MAX(I$1:I351)&gt;=B$16,0,IF(OR(I353=C$4,I353=C$5,I353=C$6,I353=C$7,I353=C$8,I353=C$9,I353=C$10,I353=C$11,I353=C$12,I353=C$13,I353=C$14,I353=C$15),"本月合计",IF(I353="本月合计","本年累计",MAX(I$3:I353)+1)))</f>
        <v>0</v>
      </c>
      <c r="J354" s="3">
        <f>IF(T354="",0,IF(INT(LEFT(T354,C$21))=B$21,MAX(J$3:J353)+1,0))</f>
        <v>0</v>
      </c>
      <c r="K354" s="6">
        <f>IF(AND(O354=B$23,Q354=B$24),MAX(K$3:K353)+1,0)</f>
        <v>0</v>
      </c>
    </row>
    <row r="355" spans="8:11" ht="15" customHeight="1" x14ac:dyDescent="0.15">
      <c r="H355" s="5">
        <f t="shared" si="6"/>
        <v>0</v>
      </c>
      <c r="I355" s="5">
        <f>IF(MAX(I$1:I352)&gt;=B$16,0,IF(OR(I354=C$4,I354=C$5,I354=C$6,I354=C$7,I354=C$8,I354=C$9,I354=C$10,I354=C$11,I354=C$12,I354=C$13,I354=C$14,I354=C$15),"本月合计",IF(I354="本月合计","本年累计",MAX(I$3:I354)+1)))</f>
        <v>0</v>
      </c>
      <c r="J355" s="3">
        <f>IF(T355="",0,IF(INT(LEFT(T355,C$21))=B$21,MAX(J$3:J354)+1,0))</f>
        <v>0</v>
      </c>
      <c r="K355" s="6">
        <f>IF(AND(O355=B$23,Q355=B$24),MAX(K$3:K354)+1,0)</f>
        <v>0</v>
      </c>
    </row>
    <row r="356" spans="8:11" ht="15" customHeight="1" x14ac:dyDescent="0.15">
      <c r="H356" s="5">
        <f t="shared" si="6"/>
        <v>0</v>
      </c>
      <c r="I356" s="5">
        <f>IF(MAX(I$1:I353)&gt;=B$16,0,IF(OR(I355=C$4,I355=C$5,I355=C$6,I355=C$7,I355=C$8,I355=C$9,I355=C$10,I355=C$11,I355=C$12,I355=C$13,I355=C$14,I355=C$15),"本月合计",IF(I355="本月合计","本年累计",MAX(I$3:I355)+1)))</f>
        <v>0</v>
      </c>
      <c r="J356" s="3">
        <f>IF(T356="",0,IF(INT(LEFT(T356,C$21))=B$21,MAX(J$3:J355)+1,0))</f>
        <v>0</v>
      </c>
      <c r="K356" s="6">
        <f>IF(AND(O356=B$23,Q356=B$24),MAX(K$3:K355)+1,0)</f>
        <v>0</v>
      </c>
    </row>
    <row r="357" spans="8:11" ht="15" customHeight="1" x14ac:dyDescent="0.15">
      <c r="H357" s="5">
        <f t="shared" si="6"/>
        <v>0</v>
      </c>
      <c r="I357" s="5">
        <f>IF(MAX(I$1:I354)&gt;=B$16,0,IF(OR(I356=C$4,I356=C$5,I356=C$6,I356=C$7,I356=C$8,I356=C$9,I356=C$10,I356=C$11,I356=C$12,I356=C$13,I356=C$14,I356=C$15),"本月合计",IF(I356="本月合计","本年累计",MAX(I$3:I356)+1)))</f>
        <v>0</v>
      </c>
      <c r="J357" s="3">
        <f>IF(T357="",0,IF(INT(LEFT(T357,C$21))=B$21,MAX(J$3:J356)+1,0))</f>
        <v>0</v>
      </c>
      <c r="K357" s="6">
        <f>IF(AND(O357=B$23,Q357=B$24),MAX(K$3:K356)+1,0)</f>
        <v>0</v>
      </c>
    </row>
    <row r="358" spans="8:11" ht="15" customHeight="1" x14ac:dyDescent="0.15">
      <c r="H358" s="5">
        <f t="shared" si="6"/>
        <v>0</v>
      </c>
      <c r="I358" s="5">
        <f>IF(MAX(I$1:I355)&gt;=B$16,0,IF(OR(I357=C$4,I357=C$5,I357=C$6,I357=C$7,I357=C$8,I357=C$9,I357=C$10,I357=C$11,I357=C$12,I357=C$13,I357=C$14,I357=C$15),"本月合计",IF(I357="本月合计","本年累计",MAX(I$3:I357)+1)))</f>
        <v>0</v>
      </c>
      <c r="J358" s="3">
        <f>IF(T358="",0,IF(INT(LEFT(T358,C$21))=B$21,MAX(J$3:J357)+1,0))</f>
        <v>0</v>
      </c>
      <c r="K358" s="6">
        <f>IF(AND(O358=B$23,Q358=B$24),MAX(K$3:K357)+1,0)</f>
        <v>0</v>
      </c>
    </row>
    <row r="359" spans="8:11" ht="15" customHeight="1" x14ac:dyDescent="0.15">
      <c r="H359" s="5">
        <f t="shared" si="6"/>
        <v>0</v>
      </c>
      <c r="I359" s="5">
        <f>IF(MAX(I$1:I356)&gt;=B$16,0,IF(OR(I358=C$4,I358=C$5,I358=C$6,I358=C$7,I358=C$8,I358=C$9,I358=C$10,I358=C$11,I358=C$12,I358=C$13,I358=C$14,I358=C$15),"本月合计",IF(I358="本月合计","本年累计",MAX(I$3:I358)+1)))</f>
        <v>0</v>
      </c>
      <c r="J359" s="3">
        <f>IF(T359="",0,IF(INT(LEFT(T359,C$21))=B$21,MAX(J$3:J358)+1,0))</f>
        <v>0</v>
      </c>
      <c r="K359" s="6">
        <f>IF(AND(O359=B$23,Q359=B$24),MAX(K$3:K358)+1,0)</f>
        <v>0</v>
      </c>
    </row>
    <row r="360" spans="8:11" ht="15" customHeight="1" x14ac:dyDescent="0.15">
      <c r="H360" s="5">
        <f t="shared" si="6"/>
        <v>0</v>
      </c>
      <c r="I360" s="5">
        <f>IF(MAX(I$1:I357)&gt;=B$16,0,IF(OR(I359=C$4,I359=C$5,I359=C$6,I359=C$7,I359=C$8,I359=C$9,I359=C$10,I359=C$11,I359=C$12,I359=C$13,I359=C$14,I359=C$15),"本月合计",IF(I359="本月合计","本年累计",MAX(I$3:I359)+1)))</f>
        <v>0</v>
      </c>
      <c r="J360" s="3">
        <f>IF(T360="",0,IF(INT(LEFT(T360,C$21))=B$21,MAX(J$3:J359)+1,0))</f>
        <v>0</v>
      </c>
      <c r="K360" s="6">
        <f>IF(AND(O360=B$23,Q360=B$24),MAX(K$3:K359)+1,0)</f>
        <v>0</v>
      </c>
    </row>
    <row r="361" spans="8:11" ht="15" customHeight="1" x14ac:dyDescent="0.15">
      <c r="H361" s="5">
        <f t="shared" si="6"/>
        <v>0</v>
      </c>
      <c r="I361" s="5">
        <f>IF(MAX(I$1:I358)&gt;=B$16,0,IF(OR(I360=C$4,I360=C$5,I360=C$6,I360=C$7,I360=C$8,I360=C$9,I360=C$10,I360=C$11,I360=C$12,I360=C$13,I360=C$14,I360=C$15),"本月合计",IF(I360="本月合计","本年累计",MAX(I$3:I360)+1)))</f>
        <v>0</v>
      </c>
      <c r="J361" s="3">
        <f>IF(T361="",0,IF(INT(LEFT(T361,C$21))=B$21,MAX(J$3:J360)+1,0))</f>
        <v>0</v>
      </c>
      <c r="K361" s="6">
        <f>IF(AND(O361=B$23,Q361=B$24),MAX(K$3:K360)+1,0)</f>
        <v>0</v>
      </c>
    </row>
    <row r="362" spans="8:11" ht="15" customHeight="1" x14ac:dyDescent="0.15">
      <c r="H362" s="5">
        <f t="shared" si="6"/>
        <v>0</v>
      </c>
      <c r="I362" s="5">
        <f>IF(MAX(I$1:I359)&gt;=B$16,0,IF(OR(I361=C$4,I361=C$5,I361=C$6,I361=C$7,I361=C$8,I361=C$9,I361=C$10,I361=C$11,I361=C$12,I361=C$13,I361=C$14,I361=C$15),"本月合计",IF(I361="本月合计","本年累计",MAX(I$3:I361)+1)))</f>
        <v>0</v>
      </c>
      <c r="J362" s="3">
        <f>IF(T362="",0,IF(INT(LEFT(T362,C$21))=B$21,MAX(J$3:J361)+1,0))</f>
        <v>0</v>
      </c>
      <c r="K362" s="6">
        <f>IF(AND(O362=B$23,Q362=B$24),MAX(K$3:K361)+1,0)</f>
        <v>0</v>
      </c>
    </row>
    <row r="363" spans="8:11" ht="15" customHeight="1" x14ac:dyDescent="0.15">
      <c r="H363" s="5">
        <f t="shared" si="6"/>
        <v>0</v>
      </c>
      <c r="I363" s="5">
        <f>IF(MAX(I$1:I360)&gt;=B$16,0,IF(OR(I362=C$4,I362=C$5,I362=C$6,I362=C$7,I362=C$8,I362=C$9,I362=C$10,I362=C$11,I362=C$12,I362=C$13,I362=C$14,I362=C$15),"本月合计",IF(I362="本月合计","本年累计",MAX(I$3:I362)+1)))</f>
        <v>0</v>
      </c>
      <c r="J363" s="3">
        <f>IF(T363="",0,IF(INT(LEFT(T363,C$21))=B$21,MAX(J$3:J362)+1,0))</f>
        <v>0</v>
      </c>
      <c r="K363" s="6">
        <f>IF(AND(O363=B$23,Q363=B$24),MAX(K$3:K362)+1,0)</f>
        <v>0</v>
      </c>
    </row>
    <row r="364" spans="8:11" ht="15" customHeight="1" x14ac:dyDescent="0.15">
      <c r="H364" s="5">
        <f t="shared" si="6"/>
        <v>0</v>
      </c>
      <c r="I364" s="5">
        <f>IF(MAX(I$1:I361)&gt;=B$16,0,IF(OR(I363=C$4,I363=C$5,I363=C$6,I363=C$7,I363=C$8,I363=C$9,I363=C$10,I363=C$11,I363=C$12,I363=C$13,I363=C$14,I363=C$15),"本月合计",IF(I363="本月合计","本年累计",MAX(I$3:I363)+1)))</f>
        <v>0</v>
      </c>
      <c r="J364" s="3">
        <f>IF(T364="",0,IF(INT(LEFT(T364,C$21))=B$21,MAX(J$3:J363)+1,0))</f>
        <v>0</v>
      </c>
      <c r="K364" s="6">
        <f>IF(AND(O364=B$23,Q364=B$24),MAX(K$3:K363)+1,0)</f>
        <v>0</v>
      </c>
    </row>
    <row r="365" spans="8:11" ht="15" customHeight="1" x14ac:dyDescent="0.15">
      <c r="H365" s="5">
        <f t="shared" si="6"/>
        <v>0</v>
      </c>
      <c r="I365" s="5">
        <f>IF(MAX(I$1:I362)&gt;=B$16,0,IF(OR(I364=C$4,I364=C$5,I364=C$6,I364=C$7,I364=C$8,I364=C$9,I364=C$10,I364=C$11,I364=C$12,I364=C$13,I364=C$14,I364=C$15),"本月合计",IF(I364="本月合计","本年累计",MAX(I$3:I364)+1)))</f>
        <v>0</v>
      </c>
      <c r="J365" s="3">
        <f>IF(T365="",0,IF(INT(LEFT(T365,C$21))=B$21,MAX(J$3:J364)+1,0))</f>
        <v>0</v>
      </c>
      <c r="K365" s="6">
        <f>IF(AND(O365=B$23,Q365=B$24),MAX(K$3:K364)+1,0)</f>
        <v>0</v>
      </c>
    </row>
    <row r="366" spans="8:11" ht="15" customHeight="1" x14ac:dyDescent="0.15">
      <c r="H366" s="5">
        <f t="shared" si="6"/>
        <v>0</v>
      </c>
      <c r="I366" s="5">
        <f>IF(MAX(I$1:I363)&gt;=B$16,0,IF(OR(I365=C$4,I365=C$5,I365=C$6,I365=C$7,I365=C$8,I365=C$9,I365=C$10,I365=C$11,I365=C$12,I365=C$13,I365=C$14,I365=C$15),"本月合计",IF(I365="本月合计","本年累计",MAX(I$3:I365)+1)))</f>
        <v>0</v>
      </c>
      <c r="J366" s="3">
        <f>IF(T366="",0,IF(INT(LEFT(T366,C$21))=B$21,MAX(J$3:J365)+1,0))</f>
        <v>0</v>
      </c>
      <c r="K366" s="6">
        <f>IF(AND(O366=B$23,Q366=B$24),MAX(K$3:K365)+1,0)</f>
        <v>0</v>
      </c>
    </row>
    <row r="367" spans="8:11" ht="15" customHeight="1" x14ac:dyDescent="0.15">
      <c r="H367" s="5">
        <f t="shared" si="6"/>
        <v>0</v>
      </c>
      <c r="I367" s="5">
        <f>IF(MAX(I$1:I364)&gt;=B$16,0,IF(OR(I366=C$4,I366=C$5,I366=C$6,I366=C$7,I366=C$8,I366=C$9,I366=C$10,I366=C$11,I366=C$12,I366=C$13,I366=C$14,I366=C$15),"本月合计",IF(I366="本月合计","本年累计",MAX(I$3:I366)+1)))</f>
        <v>0</v>
      </c>
      <c r="J367" s="3">
        <f>IF(T367="",0,IF(INT(LEFT(T367,C$21))=B$21,MAX(J$3:J366)+1,0))</f>
        <v>0</v>
      </c>
      <c r="K367" s="6">
        <f>IF(AND(O367=B$23,Q367=B$24),MAX(K$3:K366)+1,0)</f>
        <v>0</v>
      </c>
    </row>
    <row r="368" spans="8:11" ht="15" customHeight="1" x14ac:dyDescent="0.15">
      <c r="H368" s="5">
        <f t="shared" si="6"/>
        <v>0</v>
      </c>
      <c r="I368" s="5">
        <f>IF(MAX(I$1:I365)&gt;=B$16,0,IF(OR(I367=C$4,I367=C$5,I367=C$6,I367=C$7,I367=C$8,I367=C$9,I367=C$10,I367=C$11,I367=C$12,I367=C$13,I367=C$14,I367=C$15),"本月合计",IF(I367="本月合计","本年累计",MAX(I$3:I367)+1)))</f>
        <v>0</v>
      </c>
      <c r="J368" s="3">
        <f>IF(T368="",0,IF(INT(LEFT(T368,C$21))=B$21,MAX(J$3:J367)+1,0))</f>
        <v>0</v>
      </c>
      <c r="K368" s="6">
        <f>IF(AND(O368=B$23,Q368=B$24),MAX(K$3:K367)+1,0)</f>
        <v>0</v>
      </c>
    </row>
    <row r="369" spans="8:11" ht="15" customHeight="1" x14ac:dyDescent="0.15">
      <c r="H369" s="5">
        <f t="shared" si="6"/>
        <v>0</v>
      </c>
      <c r="I369" s="5">
        <f>IF(MAX(I$1:I366)&gt;=B$16,0,IF(OR(I368=C$4,I368=C$5,I368=C$6,I368=C$7,I368=C$8,I368=C$9,I368=C$10,I368=C$11,I368=C$12,I368=C$13,I368=C$14,I368=C$15),"本月合计",IF(I368="本月合计","本年累计",MAX(I$3:I368)+1)))</f>
        <v>0</v>
      </c>
      <c r="J369" s="3">
        <f>IF(T369="",0,IF(INT(LEFT(T369,C$21))=B$21,MAX(J$3:J368)+1,0))</f>
        <v>0</v>
      </c>
      <c r="K369" s="6">
        <f>IF(AND(O369=B$23,Q369=B$24),MAX(K$3:K368)+1,0)</f>
        <v>0</v>
      </c>
    </row>
    <row r="370" spans="8:11" ht="15" customHeight="1" x14ac:dyDescent="0.15">
      <c r="H370" s="5">
        <f t="shared" si="6"/>
        <v>0</v>
      </c>
      <c r="I370" s="5">
        <f>IF(MAX(I$1:I367)&gt;=B$16,0,IF(OR(I369=C$4,I369=C$5,I369=C$6,I369=C$7,I369=C$8,I369=C$9,I369=C$10,I369=C$11,I369=C$12,I369=C$13,I369=C$14,I369=C$15),"本月合计",IF(I369="本月合计","本年累计",MAX(I$3:I369)+1)))</f>
        <v>0</v>
      </c>
      <c r="J370" s="3">
        <f>IF(T370="",0,IF(INT(LEFT(T370,C$21))=B$21,MAX(J$3:J369)+1,0))</f>
        <v>0</v>
      </c>
      <c r="K370" s="6">
        <f>IF(AND(O370=B$23,Q370=B$24),MAX(K$3:K369)+1,0)</f>
        <v>0</v>
      </c>
    </row>
    <row r="371" spans="8:11" ht="15" customHeight="1" x14ac:dyDescent="0.15">
      <c r="H371" s="5">
        <f t="shared" si="6"/>
        <v>0</v>
      </c>
      <c r="I371" s="5">
        <f>IF(MAX(I$1:I368)&gt;=B$16,0,IF(OR(I370=C$4,I370=C$5,I370=C$6,I370=C$7,I370=C$8,I370=C$9,I370=C$10,I370=C$11,I370=C$12,I370=C$13,I370=C$14,I370=C$15),"本月合计",IF(I370="本月合计","本年累计",MAX(I$3:I370)+1)))</f>
        <v>0</v>
      </c>
      <c r="J371" s="3">
        <f>IF(T371="",0,IF(INT(LEFT(T371,C$21))=B$21,MAX(J$3:J370)+1,0))</f>
        <v>0</v>
      </c>
      <c r="K371" s="6">
        <f>IF(AND(O371=B$23,Q371=B$24),MAX(K$3:K370)+1,0)</f>
        <v>0</v>
      </c>
    </row>
    <row r="372" spans="8:11" ht="15" customHeight="1" x14ac:dyDescent="0.15">
      <c r="H372" s="5">
        <f t="shared" si="6"/>
        <v>0</v>
      </c>
      <c r="I372" s="5">
        <f>IF(MAX(I$1:I369)&gt;=B$16,0,IF(OR(I371=C$4,I371=C$5,I371=C$6,I371=C$7,I371=C$8,I371=C$9,I371=C$10,I371=C$11,I371=C$12,I371=C$13,I371=C$14,I371=C$15),"本月合计",IF(I371="本月合计","本年累计",MAX(I$3:I371)+1)))</f>
        <v>0</v>
      </c>
      <c r="J372" s="3">
        <f>IF(T372="",0,IF(INT(LEFT(T372,C$21))=B$21,MAX(J$3:J371)+1,0))</f>
        <v>0</v>
      </c>
      <c r="K372" s="6">
        <f>IF(AND(O372=B$23,Q372=B$24),MAX(K$3:K371)+1,0)</f>
        <v>0</v>
      </c>
    </row>
    <row r="373" spans="8:11" ht="15" customHeight="1" x14ac:dyDescent="0.15">
      <c r="H373" s="5">
        <f t="shared" si="6"/>
        <v>0</v>
      </c>
      <c r="I373" s="5">
        <f>IF(MAX(I$1:I370)&gt;=B$16,0,IF(OR(I372=C$4,I372=C$5,I372=C$6,I372=C$7,I372=C$8,I372=C$9,I372=C$10,I372=C$11,I372=C$12,I372=C$13,I372=C$14,I372=C$15),"本月合计",IF(I372="本月合计","本年累计",MAX(I$3:I372)+1)))</f>
        <v>0</v>
      </c>
      <c r="J373" s="3">
        <f>IF(T373="",0,IF(INT(LEFT(T373,C$21))=B$21,MAX(J$3:J372)+1,0))</f>
        <v>0</v>
      </c>
      <c r="K373" s="6">
        <f>IF(AND(O373=B$23,Q373=B$24),MAX(K$3:K372)+1,0)</f>
        <v>0</v>
      </c>
    </row>
    <row r="374" spans="8:11" ht="15" customHeight="1" x14ac:dyDescent="0.15">
      <c r="H374" s="5">
        <f t="shared" si="6"/>
        <v>0</v>
      </c>
      <c r="I374" s="5">
        <f>IF(MAX(I$1:I371)&gt;=B$16,0,IF(OR(I373=C$4,I373=C$5,I373=C$6,I373=C$7,I373=C$8,I373=C$9,I373=C$10,I373=C$11,I373=C$12,I373=C$13,I373=C$14,I373=C$15),"本月合计",IF(I373="本月合计","本年累计",MAX(I$3:I373)+1)))</f>
        <v>0</v>
      </c>
      <c r="J374" s="3">
        <f>IF(T374="",0,IF(INT(LEFT(T374,C$21))=B$21,MAX(J$3:J373)+1,0))</f>
        <v>0</v>
      </c>
      <c r="K374" s="6">
        <f>IF(AND(O374=B$23,Q374=B$24),MAX(K$3:K373)+1,0)</f>
        <v>0</v>
      </c>
    </row>
    <row r="375" spans="8:11" ht="15" customHeight="1" x14ac:dyDescent="0.15">
      <c r="H375" s="5">
        <f t="shared" si="6"/>
        <v>0</v>
      </c>
      <c r="I375" s="5">
        <f>IF(MAX(I$1:I372)&gt;=B$16,0,IF(OR(I374=C$4,I374=C$5,I374=C$6,I374=C$7,I374=C$8,I374=C$9,I374=C$10,I374=C$11,I374=C$12,I374=C$13,I374=C$14,I374=C$15),"本月合计",IF(I374="本月合计","本年累计",MAX(I$3:I374)+1)))</f>
        <v>0</v>
      </c>
      <c r="J375" s="3">
        <f>IF(T375="",0,IF(INT(LEFT(T375,C$21))=B$21,MAX(J$3:J374)+1,0))</f>
        <v>0</v>
      </c>
      <c r="K375" s="6">
        <f>IF(AND(O375=B$23,Q375=B$24),MAX(K$3:K374)+1,0)</f>
        <v>0</v>
      </c>
    </row>
    <row r="376" spans="8:11" ht="15" customHeight="1" x14ac:dyDescent="0.15">
      <c r="H376" s="5">
        <f t="shared" si="6"/>
        <v>0</v>
      </c>
      <c r="I376" s="5">
        <f>IF(MAX(I$1:I373)&gt;=B$16,0,IF(OR(I375=C$4,I375=C$5,I375=C$6,I375=C$7,I375=C$8,I375=C$9,I375=C$10,I375=C$11,I375=C$12,I375=C$13,I375=C$14,I375=C$15),"本月合计",IF(I375="本月合计","本年累计",MAX(I$3:I375)+1)))</f>
        <v>0</v>
      </c>
      <c r="J376" s="3">
        <f>IF(T376="",0,IF(INT(LEFT(T376,C$21))=B$21,MAX(J$3:J375)+1,0))</f>
        <v>0</v>
      </c>
      <c r="K376" s="6">
        <f>IF(AND(O376=B$23,Q376=B$24),MAX(K$3:K375)+1,0)</f>
        <v>0</v>
      </c>
    </row>
    <row r="377" spans="8:11" ht="15" customHeight="1" x14ac:dyDescent="0.15">
      <c r="H377" s="5">
        <f t="shared" si="6"/>
        <v>0</v>
      </c>
      <c r="I377" s="5">
        <f>IF(MAX(I$1:I374)&gt;=B$16,0,IF(OR(I376=C$4,I376=C$5,I376=C$6,I376=C$7,I376=C$8,I376=C$9,I376=C$10,I376=C$11,I376=C$12,I376=C$13,I376=C$14,I376=C$15),"本月合计",IF(I376="本月合计","本年累计",MAX(I$3:I376)+1)))</f>
        <v>0</v>
      </c>
      <c r="J377" s="3">
        <f>IF(T377="",0,IF(INT(LEFT(T377,C$21))=B$21,MAX(J$3:J376)+1,0))</f>
        <v>0</v>
      </c>
      <c r="K377" s="6">
        <f>IF(AND(O377=B$23,Q377=B$24),MAX(K$3:K376)+1,0)</f>
        <v>0</v>
      </c>
    </row>
    <row r="378" spans="8:11" ht="15" customHeight="1" x14ac:dyDescent="0.15">
      <c r="H378" s="5">
        <f t="shared" si="6"/>
        <v>0</v>
      </c>
      <c r="I378" s="5">
        <f>IF(MAX(I$1:I375)&gt;=B$16,0,IF(OR(I377=C$4,I377=C$5,I377=C$6,I377=C$7,I377=C$8,I377=C$9,I377=C$10,I377=C$11,I377=C$12,I377=C$13,I377=C$14,I377=C$15),"本月合计",IF(I377="本月合计","本年累计",MAX(I$3:I377)+1)))</f>
        <v>0</v>
      </c>
      <c r="J378" s="3">
        <f>IF(T378="",0,IF(INT(LEFT(T378,C$21))=B$21,MAX(J$3:J377)+1,0))</f>
        <v>0</v>
      </c>
      <c r="K378" s="6">
        <f>IF(AND(O378=B$23,Q378=B$24),MAX(K$3:K377)+1,0)</f>
        <v>0</v>
      </c>
    </row>
    <row r="379" spans="8:11" ht="15" customHeight="1" x14ac:dyDescent="0.15">
      <c r="H379" s="5">
        <f t="shared" si="6"/>
        <v>0</v>
      </c>
      <c r="I379" s="5">
        <f>IF(MAX(I$1:I376)&gt;=B$16,0,IF(OR(I378=C$4,I378=C$5,I378=C$6,I378=C$7,I378=C$8,I378=C$9,I378=C$10,I378=C$11,I378=C$12,I378=C$13,I378=C$14,I378=C$15),"本月合计",IF(I378="本月合计","本年累计",MAX(I$3:I378)+1)))</f>
        <v>0</v>
      </c>
      <c r="J379" s="3">
        <f>IF(T379="",0,IF(INT(LEFT(T379,C$21))=B$21,MAX(J$3:J378)+1,0))</f>
        <v>0</v>
      </c>
      <c r="K379" s="6">
        <f>IF(AND(O379=B$23,Q379=B$24),MAX(K$3:K378)+1,0)</f>
        <v>0</v>
      </c>
    </row>
    <row r="380" spans="8:11" ht="15" customHeight="1" x14ac:dyDescent="0.15">
      <c r="H380" s="5">
        <f t="shared" si="6"/>
        <v>0</v>
      </c>
      <c r="I380" s="5">
        <f>IF(MAX(I$1:I377)&gt;=B$16,0,IF(OR(I379=C$4,I379=C$5,I379=C$6,I379=C$7,I379=C$8,I379=C$9,I379=C$10,I379=C$11,I379=C$12,I379=C$13,I379=C$14,I379=C$15),"本月合计",IF(I379="本月合计","本年累计",MAX(I$3:I379)+1)))</f>
        <v>0</v>
      </c>
      <c r="J380" s="3">
        <f>IF(T380="",0,IF(INT(LEFT(T380,C$21))=B$21,MAX(J$3:J379)+1,0))</f>
        <v>0</v>
      </c>
      <c r="K380" s="6">
        <f>IF(AND(O380=B$23,Q380=B$24),MAX(K$3:K379)+1,0)</f>
        <v>0</v>
      </c>
    </row>
    <row r="381" spans="8:11" ht="15" customHeight="1" x14ac:dyDescent="0.15">
      <c r="H381" s="5">
        <f t="shared" si="6"/>
        <v>0</v>
      </c>
      <c r="I381" s="5">
        <f>IF(MAX(I$1:I378)&gt;=B$16,0,IF(OR(I380=C$4,I380=C$5,I380=C$6,I380=C$7,I380=C$8,I380=C$9,I380=C$10,I380=C$11,I380=C$12,I380=C$13,I380=C$14,I380=C$15),"本月合计",IF(I380="本月合计","本年累计",MAX(I$3:I380)+1)))</f>
        <v>0</v>
      </c>
      <c r="J381" s="3">
        <f>IF(T381="",0,IF(INT(LEFT(T381,C$21))=B$21,MAX(J$3:J380)+1,0))</f>
        <v>0</v>
      </c>
      <c r="K381" s="6">
        <f>IF(AND(O381=B$23,Q381=B$24),MAX(K$3:K380)+1,0)</f>
        <v>0</v>
      </c>
    </row>
    <row r="382" spans="8:11" ht="15" customHeight="1" x14ac:dyDescent="0.15">
      <c r="H382" s="5">
        <f t="shared" si="6"/>
        <v>0</v>
      </c>
      <c r="I382" s="5">
        <f>IF(MAX(I$1:I379)&gt;=B$16,0,IF(OR(I381=C$4,I381=C$5,I381=C$6,I381=C$7,I381=C$8,I381=C$9,I381=C$10,I381=C$11,I381=C$12,I381=C$13,I381=C$14,I381=C$15),"本月合计",IF(I381="本月合计","本年累计",MAX(I$3:I381)+1)))</f>
        <v>0</v>
      </c>
      <c r="J382" s="3">
        <f>IF(T382="",0,IF(INT(LEFT(T382,C$21))=B$21,MAX(J$3:J381)+1,0))</f>
        <v>0</v>
      </c>
      <c r="K382" s="6">
        <f>IF(AND(O382=B$23,Q382=B$24),MAX(K$3:K381)+1,0)</f>
        <v>0</v>
      </c>
    </row>
    <row r="383" spans="8:11" ht="15" customHeight="1" x14ac:dyDescent="0.15">
      <c r="H383" s="5">
        <f t="shared" si="6"/>
        <v>0</v>
      </c>
      <c r="I383" s="5">
        <f>IF(MAX(I$1:I380)&gt;=B$16,0,IF(OR(I382=C$4,I382=C$5,I382=C$6,I382=C$7,I382=C$8,I382=C$9,I382=C$10,I382=C$11,I382=C$12,I382=C$13,I382=C$14,I382=C$15),"本月合计",IF(I382="本月合计","本年累计",MAX(I$3:I382)+1)))</f>
        <v>0</v>
      </c>
      <c r="J383" s="3">
        <f>IF(T383="",0,IF(INT(LEFT(T383,C$21))=B$21,MAX(J$3:J382)+1,0))</f>
        <v>0</v>
      </c>
      <c r="K383" s="6">
        <f>IF(AND(O383=B$23,Q383=B$24),MAX(K$3:K382)+1,0)</f>
        <v>0</v>
      </c>
    </row>
    <row r="384" spans="8:11" ht="15" customHeight="1" x14ac:dyDescent="0.15">
      <c r="H384" s="5">
        <f t="shared" si="6"/>
        <v>0</v>
      </c>
      <c r="I384" s="5">
        <f>IF(MAX(I$1:I381)&gt;=B$16,0,IF(OR(I383=C$4,I383=C$5,I383=C$6,I383=C$7,I383=C$8,I383=C$9,I383=C$10,I383=C$11,I383=C$12,I383=C$13,I383=C$14,I383=C$15),"本月合计",IF(I383="本月合计","本年累计",MAX(I$3:I383)+1)))</f>
        <v>0</v>
      </c>
      <c r="J384" s="3">
        <f>IF(T384="",0,IF(INT(LEFT(T384,C$21))=B$21,MAX(J$3:J383)+1,0))</f>
        <v>0</v>
      </c>
      <c r="K384" s="6">
        <f>IF(AND(O384=B$23,Q384=B$24),MAX(K$3:K383)+1,0)</f>
        <v>0</v>
      </c>
    </row>
    <row r="385" spans="8:11" ht="15" customHeight="1" x14ac:dyDescent="0.15">
      <c r="H385" s="5">
        <f t="shared" si="6"/>
        <v>0</v>
      </c>
      <c r="I385" s="5">
        <f>IF(MAX(I$1:I382)&gt;=B$16,0,IF(OR(I384=C$4,I384=C$5,I384=C$6,I384=C$7,I384=C$8,I384=C$9,I384=C$10,I384=C$11,I384=C$12,I384=C$13,I384=C$14,I384=C$15),"本月合计",IF(I384="本月合计","本年累计",MAX(I$3:I384)+1)))</f>
        <v>0</v>
      </c>
      <c r="J385" s="3">
        <f>IF(T385="",0,IF(INT(LEFT(T385,C$21))=B$21,MAX(J$3:J384)+1,0))</f>
        <v>0</v>
      </c>
      <c r="K385" s="6">
        <f>IF(AND(O385=B$23,Q385=B$24),MAX(K$3:K384)+1,0)</f>
        <v>0</v>
      </c>
    </row>
    <row r="386" spans="8:11" ht="15" customHeight="1" x14ac:dyDescent="0.15">
      <c r="H386" s="5">
        <f t="shared" si="6"/>
        <v>0</v>
      </c>
      <c r="I386" s="5">
        <f>IF(MAX(I$1:I383)&gt;=B$16,0,IF(OR(I385=C$4,I385=C$5,I385=C$6,I385=C$7,I385=C$8,I385=C$9,I385=C$10,I385=C$11,I385=C$12,I385=C$13,I385=C$14,I385=C$15),"本月合计",IF(I385="本月合计","本年累计",MAX(I$3:I385)+1)))</f>
        <v>0</v>
      </c>
      <c r="J386" s="3">
        <f>IF(T386="",0,IF(INT(LEFT(T386,C$21))=B$21,MAX(J$3:J385)+1,0))</f>
        <v>0</v>
      </c>
      <c r="K386" s="6">
        <f>IF(AND(O386=B$23,Q386=B$24),MAX(K$3:K385)+1,0)</f>
        <v>0</v>
      </c>
    </row>
    <row r="387" spans="8:11" ht="15" customHeight="1" x14ac:dyDescent="0.15">
      <c r="H387" s="5">
        <f t="shared" si="6"/>
        <v>0</v>
      </c>
      <c r="I387" s="5">
        <f>IF(MAX(I$1:I384)&gt;=B$16,0,IF(OR(I386=C$4,I386=C$5,I386=C$6,I386=C$7,I386=C$8,I386=C$9,I386=C$10,I386=C$11,I386=C$12,I386=C$13,I386=C$14,I386=C$15),"本月合计",IF(I386="本月合计","本年累计",MAX(I$3:I386)+1)))</f>
        <v>0</v>
      </c>
      <c r="J387" s="3">
        <f>IF(T387="",0,IF(INT(LEFT(T387,C$21))=B$21,MAX(J$3:J386)+1,0))</f>
        <v>0</v>
      </c>
      <c r="K387" s="6">
        <f>IF(AND(O387=B$23,Q387=B$24),MAX(K$3:K386)+1,0)</f>
        <v>0</v>
      </c>
    </row>
    <row r="388" spans="8:11" ht="15" customHeight="1" x14ac:dyDescent="0.15">
      <c r="H388" s="5">
        <f t="shared" si="6"/>
        <v>0</v>
      </c>
      <c r="I388" s="5">
        <f>IF(MAX(I$1:I385)&gt;=B$16,0,IF(OR(I387=C$4,I387=C$5,I387=C$6,I387=C$7,I387=C$8,I387=C$9,I387=C$10,I387=C$11,I387=C$12,I387=C$13,I387=C$14,I387=C$15),"本月合计",IF(I387="本月合计","本年累计",MAX(I$3:I387)+1)))</f>
        <v>0</v>
      </c>
      <c r="J388" s="3">
        <f>IF(T388="",0,IF(INT(LEFT(T388,C$21))=B$21,MAX(J$3:J387)+1,0))</f>
        <v>0</v>
      </c>
      <c r="K388" s="6">
        <f>IF(AND(O388=B$23,Q388=B$24),MAX(K$3:K387)+1,0)</f>
        <v>0</v>
      </c>
    </row>
    <row r="389" spans="8:11" ht="15" customHeight="1" x14ac:dyDescent="0.15">
      <c r="H389" s="5">
        <f t="shared" ref="H389:H452" si="7">IF(I389=0,0,ROW()-3)</f>
        <v>0</v>
      </c>
      <c r="I389" s="5">
        <f>IF(MAX(I$1:I386)&gt;=B$16,0,IF(OR(I388=C$4,I388=C$5,I388=C$6,I388=C$7,I388=C$8,I388=C$9,I388=C$10,I388=C$11,I388=C$12,I388=C$13,I388=C$14,I388=C$15),"本月合计",IF(I388="本月合计","本年累计",MAX(I$3:I388)+1)))</f>
        <v>0</v>
      </c>
      <c r="J389" s="3">
        <f>IF(T389="",0,IF(INT(LEFT(T389,C$21))=B$21,MAX(J$3:J388)+1,0))</f>
        <v>0</v>
      </c>
      <c r="K389" s="6">
        <f>IF(AND(O389=B$23,Q389=B$24),MAX(K$3:K388)+1,0)</f>
        <v>0</v>
      </c>
    </row>
    <row r="390" spans="8:11" ht="15" customHeight="1" x14ac:dyDescent="0.15">
      <c r="H390" s="5">
        <f t="shared" si="7"/>
        <v>0</v>
      </c>
      <c r="I390" s="5">
        <f>IF(MAX(I$1:I387)&gt;=B$16,0,IF(OR(I389=C$4,I389=C$5,I389=C$6,I389=C$7,I389=C$8,I389=C$9,I389=C$10,I389=C$11,I389=C$12,I389=C$13,I389=C$14,I389=C$15),"本月合计",IF(I389="本月合计","本年累计",MAX(I$3:I389)+1)))</f>
        <v>0</v>
      </c>
      <c r="J390" s="3">
        <f>IF(T390="",0,IF(INT(LEFT(T390,C$21))=B$21,MAX(J$3:J389)+1,0))</f>
        <v>0</v>
      </c>
      <c r="K390" s="6">
        <f>IF(AND(O390=B$23,Q390=B$24),MAX(K$3:K389)+1,0)</f>
        <v>0</v>
      </c>
    </row>
    <row r="391" spans="8:11" ht="15" customHeight="1" x14ac:dyDescent="0.15">
      <c r="H391" s="5">
        <f t="shared" si="7"/>
        <v>0</v>
      </c>
      <c r="I391" s="5">
        <f>IF(MAX(I$1:I388)&gt;=B$16,0,IF(OR(I390=C$4,I390=C$5,I390=C$6,I390=C$7,I390=C$8,I390=C$9,I390=C$10,I390=C$11,I390=C$12,I390=C$13,I390=C$14,I390=C$15),"本月合计",IF(I390="本月合计","本年累计",MAX(I$3:I390)+1)))</f>
        <v>0</v>
      </c>
      <c r="J391" s="3">
        <f>IF(T391="",0,IF(INT(LEFT(T391,C$21))=B$21,MAX(J$3:J390)+1,0))</f>
        <v>0</v>
      </c>
      <c r="K391" s="6">
        <f>IF(AND(O391=B$23,Q391=B$24),MAX(K$3:K390)+1,0)</f>
        <v>0</v>
      </c>
    </row>
    <row r="392" spans="8:11" ht="15" customHeight="1" x14ac:dyDescent="0.15">
      <c r="H392" s="5">
        <f t="shared" si="7"/>
        <v>0</v>
      </c>
      <c r="I392" s="5">
        <f>IF(MAX(I$1:I389)&gt;=B$16,0,IF(OR(I391=C$4,I391=C$5,I391=C$6,I391=C$7,I391=C$8,I391=C$9,I391=C$10,I391=C$11,I391=C$12,I391=C$13,I391=C$14,I391=C$15),"本月合计",IF(I391="本月合计","本年累计",MAX(I$3:I391)+1)))</f>
        <v>0</v>
      </c>
      <c r="J392" s="3">
        <f>IF(T392="",0,IF(INT(LEFT(T392,C$21))=B$21,MAX(J$3:J391)+1,0))</f>
        <v>0</v>
      </c>
      <c r="K392" s="6">
        <f>IF(AND(O392=B$23,Q392=B$24),MAX(K$3:K391)+1,0)</f>
        <v>0</v>
      </c>
    </row>
    <row r="393" spans="8:11" ht="15" customHeight="1" x14ac:dyDescent="0.15">
      <c r="H393" s="5">
        <f t="shared" si="7"/>
        <v>0</v>
      </c>
      <c r="I393" s="5">
        <f>IF(MAX(I$1:I390)&gt;=B$16,0,IF(OR(I392=C$4,I392=C$5,I392=C$6,I392=C$7,I392=C$8,I392=C$9,I392=C$10,I392=C$11,I392=C$12,I392=C$13,I392=C$14,I392=C$15),"本月合计",IF(I392="本月合计","本年累计",MAX(I$3:I392)+1)))</f>
        <v>0</v>
      </c>
      <c r="J393" s="3">
        <f>IF(T393="",0,IF(INT(LEFT(T393,C$21))=B$21,MAX(J$3:J392)+1,0))</f>
        <v>0</v>
      </c>
      <c r="K393" s="6">
        <f>IF(AND(O393=B$23,Q393=B$24),MAX(K$3:K392)+1,0)</f>
        <v>0</v>
      </c>
    </row>
    <row r="394" spans="8:11" ht="15" customHeight="1" x14ac:dyDescent="0.15">
      <c r="H394" s="5">
        <f t="shared" si="7"/>
        <v>0</v>
      </c>
      <c r="I394" s="5">
        <f>IF(MAX(I$1:I391)&gt;=B$16,0,IF(OR(I393=C$4,I393=C$5,I393=C$6,I393=C$7,I393=C$8,I393=C$9,I393=C$10,I393=C$11,I393=C$12,I393=C$13,I393=C$14,I393=C$15),"本月合计",IF(I393="本月合计","本年累计",MAX(I$3:I393)+1)))</f>
        <v>0</v>
      </c>
      <c r="J394" s="3">
        <f>IF(T394="",0,IF(INT(LEFT(T394,C$21))=B$21,MAX(J$3:J393)+1,0))</f>
        <v>0</v>
      </c>
      <c r="K394" s="6">
        <f>IF(AND(O394=B$23,Q394=B$24),MAX(K$3:K393)+1,0)</f>
        <v>0</v>
      </c>
    </row>
    <row r="395" spans="8:11" ht="15" customHeight="1" x14ac:dyDescent="0.15">
      <c r="H395" s="5">
        <f t="shared" si="7"/>
        <v>0</v>
      </c>
      <c r="I395" s="5">
        <f>IF(MAX(I$1:I392)&gt;=B$16,0,IF(OR(I394=C$4,I394=C$5,I394=C$6,I394=C$7,I394=C$8,I394=C$9,I394=C$10,I394=C$11,I394=C$12,I394=C$13,I394=C$14,I394=C$15),"本月合计",IF(I394="本月合计","本年累计",MAX(I$3:I394)+1)))</f>
        <v>0</v>
      </c>
      <c r="J395" s="3">
        <f>IF(T395="",0,IF(INT(LEFT(T395,C$21))=B$21,MAX(J$3:J394)+1,0))</f>
        <v>0</v>
      </c>
      <c r="K395" s="6">
        <f>IF(AND(O395=B$23,Q395=B$24),MAX(K$3:K394)+1,0)</f>
        <v>0</v>
      </c>
    </row>
    <row r="396" spans="8:11" ht="15" customHeight="1" x14ac:dyDescent="0.15">
      <c r="H396" s="5">
        <f t="shared" si="7"/>
        <v>0</v>
      </c>
      <c r="I396" s="5">
        <f>IF(MAX(I$1:I393)&gt;=B$16,0,IF(OR(I395=C$4,I395=C$5,I395=C$6,I395=C$7,I395=C$8,I395=C$9,I395=C$10,I395=C$11,I395=C$12,I395=C$13,I395=C$14,I395=C$15),"本月合计",IF(I395="本月合计","本年累计",MAX(I$3:I395)+1)))</f>
        <v>0</v>
      </c>
      <c r="J396" s="3">
        <f>IF(T396="",0,IF(INT(LEFT(T396,C$21))=B$21,MAX(J$3:J395)+1,0))</f>
        <v>0</v>
      </c>
      <c r="K396" s="6">
        <f>IF(AND(O396=B$23,Q396=B$24),MAX(K$3:K395)+1,0)</f>
        <v>0</v>
      </c>
    </row>
    <row r="397" spans="8:11" ht="15" customHeight="1" x14ac:dyDescent="0.15">
      <c r="H397" s="5">
        <f t="shared" si="7"/>
        <v>0</v>
      </c>
      <c r="I397" s="5">
        <f>IF(MAX(I$1:I394)&gt;=B$16,0,IF(OR(I396=C$4,I396=C$5,I396=C$6,I396=C$7,I396=C$8,I396=C$9,I396=C$10,I396=C$11,I396=C$12,I396=C$13,I396=C$14,I396=C$15),"本月合计",IF(I396="本月合计","本年累计",MAX(I$3:I396)+1)))</f>
        <v>0</v>
      </c>
      <c r="J397" s="3">
        <f>IF(T397="",0,IF(INT(LEFT(T397,C$21))=B$21,MAX(J$3:J396)+1,0))</f>
        <v>0</v>
      </c>
      <c r="K397" s="6">
        <f>IF(AND(O397=B$23,Q397=B$24),MAX(K$3:K396)+1,0)</f>
        <v>0</v>
      </c>
    </row>
    <row r="398" spans="8:11" ht="15" customHeight="1" x14ac:dyDescent="0.15">
      <c r="H398" s="5">
        <f t="shared" si="7"/>
        <v>0</v>
      </c>
      <c r="I398" s="5">
        <f>IF(MAX(I$1:I395)&gt;=B$16,0,IF(OR(I397=C$4,I397=C$5,I397=C$6,I397=C$7,I397=C$8,I397=C$9,I397=C$10,I397=C$11,I397=C$12,I397=C$13,I397=C$14,I397=C$15),"本月合计",IF(I397="本月合计","本年累计",MAX(I$3:I397)+1)))</f>
        <v>0</v>
      </c>
      <c r="J398" s="3">
        <f>IF(T398="",0,IF(INT(LEFT(T398,C$21))=B$21,MAX(J$3:J397)+1,0))</f>
        <v>0</v>
      </c>
      <c r="K398" s="6">
        <f>IF(AND(O398=B$23,Q398=B$24),MAX(K$3:K397)+1,0)</f>
        <v>0</v>
      </c>
    </row>
    <row r="399" spans="8:11" ht="15" customHeight="1" x14ac:dyDescent="0.15">
      <c r="H399" s="5">
        <f t="shared" si="7"/>
        <v>0</v>
      </c>
      <c r="I399" s="5">
        <f>IF(MAX(I$1:I396)&gt;=B$16,0,IF(OR(I398=C$4,I398=C$5,I398=C$6,I398=C$7,I398=C$8,I398=C$9,I398=C$10,I398=C$11,I398=C$12,I398=C$13,I398=C$14,I398=C$15),"本月合计",IF(I398="本月合计","本年累计",MAX(I$3:I398)+1)))</f>
        <v>0</v>
      </c>
      <c r="J399" s="3">
        <f>IF(T399="",0,IF(INT(LEFT(T399,C$21))=B$21,MAX(J$3:J398)+1,0))</f>
        <v>0</v>
      </c>
      <c r="K399" s="6">
        <f>IF(AND(O399=B$23,Q399=B$24),MAX(K$3:K398)+1,0)</f>
        <v>0</v>
      </c>
    </row>
    <row r="400" spans="8:11" ht="15" customHeight="1" x14ac:dyDescent="0.15">
      <c r="H400" s="5">
        <f t="shared" si="7"/>
        <v>0</v>
      </c>
      <c r="I400" s="5">
        <f>IF(MAX(I$1:I397)&gt;=B$16,0,IF(OR(I399=C$4,I399=C$5,I399=C$6,I399=C$7,I399=C$8,I399=C$9,I399=C$10,I399=C$11,I399=C$12,I399=C$13,I399=C$14,I399=C$15),"本月合计",IF(I399="本月合计","本年累计",MAX(I$3:I399)+1)))</f>
        <v>0</v>
      </c>
      <c r="J400" s="3">
        <f>IF(T400="",0,IF(INT(LEFT(T400,C$21))=B$21,MAX(J$3:J399)+1,0))</f>
        <v>0</v>
      </c>
      <c r="K400" s="6">
        <f>IF(AND(O400=B$23,Q400=B$24),MAX(K$3:K399)+1,0)</f>
        <v>0</v>
      </c>
    </row>
    <row r="401" spans="8:11" ht="15" customHeight="1" x14ac:dyDescent="0.15">
      <c r="H401" s="5">
        <f t="shared" si="7"/>
        <v>0</v>
      </c>
      <c r="I401" s="5">
        <f>IF(MAX(I$1:I398)&gt;=B$16,0,IF(OR(I400=C$4,I400=C$5,I400=C$6,I400=C$7,I400=C$8,I400=C$9,I400=C$10,I400=C$11,I400=C$12,I400=C$13,I400=C$14,I400=C$15),"本月合计",IF(I400="本月合计","本年累计",MAX(I$3:I400)+1)))</f>
        <v>0</v>
      </c>
      <c r="J401" s="3">
        <f>IF(T401="",0,IF(INT(LEFT(T401,C$21))=B$21,MAX(J$3:J400)+1,0))</f>
        <v>0</v>
      </c>
      <c r="K401" s="6">
        <f>IF(AND(O401=B$23,Q401=B$24),MAX(K$3:K400)+1,0)</f>
        <v>0</v>
      </c>
    </row>
    <row r="402" spans="8:11" ht="15" customHeight="1" x14ac:dyDescent="0.15">
      <c r="H402" s="5">
        <f t="shared" si="7"/>
        <v>0</v>
      </c>
      <c r="I402" s="5">
        <f>IF(MAX(I$1:I399)&gt;=B$16,0,IF(OR(I401=C$4,I401=C$5,I401=C$6,I401=C$7,I401=C$8,I401=C$9,I401=C$10,I401=C$11,I401=C$12,I401=C$13,I401=C$14,I401=C$15),"本月合计",IF(I401="本月合计","本年累计",MAX(I$3:I401)+1)))</f>
        <v>0</v>
      </c>
      <c r="J402" s="3">
        <f>IF(T402="",0,IF(INT(LEFT(T402,C$21))=B$21,MAX(J$3:J401)+1,0))</f>
        <v>0</v>
      </c>
      <c r="K402" s="6">
        <f>IF(AND(O402=B$23,Q402=B$24),MAX(K$3:K401)+1,0)</f>
        <v>0</v>
      </c>
    </row>
    <row r="403" spans="8:11" ht="15" customHeight="1" x14ac:dyDescent="0.15">
      <c r="H403" s="5">
        <f t="shared" si="7"/>
        <v>0</v>
      </c>
      <c r="I403" s="5">
        <f>IF(MAX(I$1:I400)&gt;=B$16,0,IF(OR(I402=C$4,I402=C$5,I402=C$6,I402=C$7,I402=C$8,I402=C$9,I402=C$10,I402=C$11,I402=C$12,I402=C$13,I402=C$14,I402=C$15),"本月合计",IF(I402="本月合计","本年累计",MAX(I$3:I402)+1)))</f>
        <v>0</v>
      </c>
      <c r="J403" s="3">
        <f>IF(T403="",0,IF(INT(LEFT(T403,C$21))=B$21,MAX(J$3:J402)+1,0))</f>
        <v>0</v>
      </c>
      <c r="K403" s="6">
        <f>IF(AND(O403=B$23,Q403=B$24),MAX(K$3:K402)+1,0)</f>
        <v>0</v>
      </c>
    </row>
    <row r="404" spans="8:11" ht="15" customHeight="1" x14ac:dyDescent="0.15">
      <c r="H404" s="5">
        <f t="shared" si="7"/>
        <v>0</v>
      </c>
      <c r="I404" s="5">
        <f>IF(MAX(I$1:I401)&gt;=B$16,0,IF(OR(I403=C$4,I403=C$5,I403=C$6,I403=C$7,I403=C$8,I403=C$9,I403=C$10,I403=C$11,I403=C$12,I403=C$13,I403=C$14,I403=C$15),"本月合计",IF(I403="本月合计","本年累计",MAX(I$3:I403)+1)))</f>
        <v>0</v>
      </c>
      <c r="J404" s="3">
        <f>IF(T404="",0,IF(INT(LEFT(T404,C$21))=B$21,MAX(J$3:J403)+1,0))</f>
        <v>0</v>
      </c>
      <c r="K404" s="6">
        <f>IF(AND(O404=B$23,Q404=B$24),MAX(K$3:K403)+1,0)</f>
        <v>0</v>
      </c>
    </row>
    <row r="405" spans="8:11" ht="15" customHeight="1" x14ac:dyDescent="0.15">
      <c r="H405" s="5">
        <f t="shared" si="7"/>
        <v>0</v>
      </c>
      <c r="I405" s="5">
        <f>IF(MAX(I$1:I402)&gt;=B$16,0,IF(OR(I404=C$4,I404=C$5,I404=C$6,I404=C$7,I404=C$8,I404=C$9,I404=C$10,I404=C$11,I404=C$12,I404=C$13,I404=C$14,I404=C$15),"本月合计",IF(I404="本月合计","本年累计",MAX(I$3:I404)+1)))</f>
        <v>0</v>
      </c>
      <c r="J405" s="3">
        <f>IF(T405="",0,IF(INT(LEFT(T405,C$21))=B$21,MAX(J$3:J404)+1,0))</f>
        <v>0</v>
      </c>
      <c r="K405" s="6">
        <f>IF(AND(O405=B$23,Q405=B$24),MAX(K$3:K404)+1,0)</f>
        <v>0</v>
      </c>
    </row>
    <row r="406" spans="8:11" ht="15" customHeight="1" x14ac:dyDescent="0.15">
      <c r="H406" s="5">
        <f t="shared" si="7"/>
        <v>0</v>
      </c>
      <c r="I406" s="5">
        <f>IF(MAX(I$1:I403)&gt;=B$16,0,IF(OR(I405=C$4,I405=C$5,I405=C$6,I405=C$7,I405=C$8,I405=C$9,I405=C$10,I405=C$11,I405=C$12,I405=C$13,I405=C$14,I405=C$15),"本月合计",IF(I405="本月合计","本年累计",MAX(I$3:I405)+1)))</f>
        <v>0</v>
      </c>
      <c r="J406" s="3">
        <f>IF(T406="",0,IF(INT(LEFT(T406,C$21))=B$21,MAX(J$3:J405)+1,0))</f>
        <v>0</v>
      </c>
      <c r="K406" s="6">
        <f>IF(AND(O406=B$23,Q406=B$24),MAX(K$3:K405)+1,0)</f>
        <v>0</v>
      </c>
    </row>
    <row r="407" spans="8:11" ht="15" customHeight="1" x14ac:dyDescent="0.15">
      <c r="H407" s="5">
        <f t="shared" si="7"/>
        <v>0</v>
      </c>
      <c r="I407" s="5">
        <f>IF(MAX(I$1:I404)&gt;=B$16,0,IF(OR(I406=C$4,I406=C$5,I406=C$6,I406=C$7,I406=C$8,I406=C$9,I406=C$10,I406=C$11,I406=C$12,I406=C$13,I406=C$14,I406=C$15),"本月合计",IF(I406="本月合计","本年累计",MAX(I$3:I406)+1)))</f>
        <v>0</v>
      </c>
      <c r="J407" s="3">
        <f>IF(T407="",0,IF(INT(LEFT(T407,C$21))=B$21,MAX(J$3:J406)+1,0))</f>
        <v>0</v>
      </c>
      <c r="K407" s="6">
        <f>IF(AND(O407=B$23,Q407=B$24),MAX(K$3:K406)+1,0)</f>
        <v>0</v>
      </c>
    </row>
    <row r="408" spans="8:11" ht="15" customHeight="1" x14ac:dyDescent="0.15">
      <c r="H408" s="5">
        <f t="shared" si="7"/>
        <v>0</v>
      </c>
      <c r="I408" s="5">
        <f>IF(MAX(I$1:I405)&gt;=B$16,0,IF(OR(I407=C$4,I407=C$5,I407=C$6,I407=C$7,I407=C$8,I407=C$9,I407=C$10,I407=C$11,I407=C$12,I407=C$13,I407=C$14,I407=C$15),"本月合计",IF(I407="本月合计","本年累计",MAX(I$3:I407)+1)))</f>
        <v>0</v>
      </c>
      <c r="J408" s="3">
        <f>IF(T408="",0,IF(INT(LEFT(T408,C$21))=B$21,MAX(J$3:J407)+1,0))</f>
        <v>0</v>
      </c>
      <c r="K408" s="6">
        <f>IF(AND(O408=B$23,Q408=B$24),MAX(K$3:K407)+1,0)</f>
        <v>0</v>
      </c>
    </row>
    <row r="409" spans="8:11" ht="15" customHeight="1" x14ac:dyDescent="0.15">
      <c r="H409" s="5">
        <f t="shared" si="7"/>
        <v>0</v>
      </c>
      <c r="I409" s="5">
        <f>IF(MAX(I$1:I406)&gt;=B$16,0,IF(OR(I408=C$4,I408=C$5,I408=C$6,I408=C$7,I408=C$8,I408=C$9,I408=C$10,I408=C$11,I408=C$12,I408=C$13,I408=C$14,I408=C$15),"本月合计",IF(I408="本月合计","本年累计",MAX(I$3:I408)+1)))</f>
        <v>0</v>
      </c>
      <c r="J409" s="3">
        <f>IF(T409="",0,IF(INT(LEFT(T409,C$21))=B$21,MAX(J$3:J408)+1,0))</f>
        <v>0</v>
      </c>
      <c r="K409" s="6">
        <f>IF(AND(O409=B$23,Q409=B$24),MAX(K$3:K408)+1,0)</f>
        <v>0</v>
      </c>
    </row>
    <row r="410" spans="8:11" ht="15" customHeight="1" x14ac:dyDescent="0.15">
      <c r="H410" s="5">
        <f t="shared" si="7"/>
        <v>0</v>
      </c>
      <c r="I410" s="5">
        <f>IF(MAX(I$1:I407)&gt;=B$16,0,IF(OR(I409=C$4,I409=C$5,I409=C$6,I409=C$7,I409=C$8,I409=C$9,I409=C$10,I409=C$11,I409=C$12,I409=C$13,I409=C$14,I409=C$15),"本月合计",IF(I409="本月合计","本年累计",MAX(I$3:I409)+1)))</f>
        <v>0</v>
      </c>
      <c r="J410" s="3">
        <f>IF(T410="",0,IF(INT(LEFT(T410,C$21))=B$21,MAX(J$3:J409)+1,0))</f>
        <v>0</v>
      </c>
      <c r="K410" s="6">
        <f>IF(AND(O410=B$23,Q410=B$24),MAX(K$3:K409)+1,0)</f>
        <v>0</v>
      </c>
    </row>
    <row r="411" spans="8:11" ht="15" customHeight="1" x14ac:dyDescent="0.15">
      <c r="H411" s="5">
        <f t="shared" si="7"/>
        <v>0</v>
      </c>
      <c r="I411" s="5">
        <f>IF(MAX(I$1:I408)&gt;=B$16,0,IF(OR(I410=C$4,I410=C$5,I410=C$6,I410=C$7,I410=C$8,I410=C$9,I410=C$10,I410=C$11,I410=C$12,I410=C$13,I410=C$14,I410=C$15),"本月合计",IF(I410="本月合计","本年累计",MAX(I$3:I410)+1)))</f>
        <v>0</v>
      </c>
      <c r="J411" s="3">
        <f>IF(T411="",0,IF(INT(LEFT(T411,C$21))=B$21,MAX(J$3:J410)+1,0))</f>
        <v>0</v>
      </c>
      <c r="K411" s="6">
        <f>IF(AND(O411=B$23,Q411=B$24),MAX(K$3:K410)+1,0)</f>
        <v>0</v>
      </c>
    </row>
    <row r="412" spans="8:11" ht="15" customHeight="1" x14ac:dyDescent="0.15">
      <c r="H412" s="5">
        <f t="shared" si="7"/>
        <v>0</v>
      </c>
      <c r="I412" s="5">
        <f>IF(MAX(I$1:I409)&gt;=B$16,0,IF(OR(I411=C$4,I411=C$5,I411=C$6,I411=C$7,I411=C$8,I411=C$9,I411=C$10,I411=C$11,I411=C$12,I411=C$13,I411=C$14,I411=C$15),"本月合计",IF(I411="本月合计","本年累计",MAX(I$3:I411)+1)))</f>
        <v>0</v>
      </c>
      <c r="J412" s="3">
        <f>IF(T412="",0,IF(INT(LEFT(T412,C$21))=B$21,MAX(J$3:J411)+1,0))</f>
        <v>0</v>
      </c>
      <c r="K412" s="6">
        <f>IF(AND(O412=B$23,Q412=B$24),MAX(K$3:K411)+1,0)</f>
        <v>0</v>
      </c>
    </row>
    <row r="413" spans="8:11" ht="15" customHeight="1" x14ac:dyDescent="0.15">
      <c r="H413" s="5">
        <f t="shared" si="7"/>
        <v>0</v>
      </c>
      <c r="I413" s="5">
        <f>IF(MAX(I$1:I410)&gt;=B$16,0,IF(OR(I412=C$4,I412=C$5,I412=C$6,I412=C$7,I412=C$8,I412=C$9,I412=C$10,I412=C$11,I412=C$12,I412=C$13,I412=C$14,I412=C$15),"本月合计",IF(I412="本月合计","本年累计",MAX(I$3:I412)+1)))</f>
        <v>0</v>
      </c>
      <c r="J413" s="3">
        <f>IF(T413="",0,IF(INT(LEFT(T413,C$21))=B$21,MAX(J$3:J412)+1,0))</f>
        <v>0</v>
      </c>
      <c r="K413" s="6">
        <f>IF(AND(O413=B$23,Q413=B$24),MAX(K$3:K412)+1,0)</f>
        <v>0</v>
      </c>
    </row>
    <row r="414" spans="8:11" ht="15" customHeight="1" x14ac:dyDescent="0.15">
      <c r="H414" s="5">
        <f t="shared" si="7"/>
        <v>0</v>
      </c>
      <c r="I414" s="5">
        <f>IF(MAX(I$1:I411)&gt;=B$16,0,IF(OR(I413=C$4,I413=C$5,I413=C$6,I413=C$7,I413=C$8,I413=C$9,I413=C$10,I413=C$11,I413=C$12,I413=C$13,I413=C$14,I413=C$15),"本月合计",IF(I413="本月合计","本年累计",MAX(I$3:I413)+1)))</f>
        <v>0</v>
      </c>
      <c r="J414" s="3">
        <f>IF(T414="",0,IF(INT(LEFT(T414,C$21))=B$21,MAX(J$3:J413)+1,0))</f>
        <v>0</v>
      </c>
      <c r="K414" s="6">
        <f>IF(AND(O414=B$23,Q414=B$24),MAX(K$3:K413)+1,0)</f>
        <v>0</v>
      </c>
    </row>
    <row r="415" spans="8:11" ht="15" customHeight="1" x14ac:dyDescent="0.15">
      <c r="H415" s="5">
        <f t="shared" si="7"/>
        <v>0</v>
      </c>
      <c r="I415" s="5">
        <f>IF(MAX(I$1:I412)&gt;=B$16,0,IF(OR(I414=C$4,I414=C$5,I414=C$6,I414=C$7,I414=C$8,I414=C$9,I414=C$10,I414=C$11,I414=C$12,I414=C$13,I414=C$14,I414=C$15),"本月合计",IF(I414="本月合计","本年累计",MAX(I$3:I414)+1)))</f>
        <v>0</v>
      </c>
      <c r="J415" s="3">
        <f>IF(T415="",0,IF(INT(LEFT(T415,C$21))=B$21,MAX(J$3:J414)+1,0))</f>
        <v>0</v>
      </c>
      <c r="K415" s="6">
        <f>IF(AND(O415=B$23,Q415=B$24),MAX(K$3:K414)+1,0)</f>
        <v>0</v>
      </c>
    </row>
    <row r="416" spans="8:11" ht="15" customHeight="1" x14ac:dyDescent="0.15">
      <c r="H416" s="5">
        <f t="shared" si="7"/>
        <v>0</v>
      </c>
      <c r="I416" s="5">
        <f>IF(MAX(I$1:I413)&gt;=B$16,0,IF(OR(I415=C$4,I415=C$5,I415=C$6,I415=C$7,I415=C$8,I415=C$9,I415=C$10,I415=C$11,I415=C$12,I415=C$13,I415=C$14,I415=C$15),"本月合计",IF(I415="本月合计","本年累计",MAX(I$3:I415)+1)))</f>
        <v>0</v>
      </c>
      <c r="J416" s="3">
        <f>IF(T416="",0,IF(INT(LEFT(T416,C$21))=B$21,MAX(J$3:J415)+1,0))</f>
        <v>0</v>
      </c>
      <c r="K416" s="6">
        <f>IF(AND(O416=B$23,Q416=B$24),MAX(K$3:K415)+1,0)</f>
        <v>0</v>
      </c>
    </row>
    <row r="417" spans="8:11" ht="15" customHeight="1" x14ac:dyDescent="0.15">
      <c r="H417" s="5">
        <f t="shared" si="7"/>
        <v>0</v>
      </c>
      <c r="I417" s="5">
        <f>IF(MAX(I$1:I414)&gt;=B$16,0,IF(OR(I416=C$4,I416=C$5,I416=C$6,I416=C$7,I416=C$8,I416=C$9,I416=C$10,I416=C$11,I416=C$12,I416=C$13,I416=C$14,I416=C$15),"本月合计",IF(I416="本月合计","本年累计",MAX(I$3:I416)+1)))</f>
        <v>0</v>
      </c>
      <c r="J417" s="3">
        <f>IF(T417="",0,IF(INT(LEFT(T417,C$21))=B$21,MAX(J$3:J416)+1,0))</f>
        <v>0</v>
      </c>
      <c r="K417" s="6">
        <f>IF(AND(O417=B$23,Q417=B$24),MAX(K$3:K416)+1,0)</f>
        <v>0</v>
      </c>
    </row>
    <row r="418" spans="8:11" ht="15" customHeight="1" x14ac:dyDescent="0.15">
      <c r="H418" s="5">
        <f t="shared" si="7"/>
        <v>0</v>
      </c>
      <c r="I418" s="5">
        <f>IF(MAX(I$1:I415)&gt;=B$16,0,IF(OR(I417=C$4,I417=C$5,I417=C$6,I417=C$7,I417=C$8,I417=C$9,I417=C$10,I417=C$11,I417=C$12,I417=C$13,I417=C$14,I417=C$15),"本月合计",IF(I417="本月合计","本年累计",MAX(I$3:I417)+1)))</f>
        <v>0</v>
      </c>
      <c r="J418" s="3">
        <f>IF(T418="",0,IF(INT(LEFT(T418,C$21))=B$21,MAX(J$3:J417)+1,0))</f>
        <v>0</v>
      </c>
      <c r="K418" s="6">
        <f>IF(AND(O418=B$23,Q418=B$24),MAX(K$3:K417)+1,0)</f>
        <v>0</v>
      </c>
    </row>
    <row r="419" spans="8:11" ht="15" customHeight="1" x14ac:dyDescent="0.15">
      <c r="H419" s="5">
        <f t="shared" si="7"/>
        <v>0</v>
      </c>
      <c r="I419" s="5">
        <f>IF(MAX(I$1:I416)&gt;=B$16,0,IF(OR(I418=C$4,I418=C$5,I418=C$6,I418=C$7,I418=C$8,I418=C$9,I418=C$10,I418=C$11,I418=C$12,I418=C$13,I418=C$14,I418=C$15),"本月合计",IF(I418="本月合计","本年累计",MAX(I$3:I418)+1)))</f>
        <v>0</v>
      </c>
      <c r="J419" s="3">
        <f>IF(T419="",0,IF(INT(LEFT(T419,C$21))=B$21,MAX(J$3:J418)+1,0))</f>
        <v>0</v>
      </c>
      <c r="K419" s="6">
        <f>IF(AND(O419=B$23,Q419=B$24),MAX(K$3:K418)+1,0)</f>
        <v>0</v>
      </c>
    </row>
    <row r="420" spans="8:11" ht="15" customHeight="1" x14ac:dyDescent="0.15">
      <c r="H420" s="5">
        <f t="shared" si="7"/>
        <v>0</v>
      </c>
      <c r="I420" s="5">
        <f>IF(MAX(I$1:I417)&gt;=B$16,0,IF(OR(I419=C$4,I419=C$5,I419=C$6,I419=C$7,I419=C$8,I419=C$9,I419=C$10,I419=C$11,I419=C$12,I419=C$13,I419=C$14,I419=C$15),"本月合计",IF(I419="本月合计","本年累计",MAX(I$3:I419)+1)))</f>
        <v>0</v>
      </c>
      <c r="J420" s="3">
        <f>IF(T420="",0,IF(INT(LEFT(T420,C$21))=B$21,MAX(J$3:J419)+1,0))</f>
        <v>0</v>
      </c>
      <c r="K420" s="6">
        <f>IF(AND(O420=B$23,Q420=B$24),MAX(K$3:K419)+1,0)</f>
        <v>0</v>
      </c>
    </row>
    <row r="421" spans="8:11" ht="15" customHeight="1" x14ac:dyDescent="0.15">
      <c r="H421" s="5">
        <f t="shared" si="7"/>
        <v>0</v>
      </c>
      <c r="I421" s="5">
        <f>IF(MAX(I$1:I418)&gt;=B$16,0,IF(OR(I420=C$4,I420=C$5,I420=C$6,I420=C$7,I420=C$8,I420=C$9,I420=C$10,I420=C$11,I420=C$12,I420=C$13,I420=C$14,I420=C$15),"本月合计",IF(I420="本月合计","本年累计",MAX(I$3:I420)+1)))</f>
        <v>0</v>
      </c>
      <c r="J421" s="3">
        <f>IF(T421="",0,IF(INT(LEFT(T421,C$21))=B$21,MAX(J$3:J420)+1,0))</f>
        <v>0</v>
      </c>
      <c r="K421" s="6">
        <f>IF(AND(O421=B$23,Q421=B$24),MAX(K$3:K420)+1,0)</f>
        <v>0</v>
      </c>
    </row>
    <row r="422" spans="8:11" ht="15" customHeight="1" x14ac:dyDescent="0.15">
      <c r="H422" s="5">
        <f t="shared" si="7"/>
        <v>0</v>
      </c>
      <c r="I422" s="5">
        <f>IF(MAX(I$1:I419)&gt;=B$16,0,IF(OR(I421=C$4,I421=C$5,I421=C$6,I421=C$7,I421=C$8,I421=C$9,I421=C$10,I421=C$11,I421=C$12,I421=C$13,I421=C$14,I421=C$15),"本月合计",IF(I421="本月合计","本年累计",MAX(I$3:I421)+1)))</f>
        <v>0</v>
      </c>
      <c r="J422" s="3">
        <f>IF(T422="",0,IF(INT(LEFT(T422,C$21))=B$21,MAX(J$3:J421)+1,0))</f>
        <v>0</v>
      </c>
      <c r="K422" s="6">
        <f>IF(AND(O422=B$23,Q422=B$24),MAX(K$3:K421)+1,0)</f>
        <v>0</v>
      </c>
    </row>
    <row r="423" spans="8:11" ht="15" customHeight="1" x14ac:dyDescent="0.15">
      <c r="H423" s="5">
        <f t="shared" si="7"/>
        <v>0</v>
      </c>
      <c r="I423" s="5">
        <f>IF(MAX(I$1:I420)&gt;=B$16,0,IF(OR(I422=C$4,I422=C$5,I422=C$6,I422=C$7,I422=C$8,I422=C$9,I422=C$10,I422=C$11,I422=C$12,I422=C$13,I422=C$14,I422=C$15),"本月合计",IF(I422="本月合计","本年累计",MAX(I$3:I422)+1)))</f>
        <v>0</v>
      </c>
      <c r="J423" s="3">
        <f>IF(T423="",0,IF(INT(LEFT(T423,C$21))=B$21,MAX(J$3:J422)+1,0))</f>
        <v>0</v>
      </c>
      <c r="K423" s="6">
        <f>IF(AND(O423=B$23,Q423=B$24),MAX(K$3:K422)+1,0)</f>
        <v>0</v>
      </c>
    </row>
    <row r="424" spans="8:11" ht="15" customHeight="1" x14ac:dyDescent="0.15">
      <c r="H424" s="5">
        <f t="shared" si="7"/>
        <v>0</v>
      </c>
      <c r="I424" s="5">
        <f>IF(MAX(I$1:I421)&gt;=B$16,0,IF(OR(I423=C$4,I423=C$5,I423=C$6,I423=C$7,I423=C$8,I423=C$9,I423=C$10,I423=C$11,I423=C$12,I423=C$13,I423=C$14,I423=C$15),"本月合计",IF(I423="本月合计","本年累计",MAX(I$3:I423)+1)))</f>
        <v>0</v>
      </c>
      <c r="J424" s="3">
        <f>IF(T424="",0,IF(INT(LEFT(T424,C$21))=B$21,MAX(J$3:J423)+1,0))</f>
        <v>0</v>
      </c>
      <c r="K424" s="6">
        <f>IF(AND(O424=B$23,Q424=B$24),MAX(K$3:K423)+1,0)</f>
        <v>0</v>
      </c>
    </row>
    <row r="425" spans="8:11" ht="15" customHeight="1" x14ac:dyDescent="0.15">
      <c r="H425" s="5">
        <f t="shared" si="7"/>
        <v>0</v>
      </c>
      <c r="I425" s="5">
        <f>IF(MAX(I$1:I422)&gt;=B$16,0,IF(OR(I424=C$4,I424=C$5,I424=C$6,I424=C$7,I424=C$8,I424=C$9,I424=C$10,I424=C$11,I424=C$12,I424=C$13,I424=C$14,I424=C$15),"本月合计",IF(I424="本月合计","本年累计",MAX(I$3:I424)+1)))</f>
        <v>0</v>
      </c>
      <c r="J425" s="3">
        <f>IF(T425="",0,IF(INT(LEFT(T425,C$21))=B$21,MAX(J$3:J424)+1,0))</f>
        <v>0</v>
      </c>
      <c r="K425" s="6">
        <f>IF(AND(O425=B$23,Q425=B$24),MAX(K$3:K424)+1,0)</f>
        <v>0</v>
      </c>
    </row>
    <row r="426" spans="8:11" ht="15" customHeight="1" x14ac:dyDescent="0.15">
      <c r="H426" s="5">
        <f t="shared" si="7"/>
        <v>0</v>
      </c>
      <c r="I426" s="5">
        <f>IF(MAX(I$1:I423)&gt;=B$16,0,IF(OR(I425=C$4,I425=C$5,I425=C$6,I425=C$7,I425=C$8,I425=C$9,I425=C$10,I425=C$11,I425=C$12,I425=C$13,I425=C$14,I425=C$15),"本月合计",IF(I425="本月合计","本年累计",MAX(I$3:I425)+1)))</f>
        <v>0</v>
      </c>
      <c r="J426" s="3">
        <f>IF(T426="",0,IF(INT(LEFT(T426,C$21))=B$21,MAX(J$3:J425)+1,0))</f>
        <v>0</v>
      </c>
      <c r="K426" s="6">
        <f>IF(AND(O426=B$23,Q426=B$24),MAX(K$3:K425)+1,0)</f>
        <v>0</v>
      </c>
    </row>
    <row r="427" spans="8:11" ht="15" customHeight="1" x14ac:dyDescent="0.15">
      <c r="H427" s="5">
        <f t="shared" si="7"/>
        <v>0</v>
      </c>
      <c r="I427" s="5">
        <f>IF(MAX(I$1:I424)&gt;=B$16,0,IF(OR(I426=C$4,I426=C$5,I426=C$6,I426=C$7,I426=C$8,I426=C$9,I426=C$10,I426=C$11,I426=C$12,I426=C$13,I426=C$14,I426=C$15),"本月合计",IF(I426="本月合计","本年累计",MAX(I$3:I426)+1)))</f>
        <v>0</v>
      </c>
      <c r="J427" s="3">
        <f>IF(T427="",0,IF(INT(LEFT(T427,C$21))=B$21,MAX(J$3:J426)+1,0))</f>
        <v>0</v>
      </c>
      <c r="K427" s="6">
        <f>IF(AND(O427=B$23,Q427=B$24),MAX(K$3:K426)+1,0)</f>
        <v>0</v>
      </c>
    </row>
    <row r="428" spans="8:11" ht="15" customHeight="1" x14ac:dyDescent="0.15">
      <c r="H428" s="5">
        <f t="shared" si="7"/>
        <v>0</v>
      </c>
      <c r="I428" s="5">
        <f>IF(MAX(I$1:I425)&gt;=B$16,0,IF(OR(I427=C$4,I427=C$5,I427=C$6,I427=C$7,I427=C$8,I427=C$9,I427=C$10,I427=C$11,I427=C$12,I427=C$13,I427=C$14,I427=C$15),"本月合计",IF(I427="本月合计","本年累计",MAX(I$3:I427)+1)))</f>
        <v>0</v>
      </c>
      <c r="J428" s="3">
        <f>IF(T428="",0,IF(INT(LEFT(T428,C$21))=B$21,MAX(J$3:J427)+1,0))</f>
        <v>0</v>
      </c>
      <c r="K428" s="6">
        <f>IF(AND(O428=B$23,Q428=B$24),MAX(K$3:K427)+1,0)</f>
        <v>0</v>
      </c>
    </row>
    <row r="429" spans="8:11" ht="15" customHeight="1" x14ac:dyDescent="0.15">
      <c r="H429" s="5">
        <f t="shared" si="7"/>
        <v>0</v>
      </c>
      <c r="I429" s="5">
        <f>IF(MAX(I$1:I426)&gt;=B$16,0,IF(OR(I428=C$4,I428=C$5,I428=C$6,I428=C$7,I428=C$8,I428=C$9,I428=C$10,I428=C$11,I428=C$12,I428=C$13,I428=C$14,I428=C$15),"本月合计",IF(I428="本月合计","本年累计",MAX(I$3:I428)+1)))</f>
        <v>0</v>
      </c>
      <c r="J429" s="3">
        <f>IF(T429="",0,IF(INT(LEFT(T429,C$21))=B$21,MAX(J$3:J428)+1,0))</f>
        <v>0</v>
      </c>
      <c r="K429" s="6">
        <f>IF(AND(O429=B$23,Q429=B$24),MAX(K$3:K428)+1,0)</f>
        <v>0</v>
      </c>
    </row>
    <row r="430" spans="8:11" ht="15" customHeight="1" x14ac:dyDescent="0.15">
      <c r="H430" s="5">
        <f t="shared" si="7"/>
        <v>0</v>
      </c>
      <c r="I430" s="5">
        <f>IF(MAX(I$1:I427)&gt;=B$16,0,IF(OR(I429=C$4,I429=C$5,I429=C$6,I429=C$7,I429=C$8,I429=C$9,I429=C$10,I429=C$11,I429=C$12,I429=C$13,I429=C$14,I429=C$15),"本月合计",IF(I429="本月合计","本年累计",MAX(I$3:I429)+1)))</f>
        <v>0</v>
      </c>
      <c r="J430" s="3">
        <f>IF(T430="",0,IF(INT(LEFT(T430,C$21))=B$21,MAX(J$3:J429)+1,0))</f>
        <v>0</v>
      </c>
      <c r="K430" s="6">
        <f>IF(AND(O430=B$23,Q430=B$24),MAX(K$3:K429)+1,0)</f>
        <v>0</v>
      </c>
    </row>
    <row r="431" spans="8:11" ht="15" customHeight="1" x14ac:dyDescent="0.15">
      <c r="H431" s="5">
        <f t="shared" si="7"/>
        <v>0</v>
      </c>
      <c r="I431" s="5">
        <f>IF(MAX(I$1:I428)&gt;=B$16,0,IF(OR(I430=C$4,I430=C$5,I430=C$6,I430=C$7,I430=C$8,I430=C$9,I430=C$10,I430=C$11,I430=C$12,I430=C$13,I430=C$14,I430=C$15),"本月合计",IF(I430="本月合计","本年累计",MAX(I$3:I430)+1)))</f>
        <v>0</v>
      </c>
      <c r="J431" s="3">
        <f>IF(T431="",0,IF(INT(LEFT(T431,C$21))=B$21,MAX(J$3:J430)+1,0))</f>
        <v>0</v>
      </c>
      <c r="K431" s="6">
        <f>IF(AND(O431=B$23,Q431=B$24),MAX(K$3:K430)+1,0)</f>
        <v>0</v>
      </c>
    </row>
    <row r="432" spans="8:11" ht="15" customHeight="1" x14ac:dyDescent="0.15">
      <c r="H432" s="5">
        <f t="shared" si="7"/>
        <v>0</v>
      </c>
      <c r="I432" s="5">
        <f>IF(MAX(I$1:I429)&gt;=B$16,0,IF(OR(I431=C$4,I431=C$5,I431=C$6,I431=C$7,I431=C$8,I431=C$9,I431=C$10,I431=C$11,I431=C$12,I431=C$13,I431=C$14,I431=C$15),"本月合计",IF(I431="本月合计","本年累计",MAX(I$3:I431)+1)))</f>
        <v>0</v>
      </c>
      <c r="J432" s="3">
        <f>IF(T432="",0,IF(INT(LEFT(T432,C$21))=B$21,MAX(J$3:J431)+1,0))</f>
        <v>0</v>
      </c>
      <c r="K432" s="6">
        <f>IF(AND(O432=B$23,Q432=B$24),MAX(K$3:K431)+1,0)</f>
        <v>0</v>
      </c>
    </row>
    <row r="433" spans="8:11" ht="15" customHeight="1" x14ac:dyDescent="0.15">
      <c r="H433" s="5">
        <f t="shared" si="7"/>
        <v>0</v>
      </c>
      <c r="I433" s="5">
        <f>IF(MAX(I$1:I430)&gt;=B$16,0,IF(OR(I432=C$4,I432=C$5,I432=C$6,I432=C$7,I432=C$8,I432=C$9,I432=C$10,I432=C$11,I432=C$12,I432=C$13,I432=C$14,I432=C$15),"本月合计",IF(I432="本月合计","本年累计",MAX(I$3:I432)+1)))</f>
        <v>0</v>
      </c>
      <c r="J433" s="3">
        <f>IF(T433="",0,IF(INT(LEFT(T433,C$21))=B$21,MAX(J$3:J432)+1,0))</f>
        <v>0</v>
      </c>
      <c r="K433" s="6">
        <f>IF(AND(O433=B$23,Q433=B$24),MAX(K$3:K432)+1,0)</f>
        <v>0</v>
      </c>
    </row>
    <row r="434" spans="8:11" ht="15" customHeight="1" x14ac:dyDescent="0.15">
      <c r="H434" s="5">
        <f t="shared" si="7"/>
        <v>0</v>
      </c>
      <c r="I434" s="5">
        <f>IF(MAX(I$1:I431)&gt;=B$16,0,IF(OR(I433=C$4,I433=C$5,I433=C$6,I433=C$7,I433=C$8,I433=C$9,I433=C$10,I433=C$11,I433=C$12,I433=C$13,I433=C$14,I433=C$15),"本月合计",IF(I433="本月合计","本年累计",MAX(I$3:I433)+1)))</f>
        <v>0</v>
      </c>
      <c r="J434" s="3">
        <f>IF(T434="",0,IF(INT(LEFT(T434,C$21))=B$21,MAX(J$3:J433)+1,0))</f>
        <v>0</v>
      </c>
      <c r="K434" s="6">
        <f>IF(AND(O434=B$23,Q434=B$24),MAX(K$3:K433)+1,0)</f>
        <v>0</v>
      </c>
    </row>
    <row r="435" spans="8:11" ht="15" customHeight="1" x14ac:dyDescent="0.15">
      <c r="H435" s="5">
        <f t="shared" si="7"/>
        <v>0</v>
      </c>
      <c r="I435" s="5">
        <f>IF(MAX(I$1:I432)&gt;=B$16,0,IF(OR(I434=C$4,I434=C$5,I434=C$6,I434=C$7,I434=C$8,I434=C$9,I434=C$10,I434=C$11,I434=C$12,I434=C$13,I434=C$14,I434=C$15),"本月合计",IF(I434="本月合计","本年累计",MAX(I$3:I434)+1)))</f>
        <v>0</v>
      </c>
      <c r="J435" s="3">
        <f>IF(T435="",0,IF(INT(LEFT(T435,C$21))=B$21,MAX(J$3:J434)+1,0))</f>
        <v>0</v>
      </c>
      <c r="K435" s="6">
        <f>IF(AND(O435=B$23,Q435=B$24),MAX(K$3:K434)+1,0)</f>
        <v>0</v>
      </c>
    </row>
    <row r="436" spans="8:11" ht="15" customHeight="1" x14ac:dyDescent="0.15">
      <c r="H436" s="5">
        <f t="shared" si="7"/>
        <v>0</v>
      </c>
      <c r="I436" s="5">
        <f>IF(MAX(I$1:I433)&gt;=B$16,0,IF(OR(I435=C$4,I435=C$5,I435=C$6,I435=C$7,I435=C$8,I435=C$9,I435=C$10,I435=C$11,I435=C$12,I435=C$13,I435=C$14,I435=C$15),"本月合计",IF(I435="本月合计","本年累计",MAX(I$3:I435)+1)))</f>
        <v>0</v>
      </c>
      <c r="J436" s="3">
        <f>IF(T436="",0,IF(INT(LEFT(T436,C$21))=B$21,MAX(J$3:J435)+1,0))</f>
        <v>0</v>
      </c>
      <c r="K436" s="6">
        <f>IF(AND(O436=B$23,Q436=B$24),MAX(K$3:K435)+1,0)</f>
        <v>0</v>
      </c>
    </row>
    <row r="437" spans="8:11" ht="15" customHeight="1" x14ac:dyDescent="0.15">
      <c r="H437" s="5">
        <f t="shared" si="7"/>
        <v>0</v>
      </c>
      <c r="I437" s="5">
        <f>IF(MAX(I$1:I434)&gt;=B$16,0,IF(OR(I436=C$4,I436=C$5,I436=C$6,I436=C$7,I436=C$8,I436=C$9,I436=C$10,I436=C$11,I436=C$12,I436=C$13,I436=C$14,I436=C$15),"本月合计",IF(I436="本月合计","本年累计",MAX(I$3:I436)+1)))</f>
        <v>0</v>
      </c>
      <c r="J437" s="3">
        <f>IF(T437="",0,IF(INT(LEFT(T437,C$21))=B$21,MAX(J$3:J436)+1,0))</f>
        <v>0</v>
      </c>
      <c r="K437" s="6">
        <f>IF(AND(O437=B$23,Q437=B$24),MAX(K$3:K436)+1,0)</f>
        <v>0</v>
      </c>
    </row>
    <row r="438" spans="8:11" ht="15" customHeight="1" x14ac:dyDescent="0.15">
      <c r="H438" s="5">
        <f t="shared" si="7"/>
        <v>0</v>
      </c>
      <c r="I438" s="5">
        <f>IF(MAX(I$1:I435)&gt;=B$16,0,IF(OR(I437=C$4,I437=C$5,I437=C$6,I437=C$7,I437=C$8,I437=C$9,I437=C$10,I437=C$11,I437=C$12,I437=C$13,I437=C$14,I437=C$15),"本月合计",IF(I437="本月合计","本年累计",MAX(I$3:I437)+1)))</f>
        <v>0</v>
      </c>
      <c r="J438" s="3">
        <f>IF(T438="",0,IF(INT(LEFT(T438,C$21))=B$21,MAX(J$3:J437)+1,0))</f>
        <v>0</v>
      </c>
      <c r="K438" s="6">
        <f>IF(AND(O438=B$23,Q438=B$24),MAX(K$3:K437)+1,0)</f>
        <v>0</v>
      </c>
    </row>
    <row r="439" spans="8:11" ht="15" customHeight="1" x14ac:dyDescent="0.15">
      <c r="H439" s="5">
        <f t="shared" si="7"/>
        <v>0</v>
      </c>
      <c r="I439" s="5">
        <f>IF(MAX(I$1:I436)&gt;=B$16,0,IF(OR(I438=C$4,I438=C$5,I438=C$6,I438=C$7,I438=C$8,I438=C$9,I438=C$10,I438=C$11,I438=C$12,I438=C$13,I438=C$14,I438=C$15),"本月合计",IF(I438="本月合计","本年累计",MAX(I$3:I438)+1)))</f>
        <v>0</v>
      </c>
      <c r="J439" s="3">
        <f>IF(T439="",0,IF(INT(LEFT(T439,C$21))=B$21,MAX(J$3:J438)+1,0))</f>
        <v>0</v>
      </c>
      <c r="K439" s="6">
        <f>IF(AND(O439=B$23,Q439=B$24),MAX(K$3:K438)+1,0)</f>
        <v>0</v>
      </c>
    </row>
    <row r="440" spans="8:11" ht="15" customHeight="1" x14ac:dyDescent="0.15">
      <c r="H440" s="5">
        <f t="shared" si="7"/>
        <v>0</v>
      </c>
      <c r="I440" s="5">
        <f>IF(MAX(I$1:I437)&gt;=B$16,0,IF(OR(I439=C$4,I439=C$5,I439=C$6,I439=C$7,I439=C$8,I439=C$9,I439=C$10,I439=C$11,I439=C$12,I439=C$13,I439=C$14,I439=C$15),"本月合计",IF(I439="本月合计","本年累计",MAX(I$3:I439)+1)))</f>
        <v>0</v>
      </c>
      <c r="J440" s="3">
        <f>IF(T440="",0,IF(INT(LEFT(T440,C$21))=B$21,MAX(J$3:J439)+1,0))</f>
        <v>0</v>
      </c>
      <c r="K440" s="6">
        <f>IF(AND(O440=B$23,Q440=B$24),MAX(K$3:K439)+1,0)</f>
        <v>0</v>
      </c>
    </row>
    <row r="441" spans="8:11" ht="15" customHeight="1" x14ac:dyDescent="0.15">
      <c r="H441" s="5">
        <f t="shared" si="7"/>
        <v>0</v>
      </c>
      <c r="I441" s="5">
        <f>IF(MAX(I$1:I438)&gt;=B$16,0,IF(OR(I440=C$4,I440=C$5,I440=C$6,I440=C$7,I440=C$8,I440=C$9,I440=C$10,I440=C$11,I440=C$12,I440=C$13,I440=C$14,I440=C$15),"本月合计",IF(I440="本月合计","本年累计",MAX(I$3:I440)+1)))</f>
        <v>0</v>
      </c>
      <c r="J441" s="3">
        <f>IF(T441="",0,IF(INT(LEFT(T441,C$21))=B$21,MAX(J$3:J440)+1,0))</f>
        <v>0</v>
      </c>
      <c r="K441" s="6">
        <f>IF(AND(O441=B$23,Q441=B$24),MAX(K$3:K440)+1,0)</f>
        <v>0</v>
      </c>
    </row>
    <row r="442" spans="8:11" ht="15" customHeight="1" x14ac:dyDescent="0.15">
      <c r="H442" s="5">
        <f t="shared" si="7"/>
        <v>0</v>
      </c>
      <c r="I442" s="5">
        <f>IF(MAX(I$1:I439)&gt;=B$16,0,IF(OR(I441=C$4,I441=C$5,I441=C$6,I441=C$7,I441=C$8,I441=C$9,I441=C$10,I441=C$11,I441=C$12,I441=C$13,I441=C$14,I441=C$15),"本月合计",IF(I441="本月合计","本年累计",MAX(I$3:I441)+1)))</f>
        <v>0</v>
      </c>
      <c r="J442" s="3">
        <f>IF(T442="",0,IF(INT(LEFT(T442,C$21))=B$21,MAX(J$3:J441)+1,0))</f>
        <v>0</v>
      </c>
      <c r="K442" s="6">
        <f>IF(AND(O442=B$23,Q442=B$24),MAX(K$3:K441)+1,0)</f>
        <v>0</v>
      </c>
    </row>
    <row r="443" spans="8:11" ht="15" customHeight="1" x14ac:dyDescent="0.15">
      <c r="H443" s="5">
        <f t="shared" si="7"/>
        <v>0</v>
      </c>
      <c r="I443" s="5">
        <f>IF(MAX(I$1:I440)&gt;=B$16,0,IF(OR(I442=C$4,I442=C$5,I442=C$6,I442=C$7,I442=C$8,I442=C$9,I442=C$10,I442=C$11,I442=C$12,I442=C$13,I442=C$14,I442=C$15),"本月合计",IF(I442="本月合计","本年累计",MAX(I$3:I442)+1)))</f>
        <v>0</v>
      </c>
      <c r="J443" s="3">
        <f>IF(T443="",0,IF(INT(LEFT(T443,C$21))=B$21,MAX(J$3:J442)+1,0))</f>
        <v>0</v>
      </c>
      <c r="K443" s="6">
        <f>IF(AND(O443=B$23,Q443=B$24),MAX(K$3:K442)+1,0)</f>
        <v>0</v>
      </c>
    </row>
    <row r="444" spans="8:11" ht="15" customHeight="1" x14ac:dyDescent="0.15">
      <c r="H444" s="5">
        <f t="shared" si="7"/>
        <v>0</v>
      </c>
      <c r="I444" s="5">
        <f>IF(MAX(I$1:I441)&gt;=B$16,0,IF(OR(I443=C$4,I443=C$5,I443=C$6,I443=C$7,I443=C$8,I443=C$9,I443=C$10,I443=C$11,I443=C$12,I443=C$13,I443=C$14,I443=C$15),"本月合计",IF(I443="本月合计","本年累计",MAX(I$3:I443)+1)))</f>
        <v>0</v>
      </c>
      <c r="J444" s="3">
        <f>IF(T444="",0,IF(INT(LEFT(T444,C$21))=B$21,MAX(J$3:J443)+1,0))</f>
        <v>0</v>
      </c>
      <c r="K444" s="6">
        <f>IF(AND(O444=B$23,Q444=B$24),MAX(K$3:K443)+1,0)</f>
        <v>0</v>
      </c>
    </row>
    <row r="445" spans="8:11" ht="15" customHeight="1" x14ac:dyDescent="0.15">
      <c r="H445" s="5">
        <f t="shared" si="7"/>
        <v>0</v>
      </c>
      <c r="I445" s="5">
        <f>IF(MAX(I$1:I442)&gt;=B$16,0,IF(OR(I444=C$4,I444=C$5,I444=C$6,I444=C$7,I444=C$8,I444=C$9,I444=C$10,I444=C$11,I444=C$12,I444=C$13,I444=C$14,I444=C$15),"本月合计",IF(I444="本月合计","本年累计",MAX(I$3:I444)+1)))</f>
        <v>0</v>
      </c>
      <c r="J445" s="3">
        <f>IF(T445="",0,IF(INT(LEFT(T445,C$21))=B$21,MAX(J$3:J444)+1,0))</f>
        <v>0</v>
      </c>
      <c r="K445" s="6">
        <f>IF(AND(O445=B$23,Q445=B$24),MAX(K$3:K444)+1,0)</f>
        <v>0</v>
      </c>
    </row>
    <row r="446" spans="8:11" ht="15" customHeight="1" x14ac:dyDescent="0.15">
      <c r="H446" s="5">
        <f t="shared" si="7"/>
        <v>0</v>
      </c>
      <c r="I446" s="5">
        <f>IF(MAX(I$1:I443)&gt;=B$16,0,IF(OR(I445=C$4,I445=C$5,I445=C$6,I445=C$7,I445=C$8,I445=C$9,I445=C$10,I445=C$11,I445=C$12,I445=C$13,I445=C$14,I445=C$15),"本月合计",IF(I445="本月合计","本年累计",MAX(I$3:I445)+1)))</f>
        <v>0</v>
      </c>
      <c r="J446" s="3">
        <f>IF(T446="",0,IF(INT(LEFT(T446,C$21))=B$21,MAX(J$3:J445)+1,0))</f>
        <v>0</v>
      </c>
      <c r="K446" s="6">
        <f>IF(AND(O446=B$23,Q446=B$24),MAX(K$3:K445)+1,0)</f>
        <v>0</v>
      </c>
    </row>
    <row r="447" spans="8:11" ht="15" customHeight="1" x14ac:dyDescent="0.15">
      <c r="H447" s="5">
        <f t="shared" si="7"/>
        <v>0</v>
      </c>
      <c r="I447" s="5">
        <f>IF(MAX(I$1:I444)&gt;=B$16,0,IF(OR(I446=C$4,I446=C$5,I446=C$6,I446=C$7,I446=C$8,I446=C$9,I446=C$10,I446=C$11,I446=C$12,I446=C$13,I446=C$14,I446=C$15),"本月合计",IF(I446="本月合计","本年累计",MAX(I$3:I446)+1)))</f>
        <v>0</v>
      </c>
      <c r="J447" s="3">
        <f>IF(T447="",0,IF(INT(LEFT(T447,C$21))=B$21,MAX(J$3:J446)+1,0))</f>
        <v>0</v>
      </c>
      <c r="K447" s="6">
        <f>IF(AND(O447=B$23,Q447=B$24),MAX(K$3:K446)+1,0)</f>
        <v>0</v>
      </c>
    </row>
    <row r="448" spans="8:11" ht="15" customHeight="1" x14ac:dyDescent="0.15">
      <c r="H448" s="5">
        <f t="shared" si="7"/>
        <v>0</v>
      </c>
      <c r="I448" s="5">
        <f>IF(MAX(I$1:I445)&gt;=B$16,0,IF(OR(I447=C$4,I447=C$5,I447=C$6,I447=C$7,I447=C$8,I447=C$9,I447=C$10,I447=C$11,I447=C$12,I447=C$13,I447=C$14,I447=C$15),"本月合计",IF(I447="本月合计","本年累计",MAX(I$3:I447)+1)))</f>
        <v>0</v>
      </c>
      <c r="J448" s="3">
        <f>IF(T448="",0,IF(INT(LEFT(T448,C$21))=B$21,MAX(J$3:J447)+1,0))</f>
        <v>0</v>
      </c>
      <c r="K448" s="6">
        <f>IF(AND(O448=B$23,Q448=B$24),MAX(K$3:K447)+1,0)</f>
        <v>0</v>
      </c>
    </row>
    <row r="449" spans="8:11" ht="15" customHeight="1" x14ac:dyDescent="0.15">
      <c r="H449" s="5">
        <f t="shared" si="7"/>
        <v>0</v>
      </c>
      <c r="I449" s="5">
        <f>IF(MAX(I$1:I446)&gt;=B$16,0,IF(OR(I448=C$4,I448=C$5,I448=C$6,I448=C$7,I448=C$8,I448=C$9,I448=C$10,I448=C$11,I448=C$12,I448=C$13,I448=C$14,I448=C$15),"本月合计",IF(I448="本月合计","本年累计",MAX(I$3:I448)+1)))</f>
        <v>0</v>
      </c>
      <c r="J449" s="3">
        <f>IF(T449="",0,IF(INT(LEFT(T449,C$21))=B$21,MAX(J$3:J448)+1,0))</f>
        <v>0</v>
      </c>
      <c r="K449" s="6">
        <f>IF(AND(O449=B$23,Q449=B$24),MAX(K$3:K448)+1,0)</f>
        <v>0</v>
      </c>
    </row>
    <row r="450" spans="8:11" ht="15" customHeight="1" x14ac:dyDescent="0.15">
      <c r="H450" s="5">
        <f t="shared" si="7"/>
        <v>0</v>
      </c>
      <c r="I450" s="5">
        <f>IF(MAX(I$1:I447)&gt;=B$16,0,IF(OR(I449=C$4,I449=C$5,I449=C$6,I449=C$7,I449=C$8,I449=C$9,I449=C$10,I449=C$11,I449=C$12,I449=C$13,I449=C$14,I449=C$15),"本月合计",IF(I449="本月合计","本年累计",MAX(I$3:I449)+1)))</f>
        <v>0</v>
      </c>
      <c r="J450" s="3">
        <f>IF(T450="",0,IF(INT(LEFT(T450,C$21))=B$21,MAX(J$3:J449)+1,0))</f>
        <v>0</v>
      </c>
      <c r="K450" s="6">
        <f>IF(AND(O450=B$23,Q450=B$24),MAX(K$3:K449)+1,0)</f>
        <v>0</v>
      </c>
    </row>
    <row r="451" spans="8:11" ht="15" customHeight="1" x14ac:dyDescent="0.15">
      <c r="H451" s="5">
        <f t="shared" si="7"/>
        <v>0</v>
      </c>
      <c r="I451" s="5">
        <f>IF(MAX(I$1:I448)&gt;=B$16,0,IF(OR(I450=C$4,I450=C$5,I450=C$6,I450=C$7,I450=C$8,I450=C$9,I450=C$10,I450=C$11,I450=C$12,I450=C$13,I450=C$14,I450=C$15),"本月合计",IF(I450="本月合计","本年累计",MAX(I$3:I450)+1)))</f>
        <v>0</v>
      </c>
      <c r="J451" s="3">
        <f>IF(T451="",0,IF(INT(LEFT(T451,C$21))=B$21,MAX(J$3:J450)+1,0))</f>
        <v>0</v>
      </c>
      <c r="K451" s="6">
        <f>IF(AND(O451=B$23,Q451=B$24),MAX(K$3:K450)+1,0)</f>
        <v>0</v>
      </c>
    </row>
    <row r="452" spans="8:11" ht="15" customHeight="1" x14ac:dyDescent="0.15">
      <c r="H452" s="5">
        <f t="shared" si="7"/>
        <v>0</v>
      </c>
      <c r="I452" s="5">
        <f>IF(MAX(I$1:I449)&gt;=B$16,0,IF(OR(I451=C$4,I451=C$5,I451=C$6,I451=C$7,I451=C$8,I451=C$9,I451=C$10,I451=C$11,I451=C$12,I451=C$13,I451=C$14,I451=C$15),"本月合计",IF(I451="本月合计","本年累计",MAX(I$3:I451)+1)))</f>
        <v>0</v>
      </c>
      <c r="J452" s="3">
        <f>IF(T452="",0,IF(INT(LEFT(T452,C$21))=B$21,MAX(J$3:J451)+1,0))</f>
        <v>0</v>
      </c>
      <c r="K452" s="6">
        <f>IF(AND(O452=B$23,Q452=B$24),MAX(K$3:K451)+1,0)</f>
        <v>0</v>
      </c>
    </row>
    <row r="453" spans="8:11" ht="15" customHeight="1" x14ac:dyDescent="0.15">
      <c r="H453" s="5">
        <f t="shared" ref="H453:H516" si="8">IF(I453=0,0,ROW()-3)</f>
        <v>0</v>
      </c>
      <c r="I453" s="5">
        <f>IF(MAX(I$1:I450)&gt;=B$16,0,IF(OR(I452=C$4,I452=C$5,I452=C$6,I452=C$7,I452=C$8,I452=C$9,I452=C$10,I452=C$11,I452=C$12,I452=C$13,I452=C$14,I452=C$15),"本月合计",IF(I452="本月合计","本年累计",MAX(I$3:I452)+1)))</f>
        <v>0</v>
      </c>
      <c r="J453" s="3">
        <f>IF(T453="",0,IF(INT(LEFT(T453,C$21))=B$21,MAX(J$3:J452)+1,0))</f>
        <v>0</v>
      </c>
      <c r="K453" s="6">
        <f>IF(AND(O453=B$23,Q453=B$24),MAX(K$3:K452)+1,0)</f>
        <v>0</v>
      </c>
    </row>
    <row r="454" spans="8:11" ht="15" customHeight="1" x14ac:dyDescent="0.15">
      <c r="H454" s="5">
        <f t="shared" si="8"/>
        <v>0</v>
      </c>
      <c r="I454" s="5">
        <f>IF(MAX(I$1:I451)&gt;=B$16,0,IF(OR(I453=C$4,I453=C$5,I453=C$6,I453=C$7,I453=C$8,I453=C$9,I453=C$10,I453=C$11,I453=C$12,I453=C$13,I453=C$14,I453=C$15),"本月合计",IF(I453="本月合计","本年累计",MAX(I$3:I453)+1)))</f>
        <v>0</v>
      </c>
      <c r="J454" s="3">
        <f>IF(T454="",0,IF(INT(LEFT(T454,C$21))=B$21,MAX(J$3:J453)+1,0))</f>
        <v>0</v>
      </c>
      <c r="K454" s="6">
        <f>IF(AND(O454=B$23,Q454=B$24),MAX(K$3:K453)+1,0)</f>
        <v>0</v>
      </c>
    </row>
    <row r="455" spans="8:11" ht="15" customHeight="1" x14ac:dyDescent="0.15">
      <c r="H455" s="5">
        <f t="shared" si="8"/>
        <v>0</v>
      </c>
      <c r="I455" s="5">
        <f>IF(MAX(I$1:I452)&gt;=B$16,0,IF(OR(I454=C$4,I454=C$5,I454=C$6,I454=C$7,I454=C$8,I454=C$9,I454=C$10,I454=C$11,I454=C$12,I454=C$13,I454=C$14,I454=C$15),"本月合计",IF(I454="本月合计","本年累计",MAX(I$3:I454)+1)))</f>
        <v>0</v>
      </c>
      <c r="J455" s="3">
        <f>IF(T455="",0,IF(INT(LEFT(T455,C$21))=B$21,MAX(J$3:J454)+1,0))</f>
        <v>0</v>
      </c>
      <c r="K455" s="6">
        <f>IF(AND(O455=B$23,Q455=B$24),MAX(K$3:K454)+1,0)</f>
        <v>0</v>
      </c>
    </row>
    <row r="456" spans="8:11" ht="15" customHeight="1" x14ac:dyDescent="0.15">
      <c r="H456" s="5">
        <f t="shared" si="8"/>
        <v>0</v>
      </c>
      <c r="I456" s="5">
        <f>IF(MAX(I$1:I453)&gt;=B$16,0,IF(OR(I455=C$4,I455=C$5,I455=C$6,I455=C$7,I455=C$8,I455=C$9,I455=C$10,I455=C$11,I455=C$12,I455=C$13,I455=C$14,I455=C$15),"本月合计",IF(I455="本月合计","本年累计",MAX(I$3:I455)+1)))</f>
        <v>0</v>
      </c>
      <c r="J456" s="3">
        <f>IF(T456="",0,IF(INT(LEFT(T456,C$21))=B$21,MAX(J$3:J455)+1,0))</f>
        <v>0</v>
      </c>
      <c r="K456" s="6">
        <f>IF(AND(O456=B$23,Q456=B$24),MAX(K$3:K455)+1,0)</f>
        <v>0</v>
      </c>
    </row>
    <row r="457" spans="8:11" ht="15" customHeight="1" x14ac:dyDescent="0.15">
      <c r="H457" s="5">
        <f t="shared" si="8"/>
        <v>0</v>
      </c>
      <c r="I457" s="5">
        <f>IF(MAX(I$1:I454)&gt;=B$16,0,IF(OR(I456=C$4,I456=C$5,I456=C$6,I456=C$7,I456=C$8,I456=C$9,I456=C$10,I456=C$11,I456=C$12,I456=C$13,I456=C$14,I456=C$15),"本月合计",IF(I456="本月合计","本年累计",MAX(I$3:I456)+1)))</f>
        <v>0</v>
      </c>
      <c r="J457" s="3">
        <f>IF(T457="",0,IF(INT(LEFT(T457,C$21))=B$21,MAX(J$3:J456)+1,0))</f>
        <v>0</v>
      </c>
      <c r="K457" s="6">
        <f>IF(AND(O457=B$23,Q457=B$24),MAX(K$3:K456)+1,0)</f>
        <v>0</v>
      </c>
    </row>
    <row r="458" spans="8:11" ht="15" customHeight="1" x14ac:dyDescent="0.15">
      <c r="H458" s="5">
        <f t="shared" si="8"/>
        <v>0</v>
      </c>
      <c r="I458" s="5">
        <f>IF(MAX(I$1:I455)&gt;=B$16,0,IF(OR(I457=C$4,I457=C$5,I457=C$6,I457=C$7,I457=C$8,I457=C$9,I457=C$10,I457=C$11,I457=C$12,I457=C$13,I457=C$14,I457=C$15),"本月合计",IF(I457="本月合计","本年累计",MAX(I$3:I457)+1)))</f>
        <v>0</v>
      </c>
      <c r="J458" s="3">
        <f>IF(T458="",0,IF(INT(LEFT(T458,C$21))=B$21,MAX(J$3:J457)+1,0))</f>
        <v>0</v>
      </c>
      <c r="K458" s="6">
        <f>IF(AND(O458=B$23,Q458=B$24),MAX(K$3:K457)+1,0)</f>
        <v>0</v>
      </c>
    </row>
    <row r="459" spans="8:11" ht="15" customHeight="1" x14ac:dyDescent="0.15">
      <c r="H459" s="5">
        <f t="shared" si="8"/>
        <v>0</v>
      </c>
      <c r="I459" s="5">
        <f>IF(MAX(I$1:I456)&gt;=B$16,0,IF(OR(I458=C$4,I458=C$5,I458=C$6,I458=C$7,I458=C$8,I458=C$9,I458=C$10,I458=C$11,I458=C$12,I458=C$13,I458=C$14,I458=C$15),"本月合计",IF(I458="本月合计","本年累计",MAX(I$3:I458)+1)))</f>
        <v>0</v>
      </c>
      <c r="J459" s="3">
        <f>IF(T459="",0,IF(INT(LEFT(T459,C$21))=B$21,MAX(J$3:J458)+1,0))</f>
        <v>0</v>
      </c>
      <c r="K459" s="6">
        <f>IF(AND(O459=B$23,Q459=B$24),MAX(K$3:K458)+1,0)</f>
        <v>0</v>
      </c>
    </row>
    <row r="460" spans="8:11" ht="15" customHeight="1" x14ac:dyDescent="0.15">
      <c r="H460" s="5">
        <f t="shared" si="8"/>
        <v>0</v>
      </c>
      <c r="I460" s="5">
        <f>IF(MAX(I$1:I457)&gt;=B$16,0,IF(OR(I459=C$4,I459=C$5,I459=C$6,I459=C$7,I459=C$8,I459=C$9,I459=C$10,I459=C$11,I459=C$12,I459=C$13,I459=C$14,I459=C$15),"本月合计",IF(I459="本月合计","本年累计",MAX(I$3:I459)+1)))</f>
        <v>0</v>
      </c>
      <c r="J460" s="3">
        <f>IF(T460="",0,IF(INT(LEFT(T460,C$21))=B$21,MAX(J$3:J459)+1,0))</f>
        <v>0</v>
      </c>
      <c r="K460" s="6">
        <f>IF(AND(O460=B$23,Q460=B$24),MAX(K$3:K459)+1,0)</f>
        <v>0</v>
      </c>
    </row>
    <row r="461" spans="8:11" ht="15" customHeight="1" x14ac:dyDescent="0.15">
      <c r="H461" s="5">
        <f t="shared" si="8"/>
        <v>0</v>
      </c>
      <c r="I461" s="5">
        <f>IF(MAX(I$1:I458)&gt;=B$16,0,IF(OR(I460=C$4,I460=C$5,I460=C$6,I460=C$7,I460=C$8,I460=C$9,I460=C$10,I460=C$11,I460=C$12,I460=C$13,I460=C$14,I460=C$15),"本月合计",IF(I460="本月合计","本年累计",MAX(I$3:I460)+1)))</f>
        <v>0</v>
      </c>
      <c r="J461" s="3">
        <f>IF(T461="",0,IF(INT(LEFT(T461,C$21))=B$21,MAX(J$3:J460)+1,0))</f>
        <v>0</v>
      </c>
      <c r="K461" s="6">
        <f>IF(AND(O461=B$23,Q461=B$24),MAX(K$3:K460)+1,0)</f>
        <v>0</v>
      </c>
    </row>
    <row r="462" spans="8:11" ht="15" customHeight="1" x14ac:dyDescent="0.15">
      <c r="H462" s="5">
        <f t="shared" si="8"/>
        <v>0</v>
      </c>
      <c r="I462" s="5">
        <f>IF(MAX(I$1:I459)&gt;=B$16,0,IF(OR(I461=C$4,I461=C$5,I461=C$6,I461=C$7,I461=C$8,I461=C$9,I461=C$10,I461=C$11,I461=C$12,I461=C$13,I461=C$14,I461=C$15),"本月合计",IF(I461="本月合计","本年累计",MAX(I$3:I461)+1)))</f>
        <v>0</v>
      </c>
      <c r="J462" s="3">
        <f>IF(T462="",0,IF(INT(LEFT(T462,C$21))=B$21,MAX(J$3:J461)+1,0))</f>
        <v>0</v>
      </c>
      <c r="K462" s="6">
        <f>IF(AND(O462=B$23,Q462=B$24),MAX(K$3:K461)+1,0)</f>
        <v>0</v>
      </c>
    </row>
    <row r="463" spans="8:11" ht="15" customHeight="1" x14ac:dyDescent="0.15">
      <c r="H463" s="5">
        <f t="shared" si="8"/>
        <v>0</v>
      </c>
      <c r="I463" s="5">
        <f>IF(MAX(I$1:I460)&gt;=B$16,0,IF(OR(I462=C$4,I462=C$5,I462=C$6,I462=C$7,I462=C$8,I462=C$9,I462=C$10,I462=C$11,I462=C$12,I462=C$13,I462=C$14,I462=C$15),"本月合计",IF(I462="本月合计","本年累计",MAX(I$3:I462)+1)))</f>
        <v>0</v>
      </c>
      <c r="J463" s="3">
        <f>IF(T463="",0,IF(INT(LEFT(T463,C$21))=B$21,MAX(J$3:J462)+1,0))</f>
        <v>0</v>
      </c>
      <c r="K463" s="6">
        <f>IF(AND(O463=B$23,Q463=B$24),MAX(K$3:K462)+1,0)</f>
        <v>0</v>
      </c>
    </row>
    <row r="464" spans="8:11" ht="15" customHeight="1" x14ac:dyDescent="0.15">
      <c r="H464" s="5">
        <f t="shared" si="8"/>
        <v>0</v>
      </c>
      <c r="I464" s="5">
        <f>IF(MAX(I$1:I461)&gt;=B$16,0,IF(OR(I463=C$4,I463=C$5,I463=C$6,I463=C$7,I463=C$8,I463=C$9,I463=C$10,I463=C$11,I463=C$12,I463=C$13,I463=C$14,I463=C$15),"本月合计",IF(I463="本月合计","本年累计",MAX(I$3:I463)+1)))</f>
        <v>0</v>
      </c>
      <c r="J464" s="3">
        <f>IF(T464="",0,IF(INT(LEFT(T464,C$21))=B$21,MAX(J$3:J463)+1,0))</f>
        <v>0</v>
      </c>
      <c r="K464" s="6">
        <f>IF(AND(O464=B$23,Q464=B$24),MAX(K$3:K463)+1,0)</f>
        <v>0</v>
      </c>
    </row>
    <row r="465" spans="8:11" ht="15" customHeight="1" x14ac:dyDescent="0.15">
      <c r="H465" s="5">
        <f t="shared" si="8"/>
        <v>0</v>
      </c>
      <c r="I465" s="5">
        <f>IF(MAX(I$1:I462)&gt;=B$16,0,IF(OR(I464=C$4,I464=C$5,I464=C$6,I464=C$7,I464=C$8,I464=C$9,I464=C$10,I464=C$11,I464=C$12,I464=C$13,I464=C$14,I464=C$15),"本月合计",IF(I464="本月合计","本年累计",MAX(I$3:I464)+1)))</f>
        <v>0</v>
      </c>
      <c r="J465" s="3">
        <f>IF(T465="",0,IF(INT(LEFT(T465,C$21))=B$21,MAX(J$3:J464)+1,0))</f>
        <v>0</v>
      </c>
      <c r="K465" s="6">
        <f>IF(AND(O465=B$23,Q465=B$24),MAX(K$3:K464)+1,0)</f>
        <v>0</v>
      </c>
    </row>
    <row r="466" spans="8:11" ht="15" customHeight="1" x14ac:dyDescent="0.15">
      <c r="H466" s="5">
        <f t="shared" si="8"/>
        <v>0</v>
      </c>
      <c r="I466" s="5">
        <f>IF(MAX(I$1:I463)&gt;=B$16,0,IF(OR(I465=C$4,I465=C$5,I465=C$6,I465=C$7,I465=C$8,I465=C$9,I465=C$10,I465=C$11,I465=C$12,I465=C$13,I465=C$14,I465=C$15),"本月合计",IF(I465="本月合计","本年累计",MAX(I$3:I465)+1)))</f>
        <v>0</v>
      </c>
      <c r="J466" s="3">
        <f>IF(T466="",0,IF(INT(LEFT(T466,C$21))=B$21,MAX(J$3:J465)+1,0))</f>
        <v>0</v>
      </c>
      <c r="K466" s="6">
        <f>IF(AND(O466=B$23,Q466=B$24),MAX(K$3:K465)+1,0)</f>
        <v>0</v>
      </c>
    </row>
    <row r="467" spans="8:11" ht="15" customHeight="1" x14ac:dyDescent="0.15">
      <c r="H467" s="5">
        <f t="shared" si="8"/>
        <v>0</v>
      </c>
      <c r="I467" s="5">
        <f>IF(MAX(I$1:I464)&gt;=B$16,0,IF(OR(I466=C$4,I466=C$5,I466=C$6,I466=C$7,I466=C$8,I466=C$9,I466=C$10,I466=C$11,I466=C$12,I466=C$13,I466=C$14,I466=C$15),"本月合计",IF(I466="本月合计","本年累计",MAX(I$3:I466)+1)))</f>
        <v>0</v>
      </c>
      <c r="J467" s="3">
        <f>IF(T467="",0,IF(INT(LEFT(T467,C$21))=B$21,MAX(J$3:J466)+1,0))</f>
        <v>0</v>
      </c>
      <c r="K467" s="6">
        <f>IF(AND(O467=B$23,Q467=B$24),MAX(K$3:K466)+1,0)</f>
        <v>0</v>
      </c>
    </row>
    <row r="468" spans="8:11" ht="15" customHeight="1" x14ac:dyDescent="0.15">
      <c r="H468" s="5">
        <f t="shared" si="8"/>
        <v>0</v>
      </c>
      <c r="I468" s="5">
        <f>IF(MAX(I$1:I465)&gt;=B$16,0,IF(OR(I467=C$4,I467=C$5,I467=C$6,I467=C$7,I467=C$8,I467=C$9,I467=C$10,I467=C$11,I467=C$12,I467=C$13,I467=C$14,I467=C$15),"本月合计",IF(I467="本月合计","本年累计",MAX(I$3:I467)+1)))</f>
        <v>0</v>
      </c>
      <c r="J468" s="3">
        <f>IF(T468="",0,IF(INT(LEFT(T468,C$21))=B$21,MAX(J$3:J467)+1,0))</f>
        <v>0</v>
      </c>
      <c r="K468" s="6">
        <f>IF(AND(O468=B$23,Q468=B$24),MAX(K$3:K467)+1,0)</f>
        <v>0</v>
      </c>
    </row>
    <row r="469" spans="8:11" ht="15" customHeight="1" x14ac:dyDescent="0.15">
      <c r="H469" s="5">
        <f t="shared" si="8"/>
        <v>0</v>
      </c>
      <c r="I469" s="5">
        <f>IF(MAX(I$1:I466)&gt;=B$16,0,IF(OR(I468=C$4,I468=C$5,I468=C$6,I468=C$7,I468=C$8,I468=C$9,I468=C$10,I468=C$11,I468=C$12,I468=C$13,I468=C$14,I468=C$15),"本月合计",IF(I468="本月合计","本年累计",MAX(I$3:I468)+1)))</f>
        <v>0</v>
      </c>
      <c r="J469" s="3">
        <f>IF(T469="",0,IF(INT(LEFT(T469,C$21))=B$21,MAX(J$3:J468)+1,0))</f>
        <v>0</v>
      </c>
      <c r="K469" s="6">
        <f>IF(AND(O469=B$23,Q469=B$24),MAX(K$3:K468)+1,0)</f>
        <v>0</v>
      </c>
    </row>
    <row r="470" spans="8:11" ht="15" customHeight="1" x14ac:dyDescent="0.15">
      <c r="H470" s="5">
        <f t="shared" si="8"/>
        <v>0</v>
      </c>
      <c r="I470" s="5">
        <f>IF(MAX(I$1:I467)&gt;=B$16,0,IF(OR(I469=C$4,I469=C$5,I469=C$6,I469=C$7,I469=C$8,I469=C$9,I469=C$10,I469=C$11,I469=C$12,I469=C$13,I469=C$14,I469=C$15),"本月合计",IF(I469="本月合计","本年累计",MAX(I$3:I469)+1)))</f>
        <v>0</v>
      </c>
      <c r="J470" s="3">
        <f>IF(T470="",0,IF(INT(LEFT(T470,C$21))=B$21,MAX(J$3:J469)+1,0))</f>
        <v>0</v>
      </c>
      <c r="K470" s="6">
        <f>IF(AND(O470=B$23,Q470=B$24),MAX(K$3:K469)+1,0)</f>
        <v>0</v>
      </c>
    </row>
    <row r="471" spans="8:11" ht="15" customHeight="1" x14ac:dyDescent="0.15">
      <c r="H471" s="5">
        <f t="shared" si="8"/>
        <v>0</v>
      </c>
      <c r="I471" s="5">
        <f>IF(MAX(I$1:I468)&gt;=B$16,0,IF(OR(I470=C$4,I470=C$5,I470=C$6,I470=C$7,I470=C$8,I470=C$9,I470=C$10,I470=C$11,I470=C$12,I470=C$13,I470=C$14,I470=C$15),"本月合计",IF(I470="本月合计","本年累计",MAX(I$3:I470)+1)))</f>
        <v>0</v>
      </c>
      <c r="J471" s="3">
        <f>IF(T471="",0,IF(INT(LEFT(T471,C$21))=B$21,MAX(J$3:J470)+1,0))</f>
        <v>0</v>
      </c>
      <c r="K471" s="6">
        <f>IF(AND(O471=B$23,Q471=B$24),MAX(K$3:K470)+1,0)</f>
        <v>0</v>
      </c>
    </row>
    <row r="472" spans="8:11" ht="15" customHeight="1" x14ac:dyDescent="0.15">
      <c r="H472" s="5">
        <f t="shared" si="8"/>
        <v>0</v>
      </c>
      <c r="I472" s="5">
        <f>IF(MAX(I$1:I469)&gt;=B$16,0,IF(OR(I471=C$4,I471=C$5,I471=C$6,I471=C$7,I471=C$8,I471=C$9,I471=C$10,I471=C$11,I471=C$12,I471=C$13,I471=C$14,I471=C$15),"本月合计",IF(I471="本月合计","本年累计",MAX(I$3:I471)+1)))</f>
        <v>0</v>
      </c>
      <c r="J472" s="3">
        <f>IF(T472="",0,IF(INT(LEFT(T472,C$21))=B$21,MAX(J$3:J471)+1,0))</f>
        <v>0</v>
      </c>
      <c r="K472" s="6">
        <f>IF(AND(O472=B$23,Q472=B$24),MAX(K$3:K471)+1,0)</f>
        <v>0</v>
      </c>
    </row>
    <row r="473" spans="8:11" ht="15" customHeight="1" x14ac:dyDescent="0.15">
      <c r="H473" s="5">
        <f t="shared" si="8"/>
        <v>0</v>
      </c>
      <c r="I473" s="5">
        <f>IF(MAX(I$1:I470)&gt;=B$16,0,IF(OR(I472=C$4,I472=C$5,I472=C$6,I472=C$7,I472=C$8,I472=C$9,I472=C$10,I472=C$11,I472=C$12,I472=C$13,I472=C$14,I472=C$15),"本月合计",IF(I472="本月合计","本年累计",MAX(I$3:I472)+1)))</f>
        <v>0</v>
      </c>
      <c r="J473" s="3">
        <f>IF(T473="",0,IF(INT(LEFT(T473,C$21))=B$21,MAX(J$3:J472)+1,0))</f>
        <v>0</v>
      </c>
      <c r="K473" s="6">
        <f>IF(AND(O473=B$23,Q473=B$24),MAX(K$3:K472)+1,0)</f>
        <v>0</v>
      </c>
    </row>
    <row r="474" spans="8:11" ht="15" customHeight="1" x14ac:dyDescent="0.15">
      <c r="H474" s="5">
        <f t="shared" si="8"/>
        <v>0</v>
      </c>
      <c r="I474" s="5">
        <f>IF(MAX(I$1:I471)&gt;=B$16,0,IF(OR(I473=C$4,I473=C$5,I473=C$6,I473=C$7,I473=C$8,I473=C$9,I473=C$10,I473=C$11,I473=C$12,I473=C$13,I473=C$14,I473=C$15),"本月合计",IF(I473="本月合计","本年累计",MAX(I$3:I473)+1)))</f>
        <v>0</v>
      </c>
      <c r="J474" s="3">
        <f>IF(T474="",0,IF(INT(LEFT(T474,C$21))=B$21,MAX(J$3:J473)+1,0))</f>
        <v>0</v>
      </c>
      <c r="K474" s="6">
        <f>IF(AND(O474=B$23,Q474=B$24),MAX(K$3:K473)+1,0)</f>
        <v>0</v>
      </c>
    </row>
    <row r="475" spans="8:11" ht="15" customHeight="1" x14ac:dyDescent="0.15">
      <c r="H475" s="5">
        <f t="shared" si="8"/>
        <v>0</v>
      </c>
      <c r="I475" s="5">
        <f>IF(MAX(I$1:I472)&gt;=B$16,0,IF(OR(I474=C$4,I474=C$5,I474=C$6,I474=C$7,I474=C$8,I474=C$9,I474=C$10,I474=C$11,I474=C$12,I474=C$13,I474=C$14,I474=C$15),"本月合计",IF(I474="本月合计","本年累计",MAX(I$3:I474)+1)))</f>
        <v>0</v>
      </c>
      <c r="J475" s="3">
        <f>IF(T475="",0,IF(INT(LEFT(T475,C$21))=B$21,MAX(J$3:J474)+1,0))</f>
        <v>0</v>
      </c>
      <c r="K475" s="6">
        <f>IF(AND(O475=B$23,Q475=B$24),MAX(K$3:K474)+1,0)</f>
        <v>0</v>
      </c>
    </row>
    <row r="476" spans="8:11" ht="15" customHeight="1" x14ac:dyDescent="0.15">
      <c r="H476" s="5">
        <f t="shared" si="8"/>
        <v>0</v>
      </c>
      <c r="I476" s="5">
        <f>IF(MAX(I$1:I473)&gt;=B$16,0,IF(OR(I475=C$4,I475=C$5,I475=C$6,I475=C$7,I475=C$8,I475=C$9,I475=C$10,I475=C$11,I475=C$12,I475=C$13,I475=C$14,I475=C$15),"本月合计",IF(I475="本月合计","本年累计",MAX(I$3:I475)+1)))</f>
        <v>0</v>
      </c>
      <c r="J476" s="3">
        <f>IF(T476="",0,IF(INT(LEFT(T476,C$21))=B$21,MAX(J$3:J475)+1,0))</f>
        <v>0</v>
      </c>
      <c r="K476" s="6">
        <f>IF(AND(O476=B$23,Q476=B$24),MAX(K$3:K475)+1,0)</f>
        <v>0</v>
      </c>
    </row>
    <row r="477" spans="8:11" ht="15" customHeight="1" x14ac:dyDescent="0.15">
      <c r="H477" s="5">
        <f t="shared" si="8"/>
        <v>0</v>
      </c>
      <c r="I477" s="5">
        <f>IF(MAX(I$1:I474)&gt;=B$16,0,IF(OR(I476=C$4,I476=C$5,I476=C$6,I476=C$7,I476=C$8,I476=C$9,I476=C$10,I476=C$11,I476=C$12,I476=C$13,I476=C$14,I476=C$15),"本月合计",IF(I476="本月合计","本年累计",MAX(I$3:I476)+1)))</f>
        <v>0</v>
      </c>
      <c r="J477" s="3">
        <f>IF(T477="",0,IF(INT(LEFT(T477,C$21))=B$21,MAX(J$3:J476)+1,0))</f>
        <v>0</v>
      </c>
      <c r="K477" s="6">
        <f>IF(AND(O477=B$23,Q477=B$24),MAX(K$3:K476)+1,0)</f>
        <v>0</v>
      </c>
    </row>
    <row r="478" spans="8:11" ht="15" customHeight="1" x14ac:dyDescent="0.15">
      <c r="H478" s="5">
        <f t="shared" si="8"/>
        <v>0</v>
      </c>
      <c r="I478" s="5">
        <f>IF(MAX(I$1:I475)&gt;=B$16,0,IF(OR(I477=C$4,I477=C$5,I477=C$6,I477=C$7,I477=C$8,I477=C$9,I477=C$10,I477=C$11,I477=C$12,I477=C$13,I477=C$14,I477=C$15),"本月合计",IF(I477="本月合计","本年累计",MAX(I$3:I477)+1)))</f>
        <v>0</v>
      </c>
      <c r="J478" s="3">
        <f>IF(T478="",0,IF(INT(LEFT(T478,C$21))=B$21,MAX(J$3:J477)+1,0))</f>
        <v>0</v>
      </c>
      <c r="K478" s="6">
        <f>IF(AND(O478=B$23,Q478=B$24),MAX(K$3:K477)+1,0)</f>
        <v>0</v>
      </c>
    </row>
    <row r="479" spans="8:11" ht="15" customHeight="1" x14ac:dyDescent="0.15">
      <c r="H479" s="5">
        <f t="shared" si="8"/>
        <v>0</v>
      </c>
      <c r="I479" s="5">
        <f>IF(MAX(I$1:I476)&gt;=B$16,0,IF(OR(I478=C$4,I478=C$5,I478=C$6,I478=C$7,I478=C$8,I478=C$9,I478=C$10,I478=C$11,I478=C$12,I478=C$13,I478=C$14,I478=C$15),"本月合计",IF(I478="本月合计","本年累计",MAX(I$3:I478)+1)))</f>
        <v>0</v>
      </c>
      <c r="J479" s="3">
        <f>IF(T479="",0,IF(INT(LEFT(T479,C$21))=B$21,MAX(J$3:J478)+1,0))</f>
        <v>0</v>
      </c>
      <c r="K479" s="6">
        <f>IF(AND(O479=B$23,Q479=B$24),MAX(K$3:K478)+1,0)</f>
        <v>0</v>
      </c>
    </row>
    <row r="480" spans="8:11" ht="15" customHeight="1" x14ac:dyDescent="0.15">
      <c r="H480" s="5">
        <f t="shared" si="8"/>
        <v>0</v>
      </c>
      <c r="I480" s="5">
        <f>IF(MAX(I$1:I477)&gt;=B$16,0,IF(OR(I479=C$4,I479=C$5,I479=C$6,I479=C$7,I479=C$8,I479=C$9,I479=C$10,I479=C$11,I479=C$12,I479=C$13,I479=C$14,I479=C$15),"本月合计",IF(I479="本月合计","本年累计",MAX(I$3:I479)+1)))</f>
        <v>0</v>
      </c>
      <c r="J480" s="3">
        <f>IF(T480="",0,IF(INT(LEFT(T480,C$21))=B$21,MAX(J$3:J479)+1,0))</f>
        <v>0</v>
      </c>
      <c r="K480" s="6">
        <f>IF(AND(O480=B$23,Q480=B$24),MAX(K$3:K479)+1,0)</f>
        <v>0</v>
      </c>
    </row>
    <row r="481" spans="8:11" ht="15" customHeight="1" x14ac:dyDescent="0.15">
      <c r="H481" s="5">
        <f t="shared" si="8"/>
        <v>0</v>
      </c>
      <c r="I481" s="5">
        <f>IF(MAX(I$1:I478)&gt;=B$16,0,IF(OR(I480=C$4,I480=C$5,I480=C$6,I480=C$7,I480=C$8,I480=C$9,I480=C$10,I480=C$11,I480=C$12,I480=C$13,I480=C$14,I480=C$15),"本月合计",IF(I480="本月合计","本年累计",MAX(I$3:I480)+1)))</f>
        <v>0</v>
      </c>
      <c r="J481" s="3">
        <f>IF(T481="",0,IF(INT(LEFT(T481,C$21))=B$21,MAX(J$3:J480)+1,0))</f>
        <v>0</v>
      </c>
      <c r="K481" s="6">
        <f>IF(AND(O481=B$23,Q481=B$24),MAX(K$3:K480)+1,0)</f>
        <v>0</v>
      </c>
    </row>
    <row r="482" spans="8:11" ht="15" customHeight="1" x14ac:dyDescent="0.15">
      <c r="H482" s="5">
        <f t="shared" si="8"/>
        <v>0</v>
      </c>
      <c r="I482" s="5">
        <f>IF(MAX(I$1:I479)&gt;=B$16,0,IF(OR(I481=C$4,I481=C$5,I481=C$6,I481=C$7,I481=C$8,I481=C$9,I481=C$10,I481=C$11,I481=C$12,I481=C$13,I481=C$14,I481=C$15),"本月合计",IF(I481="本月合计","本年累计",MAX(I$3:I481)+1)))</f>
        <v>0</v>
      </c>
      <c r="J482" s="3">
        <f>IF(T482="",0,IF(INT(LEFT(T482,C$21))=B$21,MAX(J$3:J481)+1,0))</f>
        <v>0</v>
      </c>
      <c r="K482" s="6">
        <f>IF(AND(O482=B$23,Q482=B$24),MAX(K$3:K481)+1,0)</f>
        <v>0</v>
      </c>
    </row>
    <row r="483" spans="8:11" ht="15" customHeight="1" x14ac:dyDescent="0.15">
      <c r="H483" s="5">
        <f t="shared" si="8"/>
        <v>0</v>
      </c>
      <c r="I483" s="5">
        <f>IF(MAX(I$1:I480)&gt;=B$16,0,IF(OR(I482=C$4,I482=C$5,I482=C$6,I482=C$7,I482=C$8,I482=C$9,I482=C$10,I482=C$11,I482=C$12,I482=C$13,I482=C$14,I482=C$15),"本月合计",IF(I482="本月合计","本年累计",MAX(I$3:I482)+1)))</f>
        <v>0</v>
      </c>
      <c r="J483" s="3">
        <f>IF(T483="",0,IF(INT(LEFT(T483,C$21))=B$21,MAX(J$3:J482)+1,0))</f>
        <v>0</v>
      </c>
      <c r="K483" s="6">
        <f>IF(AND(O483=B$23,Q483=B$24),MAX(K$3:K482)+1,0)</f>
        <v>0</v>
      </c>
    </row>
    <row r="484" spans="8:11" ht="15" customHeight="1" x14ac:dyDescent="0.15">
      <c r="H484" s="5">
        <f t="shared" si="8"/>
        <v>0</v>
      </c>
      <c r="I484" s="5">
        <f>IF(MAX(I$1:I481)&gt;=B$16,0,IF(OR(I483=C$4,I483=C$5,I483=C$6,I483=C$7,I483=C$8,I483=C$9,I483=C$10,I483=C$11,I483=C$12,I483=C$13,I483=C$14,I483=C$15),"本月合计",IF(I483="本月合计","本年累计",MAX(I$3:I483)+1)))</f>
        <v>0</v>
      </c>
      <c r="J484" s="3">
        <f>IF(T484="",0,IF(INT(LEFT(T484,C$21))=B$21,MAX(J$3:J483)+1,0))</f>
        <v>0</v>
      </c>
      <c r="K484" s="6">
        <f>IF(AND(O484=B$23,Q484=B$24),MAX(K$3:K483)+1,0)</f>
        <v>0</v>
      </c>
    </row>
    <row r="485" spans="8:11" ht="15" customHeight="1" x14ac:dyDescent="0.15">
      <c r="H485" s="5">
        <f t="shared" si="8"/>
        <v>0</v>
      </c>
      <c r="I485" s="5">
        <f>IF(MAX(I$1:I482)&gt;=B$16,0,IF(OR(I484=C$4,I484=C$5,I484=C$6,I484=C$7,I484=C$8,I484=C$9,I484=C$10,I484=C$11,I484=C$12,I484=C$13,I484=C$14,I484=C$15),"本月合计",IF(I484="本月合计","本年累计",MAX(I$3:I484)+1)))</f>
        <v>0</v>
      </c>
      <c r="J485" s="3">
        <f>IF(T485="",0,IF(INT(LEFT(T485,C$21))=B$21,MAX(J$3:J484)+1,0))</f>
        <v>0</v>
      </c>
      <c r="K485" s="6">
        <f>IF(AND(O485=B$23,Q485=B$24),MAX(K$3:K484)+1,0)</f>
        <v>0</v>
      </c>
    </row>
    <row r="486" spans="8:11" ht="15" customHeight="1" x14ac:dyDescent="0.15">
      <c r="H486" s="5">
        <f t="shared" si="8"/>
        <v>0</v>
      </c>
      <c r="I486" s="5">
        <f>IF(MAX(I$1:I483)&gt;=B$16,0,IF(OR(I485=C$4,I485=C$5,I485=C$6,I485=C$7,I485=C$8,I485=C$9,I485=C$10,I485=C$11,I485=C$12,I485=C$13,I485=C$14,I485=C$15),"本月合计",IF(I485="本月合计","本年累计",MAX(I$3:I485)+1)))</f>
        <v>0</v>
      </c>
      <c r="J486" s="3">
        <f>IF(T486="",0,IF(INT(LEFT(T486,C$21))=B$21,MAX(J$3:J485)+1,0))</f>
        <v>0</v>
      </c>
      <c r="K486" s="6">
        <f>IF(AND(O486=B$23,Q486=B$24),MAX(K$3:K485)+1,0)</f>
        <v>0</v>
      </c>
    </row>
    <row r="487" spans="8:11" ht="15" customHeight="1" x14ac:dyDescent="0.15">
      <c r="H487" s="5">
        <f t="shared" si="8"/>
        <v>0</v>
      </c>
      <c r="I487" s="5">
        <f>IF(MAX(I$1:I484)&gt;=B$16,0,IF(OR(I486=C$4,I486=C$5,I486=C$6,I486=C$7,I486=C$8,I486=C$9,I486=C$10,I486=C$11,I486=C$12,I486=C$13,I486=C$14,I486=C$15),"本月合计",IF(I486="本月合计","本年累计",MAX(I$3:I486)+1)))</f>
        <v>0</v>
      </c>
      <c r="J487" s="3">
        <f>IF(T487="",0,IF(INT(LEFT(T487,C$21))=B$21,MAX(J$3:J486)+1,0))</f>
        <v>0</v>
      </c>
      <c r="K487" s="6">
        <f>IF(AND(O487=B$23,Q487=B$24),MAX(K$3:K486)+1,0)</f>
        <v>0</v>
      </c>
    </row>
    <row r="488" spans="8:11" ht="15" customHeight="1" x14ac:dyDescent="0.15">
      <c r="H488" s="5">
        <f t="shared" si="8"/>
        <v>0</v>
      </c>
      <c r="I488" s="5">
        <f>IF(MAX(I$1:I485)&gt;=B$16,0,IF(OR(I487=C$4,I487=C$5,I487=C$6,I487=C$7,I487=C$8,I487=C$9,I487=C$10,I487=C$11,I487=C$12,I487=C$13,I487=C$14,I487=C$15),"本月合计",IF(I487="本月合计","本年累计",MAX(I$3:I487)+1)))</f>
        <v>0</v>
      </c>
      <c r="J488" s="3">
        <f>IF(T488="",0,IF(INT(LEFT(T488,C$21))=B$21,MAX(J$3:J487)+1,0))</f>
        <v>0</v>
      </c>
      <c r="K488" s="6">
        <f>IF(AND(O488=B$23,Q488=B$24),MAX(K$3:K487)+1,0)</f>
        <v>0</v>
      </c>
    </row>
    <row r="489" spans="8:11" ht="15" customHeight="1" x14ac:dyDescent="0.15">
      <c r="H489" s="5">
        <f t="shared" si="8"/>
        <v>0</v>
      </c>
      <c r="I489" s="5">
        <f>IF(MAX(I$1:I486)&gt;=B$16,0,IF(OR(I488=C$4,I488=C$5,I488=C$6,I488=C$7,I488=C$8,I488=C$9,I488=C$10,I488=C$11,I488=C$12,I488=C$13,I488=C$14,I488=C$15),"本月合计",IF(I488="本月合计","本年累计",MAX(I$3:I488)+1)))</f>
        <v>0</v>
      </c>
      <c r="J489" s="3">
        <f>IF(T489="",0,IF(INT(LEFT(T489,C$21))=B$21,MAX(J$3:J488)+1,0))</f>
        <v>0</v>
      </c>
      <c r="K489" s="6">
        <f>IF(AND(O489=B$23,Q489=B$24),MAX(K$3:K488)+1,0)</f>
        <v>0</v>
      </c>
    </row>
    <row r="490" spans="8:11" ht="15" customHeight="1" x14ac:dyDescent="0.15">
      <c r="H490" s="5">
        <f t="shared" si="8"/>
        <v>0</v>
      </c>
      <c r="I490" s="5">
        <f>IF(MAX(I$1:I487)&gt;=B$16,0,IF(OR(I489=C$4,I489=C$5,I489=C$6,I489=C$7,I489=C$8,I489=C$9,I489=C$10,I489=C$11,I489=C$12,I489=C$13,I489=C$14,I489=C$15),"本月合计",IF(I489="本月合计","本年累计",MAX(I$3:I489)+1)))</f>
        <v>0</v>
      </c>
      <c r="J490" s="3">
        <f>IF(T490="",0,IF(INT(LEFT(T490,C$21))=B$21,MAX(J$3:J489)+1,0))</f>
        <v>0</v>
      </c>
      <c r="K490" s="6">
        <f>IF(AND(O490=B$23,Q490=B$24),MAX(K$3:K489)+1,0)</f>
        <v>0</v>
      </c>
    </row>
    <row r="491" spans="8:11" ht="15" customHeight="1" x14ac:dyDescent="0.15">
      <c r="H491" s="5">
        <f t="shared" si="8"/>
        <v>0</v>
      </c>
      <c r="I491" s="5">
        <f>IF(MAX(I$1:I488)&gt;=B$16,0,IF(OR(I490=C$4,I490=C$5,I490=C$6,I490=C$7,I490=C$8,I490=C$9,I490=C$10,I490=C$11,I490=C$12,I490=C$13,I490=C$14,I490=C$15),"本月合计",IF(I490="本月合计","本年累计",MAX(I$3:I490)+1)))</f>
        <v>0</v>
      </c>
      <c r="J491" s="3">
        <f>IF(T491="",0,IF(INT(LEFT(T491,C$21))=B$21,MAX(J$3:J490)+1,0))</f>
        <v>0</v>
      </c>
      <c r="K491" s="6">
        <f>IF(AND(O491=B$23,Q491=B$24),MAX(K$3:K490)+1,0)</f>
        <v>0</v>
      </c>
    </row>
    <row r="492" spans="8:11" ht="15" customHeight="1" x14ac:dyDescent="0.15">
      <c r="H492" s="5">
        <f t="shared" si="8"/>
        <v>0</v>
      </c>
      <c r="I492" s="5">
        <f>IF(MAX(I$1:I489)&gt;=B$16,0,IF(OR(I491=C$4,I491=C$5,I491=C$6,I491=C$7,I491=C$8,I491=C$9,I491=C$10,I491=C$11,I491=C$12,I491=C$13,I491=C$14,I491=C$15),"本月合计",IF(I491="本月合计","本年累计",MAX(I$3:I491)+1)))</f>
        <v>0</v>
      </c>
      <c r="J492" s="3">
        <f>IF(T492="",0,IF(INT(LEFT(T492,C$21))=B$21,MAX(J$3:J491)+1,0))</f>
        <v>0</v>
      </c>
      <c r="K492" s="6">
        <f>IF(AND(O492=B$23,Q492=B$24),MAX(K$3:K491)+1,0)</f>
        <v>0</v>
      </c>
    </row>
    <row r="493" spans="8:11" ht="15" customHeight="1" x14ac:dyDescent="0.15">
      <c r="H493" s="5">
        <f t="shared" si="8"/>
        <v>0</v>
      </c>
      <c r="I493" s="5">
        <f>IF(MAX(I$1:I490)&gt;=B$16,0,IF(OR(I492=C$4,I492=C$5,I492=C$6,I492=C$7,I492=C$8,I492=C$9,I492=C$10,I492=C$11,I492=C$12,I492=C$13,I492=C$14,I492=C$15),"本月合计",IF(I492="本月合计","本年累计",MAX(I$3:I492)+1)))</f>
        <v>0</v>
      </c>
      <c r="J493" s="3">
        <f>IF(T493="",0,IF(INT(LEFT(T493,C$21))=B$21,MAX(J$3:J492)+1,0))</f>
        <v>0</v>
      </c>
      <c r="K493" s="6">
        <f>IF(AND(O493=B$23,Q493=B$24),MAX(K$3:K492)+1,0)</f>
        <v>0</v>
      </c>
    </row>
    <row r="494" spans="8:11" ht="15" customHeight="1" x14ac:dyDescent="0.15">
      <c r="H494" s="5">
        <f t="shared" si="8"/>
        <v>0</v>
      </c>
      <c r="I494" s="5">
        <f>IF(MAX(I$1:I491)&gt;=B$16,0,IF(OR(I493=C$4,I493=C$5,I493=C$6,I493=C$7,I493=C$8,I493=C$9,I493=C$10,I493=C$11,I493=C$12,I493=C$13,I493=C$14,I493=C$15),"本月合计",IF(I493="本月合计","本年累计",MAX(I$3:I493)+1)))</f>
        <v>0</v>
      </c>
      <c r="J494" s="3">
        <f>IF(T494="",0,IF(INT(LEFT(T494,C$21))=B$21,MAX(J$3:J493)+1,0))</f>
        <v>0</v>
      </c>
      <c r="K494" s="6">
        <f>IF(AND(O494=B$23,Q494=B$24),MAX(K$3:K493)+1,0)</f>
        <v>0</v>
      </c>
    </row>
    <row r="495" spans="8:11" ht="15" customHeight="1" x14ac:dyDescent="0.15">
      <c r="H495" s="5">
        <f t="shared" si="8"/>
        <v>0</v>
      </c>
      <c r="I495" s="5">
        <f>IF(MAX(I$1:I492)&gt;=B$16,0,IF(OR(I494=C$4,I494=C$5,I494=C$6,I494=C$7,I494=C$8,I494=C$9,I494=C$10,I494=C$11,I494=C$12,I494=C$13,I494=C$14,I494=C$15),"本月合计",IF(I494="本月合计","本年累计",MAX(I$3:I494)+1)))</f>
        <v>0</v>
      </c>
      <c r="J495" s="3">
        <f>IF(T495="",0,IF(INT(LEFT(T495,C$21))=B$21,MAX(J$3:J494)+1,0))</f>
        <v>0</v>
      </c>
      <c r="K495" s="6">
        <f>IF(AND(O495=B$23,Q495=B$24),MAX(K$3:K494)+1,0)</f>
        <v>0</v>
      </c>
    </row>
    <row r="496" spans="8:11" ht="15" customHeight="1" x14ac:dyDescent="0.15">
      <c r="H496" s="5">
        <f t="shared" si="8"/>
        <v>0</v>
      </c>
      <c r="I496" s="5">
        <f>IF(MAX(I$1:I493)&gt;=B$16,0,IF(OR(I495=C$4,I495=C$5,I495=C$6,I495=C$7,I495=C$8,I495=C$9,I495=C$10,I495=C$11,I495=C$12,I495=C$13,I495=C$14,I495=C$15),"本月合计",IF(I495="本月合计","本年累计",MAX(I$3:I495)+1)))</f>
        <v>0</v>
      </c>
      <c r="J496" s="3">
        <f>IF(T496="",0,IF(INT(LEFT(T496,C$21))=B$21,MAX(J$3:J495)+1,0))</f>
        <v>0</v>
      </c>
      <c r="K496" s="6">
        <f>IF(AND(O496=B$23,Q496=B$24),MAX(K$3:K495)+1,0)</f>
        <v>0</v>
      </c>
    </row>
    <row r="497" spans="8:11" ht="15" customHeight="1" x14ac:dyDescent="0.15">
      <c r="H497" s="5">
        <f t="shared" si="8"/>
        <v>0</v>
      </c>
      <c r="I497" s="5">
        <f>IF(MAX(I$1:I494)&gt;=B$16,0,IF(OR(I496=C$4,I496=C$5,I496=C$6,I496=C$7,I496=C$8,I496=C$9,I496=C$10,I496=C$11,I496=C$12,I496=C$13,I496=C$14,I496=C$15),"本月合计",IF(I496="本月合计","本年累计",MAX(I$3:I496)+1)))</f>
        <v>0</v>
      </c>
      <c r="J497" s="3">
        <f>IF(T497="",0,IF(INT(LEFT(T497,C$21))=B$21,MAX(J$3:J496)+1,0))</f>
        <v>0</v>
      </c>
      <c r="K497" s="6">
        <f>IF(AND(O497=B$23,Q497=B$24),MAX(K$3:K496)+1,0)</f>
        <v>0</v>
      </c>
    </row>
    <row r="498" spans="8:11" ht="15" customHeight="1" x14ac:dyDescent="0.15">
      <c r="H498" s="5">
        <f t="shared" si="8"/>
        <v>0</v>
      </c>
      <c r="I498" s="5">
        <f>IF(MAX(I$1:I495)&gt;=B$16,0,IF(OR(I497=C$4,I497=C$5,I497=C$6,I497=C$7,I497=C$8,I497=C$9,I497=C$10,I497=C$11,I497=C$12,I497=C$13,I497=C$14,I497=C$15),"本月合计",IF(I497="本月合计","本年累计",MAX(I$3:I497)+1)))</f>
        <v>0</v>
      </c>
      <c r="J498" s="3">
        <f>IF(T498="",0,IF(INT(LEFT(T498,C$21))=B$21,MAX(J$3:J497)+1,0))</f>
        <v>0</v>
      </c>
      <c r="K498" s="6">
        <f>IF(AND(O498=B$23,Q498=B$24),MAX(K$3:K497)+1,0)</f>
        <v>0</v>
      </c>
    </row>
    <row r="499" spans="8:11" ht="15" customHeight="1" x14ac:dyDescent="0.15">
      <c r="H499" s="5">
        <f t="shared" si="8"/>
        <v>0</v>
      </c>
      <c r="I499" s="5">
        <f>IF(MAX(I$1:I496)&gt;=B$16,0,IF(OR(I498=C$4,I498=C$5,I498=C$6,I498=C$7,I498=C$8,I498=C$9,I498=C$10,I498=C$11,I498=C$12,I498=C$13,I498=C$14,I498=C$15),"本月合计",IF(I498="本月合计","本年累计",MAX(I$3:I498)+1)))</f>
        <v>0</v>
      </c>
      <c r="J499" s="3">
        <f>IF(T499="",0,IF(INT(LEFT(T499,C$21))=B$21,MAX(J$3:J498)+1,0))</f>
        <v>0</v>
      </c>
      <c r="K499" s="6">
        <f>IF(AND(O499=B$23,Q499=B$24),MAX(K$3:K498)+1,0)</f>
        <v>0</v>
      </c>
    </row>
    <row r="500" spans="8:11" ht="15" customHeight="1" x14ac:dyDescent="0.15">
      <c r="H500" s="5">
        <f t="shared" si="8"/>
        <v>0</v>
      </c>
      <c r="I500" s="5">
        <f>IF(MAX(I$1:I497)&gt;=B$16,0,IF(OR(I499=C$4,I499=C$5,I499=C$6,I499=C$7,I499=C$8,I499=C$9,I499=C$10,I499=C$11,I499=C$12,I499=C$13,I499=C$14,I499=C$15),"本月合计",IF(I499="本月合计","本年累计",MAX(I$3:I499)+1)))</f>
        <v>0</v>
      </c>
      <c r="J500" s="3">
        <f>IF(T500="",0,IF(INT(LEFT(T500,C$21))=B$21,MAX(J$3:J499)+1,0))</f>
        <v>0</v>
      </c>
      <c r="K500" s="6">
        <f>IF(AND(O500=B$23,Q500=B$24),MAX(K$3:K499)+1,0)</f>
        <v>0</v>
      </c>
    </row>
    <row r="501" spans="8:11" ht="15" customHeight="1" x14ac:dyDescent="0.15">
      <c r="H501" s="5">
        <f t="shared" si="8"/>
        <v>0</v>
      </c>
      <c r="I501" s="5">
        <f>IF(MAX(I$1:I498)&gt;=B$16,0,IF(OR(I500=C$4,I500=C$5,I500=C$6,I500=C$7,I500=C$8,I500=C$9,I500=C$10,I500=C$11,I500=C$12,I500=C$13,I500=C$14,I500=C$15),"本月合计",IF(I500="本月合计","本年累计",MAX(I$3:I500)+1)))</f>
        <v>0</v>
      </c>
      <c r="J501" s="3">
        <f>IF(T501="",0,IF(INT(LEFT(T501,C$21))=B$21,MAX(J$3:J500)+1,0))</f>
        <v>0</v>
      </c>
      <c r="K501" s="6">
        <f>IF(AND(O501=B$23,Q501=B$24),MAX(K$3:K500)+1,0)</f>
        <v>0</v>
      </c>
    </row>
    <row r="502" spans="8:11" ht="15" customHeight="1" x14ac:dyDescent="0.15">
      <c r="H502" s="5">
        <f t="shared" si="8"/>
        <v>0</v>
      </c>
      <c r="I502" s="5">
        <f>IF(MAX(I$1:I499)&gt;=B$16,0,IF(OR(I501=C$4,I501=C$5,I501=C$6,I501=C$7,I501=C$8,I501=C$9,I501=C$10,I501=C$11,I501=C$12,I501=C$13,I501=C$14,I501=C$15),"本月合计",IF(I501="本月合计","本年累计",MAX(I$3:I501)+1)))</f>
        <v>0</v>
      </c>
      <c r="J502" s="3">
        <f>IF(T502="",0,IF(INT(LEFT(T502,C$21))=B$21,MAX(J$3:J501)+1,0))</f>
        <v>0</v>
      </c>
      <c r="K502" s="6">
        <f>IF(AND(O502=B$23,Q502=B$24),MAX(K$3:K501)+1,0)</f>
        <v>0</v>
      </c>
    </row>
    <row r="503" spans="8:11" ht="15" customHeight="1" x14ac:dyDescent="0.15">
      <c r="H503" s="5">
        <f t="shared" si="8"/>
        <v>0</v>
      </c>
      <c r="I503" s="5">
        <f>IF(MAX(I$1:I500)&gt;=B$16,0,IF(OR(I502=C$4,I502=C$5,I502=C$6,I502=C$7,I502=C$8,I502=C$9,I502=C$10,I502=C$11,I502=C$12,I502=C$13,I502=C$14,I502=C$15),"本月合计",IF(I502="本月合计","本年累计",MAX(I$3:I502)+1)))</f>
        <v>0</v>
      </c>
      <c r="J503" s="3">
        <f>IF(T503="",0,IF(INT(LEFT(T503,C$21))=B$21,MAX(J$3:J502)+1,0))</f>
        <v>0</v>
      </c>
      <c r="K503" s="6">
        <f>IF(AND(O503=B$23,Q503=B$24),MAX(K$3:K502)+1,0)</f>
        <v>0</v>
      </c>
    </row>
    <row r="504" spans="8:11" ht="15" customHeight="1" x14ac:dyDescent="0.15">
      <c r="H504" s="5">
        <f t="shared" si="8"/>
        <v>0</v>
      </c>
      <c r="I504" s="5">
        <f>IF(MAX(I$1:I501)&gt;=B$16,0,IF(OR(I503=C$4,I503=C$5,I503=C$6,I503=C$7,I503=C$8,I503=C$9,I503=C$10,I503=C$11,I503=C$12,I503=C$13,I503=C$14,I503=C$15),"本月合计",IF(I503="本月合计","本年累计",MAX(I$3:I503)+1)))</f>
        <v>0</v>
      </c>
      <c r="J504" s="3">
        <f>IF(T504="",0,IF(INT(LEFT(T504,C$21))=B$21,MAX(J$3:J503)+1,0))</f>
        <v>0</v>
      </c>
      <c r="K504" s="6">
        <f>IF(AND(O504=B$23,Q504=B$24),MAX(K$3:K503)+1,0)</f>
        <v>0</v>
      </c>
    </row>
    <row r="505" spans="8:11" ht="15" customHeight="1" x14ac:dyDescent="0.15">
      <c r="H505" s="5">
        <f t="shared" si="8"/>
        <v>0</v>
      </c>
      <c r="I505" s="5">
        <f>IF(MAX(I$1:I502)&gt;=B$16,0,IF(OR(I504=C$4,I504=C$5,I504=C$6,I504=C$7,I504=C$8,I504=C$9,I504=C$10,I504=C$11,I504=C$12,I504=C$13,I504=C$14,I504=C$15),"本月合计",IF(I504="本月合计","本年累计",MAX(I$3:I504)+1)))</f>
        <v>0</v>
      </c>
      <c r="J505" s="3">
        <f>IF(T505="",0,IF(INT(LEFT(T505,C$21))=B$21,MAX(J$3:J504)+1,0))</f>
        <v>0</v>
      </c>
      <c r="K505" s="6">
        <f>IF(AND(O505=B$23,Q505=B$24),MAX(K$3:K504)+1,0)</f>
        <v>0</v>
      </c>
    </row>
    <row r="506" spans="8:11" ht="15" customHeight="1" x14ac:dyDescent="0.15">
      <c r="H506" s="5">
        <f t="shared" si="8"/>
        <v>0</v>
      </c>
      <c r="I506" s="5">
        <f>IF(MAX(I$1:I503)&gt;=B$16,0,IF(OR(I505=C$4,I505=C$5,I505=C$6,I505=C$7,I505=C$8,I505=C$9,I505=C$10,I505=C$11,I505=C$12,I505=C$13,I505=C$14,I505=C$15),"本月合计",IF(I505="本月合计","本年累计",MAX(I$3:I505)+1)))</f>
        <v>0</v>
      </c>
      <c r="J506" s="3">
        <f>IF(T506="",0,IF(INT(LEFT(T506,C$21))=B$21,MAX(J$3:J505)+1,0))</f>
        <v>0</v>
      </c>
      <c r="K506" s="6">
        <f>IF(AND(O506=B$23,Q506=B$24),MAX(K$3:K505)+1,0)</f>
        <v>0</v>
      </c>
    </row>
    <row r="507" spans="8:11" ht="15" customHeight="1" x14ac:dyDescent="0.15">
      <c r="H507" s="5">
        <f t="shared" si="8"/>
        <v>0</v>
      </c>
      <c r="I507" s="5">
        <f>IF(MAX(I$1:I504)&gt;=B$16,0,IF(OR(I506=C$4,I506=C$5,I506=C$6,I506=C$7,I506=C$8,I506=C$9,I506=C$10,I506=C$11,I506=C$12,I506=C$13,I506=C$14,I506=C$15),"本月合计",IF(I506="本月合计","本年累计",MAX(I$3:I506)+1)))</f>
        <v>0</v>
      </c>
      <c r="J507" s="3">
        <f>IF(T507="",0,IF(INT(LEFT(T507,C$21))=B$21,MAX(J$3:J506)+1,0))</f>
        <v>0</v>
      </c>
      <c r="K507" s="6">
        <f>IF(AND(O507=B$23,Q507=B$24),MAX(K$3:K506)+1,0)</f>
        <v>0</v>
      </c>
    </row>
    <row r="508" spans="8:11" ht="15" customHeight="1" x14ac:dyDescent="0.15">
      <c r="H508" s="5">
        <f t="shared" si="8"/>
        <v>0</v>
      </c>
      <c r="I508" s="5">
        <f>IF(MAX(I$1:I505)&gt;=B$16,0,IF(OR(I507=C$4,I507=C$5,I507=C$6,I507=C$7,I507=C$8,I507=C$9,I507=C$10,I507=C$11,I507=C$12,I507=C$13,I507=C$14,I507=C$15),"本月合计",IF(I507="本月合计","本年累计",MAX(I$3:I507)+1)))</f>
        <v>0</v>
      </c>
      <c r="J508" s="3">
        <f>IF(T508="",0,IF(INT(LEFT(T508,C$21))=B$21,MAX(J$3:J507)+1,0))</f>
        <v>0</v>
      </c>
      <c r="K508" s="6">
        <f>IF(AND(O508=B$23,Q508=B$24),MAX(K$3:K507)+1,0)</f>
        <v>0</v>
      </c>
    </row>
    <row r="509" spans="8:11" ht="15" customHeight="1" x14ac:dyDescent="0.15">
      <c r="H509" s="5">
        <f t="shared" si="8"/>
        <v>0</v>
      </c>
      <c r="I509" s="5">
        <f>IF(MAX(I$1:I506)&gt;=B$16,0,IF(OR(I508=C$4,I508=C$5,I508=C$6,I508=C$7,I508=C$8,I508=C$9,I508=C$10,I508=C$11,I508=C$12,I508=C$13,I508=C$14,I508=C$15),"本月合计",IF(I508="本月合计","本年累计",MAX(I$3:I508)+1)))</f>
        <v>0</v>
      </c>
      <c r="J509" s="3">
        <f>IF(T509="",0,IF(INT(LEFT(T509,C$21))=B$21,MAX(J$3:J508)+1,0))</f>
        <v>0</v>
      </c>
      <c r="K509" s="6">
        <f>IF(AND(O509=B$23,Q509=B$24),MAX(K$3:K508)+1,0)</f>
        <v>0</v>
      </c>
    </row>
    <row r="510" spans="8:11" ht="15" customHeight="1" x14ac:dyDescent="0.15">
      <c r="H510" s="5">
        <f t="shared" si="8"/>
        <v>0</v>
      </c>
      <c r="I510" s="5">
        <f>IF(MAX(I$1:I507)&gt;=B$16,0,IF(OR(I509=C$4,I509=C$5,I509=C$6,I509=C$7,I509=C$8,I509=C$9,I509=C$10,I509=C$11,I509=C$12,I509=C$13,I509=C$14,I509=C$15),"本月合计",IF(I509="本月合计","本年累计",MAX(I$3:I509)+1)))</f>
        <v>0</v>
      </c>
      <c r="J510" s="3">
        <f>IF(T510="",0,IF(INT(LEFT(T510,C$21))=B$21,MAX(J$3:J509)+1,0))</f>
        <v>0</v>
      </c>
      <c r="K510" s="6">
        <f>IF(AND(O510=B$23,Q510=B$24),MAX(K$3:K509)+1,0)</f>
        <v>0</v>
      </c>
    </row>
    <row r="511" spans="8:11" ht="15" customHeight="1" x14ac:dyDescent="0.15">
      <c r="H511" s="5">
        <f t="shared" si="8"/>
        <v>0</v>
      </c>
      <c r="I511" s="5">
        <f>IF(MAX(I$1:I508)&gt;=B$16,0,IF(OR(I510=C$4,I510=C$5,I510=C$6,I510=C$7,I510=C$8,I510=C$9,I510=C$10,I510=C$11,I510=C$12,I510=C$13,I510=C$14,I510=C$15),"本月合计",IF(I510="本月合计","本年累计",MAX(I$3:I510)+1)))</f>
        <v>0</v>
      </c>
      <c r="J511" s="3">
        <f>IF(T511="",0,IF(INT(LEFT(T511,C$21))=B$21,MAX(J$3:J510)+1,0))</f>
        <v>0</v>
      </c>
      <c r="K511" s="6">
        <f>IF(AND(O511=B$23,Q511=B$24),MAX(K$3:K510)+1,0)</f>
        <v>0</v>
      </c>
    </row>
    <row r="512" spans="8:11" ht="15" customHeight="1" x14ac:dyDescent="0.15">
      <c r="H512" s="5">
        <f t="shared" si="8"/>
        <v>0</v>
      </c>
      <c r="I512" s="5">
        <f>IF(MAX(I$1:I509)&gt;=B$16,0,IF(OR(I511=C$4,I511=C$5,I511=C$6,I511=C$7,I511=C$8,I511=C$9,I511=C$10,I511=C$11,I511=C$12,I511=C$13,I511=C$14,I511=C$15),"本月合计",IF(I511="本月合计","本年累计",MAX(I$3:I511)+1)))</f>
        <v>0</v>
      </c>
      <c r="J512" s="3">
        <f>IF(T512="",0,IF(INT(LEFT(T512,C$21))=B$21,MAX(J$3:J511)+1,0))</f>
        <v>0</v>
      </c>
      <c r="K512" s="6">
        <f>IF(AND(O512=B$23,Q512=B$24),MAX(K$3:K511)+1,0)</f>
        <v>0</v>
      </c>
    </row>
    <row r="513" spans="8:11" ht="15" customHeight="1" x14ac:dyDescent="0.15">
      <c r="H513" s="5">
        <f t="shared" si="8"/>
        <v>0</v>
      </c>
      <c r="I513" s="5">
        <f>IF(MAX(I$1:I510)&gt;=B$16,0,IF(OR(I512=C$4,I512=C$5,I512=C$6,I512=C$7,I512=C$8,I512=C$9,I512=C$10,I512=C$11,I512=C$12,I512=C$13,I512=C$14,I512=C$15),"本月合计",IF(I512="本月合计","本年累计",MAX(I$3:I512)+1)))</f>
        <v>0</v>
      </c>
      <c r="J513" s="3">
        <f>IF(T513="",0,IF(INT(LEFT(T513,C$21))=B$21,MAX(J$3:J512)+1,0))</f>
        <v>0</v>
      </c>
      <c r="K513" s="6">
        <f>IF(AND(O513=B$23,Q513=B$24),MAX(K$3:K512)+1,0)</f>
        <v>0</v>
      </c>
    </row>
    <row r="514" spans="8:11" ht="15" customHeight="1" x14ac:dyDescent="0.15">
      <c r="H514" s="5">
        <f t="shared" si="8"/>
        <v>0</v>
      </c>
      <c r="I514" s="5">
        <f>IF(MAX(I$1:I511)&gt;=B$16,0,IF(OR(I513=C$4,I513=C$5,I513=C$6,I513=C$7,I513=C$8,I513=C$9,I513=C$10,I513=C$11,I513=C$12,I513=C$13,I513=C$14,I513=C$15),"本月合计",IF(I513="本月合计","本年累计",MAX(I$3:I513)+1)))</f>
        <v>0</v>
      </c>
      <c r="J514" s="3">
        <f>IF(T514="",0,IF(INT(LEFT(T514,C$21))=B$21,MAX(J$3:J513)+1,0))</f>
        <v>0</v>
      </c>
      <c r="K514" s="6">
        <f>IF(AND(O514=B$23,Q514=B$24),MAX(K$3:K513)+1,0)</f>
        <v>0</v>
      </c>
    </row>
    <row r="515" spans="8:11" ht="15" customHeight="1" x14ac:dyDescent="0.15">
      <c r="H515" s="5">
        <f t="shared" si="8"/>
        <v>0</v>
      </c>
      <c r="I515" s="5">
        <f>IF(MAX(I$1:I512)&gt;=B$16,0,IF(OR(I514=C$4,I514=C$5,I514=C$6,I514=C$7,I514=C$8,I514=C$9,I514=C$10,I514=C$11,I514=C$12,I514=C$13,I514=C$14,I514=C$15),"本月合计",IF(I514="本月合计","本年累计",MAX(I$3:I514)+1)))</f>
        <v>0</v>
      </c>
      <c r="J515" s="3">
        <f>IF(T515="",0,IF(INT(LEFT(T515,C$21))=B$21,MAX(J$3:J514)+1,0))</f>
        <v>0</v>
      </c>
      <c r="K515" s="6">
        <f>IF(AND(O515=B$23,Q515=B$24),MAX(K$3:K514)+1,0)</f>
        <v>0</v>
      </c>
    </row>
    <row r="516" spans="8:11" ht="15" customHeight="1" x14ac:dyDescent="0.15">
      <c r="H516" s="5">
        <f t="shared" si="8"/>
        <v>0</v>
      </c>
      <c r="I516" s="5">
        <f>IF(MAX(I$1:I513)&gt;=B$16,0,IF(OR(I515=C$4,I515=C$5,I515=C$6,I515=C$7,I515=C$8,I515=C$9,I515=C$10,I515=C$11,I515=C$12,I515=C$13,I515=C$14,I515=C$15),"本月合计",IF(I515="本月合计","本年累计",MAX(I$3:I515)+1)))</f>
        <v>0</v>
      </c>
      <c r="J516" s="3">
        <f>IF(T516="",0,IF(INT(LEFT(T516,C$21))=B$21,MAX(J$3:J515)+1,0))</f>
        <v>0</v>
      </c>
      <c r="K516" s="6">
        <f>IF(AND(O516=B$23,Q516=B$24),MAX(K$3:K515)+1,0)</f>
        <v>0</v>
      </c>
    </row>
    <row r="517" spans="8:11" ht="15" customHeight="1" x14ac:dyDescent="0.15">
      <c r="H517" s="5">
        <f t="shared" ref="H517:H580" si="9">IF(I517=0,0,ROW()-3)</f>
        <v>0</v>
      </c>
      <c r="I517" s="5">
        <f>IF(MAX(I$1:I514)&gt;=B$16,0,IF(OR(I516=C$4,I516=C$5,I516=C$6,I516=C$7,I516=C$8,I516=C$9,I516=C$10,I516=C$11,I516=C$12,I516=C$13,I516=C$14,I516=C$15),"本月合计",IF(I516="本月合计","本年累计",MAX(I$3:I516)+1)))</f>
        <v>0</v>
      </c>
      <c r="J517" s="3">
        <f>IF(T517="",0,IF(INT(LEFT(T517,C$21))=B$21,MAX(J$3:J516)+1,0))</f>
        <v>0</v>
      </c>
      <c r="K517" s="6">
        <f>IF(AND(O517=B$23,Q517=B$24),MAX(K$3:K516)+1,0)</f>
        <v>0</v>
      </c>
    </row>
    <row r="518" spans="8:11" ht="15" customHeight="1" x14ac:dyDescent="0.15">
      <c r="H518" s="5">
        <f t="shared" si="9"/>
        <v>0</v>
      </c>
      <c r="I518" s="5">
        <f>IF(MAX(I$1:I515)&gt;=B$16,0,IF(OR(I517=C$4,I517=C$5,I517=C$6,I517=C$7,I517=C$8,I517=C$9,I517=C$10,I517=C$11,I517=C$12,I517=C$13,I517=C$14,I517=C$15),"本月合计",IF(I517="本月合计","本年累计",MAX(I$3:I517)+1)))</f>
        <v>0</v>
      </c>
      <c r="J518" s="3">
        <f>IF(T518="",0,IF(INT(LEFT(T518,C$21))=B$21,MAX(J$3:J517)+1,0))</f>
        <v>0</v>
      </c>
      <c r="K518" s="6">
        <f>IF(AND(O518=B$23,Q518=B$24),MAX(K$3:K517)+1,0)</f>
        <v>0</v>
      </c>
    </row>
    <row r="519" spans="8:11" ht="15" customHeight="1" x14ac:dyDescent="0.15">
      <c r="H519" s="5">
        <f t="shared" si="9"/>
        <v>0</v>
      </c>
      <c r="I519" s="5">
        <f>IF(MAX(I$1:I516)&gt;=B$16,0,IF(OR(I518=C$4,I518=C$5,I518=C$6,I518=C$7,I518=C$8,I518=C$9,I518=C$10,I518=C$11,I518=C$12,I518=C$13,I518=C$14,I518=C$15),"本月合计",IF(I518="本月合计","本年累计",MAX(I$3:I518)+1)))</f>
        <v>0</v>
      </c>
      <c r="J519" s="3">
        <f>IF(T519="",0,IF(INT(LEFT(T519,C$21))=B$21,MAX(J$3:J518)+1,0))</f>
        <v>0</v>
      </c>
      <c r="K519" s="6">
        <f>IF(AND(O519=B$23,Q519=B$24),MAX(K$3:K518)+1,0)</f>
        <v>0</v>
      </c>
    </row>
    <row r="520" spans="8:11" ht="15" customHeight="1" x14ac:dyDescent="0.15">
      <c r="H520" s="5">
        <f t="shared" si="9"/>
        <v>0</v>
      </c>
      <c r="I520" s="5">
        <f>IF(MAX(I$1:I517)&gt;=B$16,0,IF(OR(I519=C$4,I519=C$5,I519=C$6,I519=C$7,I519=C$8,I519=C$9,I519=C$10,I519=C$11,I519=C$12,I519=C$13,I519=C$14,I519=C$15),"本月合计",IF(I519="本月合计","本年累计",MAX(I$3:I519)+1)))</f>
        <v>0</v>
      </c>
      <c r="J520" s="3">
        <f>IF(T520="",0,IF(INT(LEFT(T520,C$21))=B$21,MAX(J$3:J519)+1,0))</f>
        <v>0</v>
      </c>
      <c r="K520" s="6">
        <f>IF(AND(O520=B$23,Q520=B$24),MAX(K$3:K519)+1,0)</f>
        <v>0</v>
      </c>
    </row>
    <row r="521" spans="8:11" ht="15" customHeight="1" x14ac:dyDescent="0.15">
      <c r="H521" s="5">
        <f t="shared" si="9"/>
        <v>0</v>
      </c>
      <c r="I521" s="5">
        <f>IF(MAX(I$1:I518)&gt;=B$16,0,IF(OR(I520=C$4,I520=C$5,I520=C$6,I520=C$7,I520=C$8,I520=C$9,I520=C$10,I520=C$11,I520=C$12,I520=C$13,I520=C$14,I520=C$15),"本月合计",IF(I520="本月合计","本年累计",MAX(I$3:I520)+1)))</f>
        <v>0</v>
      </c>
      <c r="J521" s="3">
        <f>IF(T521="",0,IF(INT(LEFT(T521,C$21))=B$21,MAX(J$3:J520)+1,0))</f>
        <v>0</v>
      </c>
      <c r="K521" s="6">
        <f>IF(AND(O521=B$23,Q521=B$24),MAX(K$3:K520)+1,0)</f>
        <v>0</v>
      </c>
    </row>
    <row r="522" spans="8:11" ht="15" customHeight="1" x14ac:dyDescent="0.15">
      <c r="H522" s="5">
        <f t="shared" si="9"/>
        <v>0</v>
      </c>
      <c r="I522" s="5">
        <f>IF(MAX(I$1:I519)&gt;=B$16,0,IF(OR(I521=C$4,I521=C$5,I521=C$6,I521=C$7,I521=C$8,I521=C$9,I521=C$10,I521=C$11,I521=C$12,I521=C$13,I521=C$14,I521=C$15),"本月合计",IF(I521="本月合计","本年累计",MAX(I$3:I521)+1)))</f>
        <v>0</v>
      </c>
      <c r="J522" s="3">
        <f>IF(T522="",0,IF(INT(LEFT(T522,C$21))=B$21,MAX(J$3:J521)+1,0))</f>
        <v>0</v>
      </c>
      <c r="K522" s="6">
        <f>IF(AND(O522=B$23,Q522=B$24),MAX(K$3:K521)+1,0)</f>
        <v>0</v>
      </c>
    </row>
    <row r="523" spans="8:11" ht="15" customHeight="1" x14ac:dyDescent="0.15">
      <c r="H523" s="5">
        <f t="shared" si="9"/>
        <v>0</v>
      </c>
      <c r="I523" s="5">
        <f>IF(MAX(I$1:I520)&gt;=B$16,0,IF(OR(I522=C$4,I522=C$5,I522=C$6,I522=C$7,I522=C$8,I522=C$9,I522=C$10,I522=C$11,I522=C$12,I522=C$13,I522=C$14,I522=C$15),"本月合计",IF(I522="本月合计","本年累计",MAX(I$3:I522)+1)))</f>
        <v>0</v>
      </c>
      <c r="J523" s="3">
        <f>IF(T523="",0,IF(INT(LEFT(T523,C$21))=B$21,MAX(J$3:J522)+1,0))</f>
        <v>0</v>
      </c>
      <c r="K523" s="6">
        <f>IF(AND(O523=B$23,Q523=B$24),MAX(K$3:K522)+1,0)</f>
        <v>0</v>
      </c>
    </row>
    <row r="524" spans="8:11" ht="15" customHeight="1" x14ac:dyDescent="0.15">
      <c r="H524" s="5">
        <f t="shared" si="9"/>
        <v>0</v>
      </c>
      <c r="I524" s="5">
        <f>IF(MAX(I$1:I521)&gt;=B$16,0,IF(OR(I523=C$4,I523=C$5,I523=C$6,I523=C$7,I523=C$8,I523=C$9,I523=C$10,I523=C$11,I523=C$12,I523=C$13,I523=C$14,I523=C$15),"本月合计",IF(I523="本月合计","本年累计",MAX(I$3:I523)+1)))</f>
        <v>0</v>
      </c>
      <c r="J524" s="3">
        <f>IF(T524="",0,IF(INT(LEFT(T524,C$21))=B$21,MAX(J$3:J523)+1,0))</f>
        <v>0</v>
      </c>
      <c r="K524" s="6">
        <f>IF(AND(O524=B$23,Q524=B$24),MAX(K$3:K523)+1,0)</f>
        <v>0</v>
      </c>
    </row>
    <row r="525" spans="8:11" ht="15" customHeight="1" x14ac:dyDescent="0.15">
      <c r="H525" s="5">
        <f t="shared" si="9"/>
        <v>0</v>
      </c>
      <c r="I525" s="5">
        <f>IF(MAX(I$1:I522)&gt;=B$16,0,IF(OR(I524=C$4,I524=C$5,I524=C$6,I524=C$7,I524=C$8,I524=C$9,I524=C$10,I524=C$11,I524=C$12,I524=C$13,I524=C$14,I524=C$15),"本月合计",IF(I524="本月合计","本年累计",MAX(I$3:I524)+1)))</f>
        <v>0</v>
      </c>
      <c r="J525" s="3">
        <f>IF(T525="",0,IF(INT(LEFT(T525,C$21))=B$21,MAX(J$3:J524)+1,0))</f>
        <v>0</v>
      </c>
      <c r="K525" s="6">
        <f>IF(AND(O525=B$23,Q525=B$24),MAX(K$3:K524)+1,0)</f>
        <v>0</v>
      </c>
    </row>
    <row r="526" spans="8:11" ht="15" customHeight="1" x14ac:dyDescent="0.15">
      <c r="H526" s="5">
        <f t="shared" si="9"/>
        <v>0</v>
      </c>
      <c r="I526" s="5">
        <f>IF(MAX(I$1:I523)&gt;=B$16,0,IF(OR(I525=C$4,I525=C$5,I525=C$6,I525=C$7,I525=C$8,I525=C$9,I525=C$10,I525=C$11,I525=C$12,I525=C$13,I525=C$14,I525=C$15),"本月合计",IF(I525="本月合计","本年累计",MAX(I$3:I525)+1)))</f>
        <v>0</v>
      </c>
      <c r="J526" s="3">
        <f>IF(T526="",0,IF(INT(LEFT(T526,C$21))=B$21,MAX(J$3:J525)+1,0))</f>
        <v>0</v>
      </c>
      <c r="K526" s="6">
        <f>IF(AND(O526=B$23,Q526=B$24),MAX(K$3:K525)+1,0)</f>
        <v>0</v>
      </c>
    </row>
    <row r="527" spans="8:11" ht="15" customHeight="1" x14ac:dyDescent="0.15">
      <c r="H527" s="5">
        <f t="shared" si="9"/>
        <v>0</v>
      </c>
      <c r="I527" s="5">
        <f>IF(MAX(I$1:I524)&gt;=B$16,0,IF(OR(I526=C$4,I526=C$5,I526=C$6,I526=C$7,I526=C$8,I526=C$9,I526=C$10,I526=C$11,I526=C$12,I526=C$13,I526=C$14,I526=C$15),"本月合计",IF(I526="本月合计","本年累计",MAX(I$3:I526)+1)))</f>
        <v>0</v>
      </c>
      <c r="J527" s="3">
        <f>IF(T527="",0,IF(INT(LEFT(T527,C$21))=B$21,MAX(J$3:J526)+1,0))</f>
        <v>0</v>
      </c>
      <c r="K527" s="6">
        <f>IF(AND(O527=B$23,Q527=B$24),MAX(K$3:K526)+1,0)</f>
        <v>0</v>
      </c>
    </row>
    <row r="528" spans="8:11" ht="15" customHeight="1" x14ac:dyDescent="0.15">
      <c r="H528" s="5">
        <f t="shared" si="9"/>
        <v>0</v>
      </c>
      <c r="I528" s="5">
        <f>IF(MAX(I$1:I525)&gt;=B$16,0,IF(OR(I527=C$4,I527=C$5,I527=C$6,I527=C$7,I527=C$8,I527=C$9,I527=C$10,I527=C$11,I527=C$12,I527=C$13,I527=C$14,I527=C$15),"本月合计",IF(I527="本月合计","本年累计",MAX(I$3:I527)+1)))</f>
        <v>0</v>
      </c>
      <c r="J528" s="3">
        <f>IF(T528="",0,IF(INT(LEFT(T528,C$21))=B$21,MAX(J$3:J527)+1,0))</f>
        <v>0</v>
      </c>
      <c r="K528" s="6">
        <f>IF(AND(O528=B$23,Q528=B$24),MAX(K$3:K527)+1,0)</f>
        <v>0</v>
      </c>
    </row>
    <row r="529" spans="8:11" ht="15" customHeight="1" x14ac:dyDescent="0.15">
      <c r="H529" s="5">
        <f t="shared" si="9"/>
        <v>0</v>
      </c>
      <c r="I529" s="5">
        <f>IF(MAX(I$1:I526)&gt;=B$16,0,IF(OR(I528=C$4,I528=C$5,I528=C$6,I528=C$7,I528=C$8,I528=C$9,I528=C$10,I528=C$11,I528=C$12,I528=C$13,I528=C$14,I528=C$15),"本月合计",IF(I528="本月合计","本年累计",MAX(I$3:I528)+1)))</f>
        <v>0</v>
      </c>
      <c r="J529" s="3">
        <f>IF(T529="",0,IF(INT(LEFT(T529,C$21))=B$21,MAX(J$3:J528)+1,0))</f>
        <v>0</v>
      </c>
      <c r="K529" s="6">
        <f>IF(AND(O529=B$23,Q529=B$24),MAX(K$3:K528)+1,0)</f>
        <v>0</v>
      </c>
    </row>
    <row r="530" spans="8:11" ht="15" customHeight="1" x14ac:dyDescent="0.15">
      <c r="H530" s="5">
        <f t="shared" si="9"/>
        <v>0</v>
      </c>
      <c r="I530" s="5">
        <f>IF(MAX(I$1:I527)&gt;=B$16,0,IF(OR(I529=C$4,I529=C$5,I529=C$6,I529=C$7,I529=C$8,I529=C$9,I529=C$10,I529=C$11,I529=C$12,I529=C$13,I529=C$14,I529=C$15),"本月合计",IF(I529="本月合计","本年累计",MAX(I$3:I529)+1)))</f>
        <v>0</v>
      </c>
      <c r="J530" s="3">
        <f>IF(T530="",0,IF(INT(LEFT(T530,C$21))=B$21,MAX(J$3:J529)+1,0))</f>
        <v>0</v>
      </c>
      <c r="K530" s="6">
        <f>IF(AND(O530=B$23,Q530=B$24),MAX(K$3:K529)+1,0)</f>
        <v>0</v>
      </c>
    </row>
    <row r="531" spans="8:11" ht="15" customHeight="1" x14ac:dyDescent="0.15">
      <c r="H531" s="5">
        <f t="shared" si="9"/>
        <v>0</v>
      </c>
      <c r="I531" s="5">
        <f>IF(MAX(I$1:I528)&gt;=B$16,0,IF(OR(I530=C$4,I530=C$5,I530=C$6,I530=C$7,I530=C$8,I530=C$9,I530=C$10,I530=C$11,I530=C$12,I530=C$13,I530=C$14,I530=C$15),"本月合计",IF(I530="本月合计","本年累计",MAX(I$3:I530)+1)))</f>
        <v>0</v>
      </c>
      <c r="J531" s="3">
        <f>IF(T531="",0,IF(INT(LEFT(T531,C$21))=B$21,MAX(J$3:J530)+1,0))</f>
        <v>0</v>
      </c>
      <c r="K531" s="6">
        <f>IF(AND(O531=B$23,Q531=B$24),MAX(K$3:K530)+1,0)</f>
        <v>0</v>
      </c>
    </row>
    <row r="532" spans="8:11" ht="15" customHeight="1" x14ac:dyDescent="0.15">
      <c r="H532" s="5">
        <f t="shared" si="9"/>
        <v>0</v>
      </c>
      <c r="I532" s="5">
        <f>IF(MAX(I$1:I529)&gt;=B$16,0,IF(OR(I531=C$4,I531=C$5,I531=C$6,I531=C$7,I531=C$8,I531=C$9,I531=C$10,I531=C$11,I531=C$12,I531=C$13,I531=C$14,I531=C$15),"本月合计",IF(I531="本月合计","本年累计",MAX(I$3:I531)+1)))</f>
        <v>0</v>
      </c>
      <c r="J532" s="3">
        <f>IF(T532="",0,IF(INT(LEFT(T532,C$21))=B$21,MAX(J$3:J531)+1,0))</f>
        <v>0</v>
      </c>
      <c r="K532" s="6">
        <f>IF(AND(O532=B$23,Q532=B$24),MAX(K$3:K531)+1,0)</f>
        <v>0</v>
      </c>
    </row>
    <row r="533" spans="8:11" ht="15" customHeight="1" x14ac:dyDescent="0.15">
      <c r="H533" s="5">
        <f t="shared" si="9"/>
        <v>0</v>
      </c>
      <c r="I533" s="5">
        <f>IF(MAX(I$1:I530)&gt;=B$16,0,IF(OR(I532=C$4,I532=C$5,I532=C$6,I532=C$7,I532=C$8,I532=C$9,I532=C$10,I532=C$11,I532=C$12,I532=C$13,I532=C$14,I532=C$15),"本月合计",IF(I532="本月合计","本年累计",MAX(I$3:I532)+1)))</f>
        <v>0</v>
      </c>
      <c r="J533" s="3">
        <f>IF(T533="",0,IF(INT(LEFT(T533,C$21))=B$21,MAX(J$3:J532)+1,0))</f>
        <v>0</v>
      </c>
      <c r="K533" s="6">
        <f>IF(AND(O533=B$23,Q533=B$24),MAX(K$3:K532)+1,0)</f>
        <v>0</v>
      </c>
    </row>
    <row r="534" spans="8:11" ht="15" customHeight="1" x14ac:dyDescent="0.15">
      <c r="H534" s="5">
        <f t="shared" si="9"/>
        <v>0</v>
      </c>
      <c r="I534" s="5">
        <f>IF(MAX(I$1:I531)&gt;=B$16,0,IF(OR(I533=C$4,I533=C$5,I533=C$6,I533=C$7,I533=C$8,I533=C$9,I533=C$10,I533=C$11,I533=C$12,I533=C$13,I533=C$14,I533=C$15),"本月合计",IF(I533="本月合计","本年累计",MAX(I$3:I533)+1)))</f>
        <v>0</v>
      </c>
      <c r="J534" s="3">
        <f>IF(T534="",0,IF(INT(LEFT(T534,C$21))=B$21,MAX(J$3:J533)+1,0))</f>
        <v>0</v>
      </c>
      <c r="K534" s="6">
        <f>IF(AND(O534=B$23,Q534=B$24),MAX(K$3:K533)+1,0)</f>
        <v>0</v>
      </c>
    </row>
    <row r="535" spans="8:11" ht="15" customHeight="1" x14ac:dyDescent="0.15">
      <c r="H535" s="5">
        <f t="shared" si="9"/>
        <v>0</v>
      </c>
      <c r="I535" s="5">
        <f>IF(MAX(I$1:I532)&gt;=B$16,0,IF(OR(I534=C$4,I534=C$5,I534=C$6,I534=C$7,I534=C$8,I534=C$9,I534=C$10,I534=C$11,I534=C$12,I534=C$13,I534=C$14,I534=C$15),"本月合计",IF(I534="本月合计","本年累计",MAX(I$3:I534)+1)))</f>
        <v>0</v>
      </c>
      <c r="J535" s="3">
        <f>IF(T535="",0,IF(INT(LEFT(T535,C$21))=B$21,MAX(J$3:J534)+1,0))</f>
        <v>0</v>
      </c>
      <c r="K535" s="6">
        <f>IF(AND(O535=B$23,Q535=B$24),MAX(K$3:K534)+1,0)</f>
        <v>0</v>
      </c>
    </row>
    <row r="536" spans="8:11" ht="15" customHeight="1" x14ac:dyDescent="0.15">
      <c r="H536" s="5">
        <f t="shared" si="9"/>
        <v>0</v>
      </c>
      <c r="I536" s="5">
        <f>IF(MAX(I$1:I533)&gt;=B$16,0,IF(OR(I535=C$4,I535=C$5,I535=C$6,I535=C$7,I535=C$8,I535=C$9,I535=C$10,I535=C$11,I535=C$12,I535=C$13,I535=C$14,I535=C$15),"本月合计",IF(I535="本月合计","本年累计",MAX(I$3:I535)+1)))</f>
        <v>0</v>
      </c>
      <c r="J536" s="3">
        <f>IF(T536="",0,IF(INT(LEFT(T536,C$21))=B$21,MAX(J$3:J535)+1,0))</f>
        <v>0</v>
      </c>
      <c r="K536" s="6">
        <f>IF(AND(O536=B$23,Q536=B$24),MAX(K$3:K535)+1,0)</f>
        <v>0</v>
      </c>
    </row>
    <row r="537" spans="8:11" ht="15" customHeight="1" x14ac:dyDescent="0.15">
      <c r="H537" s="5">
        <f t="shared" si="9"/>
        <v>0</v>
      </c>
      <c r="I537" s="5">
        <f>IF(MAX(I$1:I534)&gt;=B$16,0,IF(OR(I536=C$4,I536=C$5,I536=C$6,I536=C$7,I536=C$8,I536=C$9,I536=C$10,I536=C$11,I536=C$12,I536=C$13,I536=C$14,I536=C$15),"本月合计",IF(I536="本月合计","本年累计",MAX(I$3:I536)+1)))</f>
        <v>0</v>
      </c>
      <c r="J537" s="3">
        <f>IF(T537="",0,IF(INT(LEFT(T537,C$21))=B$21,MAX(J$3:J536)+1,0))</f>
        <v>0</v>
      </c>
      <c r="K537" s="6">
        <f>IF(AND(O537=B$23,Q537=B$24),MAX(K$3:K536)+1,0)</f>
        <v>0</v>
      </c>
    </row>
    <row r="538" spans="8:11" ht="15" customHeight="1" x14ac:dyDescent="0.15">
      <c r="H538" s="5">
        <f t="shared" si="9"/>
        <v>0</v>
      </c>
      <c r="I538" s="5">
        <f>IF(MAX(I$1:I535)&gt;=B$16,0,IF(OR(I537=C$4,I537=C$5,I537=C$6,I537=C$7,I537=C$8,I537=C$9,I537=C$10,I537=C$11,I537=C$12,I537=C$13,I537=C$14,I537=C$15),"本月合计",IF(I537="本月合计","本年累计",MAX(I$3:I537)+1)))</f>
        <v>0</v>
      </c>
      <c r="J538" s="3">
        <f>IF(T538="",0,IF(INT(LEFT(T538,C$21))=B$21,MAX(J$3:J537)+1,0))</f>
        <v>0</v>
      </c>
      <c r="K538" s="6">
        <f>IF(AND(O538=B$23,Q538=B$24),MAX(K$3:K537)+1,0)</f>
        <v>0</v>
      </c>
    </row>
    <row r="539" spans="8:11" ht="15" customHeight="1" x14ac:dyDescent="0.15">
      <c r="H539" s="5">
        <f t="shared" si="9"/>
        <v>0</v>
      </c>
      <c r="I539" s="5">
        <f>IF(MAX(I$1:I536)&gt;=B$16,0,IF(OR(I538=C$4,I538=C$5,I538=C$6,I538=C$7,I538=C$8,I538=C$9,I538=C$10,I538=C$11,I538=C$12,I538=C$13,I538=C$14,I538=C$15),"本月合计",IF(I538="本月合计","本年累计",MAX(I$3:I538)+1)))</f>
        <v>0</v>
      </c>
      <c r="J539" s="3">
        <f>IF(T539="",0,IF(INT(LEFT(T539,C$21))=B$21,MAX(J$3:J538)+1,0))</f>
        <v>0</v>
      </c>
      <c r="K539" s="6">
        <f>IF(AND(O539=B$23,Q539=B$24),MAX(K$3:K538)+1,0)</f>
        <v>0</v>
      </c>
    </row>
    <row r="540" spans="8:11" ht="15" customHeight="1" x14ac:dyDescent="0.15">
      <c r="H540" s="5">
        <f t="shared" si="9"/>
        <v>0</v>
      </c>
      <c r="I540" s="5">
        <f>IF(MAX(I$1:I537)&gt;=B$16,0,IF(OR(I539=C$4,I539=C$5,I539=C$6,I539=C$7,I539=C$8,I539=C$9,I539=C$10,I539=C$11,I539=C$12,I539=C$13,I539=C$14,I539=C$15),"本月合计",IF(I539="本月合计","本年累计",MAX(I$3:I539)+1)))</f>
        <v>0</v>
      </c>
      <c r="J540" s="3">
        <f>IF(T540="",0,IF(INT(LEFT(T540,C$21))=B$21,MAX(J$3:J539)+1,0))</f>
        <v>0</v>
      </c>
      <c r="K540" s="6">
        <f>IF(AND(O540=B$23,Q540=B$24),MAX(K$3:K539)+1,0)</f>
        <v>0</v>
      </c>
    </row>
    <row r="541" spans="8:11" ht="15" customHeight="1" x14ac:dyDescent="0.15">
      <c r="H541" s="5">
        <f t="shared" si="9"/>
        <v>0</v>
      </c>
      <c r="I541" s="5">
        <f>IF(MAX(I$1:I538)&gt;=B$16,0,IF(OR(I540=C$4,I540=C$5,I540=C$6,I540=C$7,I540=C$8,I540=C$9,I540=C$10,I540=C$11,I540=C$12,I540=C$13,I540=C$14,I540=C$15),"本月合计",IF(I540="本月合计","本年累计",MAX(I$3:I540)+1)))</f>
        <v>0</v>
      </c>
      <c r="J541" s="3">
        <f>IF(T541="",0,IF(INT(LEFT(T541,C$21))=B$21,MAX(J$3:J540)+1,0))</f>
        <v>0</v>
      </c>
      <c r="K541" s="6">
        <f>IF(AND(O541=B$23,Q541=B$24),MAX(K$3:K540)+1,0)</f>
        <v>0</v>
      </c>
    </row>
    <row r="542" spans="8:11" ht="15" customHeight="1" x14ac:dyDescent="0.15">
      <c r="H542" s="5">
        <f t="shared" si="9"/>
        <v>0</v>
      </c>
      <c r="I542" s="5">
        <f>IF(MAX(I$1:I539)&gt;=B$16,0,IF(OR(I541=C$4,I541=C$5,I541=C$6,I541=C$7,I541=C$8,I541=C$9,I541=C$10,I541=C$11,I541=C$12,I541=C$13,I541=C$14,I541=C$15),"本月合计",IF(I541="本月合计","本年累计",MAX(I$3:I541)+1)))</f>
        <v>0</v>
      </c>
      <c r="J542" s="3">
        <f>IF(T542="",0,IF(INT(LEFT(T542,C$21))=B$21,MAX(J$3:J541)+1,0))</f>
        <v>0</v>
      </c>
      <c r="K542" s="6">
        <f>IF(AND(O542=B$23,Q542=B$24),MAX(K$3:K541)+1,0)</f>
        <v>0</v>
      </c>
    </row>
    <row r="543" spans="8:11" ht="15" customHeight="1" x14ac:dyDescent="0.15">
      <c r="H543" s="5">
        <f t="shared" si="9"/>
        <v>0</v>
      </c>
      <c r="I543" s="5">
        <f>IF(MAX(I$1:I540)&gt;=B$16,0,IF(OR(I542=C$4,I542=C$5,I542=C$6,I542=C$7,I542=C$8,I542=C$9,I542=C$10,I542=C$11,I542=C$12,I542=C$13,I542=C$14,I542=C$15),"本月合计",IF(I542="本月合计","本年累计",MAX(I$3:I542)+1)))</f>
        <v>0</v>
      </c>
      <c r="J543" s="3">
        <f>IF(T543="",0,IF(INT(LEFT(T543,C$21))=B$21,MAX(J$3:J542)+1,0))</f>
        <v>0</v>
      </c>
      <c r="K543" s="6">
        <f>IF(AND(O543=B$23,Q543=B$24),MAX(K$3:K542)+1,0)</f>
        <v>0</v>
      </c>
    </row>
    <row r="544" spans="8:11" ht="15" customHeight="1" x14ac:dyDescent="0.15">
      <c r="H544" s="5">
        <f t="shared" si="9"/>
        <v>0</v>
      </c>
      <c r="I544" s="5">
        <f>IF(MAX(I$1:I541)&gt;=B$16,0,IF(OR(I543=C$4,I543=C$5,I543=C$6,I543=C$7,I543=C$8,I543=C$9,I543=C$10,I543=C$11,I543=C$12,I543=C$13,I543=C$14,I543=C$15),"本月合计",IF(I543="本月合计","本年累计",MAX(I$3:I543)+1)))</f>
        <v>0</v>
      </c>
      <c r="J544" s="3">
        <f>IF(T544="",0,IF(INT(LEFT(T544,C$21))=B$21,MAX(J$3:J543)+1,0))</f>
        <v>0</v>
      </c>
      <c r="K544" s="6">
        <f>IF(AND(O544=B$23,Q544=B$24),MAX(K$3:K543)+1,0)</f>
        <v>0</v>
      </c>
    </row>
    <row r="545" spans="8:11" ht="15" customHeight="1" x14ac:dyDescent="0.15">
      <c r="H545" s="5">
        <f t="shared" si="9"/>
        <v>0</v>
      </c>
      <c r="I545" s="5">
        <f>IF(MAX(I$1:I542)&gt;=B$16,0,IF(OR(I544=C$4,I544=C$5,I544=C$6,I544=C$7,I544=C$8,I544=C$9,I544=C$10,I544=C$11,I544=C$12,I544=C$13,I544=C$14,I544=C$15),"本月合计",IF(I544="本月合计","本年累计",MAX(I$3:I544)+1)))</f>
        <v>0</v>
      </c>
      <c r="J545" s="3">
        <f>IF(T545="",0,IF(INT(LEFT(T545,C$21))=B$21,MAX(J$3:J544)+1,0))</f>
        <v>0</v>
      </c>
      <c r="K545" s="6">
        <f>IF(AND(O545=B$23,Q545=B$24),MAX(K$3:K544)+1,0)</f>
        <v>0</v>
      </c>
    </row>
    <row r="546" spans="8:11" ht="15" customHeight="1" x14ac:dyDescent="0.15">
      <c r="H546" s="5">
        <f t="shared" si="9"/>
        <v>0</v>
      </c>
      <c r="I546" s="5">
        <f>IF(MAX(I$1:I543)&gt;=B$16,0,IF(OR(I545=C$4,I545=C$5,I545=C$6,I545=C$7,I545=C$8,I545=C$9,I545=C$10,I545=C$11,I545=C$12,I545=C$13,I545=C$14,I545=C$15),"本月合计",IF(I545="本月合计","本年累计",MAX(I$3:I545)+1)))</f>
        <v>0</v>
      </c>
      <c r="J546" s="3">
        <f>IF(T546="",0,IF(INT(LEFT(T546,C$21))=B$21,MAX(J$3:J545)+1,0))</f>
        <v>0</v>
      </c>
      <c r="K546" s="6">
        <f>IF(AND(O546=B$23,Q546=B$24),MAX(K$3:K545)+1,0)</f>
        <v>0</v>
      </c>
    </row>
    <row r="547" spans="8:11" ht="15" customHeight="1" x14ac:dyDescent="0.15">
      <c r="H547" s="5">
        <f t="shared" si="9"/>
        <v>0</v>
      </c>
      <c r="I547" s="5">
        <f>IF(MAX(I$1:I544)&gt;=B$16,0,IF(OR(I546=C$4,I546=C$5,I546=C$6,I546=C$7,I546=C$8,I546=C$9,I546=C$10,I546=C$11,I546=C$12,I546=C$13,I546=C$14,I546=C$15),"本月合计",IF(I546="本月合计","本年累计",MAX(I$3:I546)+1)))</f>
        <v>0</v>
      </c>
      <c r="J547" s="3">
        <f>IF(T547="",0,IF(INT(LEFT(T547,C$21))=B$21,MAX(J$3:J546)+1,0))</f>
        <v>0</v>
      </c>
      <c r="K547" s="6">
        <f>IF(AND(O547=B$23,Q547=B$24),MAX(K$3:K546)+1,0)</f>
        <v>0</v>
      </c>
    </row>
    <row r="548" spans="8:11" ht="15" customHeight="1" x14ac:dyDescent="0.15">
      <c r="H548" s="5">
        <f t="shared" si="9"/>
        <v>0</v>
      </c>
      <c r="I548" s="5">
        <f>IF(MAX(I$1:I545)&gt;=B$16,0,IF(OR(I547=C$4,I547=C$5,I547=C$6,I547=C$7,I547=C$8,I547=C$9,I547=C$10,I547=C$11,I547=C$12,I547=C$13,I547=C$14,I547=C$15),"本月合计",IF(I547="本月合计","本年累计",MAX(I$3:I547)+1)))</f>
        <v>0</v>
      </c>
      <c r="J548" s="3">
        <f>IF(T548="",0,IF(INT(LEFT(T548,C$21))=B$21,MAX(J$3:J547)+1,0))</f>
        <v>0</v>
      </c>
      <c r="K548" s="6">
        <f>IF(AND(O548=B$23,Q548=B$24),MAX(K$3:K547)+1,0)</f>
        <v>0</v>
      </c>
    </row>
    <row r="549" spans="8:11" ht="15" customHeight="1" x14ac:dyDescent="0.15">
      <c r="H549" s="5">
        <f t="shared" si="9"/>
        <v>0</v>
      </c>
      <c r="I549" s="5">
        <f>IF(MAX(I$1:I546)&gt;=B$16,0,IF(OR(I548=C$4,I548=C$5,I548=C$6,I548=C$7,I548=C$8,I548=C$9,I548=C$10,I548=C$11,I548=C$12,I548=C$13,I548=C$14,I548=C$15),"本月合计",IF(I548="本月合计","本年累计",MAX(I$3:I548)+1)))</f>
        <v>0</v>
      </c>
      <c r="J549" s="3">
        <f>IF(T549="",0,IF(INT(LEFT(T549,C$21))=B$21,MAX(J$3:J548)+1,0))</f>
        <v>0</v>
      </c>
      <c r="K549" s="6">
        <f>IF(AND(O549=B$23,Q549=B$24),MAX(K$3:K548)+1,0)</f>
        <v>0</v>
      </c>
    </row>
    <row r="550" spans="8:11" ht="15" customHeight="1" x14ac:dyDescent="0.15">
      <c r="H550" s="5">
        <f t="shared" si="9"/>
        <v>0</v>
      </c>
      <c r="I550" s="5">
        <f>IF(MAX(I$1:I547)&gt;=B$16,0,IF(OR(I549=C$4,I549=C$5,I549=C$6,I549=C$7,I549=C$8,I549=C$9,I549=C$10,I549=C$11,I549=C$12,I549=C$13,I549=C$14,I549=C$15),"本月合计",IF(I549="本月合计","本年累计",MAX(I$3:I549)+1)))</f>
        <v>0</v>
      </c>
      <c r="J550" s="3">
        <f>IF(T550="",0,IF(INT(LEFT(T550,C$21))=B$21,MAX(J$3:J549)+1,0))</f>
        <v>0</v>
      </c>
      <c r="K550" s="6">
        <f>IF(AND(O550=B$23,Q550=B$24),MAX(K$3:K549)+1,0)</f>
        <v>0</v>
      </c>
    </row>
    <row r="551" spans="8:11" ht="15" customHeight="1" x14ac:dyDescent="0.15">
      <c r="H551" s="5">
        <f t="shared" si="9"/>
        <v>0</v>
      </c>
      <c r="I551" s="5">
        <f>IF(MAX(I$1:I548)&gt;=B$16,0,IF(OR(I550=C$4,I550=C$5,I550=C$6,I550=C$7,I550=C$8,I550=C$9,I550=C$10,I550=C$11,I550=C$12,I550=C$13,I550=C$14,I550=C$15),"本月合计",IF(I550="本月合计","本年累计",MAX(I$3:I550)+1)))</f>
        <v>0</v>
      </c>
      <c r="J551" s="3">
        <f>IF(T551="",0,IF(INT(LEFT(T551,C$21))=B$21,MAX(J$3:J550)+1,0))</f>
        <v>0</v>
      </c>
      <c r="K551" s="6">
        <f>IF(AND(O551=B$23,Q551=B$24),MAX(K$3:K550)+1,0)</f>
        <v>0</v>
      </c>
    </row>
    <row r="552" spans="8:11" ht="15" customHeight="1" x14ac:dyDescent="0.15">
      <c r="H552" s="5">
        <f t="shared" si="9"/>
        <v>0</v>
      </c>
      <c r="I552" s="5">
        <f>IF(MAX(I$1:I549)&gt;=B$16,0,IF(OR(I551=C$4,I551=C$5,I551=C$6,I551=C$7,I551=C$8,I551=C$9,I551=C$10,I551=C$11,I551=C$12,I551=C$13,I551=C$14,I551=C$15),"本月合计",IF(I551="本月合计","本年累计",MAX(I$3:I551)+1)))</f>
        <v>0</v>
      </c>
      <c r="J552" s="3">
        <f>IF(T552="",0,IF(INT(LEFT(T552,C$21))=B$21,MAX(J$3:J551)+1,0))</f>
        <v>0</v>
      </c>
      <c r="K552" s="6">
        <f>IF(AND(O552=B$23,Q552=B$24),MAX(K$3:K551)+1,0)</f>
        <v>0</v>
      </c>
    </row>
    <row r="553" spans="8:11" ht="15" customHeight="1" x14ac:dyDescent="0.15">
      <c r="H553" s="5">
        <f t="shared" si="9"/>
        <v>0</v>
      </c>
      <c r="I553" s="5">
        <f>IF(MAX(I$1:I550)&gt;=B$16,0,IF(OR(I552=C$4,I552=C$5,I552=C$6,I552=C$7,I552=C$8,I552=C$9,I552=C$10,I552=C$11,I552=C$12,I552=C$13,I552=C$14,I552=C$15),"本月合计",IF(I552="本月合计","本年累计",MAX(I$3:I552)+1)))</f>
        <v>0</v>
      </c>
      <c r="J553" s="3">
        <f>IF(T553="",0,IF(INT(LEFT(T553,C$21))=B$21,MAX(J$3:J552)+1,0))</f>
        <v>0</v>
      </c>
      <c r="K553" s="6">
        <f>IF(AND(O553=B$23,Q553=B$24),MAX(K$3:K552)+1,0)</f>
        <v>0</v>
      </c>
    </row>
    <row r="554" spans="8:11" ht="15" customHeight="1" x14ac:dyDescent="0.15">
      <c r="H554" s="5">
        <f t="shared" si="9"/>
        <v>0</v>
      </c>
      <c r="I554" s="5">
        <f>IF(MAX(I$1:I551)&gt;=B$16,0,IF(OR(I553=C$4,I553=C$5,I553=C$6,I553=C$7,I553=C$8,I553=C$9,I553=C$10,I553=C$11,I553=C$12,I553=C$13,I553=C$14,I553=C$15),"本月合计",IF(I553="本月合计","本年累计",MAX(I$3:I553)+1)))</f>
        <v>0</v>
      </c>
      <c r="J554" s="3">
        <f>IF(T554="",0,IF(INT(LEFT(T554,C$21))=B$21,MAX(J$3:J553)+1,0))</f>
        <v>0</v>
      </c>
      <c r="K554" s="6">
        <f>IF(AND(O554=B$23,Q554=B$24),MAX(K$3:K553)+1,0)</f>
        <v>0</v>
      </c>
    </row>
    <row r="555" spans="8:11" ht="15" customHeight="1" x14ac:dyDescent="0.15">
      <c r="H555" s="5">
        <f t="shared" si="9"/>
        <v>0</v>
      </c>
      <c r="I555" s="5">
        <f>IF(MAX(I$1:I552)&gt;=B$16,0,IF(OR(I554=C$4,I554=C$5,I554=C$6,I554=C$7,I554=C$8,I554=C$9,I554=C$10,I554=C$11,I554=C$12,I554=C$13,I554=C$14,I554=C$15),"本月合计",IF(I554="本月合计","本年累计",MAX(I$3:I554)+1)))</f>
        <v>0</v>
      </c>
      <c r="J555" s="3">
        <f>IF(T555="",0,IF(INT(LEFT(T555,C$21))=B$21,MAX(J$3:J554)+1,0))</f>
        <v>0</v>
      </c>
      <c r="K555" s="6">
        <f>IF(AND(O555=B$23,Q555=B$24),MAX(K$3:K554)+1,0)</f>
        <v>0</v>
      </c>
    </row>
    <row r="556" spans="8:11" ht="15" customHeight="1" x14ac:dyDescent="0.15">
      <c r="H556" s="5">
        <f t="shared" si="9"/>
        <v>0</v>
      </c>
      <c r="I556" s="5">
        <f>IF(MAX(I$1:I553)&gt;=B$16,0,IF(OR(I555=C$4,I555=C$5,I555=C$6,I555=C$7,I555=C$8,I555=C$9,I555=C$10,I555=C$11,I555=C$12,I555=C$13,I555=C$14,I555=C$15),"本月合计",IF(I555="本月合计","本年累计",MAX(I$3:I555)+1)))</f>
        <v>0</v>
      </c>
      <c r="J556" s="3">
        <f>IF(T556="",0,IF(INT(LEFT(T556,C$21))=B$21,MAX(J$3:J555)+1,0))</f>
        <v>0</v>
      </c>
      <c r="K556" s="6">
        <f>IF(AND(O556=B$23,Q556=B$24),MAX(K$3:K555)+1,0)</f>
        <v>0</v>
      </c>
    </row>
    <row r="557" spans="8:11" ht="15" customHeight="1" x14ac:dyDescent="0.15">
      <c r="H557" s="5">
        <f t="shared" si="9"/>
        <v>0</v>
      </c>
      <c r="I557" s="5">
        <f>IF(MAX(I$1:I554)&gt;=B$16,0,IF(OR(I556=C$4,I556=C$5,I556=C$6,I556=C$7,I556=C$8,I556=C$9,I556=C$10,I556=C$11,I556=C$12,I556=C$13,I556=C$14,I556=C$15),"本月合计",IF(I556="本月合计","本年累计",MAX(I$3:I556)+1)))</f>
        <v>0</v>
      </c>
      <c r="J557" s="3">
        <f>IF(T557="",0,IF(INT(LEFT(T557,C$21))=B$21,MAX(J$3:J556)+1,0))</f>
        <v>0</v>
      </c>
      <c r="K557" s="6">
        <f>IF(AND(O557=B$23,Q557=B$24),MAX(K$3:K556)+1,0)</f>
        <v>0</v>
      </c>
    </row>
    <row r="558" spans="8:11" ht="15" customHeight="1" x14ac:dyDescent="0.15">
      <c r="H558" s="5">
        <f t="shared" si="9"/>
        <v>0</v>
      </c>
      <c r="I558" s="5">
        <f>IF(MAX(I$1:I555)&gt;=B$16,0,IF(OR(I557=C$4,I557=C$5,I557=C$6,I557=C$7,I557=C$8,I557=C$9,I557=C$10,I557=C$11,I557=C$12,I557=C$13,I557=C$14,I557=C$15),"本月合计",IF(I557="本月合计","本年累计",MAX(I$3:I557)+1)))</f>
        <v>0</v>
      </c>
      <c r="J558" s="3">
        <f>IF(T558="",0,IF(INT(LEFT(T558,C$21))=B$21,MAX(J$3:J557)+1,0))</f>
        <v>0</v>
      </c>
      <c r="K558" s="6">
        <f>IF(AND(O558=B$23,Q558=B$24),MAX(K$3:K557)+1,0)</f>
        <v>0</v>
      </c>
    </row>
    <row r="559" spans="8:11" ht="15" customHeight="1" x14ac:dyDescent="0.15">
      <c r="H559" s="5">
        <f t="shared" si="9"/>
        <v>0</v>
      </c>
      <c r="I559" s="5">
        <f>IF(MAX(I$1:I556)&gt;=B$16,0,IF(OR(I558=C$4,I558=C$5,I558=C$6,I558=C$7,I558=C$8,I558=C$9,I558=C$10,I558=C$11,I558=C$12,I558=C$13,I558=C$14,I558=C$15),"本月合计",IF(I558="本月合计","本年累计",MAX(I$3:I558)+1)))</f>
        <v>0</v>
      </c>
      <c r="J559" s="3">
        <f>IF(T559="",0,IF(INT(LEFT(T559,C$21))=B$21,MAX(J$3:J558)+1,0))</f>
        <v>0</v>
      </c>
      <c r="K559" s="6">
        <f>IF(AND(O559=B$23,Q559=B$24),MAX(K$3:K558)+1,0)</f>
        <v>0</v>
      </c>
    </row>
    <row r="560" spans="8:11" ht="15" customHeight="1" x14ac:dyDescent="0.15">
      <c r="H560" s="5">
        <f t="shared" si="9"/>
        <v>0</v>
      </c>
      <c r="I560" s="5">
        <f>IF(MAX(I$1:I557)&gt;=B$16,0,IF(OR(I559=C$4,I559=C$5,I559=C$6,I559=C$7,I559=C$8,I559=C$9,I559=C$10,I559=C$11,I559=C$12,I559=C$13,I559=C$14,I559=C$15),"本月合计",IF(I559="本月合计","本年累计",MAX(I$3:I559)+1)))</f>
        <v>0</v>
      </c>
      <c r="J560" s="3">
        <f>IF(T560="",0,IF(INT(LEFT(T560,C$21))=B$21,MAX(J$3:J559)+1,0))</f>
        <v>0</v>
      </c>
      <c r="K560" s="6">
        <f>IF(AND(O560=B$23,Q560=B$24),MAX(K$3:K559)+1,0)</f>
        <v>0</v>
      </c>
    </row>
    <row r="561" spans="8:11" ht="15" customHeight="1" x14ac:dyDescent="0.15">
      <c r="H561" s="5">
        <f t="shared" si="9"/>
        <v>0</v>
      </c>
      <c r="I561" s="5">
        <f>IF(MAX(I$1:I558)&gt;=B$16,0,IF(OR(I560=C$4,I560=C$5,I560=C$6,I560=C$7,I560=C$8,I560=C$9,I560=C$10,I560=C$11,I560=C$12,I560=C$13,I560=C$14,I560=C$15),"本月合计",IF(I560="本月合计","本年累计",MAX(I$3:I560)+1)))</f>
        <v>0</v>
      </c>
      <c r="J561" s="3">
        <f>IF(T561="",0,IF(INT(LEFT(T561,C$21))=B$21,MAX(J$3:J560)+1,0))</f>
        <v>0</v>
      </c>
      <c r="K561" s="6">
        <f>IF(AND(O561=B$23,Q561=B$24),MAX(K$3:K560)+1,0)</f>
        <v>0</v>
      </c>
    </row>
    <row r="562" spans="8:11" ht="15" customHeight="1" x14ac:dyDescent="0.15">
      <c r="H562" s="5">
        <f t="shared" si="9"/>
        <v>0</v>
      </c>
      <c r="I562" s="5">
        <f>IF(MAX(I$1:I559)&gt;=B$16,0,IF(OR(I561=C$4,I561=C$5,I561=C$6,I561=C$7,I561=C$8,I561=C$9,I561=C$10,I561=C$11,I561=C$12,I561=C$13,I561=C$14,I561=C$15),"本月合计",IF(I561="本月合计","本年累计",MAX(I$3:I561)+1)))</f>
        <v>0</v>
      </c>
      <c r="J562" s="3">
        <f>IF(T562="",0,IF(INT(LEFT(T562,C$21))=B$21,MAX(J$3:J561)+1,0))</f>
        <v>0</v>
      </c>
      <c r="K562" s="6">
        <f>IF(AND(O562=B$23,Q562=B$24),MAX(K$3:K561)+1,0)</f>
        <v>0</v>
      </c>
    </row>
    <row r="563" spans="8:11" ht="15" customHeight="1" x14ac:dyDescent="0.15">
      <c r="H563" s="5">
        <f t="shared" si="9"/>
        <v>0</v>
      </c>
      <c r="I563" s="5">
        <f>IF(MAX(I$1:I560)&gt;=B$16,0,IF(OR(I562=C$4,I562=C$5,I562=C$6,I562=C$7,I562=C$8,I562=C$9,I562=C$10,I562=C$11,I562=C$12,I562=C$13,I562=C$14,I562=C$15),"本月合计",IF(I562="本月合计","本年累计",MAX(I$3:I562)+1)))</f>
        <v>0</v>
      </c>
      <c r="J563" s="3">
        <f>IF(T563="",0,IF(INT(LEFT(T563,C$21))=B$21,MAX(J$3:J562)+1,0))</f>
        <v>0</v>
      </c>
      <c r="K563" s="6">
        <f>IF(AND(O563=B$23,Q563=B$24),MAX(K$3:K562)+1,0)</f>
        <v>0</v>
      </c>
    </row>
    <row r="564" spans="8:11" ht="15" customHeight="1" x14ac:dyDescent="0.15">
      <c r="H564" s="5">
        <f t="shared" si="9"/>
        <v>0</v>
      </c>
      <c r="I564" s="5">
        <f>IF(MAX(I$1:I561)&gt;=B$16,0,IF(OR(I563=C$4,I563=C$5,I563=C$6,I563=C$7,I563=C$8,I563=C$9,I563=C$10,I563=C$11,I563=C$12,I563=C$13,I563=C$14,I563=C$15),"本月合计",IF(I563="本月合计","本年累计",MAX(I$3:I563)+1)))</f>
        <v>0</v>
      </c>
      <c r="J564" s="3">
        <f>IF(T564="",0,IF(INT(LEFT(T564,C$21))=B$21,MAX(J$3:J563)+1,0))</f>
        <v>0</v>
      </c>
      <c r="K564" s="6">
        <f>IF(AND(O564=B$23,Q564=B$24),MAX(K$3:K563)+1,0)</f>
        <v>0</v>
      </c>
    </row>
    <row r="565" spans="8:11" ht="15" customHeight="1" x14ac:dyDescent="0.15">
      <c r="H565" s="5">
        <f t="shared" si="9"/>
        <v>0</v>
      </c>
      <c r="I565" s="5">
        <f>IF(MAX(I$1:I562)&gt;=B$16,0,IF(OR(I564=C$4,I564=C$5,I564=C$6,I564=C$7,I564=C$8,I564=C$9,I564=C$10,I564=C$11,I564=C$12,I564=C$13,I564=C$14,I564=C$15),"本月合计",IF(I564="本月合计","本年累计",MAX(I$3:I564)+1)))</f>
        <v>0</v>
      </c>
      <c r="J565" s="3">
        <f>IF(T565="",0,IF(INT(LEFT(T565,C$21))=B$21,MAX(J$3:J564)+1,0))</f>
        <v>0</v>
      </c>
      <c r="K565" s="6">
        <f>IF(AND(O565=B$23,Q565=B$24),MAX(K$3:K564)+1,0)</f>
        <v>0</v>
      </c>
    </row>
    <row r="566" spans="8:11" ht="15" customHeight="1" x14ac:dyDescent="0.15">
      <c r="H566" s="5">
        <f t="shared" si="9"/>
        <v>0</v>
      </c>
      <c r="I566" s="5">
        <f>IF(MAX(I$1:I563)&gt;=B$16,0,IF(OR(I565=C$4,I565=C$5,I565=C$6,I565=C$7,I565=C$8,I565=C$9,I565=C$10,I565=C$11,I565=C$12,I565=C$13,I565=C$14,I565=C$15),"本月合计",IF(I565="本月合计","本年累计",MAX(I$3:I565)+1)))</f>
        <v>0</v>
      </c>
      <c r="J566" s="3">
        <f>IF(T566="",0,IF(INT(LEFT(T566,C$21))=B$21,MAX(J$3:J565)+1,0))</f>
        <v>0</v>
      </c>
      <c r="K566" s="6">
        <f>IF(AND(O566=B$23,Q566=B$24),MAX(K$3:K565)+1,0)</f>
        <v>0</v>
      </c>
    </row>
    <row r="567" spans="8:11" ht="15" customHeight="1" x14ac:dyDescent="0.15">
      <c r="H567" s="5">
        <f t="shared" si="9"/>
        <v>0</v>
      </c>
      <c r="I567" s="5">
        <f>IF(MAX(I$1:I564)&gt;=B$16,0,IF(OR(I566=C$4,I566=C$5,I566=C$6,I566=C$7,I566=C$8,I566=C$9,I566=C$10,I566=C$11,I566=C$12,I566=C$13,I566=C$14,I566=C$15),"本月合计",IF(I566="本月合计","本年累计",MAX(I$3:I566)+1)))</f>
        <v>0</v>
      </c>
      <c r="J567" s="3">
        <f>IF(T567="",0,IF(INT(LEFT(T567,C$21))=B$21,MAX(J$3:J566)+1,0))</f>
        <v>0</v>
      </c>
      <c r="K567" s="6">
        <f>IF(AND(O567=B$23,Q567=B$24),MAX(K$3:K566)+1,0)</f>
        <v>0</v>
      </c>
    </row>
    <row r="568" spans="8:11" ht="15" customHeight="1" x14ac:dyDescent="0.15">
      <c r="H568" s="5">
        <f t="shared" si="9"/>
        <v>0</v>
      </c>
      <c r="I568" s="5">
        <f>IF(MAX(I$1:I565)&gt;=B$16,0,IF(OR(I567=C$4,I567=C$5,I567=C$6,I567=C$7,I567=C$8,I567=C$9,I567=C$10,I567=C$11,I567=C$12,I567=C$13,I567=C$14,I567=C$15),"本月合计",IF(I567="本月合计","本年累计",MAX(I$3:I567)+1)))</f>
        <v>0</v>
      </c>
      <c r="J568" s="3">
        <f>IF(T568="",0,IF(INT(LEFT(T568,C$21))=B$21,MAX(J$3:J567)+1,0))</f>
        <v>0</v>
      </c>
      <c r="K568" s="6">
        <f>IF(AND(O568=B$23,Q568=B$24),MAX(K$3:K567)+1,0)</f>
        <v>0</v>
      </c>
    </row>
    <row r="569" spans="8:11" ht="15" customHeight="1" x14ac:dyDescent="0.15">
      <c r="H569" s="5">
        <f t="shared" si="9"/>
        <v>0</v>
      </c>
      <c r="I569" s="5">
        <f>IF(MAX(I$1:I566)&gt;=B$16,0,IF(OR(I568=C$4,I568=C$5,I568=C$6,I568=C$7,I568=C$8,I568=C$9,I568=C$10,I568=C$11,I568=C$12,I568=C$13,I568=C$14,I568=C$15),"本月合计",IF(I568="本月合计","本年累计",MAX(I$3:I568)+1)))</f>
        <v>0</v>
      </c>
      <c r="J569" s="3">
        <f>IF(T569="",0,IF(INT(LEFT(T569,C$21))=B$21,MAX(J$3:J568)+1,0))</f>
        <v>0</v>
      </c>
      <c r="K569" s="6">
        <f>IF(AND(O569=B$23,Q569=B$24),MAX(K$3:K568)+1,0)</f>
        <v>0</v>
      </c>
    </row>
    <row r="570" spans="8:11" ht="15" customHeight="1" x14ac:dyDescent="0.15">
      <c r="H570" s="5">
        <f t="shared" si="9"/>
        <v>0</v>
      </c>
      <c r="I570" s="5">
        <f>IF(MAX(I$1:I567)&gt;=B$16,0,IF(OR(I569=C$4,I569=C$5,I569=C$6,I569=C$7,I569=C$8,I569=C$9,I569=C$10,I569=C$11,I569=C$12,I569=C$13,I569=C$14,I569=C$15),"本月合计",IF(I569="本月合计","本年累计",MAX(I$3:I569)+1)))</f>
        <v>0</v>
      </c>
      <c r="J570" s="3">
        <f>IF(T570="",0,IF(INT(LEFT(T570,C$21))=B$21,MAX(J$3:J569)+1,0))</f>
        <v>0</v>
      </c>
      <c r="K570" s="6">
        <f>IF(AND(O570=B$23,Q570=B$24),MAX(K$3:K569)+1,0)</f>
        <v>0</v>
      </c>
    </row>
    <row r="571" spans="8:11" ht="15" customHeight="1" x14ac:dyDescent="0.15">
      <c r="H571" s="5">
        <f t="shared" si="9"/>
        <v>0</v>
      </c>
      <c r="I571" s="5">
        <f>IF(MAX(I$1:I568)&gt;=B$16,0,IF(OR(I570=C$4,I570=C$5,I570=C$6,I570=C$7,I570=C$8,I570=C$9,I570=C$10,I570=C$11,I570=C$12,I570=C$13,I570=C$14,I570=C$15),"本月合计",IF(I570="本月合计","本年累计",MAX(I$3:I570)+1)))</f>
        <v>0</v>
      </c>
      <c r="J571" s="3">
        <f>IF(T571="",0,IF(INT(LEFT(T571,C$21))=B$21,MAX(J$3:J570)+1,0))</f>
        <v>0</v>
      </c>
      <c r="K571" s="6">
        <f>IF(AND(O571=B$23,Q571=B$24),MAX(K$3:K570)+1,0)</f>
        <v>0</v>
      </c>
    </row>
    <row r="572" spans="8:11" ht="15" customHeight="1" x14ac:dyDescent="0.15">
      <c r="H572" s="5">
        <f t="shared" si="9"/>
        <v>0</v>
      </c>
      <c r="I572" s="5">
        <f>IF(MAX(I$1:I569)&gt;=B$16,0,IF(OR(I571=C$4,I571=C$5,I571=C$6,I571=C$7,I571=C$8,I571=C$9,I571=C$10,I571=C$11,I571=C$12,I571=C$13,I571=C$14,I571=C$15),"本月合计",IF(I571="本月合计","本年累计",MAX(I$3:I571)+1)))</f>
        <v>0</v>
      </c>
      <c r="J572" s="3">
        <f>IF(T572="",0,IF(INT(LEFT(T572,C$21))=B$21,MAX(J$3:J571)+1,0))</f>
        <v>0</v>
      </c>
      <c r="K572" s="6">
        <f>IF(AND(O572=B$23,Q572=B$24),MAX(K$3:K571)+1,0)</f>
        <v>0</v>
      </c>
    </row>
    <row r="573" spans="8:11" ht="15" customHeight="1" x14ac:dyDescent="0.15">
      <c r="H573" s="5">
        <f t="shared" si="9"/>
        <v>0</v>
      </c>
      <c r="I573" s="5">
        <f>IF(MAX(I$1:I570)&gt;=B$16,0,IF(OR(I572=C$4,I572=C$5,I572=C$6,I572=C$7,I572=C$8,I572=C$9,I572=C$10,I572=C$11,I572=C$12,I572=C$13,I572=C$14,I572=C$15),"本月合计",IF(I572="本月合计","本年累计",MAX(I$3:I572)+1)))</f>
        <v>0</v>
      </c>
      <c r="J573" s="3">
        <f>IF(T573="",0,IF(INT(LEFT(T573,C$21))=B$21,MAX(J$3:J572)+1,0))</f>
        <v>0</v>
      </c>
      <c r="K573" s="6">
        <f>IF(AND(O573=B$23,Q573=B$24),MAX(K$3:K572)+1,0)</f>
        <v>0</v>
      </c>
    </row>
    <row r="574" spans="8:11" ht="15" customHeight="1" x14ac:dyDescent="0.15">
      <c r="H574" s="5">
        <f t="shared" si="9"/>
        <v>0</v>
      </c>
      <c r="I574" s="5">
        <f>IF(MAX(I$1:I571)&gt;=B$16,0,IF(OR(I573=C$4,I573=C$5,I573=C$6,I573=C$7,I573=C$8,I573=C$9,I573=C$10,I573=C$11,I573=C$12,I573=C$13,I573=C$14,I573=C$15),"本月合计",IF(I573="本月合计","本年累计",MAX(I$3:I573)+1)))</f>
        <v>0</v>
      </c>
      <c r="J574" s="3">
        <f>IF(T574="",0,IF(INT(LEFT(T574,C$21))=B$21,MAX(J$3:J573)+1,0))</f>
        <v>0</v>
      </c>
      <c r="K574" s="6">
        <f>IF(AND(O574=B$23,Q574=B$24),MAX(K$3:K573)+1,0)</f>
        <v>0</v>
      </c>
    </row>
    <row r="575" spans="8:11" ht="15" customHeight="1" x14ac:dyDescent="0.15">
      <c r="H575" s="5">
        <f t="shared" si="9"/>
        <v>0</v>
      </c>
      <c r="I575" s="5">
        <f>IF(MAX(I$1:I572)&gt;=B$16,0,IF(OR(I574=C$4,I574=C$5,I574=C$6,I574=C$7,I574=C$8,I574=C$9,I574=C$10,I574=C$11,I574=C$12,I574=C$13,I574=C$14,I574=C$15),"本月合计",IF(I574="本月合计","本年累计",MAX(I$3:I574)+1)))</f>
        <v>0</v>
      </c>
      <c r="J575" s="3">
        <f>IF(T575="",0,IF(INT(LEFT(T575,C$21))=B$21,MAX(J$3:J574)+1,0))</f>
        <v>0</v>
      </c>
      <c r="K575" s="6">
        <f>IF(AND(O575=B$23,Q575=B$24),MAX(K$3:K574)+1,0)</f>
        <v>0</v>
      </c>
    </row>
    <row r="576" spans="8:11" ht="15" customHeight="1" x14ac:dyDescent="0.15">
      <c r="H576" s="5">
        <f t="shared" si="9"/>
        <v>0</v>
      </c>
      <c r="I576" s="5">
        <f>IF(MAX(I$1:I573)&gt;=B$16,0,IF(OR(I575=C$4,I575=C$5,I575=C$6,I575=C$7,I575=C$8,I575=C$9,I575=C$10,I575=C$11,I575=C$12,I575=C$13,I575=C$14,I575=C$15),"本月合计",IF(I575="本月合计","本年累计",MAX(I$3:I575)+1)))</f>
        <v>0</v>
      </c>
      <c r="J576" s="3">
        <f>IF(T576="",0,IF(INT(LEFT(T576,C$21))=B$21,MAX(J$3:J575)+1,0))</f>
        <v>0</v>
      </c>
      <c r="K576" s="6">
        <f>IF(AND(O576=B$23,Q576=B$24),MAX(K$3:K575)+1,0)</f>
        <v>0</v>
      </c>
    </row>
    <row r="577" spans="8:11" ht="15" customHeight="1" x14ac:dyDescent="0.15">
      <c r="H577" s="5">
        <f t="shared" si="9"/>
        <v>0</v>
      </c>
      <c r="I577" s="5">
        <f>IF(MAX(I$1:I574)&gt;=B$16,0,IF(OR(I576=C$4,I576=C$5,I576=C$6,I576=C$7,I576=C$8,I576=C$9,I576=C$10,I576=C$11,I576=C$12,I576=C$13,I576=C$14,I576=C$15),"本月合计",IF(I576="本月合计","本年累计",MAX(I$3:I576)+1)))</f>
        <v>0</v>
      </c>
      <c r="J577" s="3">
        <f>IF(T577="",0,IF(INT(LEFT(T577,C$21))=B$21,MAX(J$3:J576)+1,0))</f>
        <v>0</v>
      </c>
      <c r="K577" s="6">
        <f>IF(AND(O577=B$23,Q577=B$24),MAX(K$3:K576)+1,0)</f>
        <v>0</v>
      </c>
    </row>
    <row r="578" spans="8:11" ht="15" customHeight="1" x14ac:dyDescent="0.15">
      <c r="H578" s="5">
        <f t="shared" si="9"/>
        <v>0</v>
      </c>
      <c r="I578" s="5">
        <f>IF(MAX(I$1:I575)&gt;=B$16,0,IF(OR(I577=C$4,I577=C$5,I577=C$6,I577=C$7,I577=C$8,I577=C$9,I577=C$10,I577=C$11,I577=C$12,I577=C$13,I577=C$14,I577=C$15),"本月合计",IF(I577="本月合计","本年累计",MAX(I$3:I577)+1)))</f>
        <v>0</v>
      </c>
      <c r="J578" s="3">
        <f>IF(T578="",0,IF(INT(LEFT(T578,C$21))=B$21,MAX(J$3:J577)+1,0))</f>
        <v>0</v>
      </c>
      <c r="K578" s="6">
        <f>IF(AND(O578=B$23,Q578=B$24),MAX(K$3:K577)+1,0)</f>
        <v>0</v>
      </c>
    </row>
    <row r="579" spans="8:11" ht="15" customHeight="1" x14ac:dyDescent="0.15">
      <c r="H579" s="5">
        <f t="shared" si="9"/>
        <v>0</v>
      </c>
      <c r="I579" s="5">
        <f>IF(MAX(I$1:I576)&gt;=B$16,0,IF(OR(I578=C$4,I578=C$5,I578=C$6,I578=C$7,I578=C$8,I578=C$9,I578=C$10,I578=C$11,I578=C$12,I578=C$13,I578=C$14,I578=C$15),"本月合计",IF(I578="本月合计","本年累计",MAX(I$3:I578)+1)))</f>
        <v>0</v>
      </c>
      <c r="J579" s="3">
        <f>IF(T579="",0,IF(INT(LEFT(T579,C$21))=B$21,MAX(J$3:J578)+1,0))</f>
        <v>0</v>
      </c>
      <c r="K579" s="6">
        <f>IF(AND(O579=B$23,Q579=B$24),MAX(K$3:K578)+1,0)</f>
        <v>0</v>
      </c>
    </row>
    <row r="580" spans="8:11" ht="15" customHeight="1" x14ac:dyDescent="0.15">
      <c r="H580" s="5">
        <f t="shared" si="9"/>
        <v>0</v>
      </c>
      <c r="I580" s="5">
        <f>IF(MAX(I$1:I577)&gt;=B$16,0,IF(OR(I579=C$4,I579=C$5,I579=C$6,I579=C$7,I579=C$8,I579=C$9,I579=C$10,I579=C$11,I579=C$12,I579=C$13,I579=C$14,I579=C$15),"本月合计",IF(I579="本月合计","本年累计",MAX(I$3:I579)+1)))</f>
        <v>0</v>
      </c>
      <c r="J580" s="3">
        <f>IF(T580="",0,IF(INT(LEFT(T580,C$21))=B$21,MAX(J$3:J579)+1,0))</f>
        <v>0</v>
      </c>
      <c r="K580" s="6">
        <f>IF(AND(O580=B$23,Q580=B$24),MAX(K$3:K579)+1,0)</f>
        <v>0</v>
      </c>
    </row>
    <row r="581" spans="8:11" ht="15" customHeight="1" x14ac:dyDescent="0.15">
      <c r="H581" s="5">
        <f t="shared" ref="H581:H644" si="10">IF(I581=0,0,ROW()-3)</f>
        <v>0</v>
      </c>
      <c r="I581" s="5">
        <f>IF(MAX(I$1:I578)&gt;=B$16,0,IF(OR(I580=C$4,I580=C$5,I580=C$6,I580=C$7,I580=C$8,I580=C$9,I580=C$10,I580=C$11,I580=C$12,I580=C$13,I580=C$14,I580=C$15),"本月合计",IF(I580="本月合计","本年累计",MAX(I$3:I580)+1)))</f>
        <v>0</v>
      </c>
      <c r="J581" s="3">
        <f>IF(T581="",0,IF(INT(LEFT(T581,C$21))=B$21,MAX(J$3:J580)+1,0))</f>
        <v>0</v>
      </c>
      <c r="K581" s="6">
        <f>IF(AND(O581=B$23,Q581=B$24),MAX(K$3:K580)+1,0)</f>
        <v>0</v>
      </c>
    </row>
    <row r="582" spans="8:11" ht="15" customHeight="1" x14ac:dyDescent="0.15">
      <c r="H582" s="5">
        <f t="shared" si="10"/>
        <v>0</v>
      </c>
      <c r="I582" s="5">
        <f>IF(MAX(I$1:I579)&gt;=B$16,0,IF(OR(I581=C$4,I581=C$5,I581=C$6,I581=C$7,I581=C$8,I581=C$9,I581=C$10,I581=C$11,I581=C$12,I581=C$13,I581=C$14,I581=C$15),"本月合计",IF(I581="本月合计","本年累计",MAX(I$3:I581)+1)))</f>
        <v>0</v>
      </c>
      <c r="J582" s="3">
        <f>IF(T582="",0,IF(INT(LEFT(T582,C$21))=B$21,MAX(J$3:J581)+1,0))</f>
        <v>0</v>
      </c>
      <c r="K582" s="6">
        <f>IF(AND(O582=B$23,Q582=B$24),MAX(K$3:K581)+1,0)</f>
        <v>0</v>
      </c>
    </row>
    <row r="583" spans="8:11" ht="15" customHeight="1" x14ac:dyDescent="0.15">
      <c r="H583" s="5">
        <f t="shared" si="10"/>
        <v>0</v>
      </c>
      <c r="I583" s="5">
        <f>IF(MAX(I$1:I580)&gt;=B$16,0,IF(OR(I582=C$4,I582=C$5,I582=C$6,I582=C$7,I582=C$8,I582=C$9,I582=C$10,I582=C$11,I582=C$12,I582=C$13,I582=C$14,I582=C$15),"本月合计",IF(I582="本月合计","本年累计",MAX(I$3:I582)+1)))</f>
        <v>0</v>
      </c>
      <c r="J583" s="3">
        <f>IF(T583="",0,IF(INT(LEFT(T583,C$21))=B$21,MAX(J$3:J582)+1,0))</f>
        <v>0</v>
      </c>
      <c r="K583" s="6">
        <f>IF(AND(O583=B$23,Q583=B$24),MAX(K$3:K582)+1,0)</f>
        <v>0</v>
      </c>
    </row>
    <row r="584" spans="8:11" ht="15" customHeight="1" x14ac:dyDescent="0.15">
      <c r="H584" s="5">
        <f t="shared" si="10"/>
        <v>0</v>
      </c>
      <c r="I584" s="5">
        <f>IF(MAX(I$1:I581)&gt;=B$16,0,IF(OR(I583=C$4,I583=C$5,I583=C$6,I583=C$7,I583=C$8,I583=C$9,I583=C$10,I583=C$11,I583=C$12,I583=C$13,I583=C$14,I583=C$15),"本月合计",IF(I583="本月合计","本年累计",MAX(I$3:I583)+1)))</f>
        <v>0</v>
      </c>
      <c r="J584" s="3">
        <f>IF(T584="",0,IF(INT(LEFT(T584,C$21))=B$21,MAX(J$3:J583)+1,0))</f>
        <v>0</v>
      </c>
      <c r="K584" s="6">
        <f>IF(AND(O584=B$23,Q584=B$24),MAX(K$3:K583)+1,0)</f>
        <v>0</v>
      </c>
    </row>
    <row r="585" spans="8:11" ht="15" customHeight="1" x14ac:dyDescent="0.15">
      <c r="H585" s="5">
        <f t="shared" si="10"/>
        <v>0</v>
      </c>
      <c r="I585" s="5">
        <f>IF(MAX(I$1:I582)&gt;=B$16,0,IF(OR(I584=C$4,I584=C$5,I584=C$6,I584=C$7,I584=C$8,I584=C$9,I584=C$10,I584=C$11,I584=C$12,I584=C$13,I584=C$14,I584=C$15),"本月合计",IF(I584="本月合计","本年累计",MAX(I$3:I584)+1)))</f>
        <v>0</v>
      </c>
      <c r="J585" s="3">
        <f>IF(T585="",0,IF(INT(LEFT(T585,C$21))=B$21,MAX(J$3:J584)+1,0))</f>
        <v>0</v>
      </c>
      <c r="K585" s="6">
        <f>IF(AND(O585=B$23,Q585=B$24),MAX(K$3:K584)+1,0)</f>
        <v>0</v>
      </c>
    </row>
    <row r="586" spans="8:11" ht="15" customHeight="1" x14ac:dyDescent="0.15">
      <c r="H586" s="5">
        <f t="shared" si="10"/>
        <v>0</v>
      </c>
      <c r="I586" s="5">
        <f>IF(MAX(I$1:I583)&gt;=B$16,0,IF(OR(I585=C$4,I585=C$5,I585=C$6,I585=C$7,I585=C$8,I585=C$9,I585=C$10,I585=C$11,I585=C$12,I585=C$13,I585=C$14,I585=C$15),"本月合计",IF(I585="本月合计","本年累计",MAX(I$3:I585)+1)))</f>
        <v>0</v>
      </c>
      <c r="J586" s="3">
        <f>IF(T586="",0,IF(INT(LEFT(T586,C$21))=B$21,MAX(J$3:J585)+1,0))</f>
        <v>0</v>
      </c>
      <c r="K586" s="6">
        <f>IF(AND(O586=B$23,Q586=B$24),MAX(K$3:K585)+1,0)</f>
        <v>0</v>
      </c>
    </row>
    <row r="587" spans="8:11" ht="15" customHeight="1" x14ac:dyDescent="0.15">
      <c r="H587" s="5">
        <f t="shared" si="10"/>
        <v>0</v>
      </c>
      <c r="I587" s="5">
        <f>IF(MAX(I$1:I584)&gt;=B$16,0,IF(OR(I586=C$4,I586=C$5,I586=C$6,I586=C$7,I586=C$8,I586=C$9,I586=C$10,I586=C$11,I586=C$12,I586=C$13,I586=C$14,I586=C$15),"本月合计",IF(I586="本月合计","本年累计",MAX(I$3:I586)+1)))</f>
        <v>0</v>
      </c>
      <c r="J587" s="3">
        <f>IF(T587="",0,IF(INT(LEFT(T587,C$21))=B$21,MAX(J$3:J586)+1,0))</f>
        <v>0</v>
      </c>
      <c r="K587" s="6">
        <f>IF(AND(O587=B$23,Q587=B$24),MAX(K$3:K586)+1,0)</f>
        <v>0</v>
      </c>
    </row>
    <row r="588" spans="8:11" ht="15" customHeight="1" x14ac:dyDescent="0.15">
      <c r="H588" s="5">
        <f t="shared" si="10"/>
        <v>0</v>
      </c>
      <c r="I588" s="5">
        <f>IF(MAX(I$1:I585)&gt;=B$16,0,IF(OR(I587=C$4,I587=C$5,I587=C$6,I587=C$7,I587=C$8,I587=C$9,I587=C$10,I587=C$11,I587=C$12,I587=C$13,I587=C$14,I587=C$15),"本月合计",IF(I587="本月合计","本年累计",MAX(I$3:I587)+1)))</f>
        <v>0</v>
      </c>
      <c r="J588" s="3">
        <f>IF(T588="",0,IF(INT(LEFT(T588,C$21))=B$21,MAX(J$3:J587)+1,0))</f>
        <v>0</v>
      </c>
      <c r="K588" s="6">
        <f>IF(AND(O588=B$23,Q588=B$24),MAX(K$3:K587)+1,0)</f>
        <v>0</v>
      </c>
    </row>
    <row r="589" spans="8:11" ht="15" customHeight="1" x14ac:dyDescent="0.15">
      <c r="H589" s="5">
        <f t="shared" si="10"/>
        <v>0</v>
      </c>
      <c r="I589" s="5">
        <f>IF(MAX(I$1:I586)&gt;=B$16,0,IF(OR(I588=C$4,I588=C$5,I588=C$6,I588=C$7,I588=C$8,I588=C$9,I588=C$10,I588=C$11,I588=C$12,I588=C$13,I588=C$14,I588=C$15),"本月合计",IF(I588="本月合计","本年累计",MAX(I$3:I588)+1)))</f>
        <v>0</v>
      </c>
      <c r="J589" s="3">
        <f>IF(T589="",0,IF(INT(LEFT(T589,C$21))=B$21,MAX(J$3:J588)+1,0))</f>
        <v>0</v>
      </c>
      <c r="K589" s="6">
        <f>IF(AND(O589=B$23,Q589=B$24),MAX(K$3:K588)+1,0)</f>
        <v>0</v>
      </c>
    </row>
    <row r="590" spans="8:11" ht="15" customHeight="1" x14ac:dyDescent="0.15">
      <c r="H590" s="5">
        <f t="shared" si="10"/>
        <v>0</v>
      </c>
      <c r="I590" s="5">
        <f>IF(MAX(I$1:I587)&gt;=B$16,0,IF(OR(I589=C$4,I589=C$5,I589=C$6,I589=C$7,I589=C$8,I589=C$9,I589=C$10,I589=C$11,I589=C$12,I589=C$13,I589=C$14,I589=C$15),"本月合计",IF(I589="本月合计","本年累计",MAX(I$3:I589)+1)))</f>
        <v>0</v>
      </c>
      <c r="J590" s="3">
        <f>IF(T590="",0,IF(INT(LEFT(T590,C$21))=B$21,MAX(J$3:J589)+1,0))</f>
        <v>0</v>
      </c>
      <c r="K590" s="6">
        <f>IF(AND(O590=B$23,Q590=B$24),MAX(K$3:K589)+1,0)</f>
        <v>0</v>
      </c>
    </row>
    <row r="591" spans="8:11" ht="15" customHeight="1" x14ac:dyDescent="0.15">
      <c r="H591" s="5">
        <f t="shared" si="10"/>
        <v>0</v>
      </c>
      <c r="I591" s="5">
        <f>IF(MAX(I$1:I588)&gt;=B$16,0,IF(OR(I590=C$4,I590=C$5,I590=C$6,I590=C$7,I590=C$8,I590=C$9,I590=C$10,I590=C$11,I590=C$12,I590=C$13,I590=C$14,I590=C$15),"本月合计",IF(I590="本月合计","本年累计",MAX(I$3:I590)+1)))</f>
        <v>0</v>
      </c>
      <c r="J591" s="3">
        <f>IF(T591="",0,IF(INT(LEFT(T591,C$21))=B$21,MAX(J$3:J590)+1,0))</f>
        <v>0</v>
      </c>
      <c r="K591" s="6">
        <f>IF(AND(O591=B$23,Q591=B$24),MAX(K$3:K590)+1,0)</f>
        <v>0</v>
      </c>
    </row>
    <row r="592" spans="8:11" ht="15" customHeight="1" x14ac:dyDescent="0.15">
      <c r="H592" s="5">
        <f t="shared" si="10"/>
        <v>0</v>
      </c>
      <c r="I592" s="5">
        <f>IF(MAX(I$1:I589)&gt;=B$16,0,IF(OR(I591=C$4,I591=C$5,I591=C$6,I591=C$7,I591=C$8,I591=C$9,I591=C$10,I591=C$11,I591=C$12,I591=C$13,I591=C$14,I591=C$15),"本月合计",IF(I591="本月合计","本年累计",MAX(I$3:I591)+1)))</f>
        <v>0</v>
      </c>
      <c r="J592" s="3">
        <f>IF(T592="",0,IF(INT(LEFT(T592,C$21))=B$21,MAX(J$3:J591)+1,0))</f>
        <v>0</v>
      </c>
      <c r="K592" s="6">
        <f>IF(AND(O592=B$23,Q592=B$24),MAX(K$3:K591)+1,0)</f>
        <v>0</v>
      </c>
    </row>
    <row r="593" spans="8:11" ht="15" customHeight="1" x14ac:dyDescent="0.15">
      <c r="H593" s="5">
        <f t="shared" si="10"/>
        <v>0</v>
      </c>
      <c r="I593" s="5">
        <f>IF(MAX(I$1:I590)&gt;=B$16,0,IF(OR(I592=C$4,I592=C$5,I592=C$6,I592=C$7,I592=C$8,I592=C$9,I592=C$10,I592=C$11,I592=C$12,I592=C$13,I592=C$14,I592=C$15),"本月合计",IF(I592="本月合计","本年累计",MAX(I$3:I592)+1)))</f>
        <v>0</v>
      </c>
      <c r="J593" s="3">
        <f>IF(T593="",0,IF(INT(LEFT(T593,C$21))=B$21,MAX(J$3:J592)+1,0))</f>
        <v>0</v>
      </c>
      <c r="K593" s="6">
        <f>IF(AND(O593=B$23,Q593=B$24),MAX(K$3:K592)+1,0)</f>
        <v>0</v>
      </c>
    </row>
    <row r="594" spans="8:11" ht="15" customHeight="1" x14ac:dyDescent="0.15">
      <c r="H594" s="5">
        <f t="shared" si="10"/>
        <v>0</v>
      </c>
      <c r="I594" s="5">
        <f>IF(MAX(I$1:I591)&gt;=B$16,0,IF(OR(I593=C$4,I593=C$5,I593=C$6,I593=C$7,I593=C$8,I593=C$9,I593=C$10,I593=C$11,I593=C$12,I593=C$13,I593=C$14,I593=C$15),"本月合计",IF(I593="本月合计","本年累计",MAX(I$3:I593)+1)))</f>
        <v>0</v>
      </c>
      <c r="J594" s="3">
        <f>IF(T594="",0,IF(INT(LEFT(T594,C$21))=B$21,MAX(J$3:J593)+1,0))</f>
        <v>0</v>
      </c>
      <c r="K594" s="6">
        <f>IF(AND(O594=B$23,Q594=B$24),MAX(K$3:K593)+1,0)</f>
        <v>0</v>
      </c>
    </row>
    <row r="595" spans="8:11" ht="15" customHeight="1" x14ac:dyDescent="0.15">
      <c r="H595" s="5">
        <f t="shared" si="10"/>
        <v>0</v>
      </c>
      <c r="I595" s="5">
        <f>IF(MAX(I$1:I592)&gt;=B$16,0,IF(OR(I594=C$4,I594=C$5,I594=C$6,I594=C$7,I594=C$8,I594=C$9,I594=C$10,I594=C$11,I594=C$12,I594=C$13,I594=C$14,I594=C$15),"本月合计",IF(I594="本月合计","本年累计",MAX(I$3:I594)+1)))</f>
        <v>0</v>
      </c>
      <c r="J595" s="3">
        <f>IF(T595="",0,IF(INT(LEFT(T595,C$21))=B$21,MAX(J$3:J594)+1,0))</f>
        <v>0</v>
      </c>
      <c r="K595" s="6">
        <f>IF(AND(O595=B$23,Q595=B$24),MAX(K$3:K594)+1,0)</f>
        <v>0</v>
      </c>
    </row>
    <row r="596" spans="8:11" ht="15" customHeight="1" x14ac:dyDescent="0.15">
      <c r="H596" s="5">
        <f t="shared" si="10"/>
        <v>0</v>
      </c>
      <c r="I596" s="5">
        <f>IF(MAX(I$1:I593)&gt;=B$16,0,IF(OR(I595=C$4,I595=C$5,I595=C$6,I595=C$7,I595=C$8,I595=C$9,I595=C$10,I595=C$11,I595=C$12,I595=C$13,I595=C$14,I595=C$15),"本月合计",IF(I595="本月合计","本年累计",MAX(I$3:I595)+1)))</f>
        <v>0</v>
      </c>
      <c r="J596" s="3">
        <f>IF(T596="",0,IF(INT(LEFT(T596,C$21))=B$21,MAX(J$3:J595)+1,0))</f>
        <v>0</v>
      </c>
      <c r="K596" s="6">
        <f>IF(AND(O596=B$23,Q596=B$24),MAX(K$3:K595)+1,0)</f>
        <v>0</v>
      </c>
    </row>
    <row r="597" spans="8:11" ht="15" customHeight="1" x14ac:dyDescent="0.15">
      <c r="H597" s="5">
        <f t="shared" si="10"/>
        <v>0</v>
      </c>
      <c r="I597" s="5">
        <f>IF(MAX(I$1:I594)&gt;=B$16,0,IF(OR(I596=C$4,I596=C$5,I596=C$6,I596=C$7,I596=C$8,I596=C$9,I596=C$10,I596=C$11,I596=C$12,I596=C$13,I596=C$14,I596=C$15),"本月合计",IF(I596="本月合计","本年累计",MAX(I$3:I596)+1)))</f>
        <v>0</v>
      </c>
      <c r="J597" s="3">
        <f>IF(T597="",0,IF(INT(LEFT(T597,C$21))=B$21,MAX(J$3:J596)+1,0))</f>
        <v>0</v>
      </c>
      <c r="K597" s="6">
        <f>IF(AND(O597=B$23,Q597=B$24),MAX(K$3:K596)+1,0)</f>
        <v>0</v>
      </c>
    </row>
    <row r="598" spans="8:11" ht="15" customHeight="1" x14ac:dyDescent="0.15">
      <c r="H598" s="5">
        <f t="shared" si="10"/>
        <v>0</v>
      </c>
      <c r="I598" s="5">
        <f>IF(MAX(I$1:I595)&gt;=B$16,0,IF(OR(I597=C$4,I597=C$5,I597=C$6,I597=C$7,I597=C$8,I597=C$9,I597=C$10,I597=C$11,I597=C$12,I597=C$13,I597=C$14,I597=C$15),"本月合计",IF(I597="本月合计","本年累计",MAX(I$3:I597)+1)))</f>
        <v>0</v>
      </c>
      <c r="J598" s="3">
        <f>IF(T598="",0,IF(INT(LEFT(T598,C$21))=B$21,MAX(J$3:J597)+1,0))</f>
        <v>0</v>
      </c>
      <c r="K598" s="6">
        <f>IF(AND(O598=B$23,Q598=B$24),MAX(K$3:K597)+1,0)</f>
        <v>0</v>
      </c>
    </row>
    <row r="599" spans="8:11" ht="15" customHeight="1" x14ac:dyDescent="0.15">
      <c r="H599" s="5">
        <f t="shared" si="10"/>
        <v>0</v>
      </c>
      <c r="I599" s="5">
        <f>IF(MAX(I$1:I596)&gt;=B$16,0,IF(OR(I598=C$4,I598=C$5,I598=C$6,I598=C$7,I598=C$8,I598=C$9,I598=C$10,I598=C$11,I598=C$12,I598=C$13,I598=C$14,I598=C$15),"本月合计",IF(I598="本月合计","本年累计",MAX(I$3:I598)+1)))</f>
        <v>0</v>
      </c>
      <c r="J599" s="3">
        <f>IF(T599="",0,IF(INT(LEFT(T599,C$21))=B$21,MAX(J$3:J598)+1,0))</f>
        <v>0</v>
      </c>
      <c r="K599" s="6">
        <f>IF(AND(O599=B$23,Q599=B$24),MAX(K$3:K598)+1,0)</f>
        <v>0</v>
      </c>
    </row>
    <row r="600" spans="8:11" ht="15" customHeight="1" x14ac:dyDescent="0.15">
      <c r="H600" s="5">
        <f t="shared" si="10"/>
        <v>0</v>
      </c>
      <c r="I600" s="5">
        <f>IF(MAX(I$1:I597)&gt;=B$16,0,IF(OR(I599=C$4,I599=C$5,I599=C$6,I599=C$7,I599=C$8,I599=C$9,I599=C$10,I599=C$11,I599=C$12,I599=C$13,I599=C$14,I599=C$15),"本月合计",IF(I599="本月合计","本年累计",MAX(I$3:I599)+1)))</f>
        <v>0</v>
      </c>
      <c r="J600" s="3">
        <f>IF(T600="",0,IF(INT(LEFT(T600,C$21))=B$21,MAX(J$3:J599)+1,0))</f>
        <v>0</v>
      </c>
      <c r="K600" s="6">
        <f>IF(AND(O600=B$23,Q600=B$24),MAX(K$3:K599)+1,0)</f>
        <v>0</v>
      </c>
    </row>
    <row r="601" spans="8:11" ht="15" customHeight="1" x14ac:dyDescent="0.15">
      <c r="H601" s="5">
        <f t="shared" si="10"/>
        <v>0</v>
      </c>
      <c r="I601" s="5">
        <f>IF(MAX(I$1:I598)&gt;=B$16,0,IF(OR(I600=C$4,I600=C$5,I600=C$6,I600=C$7,I600=C$8,I600=C$9,I600=C$10,I600=C$11,I600=C$12,I600=C$13,I600=C$14,I600=C$15),"本月合计",IF(I600="本月合计","本年累计",MAX(I$3:I600)+1)))</f>
        <v>0</v>
      </c>
      <c r="J601" s="3">
        <f>IF(T601="",0,IF(INT(LEFT(T601,C$21))=B$21,MAX(J$3:J600)+1,0))</f>
        <v>0</v>
      </c>
      <c r="K601" s="6">
        <f>IF(AND(O601=B$23,Q601=B$24),MAX(K$3:K600)+1,0)</f>
        <v>0</v>
      </c>
    </row>
    <row r="602" spans="8:11" ht="15" customHeight="1" x14ac:dyDescent="0.15">
      <c r="H602" s="5">
        <f t="shared" si="10"/>
        <v>0</v>
      </c>
      <c r="I602" s="5">
        <f>IF(MAX(I$1:I599)&gt;=B$16,0,IF(OR(I601=C$4,I601=C$5,I601=C$6,I601=C$7,I601=C$8,I601=C$9,I601=C$10,I601=C$11,I601=C$12,I601=C$13,I601=C$14,I601=C$15),"本月合计",IF(I601="本月合计","本年累计",MAX(I$3:I601)+1)))</f>
        <v>0</v>
      </c>
      <c r="J602" s="3">
        <f>IF(T602="",0,IF(INT(LEFT(T602,C$21))=B$21,MAX(J$3:J601)+1,0))</f>
        <v>0</v>
      </c>
      <c r="K602" s="6">
        <f>IF(AND(O602=B$23,Q602=B$24),MAX(K$3:K601)+1,0)</f>
        <v>0</v>
      </c>
    </row>
    <row r="603" spans="8:11" ht="15" customHeight="1" x14ac:dyDescent="0.15">
      <c r="H603" s="5">
        <f t="shared" si="10"/>
        <v>0</v>
      </c>
      <c r="I603" s="5">
        <f>IF(MAX(I$1:I600)&gt;=B$16,0,IF(OR(I602=C$4,I602=C$5,I602=C$6,I602=C$7,I602=C$8,I602=C$9,I602=C$10,I602=C$11,I602=C$12,I602=C$13,I602=C$14,I602=C$15),"本月合计",IF(I602="本月合计","本年累计",MAX(I$3:I602)+1)))</f>
        <v>0</v>
      </c>
      <c r="J603" s="3">
        <f>IF(T603="",0,IF(INT(LEFT(T603,C$21))=B$21,MAX(J$3:J602)+1,0))</f>
        <v>0</v>
      </c>
      <c r="K603" s="6">
        <f>IF(AND(O603=B$23,Q603=B$24),MAX(K$3:K602)+1,0)</f>
        <v>0</v>
      </c>
    </row>
    <row r="604" spans="8:11" ht="15" customHeight="1" x14ac:dyDescent="0.15">
      <c r="H604" s="5">
        <f t="shared" si="10"/>
        <v>0</v>
      </c>
      <c r="I604" s="5">
        <f>IF(MAX(I$1:I601)&gt;=B$16,0,IF(OR(I603=C$4,I603=C$5,I603=C$6,I603=C$7,I603=C$8,I603=C$9,I603=C$10,I603=C$11,I603=C$12,I603=C$13,I603=C$14,I603=C$15),"本月合计",IF(I603="本月合计","本年累计",MAX(I$3:I603)+1)))</f>
        <v>0</v>
      </c>
      <c r="J604" s="3">
        <f>IF(T604="",0,IF(INT(LEFT(T604,C$21))=B$21,MAX(J$3:J603)+1,0))</f>
        <v>0</v>
      </c>
      <c r="K604" s="6">
        <f>IF(AND(O604=B$23,Q604=B$24),MAX(K$3:K603)+1,0)</f>
        <v>0</v>
      </c>
    </row>
    <row r="605" spans="8:11" ht="15" customHeight="1" x14ac:dyDescent="0.15">
      <c r="H605" s="5">
        <f t="shared" si="10"/>
        <v>0</v>
      </c>
      <c r="I605" s="5">
        <f>IF(MAX(I$1:I602)&gt;=B$16,0,IF(OR(I604=C$4,I604=C$5,I604=C$6,I604=C$7,I604=C$8,I604=C$9,I604=C$10,I604=C$11,I604=C$12,I604=C$13,I604=C$14,I604=C$15),"本月合计",IF(I604="本月合计","本年累计",MAX(I$3:I604)+1)))</f>
        <v>0</v>
      </c>
      <c r="J605" s="3">
        <f>IF(T605="",0,IF(INT(LEFT(T605,C$21))=B$21,MAX(J$3:J604)+1,0))</f>
        <v>0</v>
      </c>
      <c r="K605" s="6">
        <f>IF(AND(O605=B$23,Q605=B$24),MAX(K$3:K604)+1,0)</f>
        <v>0</v>
      </c>
    </row>
    <row r="606" spans="8:11" ht="15" customHeight="1" x14ac:dyDescent="0.15">
      <c r="H606" s="5">
        <f t="shared" si="10"/>
        <v>0</v>
      </c>
      <c r="I606" s="5">
        <f>IF(MAX(I$1:I603)&gt;=B$16,0,IF(OR(I605=C$4,I605=C$5,I605=C$6,I605=C$7,I605=C$8,I605=C$9,I605=C$10,I605=C$11,I605=C$12,I605=C$13,I605=C$14,I605=C$15),"本月合计",IF(I605="本月合计","本年累计",MAX(I$3:I605)+1)))</f>
        <v>0</v>
      </c>
      <c r="J606" s="3">
        <f>IF(T606="",0,IF(INT(LEFT(T606,C$21))=B$21,MAX(J$3:J605)+1,0))</f>
        <v>0</v>
      </c>
      <c r="K606" s="6">
        <f>IF(AND(O606=B$23,Q606=B$24),MAX(K$3:K605)+1,0)</f>
        <v>0</v>
      </c>
    </row>
    <row r="607" spans="8:11" ht="15" customHeight="1" x14ac:dyDescent="0.15">
      <c r="H607" s="5">
        <f t="shared" si="10"/>
        <v>0</v>
      </c>
      <c r="I607" s="5">
        <f>IF(MAX(I$1:I604)&gt;=B$16,0,IF(OR(I606=C$4,I606=C$5,I606=C$6,I606=C$7,I606=C$8,I606=C$9,I606=C$10,I606=C$11,I606=C$12,I606=C$13,I606=C$14,I606=C$15),"本月合计",IF(I606="本月合计","本年累计",MAX(I$3:I606)+1)))</f>
        <v>0</v>
      </c>
      <c r="J607" s="3">
        <f>IF(T607="",0,IF(INT(LEFT(T607,C$21))=B$21,MAX(J$3:J606)+1,0))</f>
        <v>0</v>
      </c>
      <c r="K607" s="6">
        <f>IF(AND(O607=B$23,Q607=B$24),MAX(K$3:K606)+1,0)</f>
        <v>0</v>
      </c>
    </row>
    <row r="608" spans="8:11" ht="15" customHeight="1" x14ac:dyDescent="0.15">
      <c r="H608" s="5">
        <f t="shared" si="10"/>
        <v>0</v>
      </c>
      <c r="I608" s="5">
        <f>IF(MAX(I$1:I605)&gt;=B$16,0,IF(OR(I607=C$4,I607=C$5,I607=C$6,I607=C$7,I607=C$8,I607=C$9,I607=C$10,I607=C$11,I607=C$12,I607=C$13,I607=C$14,I607=C$15),"本月合计",IF(I607="本月合计","本年累计",MAX(I$3:I607)+1)))</f>
        <v>0</v>
      </c>
      <c r="J608" s="3">
        <f>IF(T608="",0,IF(INT(LEFT(T608,C$21))=B$21,MAX(J$3:J607)+1,0))</f>
        <v>0</v>
      </c>
      <c r="K608" s="6">
        <f>IF(AND(O608=B$23,Q608=B$24),MAX(K$3:K607)+1,0)</f>
        <v>0</v>
      </c>
    </row>
    <row r="609" spans="8:11" ht="15" customHeight="1" x14ac:dyDescent="0.15">
      <c r="H609" s="5">
        <f t="shared" si="10"/>
        <v>0</v>
      </c>
      <c r="I609" s="5">
        <f>IF(MAX(I$1:I606)&gt;=B$16,0,IF(OR(I608=C$4,I608=C$5,I608=C$6,I608=C$7,I608=C$8,I608=C$9,I608=C$10,I608=C$11,I608=C$12,I608=C$13,I608=C$14,I608=C$15),"本月合计",IF(I608="本月合计","本年累计",MAX(I$3:I608)+1)))</f>
        <v>0</v>
      </c>
      <c r="J609" s="3">
        <f>IF(T609="",0,IF(INT(LEFT(T609,C$21))=B$21,MAX(J$3:J608)+1,0))</f>
        <v>0</v>
      </c>
      <c r="K609" s="6">
        <f>IF(AND(O609=B$23,Q609=B$24),MAX(K$3:K608)+1,0)</f>
        <v>0</v>
      </c>
    </row>
    <row r="610" spans="8:11" ht="15" customHeight="1" x14ac:dyDescent="0.15">
      <c r="H610" s="5">
        <f t="shared" si="10"/>
        <v>0</v>
      </c>
      <c r="I610" s="5">
        <f>IF(MAX(I$1:I607)&gt;=B$16,0,IF(OR(I609=C$4,I609=C$5,I609=C$6,I609=C$7,I609=C$8,I609=C$9,I609=C$10,I609=C$11,I609=C$12,I609=C$13,I609=C$14,I609=C$15),"本月合计",IF(I609="本月合计","本年累计",MAX(I$3:I609)+1)))</f>
        <v>0</v>
      </c>
      <c r="J610" s="3">
        <f>IF(T610="",0,IF(INT(LEFT(T610,C$21))=B$21,MAX(J$3:J609)+1,0))</f>
        <v>0</v>
      </c>
      <c r="K610" s="6">
        <f>IF(AND(O610=B$23,Q610=B$24),MAX(K$3:K609)+1,0)</f>
        <v>0</v>
      </c>
    </row>
    <row r="611" spans="8:11" ht="15" customHeight="1" x14ac:dyDescent="0.15">
      <c r="H611" s="5">
        <f t="shared" si="10"/>
        <v>0</v>
      </c>
      <c r="I611" s="5">
        <f>IF(MAX(I$1:I608)&gt;=B$16,0,IF(OR(I610=C$4,I610=C$5,I610=C$6,I610=C$7,I610=C$8,I610=C$9,I610=C$10,I610=C$11,I610=C$12,I610=C$13,I610=C$14,I610=C$15),"本月合计",IF(I610="本月合计","本年累计",MAX(I$3:I610)+1)))</f>
        <v>0</v>
      </c>
      <c r="J611" s="3">
        <f>IF(T611="",0,IF(INT(LEFT(T611,C$21))=B$21,MAX(J$3:J610)+1,0))</f>
        <v>0</v>
      </c>
      <c r="K611" s="6">
        <f>IF(AND(O611=B$23,Q611=B$24),MAX(K$3:K610)+1,0)</f>
        <v>0</v>
      </c>
    </row>
    <row r="612" spans="8:11" ht="15" customHeight="1" x14ac:dyDescent="0.15">
      <c r="H612" s="5">
        <f t="shared" si="10"/>
        <v>0</v>
      </c>
      <c r="I612" s="5">
        <f>IF(MAX(I$1:I609)&gt;=B$16,0,IF(OR(I611=C$4,I611=C$5,I611=C$6,I611=C$7,I611=C$8,I611=C$9,I611=C$10,I611=C$11,I611=C$12,I611=C$13,I611=C$14,I611=C$15),"本月合计",IF(I611="本月合计","本年累计",MAX(I$3:I611)+1)))</f>
        <v>0</v>
      </c>
      <c r="J612" s="3">
        <f>IF(T612="",0,IF(INT(LEFT(T612,C$21))=B$21,MAX(J$3:J611)+1,0))</f>
        <v>0</v>
      </c>
      <c r="K612" s="6">
        <f>IF(AND(O612=B$23,Q612=B$24),MAX(K$3:K611)+1,0)</f>
        <v>0</v>
      </c>
    </row>
    <row r="613" spans="8:11" ht="15" customHeight="1" x14ac:dyDescent="0.15">
      <c r="H613" s="5">
        <f t="shared" si="10"/>
        <v>0</v>
      </c>
      <c r="I613" s="5">
        <f>IF(MAX(I$1:I610)&gt;=B$16,0,IF(OR(I612=C$4,I612=C$5,I612=C$6,I612=C$7,I612=C$8,I612=C$9,I612=C$10,I612=C$11,I612=C$12,I612=C$13,I612=C$14,I612=C$15),"本月合计",IF(I612="本月合计","本年累计",MAX(I$3:I612)+1)))</f>
        <v>0</v>
      </c>
      <c r="J613" s="3">
        <f>IF(T613="",0,IF(INT(LEFT(T613,C$21))=B$21,MAX(J$3:J612)+1,0))</f>
        <v>0</v>
      </c>
      <c r="K613" s="6">
        <f>IF(AND(O613=B$23,Q613=B$24),MAX(K$3:K612)+1,0)</f>
        <v>0</v>
      </c>
    </row>
    <row r="614" spans="8:11" ht="15" customHeight="1" x14ac:dyDescent="0.15">
      <c r="H614" s="5">
        <f t="shared" si="10"/>
        <v>0</v>
      </c>
      <c r="I614" s="5">
        <f>IF(MAX(I$1:I611)&gt;=B$16,0,IF(OR(I613=C$4,I613=C$5,I613=C$6,I613=C$7,I613=C$8,I613=C$9,I613=C$10,I613=C$11,I613=C$12,I613=C$13,I613=C$14,I613=C$15),"本月合计",IF(I613="本月合计","本年累计",MAX(I$3:I613)+1)))</f>
        <v>0</v>
      </c>
      <c r="J614" s="3">
        <f>IF(T614="",0,IF(INT(LEFT(T614,C$21))=B$21,MAX(J$3:J613)+1,0))</f>
        <v>0</v>
      </c>
      <c r="K614" s="6">
        <f>IF(AND(O614=B$23,Q614=B$24),MAX(K$3:K613)+1,0)</f>
        <v>0</v>
      </c>
    </row>
    <row r="615" spans="8:11" ht="15" customHeight="1" x14ac:dyDescent="0.15">
      <c r="H615" s="5">
        <f t="shared" si="10"/>
        <v>0</v>
      </c>
      <c r="I615" s="5">
        <f>IF(MAX(I$1:I612)&gt;=B$16,0,IF(OR(I614=C$4,I614=C$5,I614=C$6,I614=C$7,I614=C$8,I614=C$9,I614=C$10,I614=C$11,I614=C$12,I614=C$13,I614=C$14,I614=C$15),"本月合计",IF(I614="本月合计","本年累计",MAX(I$3:I614)+1)))</f>
        <v>0</v>
      </c>
      <c r="J615" s="3">
        <f>IF(T615="",0,IF(INT(LEFT(T615,C$21))=B$21,MAX(J$3:J614)+1,0))</f>
        <v>0</v>
      </c>
      <c r="K615" s="6">
        <f>IF(AND(O615=B$23,Q615=B$24),MAX(K$3:K614)+1,0)</f>
        <v>0</v>
      </c>
    </row>
    <row r="616" spans="8:11" ht="15" customHeight="1" x14ac:dyDescent="0.15">
      <c r="H616" s="5">
        <f t="shared" si="10"/>
        <v>0</v>
      </c>
      <c r="I616" s="5">
        <f>IF(MAX(I$1:I613)&gt;=B$16,0,IF(OR(I615=C$4,I615=C$5,I615=C$6,I615=C$7,I615=C$8,I615=C$9,I615=C$10,I615=C$11,I615=C$12,I615=C$13,I615=C$14,I615=C$15),"本月合计",IF(I615="本月合计","本年累计",MAX(I$3:I615)+1)))</f>
        <v>0</v>
      </c>
      <c r="J616" s="3">
        <f>IF(T616="",0,IF(INT(LEFT(T616,C$21))=B$21,MAX(J$3:J615)+1,0))</f>
        <v>0</v>
      </c>
      <c r="K616" s="6">
        <f>IF(AND(O616=B$23,Q616=B$24),MAX(K$3:K615)+1,0)</f>
        <v>0</v>
      </c>
    </row>
    <row r="617" spans="8:11" ht="15" customHeight="1" x14ac:dyDescent="0.15">
      <c r="H617" s="5">
        <f t="shared" si="10"/>
        <v>0</v>
      </c>
      <c r="I617" s="5">
        <f>IF(MAX(I$1:I614)&gt;=B$16,0,IF(OR(I616=C$4,I616=C$5,I616=C$6,I616=C$7,I616=C$8,I616=C$9,I616=C$10,I616=C$11,I616=C$12,I616=C$13,I616=C$14,I616=C$15),"本月合计",IF(I616="本月合计","本年累计",MAX(I$3:I616)+1)))</f>
        <v>0</v>
      </c>
      <c r="J617" s="3">
        <f>IF(T617="",0,IF(INT(LEFT(T617,C$21))=B$21,MAX(J$3:J616)+1,0))</f>
        <v>0</v>
      </c>
      <c r="K617" s="6">
        <f>IF(AND(O617=B$23,Q617=B$24),MAX(K$3:K616)+1,0)</f>
        <v>0</v>
      </c>
    </row>
    <row r="618" spans="8:11" ht="15" customHeight="1" x14ac:dyDescent="0.15">
      <c r="H618" s="5">
        <f t="shared" si="10"/>
        <v>0</v>
      </c>
      <c r="I618" s="5">
        <f>IF(MAX(I$1:I615)&gt;=B$16,0,IF(OR(I617=C$4,I617=C$5,I617=C$6,I617=C$7,I617=C$8,I617=C$9,I617=C$10,I617=C$11,I617=C$12,I617=C$13,I617=C$14,I617=C$15),"本月合计",IF(I617="本月合计","本年累计",MAX(I$3:I617)+1)))</f>
        <v>0</v>
      </c>
      <c r="J618" s="3">
        <f>IF(T618="",0,IF(INT(LEFT(T618,C$21))=B$21,MAX(J$3:J617)+1,0))</f>
        <v>0</v>
      </c>
      <c r="K618" s="6">
        <f>IF(AND(O618=B$23,Q618=B$24),MAX(K$3:K617)+1,0)</f>
        <v>0</v>
      </c>
    </row>
    <row r="619" spans="8:11" ht="15" customHeight="1" x14ac:dyDescent="0.15">
      <c r="H619" s="5">
        <f t="shared" si="10"/>
        <v>0</v>
      </c>
      <c r="I619" s="5">
        <f>IF(MAX(I$1:I616)&gt;=B$16,0,IF(OR(I618=C$4,I618=C$5,I618=C$6,I618=C$7,I618=C$8,I618=C$9,I618=C$10,I618=C$11,I618=C$12,I618=C$13,I618=C$14,I618=C$15),"本月合计",IF(I618="本月合计","本年累计",MAX(I$3:I618)+1)))</f>
        <v>0</v>
      </c>
      <c r="J619" s="3">
        <f>IF(T619="",0,IF(INT(LEFT(T619,C$21))=B$21,MAX(J$3:J618)+1,0))</f>
        <v>0</v>
      </c>
      <c r="K619" s="6">
        <f>IF(AND(O619=B$23,Q619=B$24),MAX(K$3:K618)+1,0)</f>
        <v>0</v>
      </c>
    </row>
    <row r="620" spans="8:11" ht="15" customHeight="1" x14ac:dyDescent="0.15">
      <c r="H620" s="5">
        <f t="shared" si="10"/>
        <v>0</v>
      </c>
      <c r="I620" s="5">
        <f>IF(MAX(I$1:I617)&gt;=B$16,0,IF(OR(I619=C$4,I619=C$5,I619=C$6,I619=C$7,I619=C$8,I619=C$9,I619=C$10,I619=C$11,I619=C$12,I619=C$13,I619=C$14,I619=C$15),"本月合计",IF(I619="本月合计","本年累计",MAX(I$3:I619)+1)))</f>
        <v>0</v>
      </c>
      <c r="J620" s="3">
        <f>IF(T620="",0,IF(INT(LEFT(T620,C$21))=B$21,MAX(J$3:J619)+1,0))</f>
        <v>0</v>
      </c>
      <c r="K620" s="6">
        <f>IF(AND(O620=B$23,Q620=B$24),MAX(K$3:K619)+1,0)</f>
        <v>0</v>
      </c>
    </row>
    <row r="621" spans="8:11" ht="15" customHeight="1" x14ac:dyDescent="0.15">
      <c r="H621" s="5">
        <f t="shared" si="10"/>
        <v>0</v>
      </c>
      <c r="I621" s="5">
        <f>IF(MAX(I$1:I618)&gt;=B$16,0,IF(OR(I620=C$4,I620=C$5,I620=C$6,I620=C$7,I620=C$8,I620=C$9,I620=C$10,I620=C$11,I620=C$12,I620=C$13,I620=C$14,I620=C$15),"本月合计",IF(I620="本月合计","本年累计",MAX(I$3:I620)+1)))</f>
        <v>0</v>
      </c>
      <c r="J621" s="3">
        <f>IF(T621="",0,IF(INT(LEFT(T621,C$21))=B$21,MAX(J$3:J620)+1,0))</f>
        <v>0</v>
      </c>
      <c r="K621" s="6">
        <f>IF(AND(O621=B$23,Q621=B$24),MAX(K$3:K620)+1,0)</f>
        <v>0</v>
      </c>
    </row>
    <row r="622" spans="8:11" ht="15" customHeight="1" x14ac:dyDescent="0.15">
      <c r="H622" s="5">
        <f t="shared" si="10"/>
        <v>0</v>
      </c>
      <c r="I622" s="5">
        <f>IF(MAX(I$1:I619)&gt;=B$16,0,IF(OR(I621=C$4,I621=C$5,I621=C$6,I621=C$7,I621=C$8,I621=C$9,I621=C$10,I621=C$11,I621=C$12,I621=C$13,I621=C$14,I621=C$15),"本月合计",IF(I621="本月合计","本年累计",MAX(I$3:I621)+1)))</f>
        <v>0</v>
      </c>
      <c r="J622" s="3">
        <f>IF(T622="",0,IF(INT(LEFT(T622,C$21))=B$21,MAX(J$3:J621)+1,0))</f>
        <v>0</v>
      </c>
      <c r="K622" s="6">
        <f>IF(AND(O622=B$23,Q622=B$24),MAX(K$3:K621)+1,0)</f>
        <v>0</v>
      </c>
    </row>
    <row r="623" spans="8:11" ht="15" customHeight="1" x14ac:dyDescent="0.15">
      <c r="H623" s="5">
        <f t="shared" si="10"/>
        <v>0</v>
      </c>
      <c r="I623" s="5">
        <f>IF(MAX(I$1:I620)&gt;=B$16,0,IF(OR(I622=C$4,I622=C$5,I622=C$6,I622=C$7,I622=C$8,I622=C$9,I622=C$10,I622=C$11,I622=C$12,I622=C$13,I622=C$14,I622=C$15),"本月合计",IF(I622="本月合计","本年累计",MAX(I$3:I622)+1)))</f>
        <v>0</v>
      </c>
      <c r="J623" s="3">
        <f>IF(T623="",0,IF(INT(LEFT(T623,C$21))=B$21,MAX(J$3:J622)+1,0))</f>
        <v>0</v>
      </c>
      <c r="K623" s="6">
        <f>IF(AND(O623=B$23,Q623=B$24),MAX(K$3:K622)+1,0)</f>
        <v>0</v>
      </c>
    </row>
    <row r="624" spans="8:11" ht="15" customHeight="1" x14ac:dyDescent="0.15">
      <c r="H624" s="5">
        <f t="shared" si="10"/>
        <v>0</v>
      </c>
      <c r="I624" s="5">
        <f>IF(MAX(I$1:I621)&gt;=B$16,0,IF(OR(I623=C$4,I623=C$5,I623=C$6,I623=C$7,I623=C$8,I623=C$9,I623=C$10,I623=C$11,I623=C$12,I623=C$13,I623=C$14,I623=C$15),"本月合计",IF(I623="本月合计","本年累计",MAX(I$3:I623)+1)))</f>
        <v>0</v>
      </c>
      <c r="J624" s="3">
        <f>IF(T624="",0,IF(INT(LEFT(T624,C$21))=B$21,MAX(J$3:J623)+1,0))</f>
        <v>0</v>
      </c>
      <c r="K624" s="6">
        <f>IF(AND(O624=B$23,Q624=B$24),MAX(K$3:K623)+1,0)</f>
        <v>0</v>
      </c>
    </row>
    <row r="625" spans="8:11" ht="15" customHeight="1" x14ac:dyDescent="0.15">
      <c r="H625" s="5">
        <f t="shared" si="10"/>
        <v>0</v>
      </c>
      <c r="I625" s="5">
        <f>IF(MAX(I$1:I622)&gt;=B$16,0,IF(OR(I624=C$4,I624=C$5,I624=C$6,I624=C$7,I624=C$8,I624=C$9,I624=C$10,I624=C$11,I624=C$12,I624=C$13,I624=C$14,I624=C$15),"本月合计",IF(I624="本月合计","本年累计",MAX(I$3:I624)+1)))</f>
        <v>0</v>
      </c>
      <c r="J625" s="3">
        <f>IF(T625="",0,IF(INT(LEFT(T625,C$21))=B$21,MAX(J$3:J624)+1,0))</f>
        <v>0</v>
      </c>
      <c r="K625" s="6">
        <f>IF(AND(O625=B$23,Q625=B$24),MAX(K$3:K624)+1,0)</f>
        <v>0</v>
      </c>
    </row>
    <row r="626" spans="8:11" ht="15" customHeight="1" x14ac:dyDescent="0.15">
      <c r="H626" s="5">
        <f t="shared" si="10"/>
        <v>0</v>
      </c>
      <c r="I626" s="5">
        <f>IF(MAX(I$1:I623)&gt;=B$16,0,IF(OR(I625=C$4,I625=C$5,I625=C$6,I625=C$7,I625=C$8,I625=C$9,I625=C$10,I625=C$11,I625=C$12,I625=C$13,I625=C$14,I625=C$15),"本月合计",IF(I625="本月合计","本年累计",MAX(I$3:I625)+1)))</f>
        <v>0</v>
      </c>
      <c r="J626" s="3">
        <f>IF(T626="",0,IF(INT(LEFT(T626,C$21))=B$21,MAX(J$3:J625)+1,0))</f>
        <v>0</v>
      </c>
      <c r="K626" s="6">
        <f>IF(AND(O626=B$23,Q626=B$24),MAX(K$3:K625)+1,0)</f>
        <v>0</v>
      </c>
    </row>
    <row r="627" spans="8:11" ht="15" customHeight="1" x14ac:dyDescent="0.15">
      <c r="H627" s="5">
        <f t="shared" si="10"/>
        <v>0</v>
      </c>
      <c r="I627" s="5">
        <f>IF(MAX(I$1:I624)&gt;=B$16,0,IF(OR(I626=C$4,I626=C$5,I626=C$6,I626=C$7,I626=C$8,I626=C$9,I626=C$10,I626=C$11,I626=C$12,I626=C$13,I626=C$14,I626=C$15),"本月合计",IF(I626="本月合计","本年累计",MAX(I$3:I626)+1)))</f>
        <v>0</v>
      </c>
      <c r="J627" s="3">
        <f>IF(T627="",0,IF(INT(LEFT(T627,C$21))=B$21,MAX(J$3:J626)+1,0))</f>
        <v>0</v>
      </c>
      <c r="K627" s="6">
        <f>IF(AND(O627=B$23,Q627=B$24),MAX(K$3:K626)+1,0)</f>
        <v>0</v>
      </c>
    </row>
    <row r="628" spans="8:11" ht="15" customHeight="1" x14ac:dyDescent="0.15">
      <c r="H628" s="5">
        <f t="shared" si="10"/>
        <v>0</v>
      </c>
      <c r="I628" s="5">
        <f>IF(MAX(I$1:I625)&gt;=B$16,0,IF(OR(I627=C$4,I627=C$5,I627=C$6,I627=C$7,I627=C$8,I627=C$9,I627=C$10,I627=C$11,I627=C$12,I627=C$13,I627=C$14,I627=C$15),"本月合计",IF(I627="本月合计","本年累计",MAX(I$3:I627)+1)))</f>
        <v>0</v>
      </c>
      <c r="J628" s="3">
        <f>IF(T628="",0,IF(INT(LEFT(T628,C$21))=B$21,MAX(J$3:J627)+1,0))</f>
        <v>0</v>
      </c>
      <c r="K628" s="6">
        <f>IF(AND(O628=B$23,Q628=B$24),MAX(K$3:K627)+1,0)</f>
        <v>0</v>
      </c>
    </row>
    <row r="629" spans="8:11" ht="15" customHeight="1" x14ac:dyDescent="0.15">
      <c r="H629" s="5">
        <f t="shared" si="10"/>
        <v>0</v>
      </c>
      <c r="I629" s="5">
        <f>IF(MAX(I$1:I626)&gt;=B$16,0,IF(OR(I628=C$4,I628=C$5,I628=C$6,I628=C$7,I628=C$8,I628=C$9,I628=C$10,I628=C$11,I628=C$12,I628=C$13,I628=C$14,I628=C$15),"本月合计",IF(I628="本月合计","本年累计",MAX(I$3:I628)+1)))</f>
        <v>0</v>
      </c>
      <c r="J629" s="3">
        <f>IF(T629="",0,IF(INT(LEFT(T629,C$21))=B$21,MAX(J$3:J628)+1,0))</f>
        <v>0</v>
      </c>
      <c r="K629" s="6">
        <f>IF(AND(O629=B$23,Q629=B$24),MAX(K$3:K628)+1,0)</f>
        <v>0</v>
      </c>
    </row>
    <row r="630" spans="8:11" ht="15" customHeight="1" x14ac:dyDescent="0.15">
      <c r="H630" s="5">
        <f t="shared" si="10"/>
        <v>0</v>
      </c>
      <c r="I630" s="5">
        <f>IF(MAX(I$1:I627)&gt;=B$16,0,IF(OR(I629=C$4,I629=C$5,I629=C$6,I629=C$7,I629=C$8,I629=C$9,I629=C$10,I629=C$11,I629=C$12,I629=C$13,I629=C$14,I629=C$15),"本月合计",IF(I629="本月合计","本年累计",MAX(I$3:I629)+1)))</f>
        <v>0</v>
      </c>
      <c r="J630" s="3">
        <f>IF(T630="",0,IF(INT(LEFT(T630,C$21))=B$21,MAX(J$3:J629)+1,0))</f>
        <v>0</v>
      </c>
      <c r="K630" s="6">
        <f>IF(AND(O630=B$23,Q630=B$24),MAX(K$3:K629)+1,0)</f>
        <v>0</v>
      </c>
    </row>
    <row r="631" spans="8:11" ht="15" customHeight="1" x14ac:dyDescent="0.15">
      <c r="H631" s="5">
        <f t="shared" si="10"/>
        <v>0</v>
      </c>
      <c r="I631" s="5">
        <f>IF(MAX(I$1:I628)&gt;=B$16,0,IF(OR(I630=C$4,I630=C$5,I630=C$6,I630=C$7,I630=C$8,I630=C$9,I630=C$10,I630=C$11,I630=C$12,I630=C$13,I630=C$14,I630=C$15),"本月合计",IF(I630="本月合计","本年累计",MAX(I$3:I630)+1)))</f>
        <v>0</v>
      </c>
      <c r="J631" s="3">
        <f>IF(T631="",0,IF(INT(LEFT(T631,C$21))=B$21,MAX(J$3:J630)+1,0))</f>
        <v>0</v>
      </c>
      <c r="K631" s="6">
        <f>IF(AND(O631=B$23,Q631=B$24),MAX(K$3:K630)+1,0)</f>
        <v>0</v>
      </c>
    </row>
    <row r="632" spans="8:11" ht="15" customHeight="1" x14ac:dyDescent="0.15">
      <c r="H632" s="5">
        <f t="shared" si="10"/>
        <v>0</v>
      </c>
      <c r="I632" s="5">
        <f>IF(MAX(I$1:I629)&gt;=B$16,0,IF(OR(I631=C$4,I631=C$5,I631=C$6,I631=C$7,I631=C$8,I631=C$9,I631=C$10,I631=C$11,I631=C$12,I631=C$13,I631=C$14,I631=C$15),"本月合计",IF(I631="本月合计","本年累计",MAX(I$3:I631)+1)))</f>
        <v>0</v>
      </c>
      <c r="J632" s="3">
        <f>IF(T632="",0,IF(INT(LEFT(T632,C$21))=B$21,MAX(J$3:J631)+1,0))</f>
        <v>0</v>
      </c>
      <c r="K632" s="6">
        <f>IF(AND(O632=B$23,Q632=B$24),MAX(K$3:K631)+1,0)</f>
        <v>0</v>
      </c>
    </row>
    <row r="633" spans="8:11" ht="15" customHeight="1" x14ac:dyDescent="0.15">
      <c r="H633" s="5">
        <f t="shared" si="10"/>
        <v>0</v>
      </c>
      <c r="I633" s="5">
        <f>IF(MAX(I$1:I630)&gt;=B$16,0,IF(OR(I632=C$4,I632=C$5,I632=C$6,I632=C$7,I632=C$8,I632=C$9,I632=C$10,I632=C$11,I632=C$12,I632=C$13,I632=C$14,I632=C$15),"本月合计",IF(I632="本月合计","本年累计",MAX(I$3:I632)+1)))</f>
        <v>0</v>
      </c>
      <c r="J633" s="3">
        <f>IF(T633="",0,IF(INT(LEFT(T633,C$21))=B$21,MAX(J$3:J632)+1,0))</f>
        <v>0</v>
      </c>
      <c r="K633" s="6">
        <f>IF(AND(O633=B$23,Q633=B$24),MAX(K$3:K632)+1,0)</f>
        <v>0</v>
      </c>
    </row>
    <row r="634" spans="8:11" ht="15" customHeight="1" x14ac:dyDescent="0.15">
      <c r="H634" s="5">
        <f t="shared" si="10"/>
        <v>0</v>
      </c>
      <c r="I634" s="5">
        <f>IF(MAX(I$1:I631)&gt;=B$16,0,IF(OR(I633=C$4,I633=C$5,I633=C$6,I633=C$7,I633=C$8,I633=C$9,I633=C$10,I633=C$11,I633=C$12,I633=C$13,I633=C$14,I633=C$15),"本月合计",IF(I633="本月合计","本年累计",MAX(I$3:I633)+1)))</f>
        <v>0</v>
      </c>
      <c r="J634" s="3">
        <f>IF(T634="",0,IF(INT(LEFT(T634,C$21))=B$21,MAX(J$3:J633)+1,0))</f>
        <v>0</v>
      </c>
      <c r="K634" s="6">
        <f>IF(AND(O634=B$23,Q634=B$24),MAX(K$3:K633)+1,0)</f>
        <v>0</v>
      </c>
    </row>
    <row r="635" spans="8:11" ht="15" customHeight="1" x14ac:dyDescent="0.15">
      <c r="H635" s="5">
        <f t="shared" si="10"/>
        <v>0</v>
      </c>
      <c r="I635" s="5">
        <f>IF(MAX(I$1:I632)&gt;=B$16,0,IF(OR(I634=C$4,I634=C$5,I634=C$6,I634=C$7,I634=C$8,I634=C$9,I634=C$10,I634=C$11,I634=C$12,I634=C$13,I634=C$14,I634=C$15),"本月合计",IF(I634="本月合计","本年累计",MAX(I$3:I634)+1)))</f>
        <v>0</v>
      </c>
      <c r="J635" s="3">
        <f>IF(T635="",0,IF(INT(LEFT(T635,C$21))=B$21,MAX(J$3:J634)+1,0))</f>
        <v>0</v>
      </c>
      <c r="K635" s="6">
        <f>IF(AND(O635=B$23,Q635=B$24),MAX(K$3:K634)+1,0)</f>
        <v>0</v>
      </c>
    </row>
    <row r="636" spans="8:11" ht="15" customHeight="1" x14ac:dyDescent="0.15">
      <c r="H636" s="5">
        <f t="shared" si="10"/>
        <v>0</v>
      </c>
      <c r="I636" s="5">
        <f>IF(MAX(I$1:I633)&gt;=B$16,0,IF(OR(I635=C$4,I635=C$5,I635=C$6,I635=C$7,I635=C$8,I635=C$9,I635=C$10,I635=C$11,I635=C$12,I635=C$13,I635=C$14,I635=C$15),"本月合计",IF(I635="本月合计","本年累计",MAX(I$3:I635)+1)))</f>
        <v>0</v>
      </c>
      <c r="J636" s="3">
        <f>IF(T636="",0,IF(INT(LEFT(T636,C$21))=B$21,MAX(J$3:J635)+1,0))</f>
        <v>0</v>
      </c>
      <c r="K636" s="6">
        <f>IF(AND(O636=B$23,Q636=B$24),MAX(K$3:K635)+1,0)</f>
        <v>0</v>
      </c>
    </row>
    <row r="637" spans="8:11" ht="15" customHeight="1" x14ac:dyDescent="0.15">
      <c r="H637" s="5">
        <f t="shared" si="10"/>
        <v>0</v>
      </c>
      <c r="I637" s="5">
        <f>IF(MAX(I$1:I634)&gt;=B$16,0,IF(OR(I636=C$4,I636=C$5,I636=C$6,I636=C$7,I636=C$8,I636=C$9,I636=C$10,I636=C$11,I636=C$12,I636=C$13,I636=C$14,I636=C$15),"本月合计",IF(I636="本月合计","本年累计",MAX(I$3:I636)+1)))</f>
        <v>0</v>
      </c>
      <c r="J637" s="3">
        <f>IF(T637="",0,IF(INT(LEFT(T637,C$21))=B$21,MAX(J$3:J636)+1,0))</f>
        <v>0</v>
      </c>
      <c r="K637" s="6">
        <f>IF(AND(O637=B$23,Q637=B$24),MAX(K$3:K636)+1,0)</f>
        <v>0</v>
      </c>
    </row>
    <row r="638" spans="8:11" ht="15" customHeight="1" x14ac:dyDescent="0.15">
      <c r="H638" s="5">
        <f t="shared" si="10"/>
        <v>0</v>
      </c>
      <c r="I638" s="5">
        <f>IF(MAX(I$1:I635)&gt;=B$16,0,IF(OR(I637=C$4,I637=C$5,I637=C$6,I637=C$7,I637=C$8,I637=C$9,I637=C$10,I637=C$11,I637=C$12,I637=C$13,I637=C$14,I637=C$15),"本月合计",IF(I637="本月合计","本年累计",MAX(I$3:I637)+1)))</f>
        <v>0</v>
      </c>
      <c r="J638" s="3">
        <f>IF(T638="",0,IF(INT(LEFT(T638,C$21))=B$21,MAX(J$3:J637)+1,0))</f>
        <v>0</v>
      </c>
      <c r="K638" s="6">
        <f>IF(AND(O638=B$23,Q638=B$24),MAX(K$3:K637)+1,0)</f>
        <v>0</v>
      </c>
    </row>
    <row r="639" spans="8:11" ht="15" customHeight="1" x14ac:dyDescent="0.15">
      <c r="H639" s="5">
        <f t="shared" si="10"/>
        <v>0</v>
      </c>
      <c r="I639" s="5">
        <f>IF(MAX(I$1:I636)&gt;=B$16,0,IF(OR(I638=C$4,I638=C$5,I638=C$6,I638=C$7,I638=C$8,I638=C$9,I638=C$10,I638=C$11,I638=C$12,I638=C$13,I638=C$14,I638=C$15),"本月合计",IF(I638="本月合计","本年累计",MAX(I$3:I638)+1)))</f>
        <v>0</v>
      </c>
      <c r="J639" s="3">
        <f>IF(T639="",0,IF(INT(LEFT(T639,C$21))=B$21,MAX(J$3:J638)+1,0))</f>
        <v>0</v>
      </c>
      <c r="K639" s="6">
        <f>IF(AND(O639=B$23,Q639=B$24),MAX(K$3:K638)+1,0)</f>
        <v>0</v>
      </c>
    </row>
    <row r="640" spans="8:11" ht="15" customHeight="1" x14ac:dyDescent="0.15">
      <c r="H640" s="5">
        <f t="shared" si="10"/>
        <v>0</v>
      </c>
      <c r="I640" s="5">
        <f>IF(MAX(I$1:I637)&gt;=B$16,0,IF(OR(I639=C$4,I639=C$5,I639=C$6,I639=C$7,I639=C$8,I639=C$9,I639=C$10,I639=C$11,I639=C$12,I639=C$13,I639=C$14,I639=C$15),"本月合计",IF(I639="本月合计","本年累计",MAX(I$3:I639)+1)))</f>
        <v>0</v>
      </c>
      <c r="J640" s="3">
        <f>IF(T640="",0,IF(INT(LEFT(T640,C$21))=B$21,MAX(J$3:J639)+1,0))</f>
        <v>0</v>
      </c>
      <c r="K640" s="6">
        <f>IF(AND(O640=B$23,Q640=B$24),MAX(K$3:K639)+1,0)</f>
        <v>0</v>
      </c>
    </row>
    <row r="641" spans="8:11" ht="15" customHeight="1" x14ac:dyDescent="0.15">
      <c r="H641" s="5">
        <f t="shared" si="10"/>
        <v>0</v>
      </c>
      <c r="I641" s="5">
        <f>IF(MAX(I$1:I638)&gt;=B$16,0,IF(OR(I640=C$4,I640=C$5,I640=C$6,I640=C$7,I640=C$8,I640=C$9,I640=C$10,I640=C$11,I640=C$12,I640=C$13,I640=C$14,I640=C$15),"本月合计",IF(I640="本月合计","本年累计",MAX(I$3:I640)+1)))</f>
        <v>0</v>
      </c>
      <c r="J641" s="3">
        <f>IF(T641="",0,IF(INT(LEFT(T641,C$21))=B$21,MAX(J$3:J640)+1,0))</f>
        <v>0</v>
      </c>
      <c r="K641" s="6">
        <f>IF(AND(O641=B$23,Q641=B$24),MAX(K$3:K640)+1,0)</f>
        <v>0</v>
      </c>
    </row>
    <row r="642" spans="8:11" ht="15" customHeight="1" x14ac:dyDescent="0.15">
      <c r="H642" s="5">
        <f t="shared" si="10"/>
        <v>0</v>
      </c>
      <c r="I642" s="5">
        <f>IF(MAX(I$1:I639)&gt;=B$16,0,IF(OR(I641=C$4,I641=C$5,I641=C$6,I641=C$7,I641=C$8,I641=C$9,I641=C$10,I641=C$11,I641=C$12,I641=C$13,I641=C$14,I641=C$15),"本月合计",IF(I641="本月合计","本年累计",MAX(I$3:I641)+1)))</f>
        <v>0</v>
      </c>
      <c r="J642" s="3">
        <f>IF(T642="",0,IF(INT(LEFT(T642,C$21))=B$21,MAX(J$3:J641)+1,0))</f>
        <v>0</v>
      </c>
      <c r="K642" s="6">
        <f>IF(AND(O642=B$23,Q642=B$24),MAX(K$3:K641)+1,0)</f>
        <v>0</v>
      </c>
    </row>
    <row r="643" spans="8:11" ht="15" customHeight="1" x14ac:dyDescent="0.15">
      <c r="H643" s="5">
        <f t="shared" si="10"/>
        <v>0</v>
      </c>
      <c r="I643" s="5">
        <f>IF(MAX(I$1:I640)&gt;=B$16,0,IF(OR(I642=C$4,I642=C$5,I642=C$6,I642=C$7,I642=C$8,I642=C$9,I642=C$10,I642=C$11,I642=C$12,I642=C$13,I642=C$14,I642=C$15),"本月合计",IF(I642="本月合计","本年累计",MAX(I$3:I642)+1)))</f>
        <v>0</v>
      </c>
      <c r="J643" s="3">
        <f>IF(T643="",0,IF(INT(LEFT(T643,C$21))=B$21,MAX(J$3:J642)+1,0))</f>
        <v>0</v>
      </c>
      <c r="K643" s="6">
        <f>IF(AND(O643=B$23,Q643=B$24),MAX(K$3:K642)+1,0)</f>
        <v>0</v>
      </c>
    </row>
    <row r="644" spans="8:11" ht="15" customHeight="1" x14ac:dyDescent="0.15">
      <c r="H644" s="5">
        <f t="shared" si="10"/>
        <v>0</v>
      </c>
      <c r="I644" s="5">
        <f>IF(MAX(I$1:I641)&gt;=B$16,0,IF(OR(I643=C$4,I643=C$5,I643=C$6,I643=C$7,I643=C$8,I643=C$9,I643=C$10,I643=C$11,I643=C$12,I643=C$13,I643=C$14,I643=C$15),"本月合计",IF(I643="本月合计","本年累计",MAX(I$3:I643)+1)))</f>
        <v>0</v>
      </c>
      <c r="J644" s="3">
        <f>IF(T644="",0,IF(INT(LEFT(T644,C$21))=B$21,MAX(J$3:J643)+1,0))</f>
        <v>0</v>
      </c>
      <c r="K644" s="6">
        <f>IF(AND(O644=B$23,Q644=B$24),MAX(K$3:K643)+1,0)</f>
        <v>0</v>
      </c>
    </row>
    <row r="645" spans="8:11" ht="15" customHeight="1" x14ac:dyDescent="0.15">
      <c r="H645" s="5">
        <f t="shared" ref="H645:H708" si="11">IF(I645=0,0,ROW()-3)</f>
        <v>0</v>
      </c>
      <c r="I645" s="5">
        <f>IF(MAX(I$1:I642)&gt;=B$16,0,IF(OR(I644=C$4,I644=C$5,I644=C$6,I644=C$7,I644=C$8,I644=C$9,I644=C$10,I644=C$11,I644=C$12,I644=C$13,I644=C$14,I644=C$15),"本月合计",IF(I644="本月合计","本年累计",MAX(I$3:I644)+1)))</f>
        <v>0</v>
      </c>
      <c r="J645" s="3">
        <f>IF(T645="",0,IF(INT(LEFT(T645,C$21))=B$21,MAX(J$3:J644)+1,0))</f>
        <v>0</v>
      </c>
      <c r="K645" s="6">
        <f>IF(AND(O645=B$23,Q645=B$24),MAX(K$3:K644)+1,0)</f>
        <v>0</v>
      </c>
    </row>
    <row r="646" spans="8:11" ht="15" customHeight="1" x14ac:dyDescent="0.15">
      <c r="H646" s="5">
        <f t="shared" si="11"/>
        <v>0</v>
      </c>
      <c r="I646" s="5">
        <f>IF(MAX(I$1:I643)&gt;=B$16,0,IF(OR(I645=C$4,I645=C$5,I645=C$6,I645=C$7,I645=C$8,I645=C$9,I645=C$10,I645=C$11,I645=C$12,I645=C$13,I645=C$14,I645=C$15),"本月合计",IF(I645="本月合计","本年累计",MAX(I$3:I645)+1)))</f>
        <v>0</v>
      </c>
      <c r="J646" s="3">
        <f>IF(T646="",0,IF(INT(LEFT(T646,C$21))=B$21,MAX(J$3:J645)+1,0))</f>
        <v>0</v>
      </c>
      <c r="K646" s="6">
        <f>IF(AND(O646=B$23,Q646=B$24),MAX(K$3:K645)+1,0)</f>
        <v>0</v>
      </c>
    </row>
    <row r="647" spans="8:11" ht="15" customHeight="1" x14ac:dyDescent="0.15">
      <c r="H647" s="5">
        <f t="shared" si="11"/>
        <v>0</v>
      </c>
      <c r="I647" s="5">
        <f>IF(MAX(I$1:I644)&gt;=B$16,0,IF(OR(I646=C$4,I646=C$5,I646=C$6,I646=C$7,I646=C$8,I646=C$9,I646=C$10,I646=C$11,I646=C$12,I646=C$13,I646=C$14,I646=C$15),"本月合计",IF(I646="本月合计","本年累计",MAX(I$3:I646)+1)))</f>
        <v>0</v>
      </c>
      <c r="J647" s="3">
        <f>IF(T647="",0,IF(INT(LEFT(T647,C$21))=B$21,MAX(J$3:J646)+1,0))</f>
        <v>0</v>
      </c>
      <c r="K647" s="6">
        <f>IF(AND(O647=B$23,Q647=B$24),MAX(K$3:K646)+1,0)</f>
        <v>0</v>
      </c>
    </row>
    <row r="648" spans="8:11" ht="15" customHeight="1" x14ac:dyDescent="0.15">
      <c r="H648" s="5">
        <f t="shared" si="11"/>
        <v>0</v>
      </c>
      <c r="I648" s="5">
        <f>IF(MAX(I$1:I645)&gt;=B$16,0,IF(OR(I647=C$4,I647=C$5,I647=C$6,I647=C$7,I647=C$8,I647=C$9,I647=C$10,I647=C$11,I647=C$12,I647=C$13,I647=C$14,I647=C$15),"本月合计",IF(I647="本月合计","本年累计",MAX(I$3:I647)+1)))</f>
        <v>0</v>
      </c>
      <c r="J648" s="3">
        <f>IF(T648="",0,IF(INT(LEFT(T648,C$21))=B$21,MAX(J$3:J647)+1,0))</f>
        <v>0</v>
      </c>
      <c r="K648" s="6">
        <f>IF(AND(O648=B$23,Q648=B$24),MAX(K$3:K647)+1,0)</f>
        <v>0</v>
      </c>
    </row>
    <row r="649" spans="8:11" ht="15" customHeight="1" x14ac:dyDescent="0.15">
      <c r="H649" s="5">
        <f t="shared" si="11"/>
        <v>0</v>
      </c>
      <c r="I649" s="5">
        <f>IF(MAX(I$1:I646)&gt;=B$16,0,IF(OR(I648=C$4,I648=C$5,I648=C$6,I648=C$7,I648=C$8,I648=C$9,I648=C$10,I648=C$11,I648=C$12,I648=C$13,I648=C$14,I648=C$15),"本月合计",IF(I648="本月合计","本年累计",MAX(I$3:I648)+1)))</f>
        <v>0</v>
      </c>
      <c r="J649" s="3">
        <f>IF(T649="",0,IF(INT(LEFT(T649,C$21))=B$21,MAX(J$3:J648)+1,0))</f>
        <v>0</v>
      </c>
      <c r="K649" s="6">
        <f>IF(AND(O649=B$23,Q649=B$24),MAX(K$3:K648)+1,0)</f>
        <v>0</v>
      </c>
    </row>
    <row r="650" spans="8:11" ht="15" customHeight="1" x14ac:dyDescent="0.15">
      <c r="H650" s="5">
        <f t="shared" si="11"/>
        <v>0</v>
      </c>
      <c r="I650" s="5">
        <f>IF(MAX(I$1:I647)&gt;=B$16,0,IF(OR(I649=C$4,I649=C$5,I649=C$6,I649=C$7,I649=C$8,I649=C$9,I649=C$10,I649=C$11,I649=C$12,I649=C$13,I649=C$14,I649=C$15),"本月合计",IF(I649="本月合计","本年累计",MAX(I$3:I649)+1)))</f>
        <v>0</v>
      </c>
      <c r="J650" s="3">
        <f>IF(T650="",0,IF(INT(LEFT(T650,C$21))=B$21,MAX(J$3:J649)+1,0))</f>
        <v>0</v>
      </c>
      <c r="K650" s="6">
        <f>IF(AND(O650=B$23,Q650=B$24),MAX(K$3:K649)+1,0)</f>
        <v>0</v>
      </c>
    </row>
    <row r="651" spans="8:11" ht="15" customHeight="1" x14ac:dyDescent="0.15">
      <c r="H651" s="5">
        <f t="shared" si="11"/>
        <v>0</v>
      </c>
      <c r="I651" s="5">
        <f>IF(MAX(I$1:I648)&gt;=B$16,0,IF(OR(I650=C$4,I650=C$5,I650=C$6,I650=C$7,I650=C$8,I650=C$9,I650=C$10,I650=C$11,I650=C$12,I650=C$13,I650=C$14,I650=C$15),"本月合计",IF(I650="本月合计","本年累计",MAX(I$3:I650)+1)))</f>
        <v>0</v>
      </c>
      <c r="J651" s="3">
        <f>IF(T651="",0,IF(INT(LEFT(T651,C$21))=B$21,MAX(J$3:J650)+1,0))</f>
        <v>0</v>
      </c>
      <c r="K651" s="6">
        <f>IF(AND(O651=B$23,Q651=B$24),MAX(K$3:K650)+1,0)</f>
        <v>0</v>
      </c>
    </row>
    <row r="652" spans="8:11" ht="15" customHeight="1" x14ac:dyDescent="0.15">
      <c r="H652" s="5">
        <f t="shared" si="11"/>
        <v>0</v>
      </c>
      <c r="I652" s="5">
        <f>IF(MAX(I$1:I649)&gt;=B$16,0,IF(OR(I651=C$4,I651=C$5,I651=C$6,I651=C$7,I651=C$8,I651=C$9,I651=C$10,I651=C$11,I651=C$12,I651=C$13,I651=C$14,I651=C$15),"本月合计",IF(I651="本月合计","本年累计",MAX(I$3:I651)+1)))</f>
        <v>0</v>
      </c>
      <c r="J652" s="3">
        <f>IF(T652="",0,IF(INT(LEFT(T652,C$21))=B$21,MAX(J$3:J651)+1,0))</f>
        <v>0</v>
      </c>
      <c r="K652" s="6">
        <f>IF(AND(O652=B$23,Q652=B$24),MAX(K$3:K651)+1,0)</f>
        <v>0</v>
      </c>
    </row>
    <row r="653" spans="8:11" ht="15" customHeight="1" x14ac:dyDescent="0.15">
      <c r="H653" s="5">
        <f t="shared" si="11"/>
        <v>0</v>
      </c>
      <c r="I653" s="5">
        <f>IF(MAX(I$1:I650)&gt;=B$16,0,IF(OR(I652=C$4,I652=C$5,I652=C$6,I652=C$7,I652=C$8,I652=C$9,I652=C$10,I652=C$11,I652=C$12,I652=C$13,I652=C$14,I652=C$15),"本月合计",IF(I652="本月合计","本年累计",MAX(I$3:I652)+1)))</f>
        <v>0</v>
      </c>
      <c r="J653" s="3">
        <f>IF(T653="",0,IF(INT(LEFT(T653,C$21))=B$21,MAX(J$3:J652)+1,0))</f>
        <v>0</v>
      </c>
      <c r="K653" s="6">
        <f>IF(AND(O653=B$23,Q653=B$24),MAX(K$3:K652)+1,0)</f>
        <v>0</v>
      </c>
    </row>
    <row r="654" spans="8:11" ht="15" customHeight="1" x14ac:dyDescent="0.15">
      <c r="H654" s="5">
        <f t="shared" si="11"/>
        <v>0</v>
      </c>
      <c r="I654" s="5">
        <f>IF(MAX(I$1:I651)&gt;=B$16,0,IF(OR(I653=C$4,I653=C$5,I653=C$6,I653=C$7,I653=C$8,I653=C$9,I653=C$10,I653=C$11,I653=C$12,I653=C$13,I653=C$14,I653=C$15),"本月合计",IF(I653="本月合计","本年累计",MAX(I$3:I653)+1)))</f>
        <v>0</v>
      </c>
      <c r="J654" s="3">
        <f>IF(T654="",0,IF(INT(LEFT(T654,C$21))=B$21,MAX(J$3:J653)+1,0))</f>
        <v>0</v>
      </c>
      <c r="K654" s="6">
        <f>IF(AND(O654=B$23,Q654=B$24),MAX(K$3:K653)+1,0)</f>
        <v>0</v>
      </c>
    </row>
    <row r="655" spans="8:11" ht="15" customHeight="1" x14ac:dyDescent="0.15">
      <c r="H655" s="5">
        <f t="shared" si="11"/>
        <v>0</v>
      </c>
      <c r="I655" s="5">
        <f>IF(MAX(I$1:I652)&gt;=B$16,0,IF(OR(I654=C$4,I654=C$5,I654=C$6,I654=C$7,I654=C$8,I654=C$9,I654=C$10,I654=C$11,I654=C$12,I654=C$13,I654=C$14,I654=C$15),"本月合计",IF(I654="本月合计","本年累计",MAX(I$3:I654)+1)))</f>
        <v>0</v>
      </c>
      <c r="J655" s="3">
        <f>IF(T655="",0,IF(INT(LEFT(T655,C$21))=B$21,MAX(J$3:J654)+1,0))</f>
        <v>0</v>
      </c>
      <c r="K655" s="6">
        <f>IF(AND(O655=B$23,Q655=B$24),MAX(K$3:K654)+1,0)</f>
        <v>0</v>
      </c>
    </row>
    <row r="656" spans="8:11" ht="15" customHeight="1" x14ac:dyDescent="0.15">
      <c r="H656" s="5">
        <f t="shared" si="11"/>
        <v>0</v>
      </c>
      <c r="I656" s="5">
        <f>IF(MAX(I$1:I653)&gt;=B$16,0,IF(OR(I655=C$4,I655=C$5,I655=C$6,I655=C$7,I655=C$8,I655=C$9,I655=C$10,I655=C$11,I655=C$12,I655=C$13,I655=C$14,I655=C$15),"本月合计",IF(I655="本月合计","本年累计",MAX(I$3:I655)+1)))</f>
        <v>0</v>
      </c>
      <c r="J656" s="3">
        <f>IF(T656="",0,IF(INT(LEFT(T656,C$21))=B$21,MAX(J$3:J655)+1,0))</f>
        <v>0</v>
      </c>
      <c r="K656" s="6">
        <f>IF(AND(O656=B$23,Q656=B$24),MAX(K$3:K655)+1,0)</f>
        <v>0</v>
      </c>
    </row>
    <row r="657" spans="8:11" ht="15" customHeight="1" x14ac:dyDescent="0.15">
      <c r="H657" s="5">
        <f t="shared" si="11"/>
        <v>0</v>
      </c>
      <c r="I657" s="5">
        <f>IF(MAX(I$1:I654)&gt;=B$16,0,IF(OR(I656=C$4,I656=C$5,I656=C$6,I656=C$7,I656=C$8,I656=C$9,I656=C$10,I656=C$11,I656=C$12,I656=C$13,I656=C$14,I656=C$15),"本月合计",IF(I656="本月合计","本年累计",MAX(I$3:I656)+1)))</f>
        <v>0</v>
      </c>
      <c r="J657" s="3">
        <f>IF(T657="",0,IF(INT(LEFT(T657,C$21))=B$21,MAX(J$3:J656)+1,0))</f>
        <v>0</v>
      </c>
      <c r="K657" s="6">
        <f>IF(AND(O657=B$23,Q657=B$24),MAX(K$3:K656)+1,0)</f>
        <v>0</v>
      </c>
    </row>
    <row r="658" spans="8:11" ht="15" customHeight="1" x14ac:dyDescent="0.15">
      <c r="H658" s="5">
        <f t="shared" si="11"/>
        <v>0</v>
      </c>
      <c r="I658" s="5">
        <f>IF(MAX(I$1:I655)&gt;=B$16,0,IF(OR(I657=C$4,I657=C$5,I657=C$6,I657=C$7,I657=C$8,I657=C$9,I657=C$10,I657=C$11,I657=C$12,I657=C$13,I657=C$14,I657=C$15),"本月合计",IF(I657="本月合计","本年累计",MAX(I$3:I657)+1)))</f>
        <v>0</v>
      </c>
      <c r="J658" s="3">
        <f>IF(T658="",0,IF(INT(LEFT(T658,C$21))=B$21,MAX(J$3:J657)+1,0))</f>
        <v>0</v>
      </c>
      <c r="K658" s="6">
        <f>IF(AND(O658=B$23,Q658=B$24),MAX(K$3:K657)+1,0)</f>
        <v>0</v>
      </c>
    </row>
    <row r="659" spans="8:11" ht="15" customHeight="1" x14ac:dyDescent="0.15">
      <c r="H659" s="5">
        <f t="shared" si="11"/>
        <v>0</v>
      </c>
      <c r="I659" s="5">
        <f>IF(MAX(I$1:I656)&gt;=B$16,0,IF(OR(I658=C$4,I658=C$5,I658=C$6,I658=C$7,I658=C$8,I658=C$9,I658=C$10,I658=C$11,I658=C$12,I658=C$13,I658=C$14,I658=C$15),"本月合计",IF(I658="本月合计","本年累计",MAX(I$3:I658)+1)))</f>
        <v>0</v>
      </c>
      <c r="J659" s="3">
        <f>IF(T659="",0,IF(INT(LEFT(T659,C$21))=B$21,MAX(J$3:J658)+1,0))</f>
        <v>0</v>
      </c>
      <c r="K659" s="6">
        <f>IF(AND(O659=B$23,Q659=B$24),MAX(K$3:K658)+1,0)</f>
        <v>0</v>
      </c>
    </row>
    <row r="660" spans="8:11" ht="15" customHeight="1" x14ac:dyDescent="0.15">
      <c r="H660" s="5">
        <f t="shared" si="11"/>
        <v>0</v>
      </c>
      <c r="I660" s="5">
        <f>IF(MAX(I$1:I657)&gt;=B$16,0,IF(OR(I659=C$4,I659=C$5,I659=C$6,I659=C$7,I659=C$8,I659=C$9,I659=C$10,I659=C$11,I659=C$12,I659=C$13,I659=C$14,I659=C$15),"本月合计",IF(I659="本月合计","本年累计",MAX(I$3:I659)+1)))</f>
        <v>0</v>
      </c>
      <c r="J660" s="3">
        <f>IF(T660="",0,IF(INT(LEFT(T660,C$21))=B$21,MAX(J$3:J659)+1,0))</f>
        <v>0</v>
      </c>
      <c r="K660" s="6">
        <f>IF(AND(O660=B$23,Q660=B$24),MAX(K$3:K659)+1,0)</f>
        <v>0</v>
      </c>
    </row>
    <row r="661" spans="8:11" ht="15" customHeight="1" x14ac:dyDescent="0.15">
      <c r="H661" s="5">
        <f t="shared" si="11"/>
        <v>0</v>
      </c>
      <c r="I661" s="5">
        <f>IF(MAX(I$1:I658)&gt;=B$16,0,IF(OR(I660=C$4,I660=C$5,I660=C$6,I660=C$7,I660=C$8,I660=C$9,I660=C$10,I660=C$11,I660=C$12,I660=C$13,I660=C$14,I660=C$15),"本月合计",IF(I660="本月合计","本年累计",MAX(I$3:I660)+1)))</f>
        <v>0</v>
      </c>
      <c r="J661" s="3">
        <f>IF(T661="",0,IF(INT(LEFT(T661,C$21))=B$21,MAX(J$3:J660)+1,0))</f>
        <v>0</v>
      </c>
      <c r="K661" s="6">
        <f>IF(AND(O661=B$23,Q661=B$24),MAX(K$3:K660)+1,0)</f>
        <v>0</v>
      </c>
    </row>
    <row r="662" spans="8:11" ht="15" customHeight="1" x14ac:dyDescent="0.15">
      <c r="H662" s="5">
        <f t="shared" si="11"/>
        <v>0</v>
      </c>
      <c r="I662" s="5">
        <f>IF(MAX(I$1:I659)&gt;=B$16,0,IF(OR(I661=C$4,I661=C$5,I661=C$6,I661=C$7,I661=C$8,I661=C$9,I661=C$10,I661=C$11,I661=C$12,I661=C$13,I661=C$14,I661=C$15),"本月合计",IF(I661="本月合计","本年累计",MAX(I$3:I661)+1)))</f>
        <v>0</v>
      </c>
      <c r="J662" s="3">
        <f>IF(T662="",0,IF(INT(LEFT(T662,C$21))=B$21,MAX(J$3:J661)+1,0))</f>
        <v>0</v>
      </c>
      <c r="K662" s="6">
        <f>IF(AND(O662=B$23,Q662=B$24),MAX(K$3:K661)+1,0)</f>
        <v>0</v>
      </c>
    </row>
    <row r="663" spans="8:11" ht="15" customHeight="1" x14ac:dyDescent="0.15">
      <c r="H663" s="5">
        <f t="shared" si="11"/>
        <v>0</v>
      </c>
      <c r="I663" s="5">
        <f>IF(MAX(I$1:I660)&gt;=B$16,0,IF(OR(I662=C$4,I662=C$5,I662=C$6,I662=C$7,I662=C$8,I662=C$9,I662=C$10,I662=C$11,I662=C$12,I662=C$13,I662=C$14,I662=C$15),"本月合计",IF(I662="本月合计","本年累计",MAX(I$3:I662)+1)))</f>
        <v>0</v>
      </c>
      <c r="J663" s="3">
        <f>IF(T663="",0,IF(INT(LEFT(T663,C$21))=B$21,MAX(J$3:J662)+1,0))</f>
        <v>0</v>
      </c>
      <c r="K663" s="6">
        <f>IF(AND(O663=B$23,Q663=B$24),MAX(K$3:K662)+1,0)</f>
        <v>0</v>
      </c>
    </row>
    <row r="664" spans="8:11" ht="15" customHeight="1" x14ac:dyDescent="0.15">
      <c r="H664" s="5">
        <f t="shared" si="11"/>
        <v>0</v>
      </c>
      <c r="I664" s="5">
        <f>IF(MAX(I$1:I661)&gt;=B$16,0,IF(OR(I663=C$4,I663=C$5,I663=C$6,I663=C$7,I663=C$8,I663=C$9,I663=C$10,I663=C$11,I663=C$12,I663=C$13,I663=C$14,I663=C$15),"本月合计",IF(I663="本月合计","本年累计",MAX(I$3:I663)+1)))</f>
        <v>0</v>
      </c>
      <c r="J664" s="3">
        <f>IF(T664="",0,IF(INT(LEFT(T664,C$21))=B$21,MAX(J$3:J663)+1,0))</f>
        <v>0</v>
      </c>
      <c r="K664" s="6">
        <f>IF(AND(O664=B$23,Q664=B$24),MAX(K$3:K663)+1,0)</f>
        <v>0</v>
      </c>
    </row>
    <row r="665" spans="8:11" ht="15" customHeight="1" x14ac:dyDescent="0.15">
      <c r="H665" s="5">
        <f t="shared" si="11"/>
        <v>0</v>
      </c>
      <c r="I665" s="5">
        <f>IF(MAX(I$1:I662)&gt;=B$16,0,IF(OR(I664=C$4,I664=C$5,I664=C$6,I664=C$7,I664=C$8,I664=C$9,I664=C$10,I664=C$11,I664=C$12,I664=C$13,I664=C$14,I664=C$15),"本月合计",IF(I664="本月合计","本年累计",MAX(I$3:I664)+1)))</f>
        <v>0</v>
      </c>
      <c r="J665" s="3">
        <f>IF(T665="",0,IF(INT(LEFT(T665,C$21))=B$21,MAX(J$3:J664)+1,0))</f>
        <v>0</v>
      </c>
      <c r="K665" s="6">
        <f>IF(AND(O665=B$23,Q665=B$24),MAX(K$3:K664)+1,0)</f>
        <v>0</v>
      </c>
    </row>
    <row r="666" spans="8:11" ht="15" customHeight="1" x14ac:dyDescent="0.15">
      <c r="H666" s="5">
        <f t="shared" si="11"/>
        <v>0</v>
      </c>
      <c r="I666" s="5">
        <f>IF(MAX(I$1:I663)&gt;=B$16,0,IF(OR(I665=C$4,I665=C$5,I665=C$6,I665=C$7,I665=C$8,I665=C$9,I665=C$10,I665=C$11,I665=C$12,I665=C$13,I665=C$14,I665=C$15),"本月合计",IF(I665="本月合计","本年累计",MAX(I$3:I665)+1)))</f>
        <v>0</v>
      </c>
      <c r="J666" s="3">
        <f>IF(T666="",0,IF(INT(LEFT(T666,C$21))=B$21,MAX(J$3:J665)+1,0))</f>
        <v>0</v>
      </c>
      <c r="K666" s="6">
        <f>IF(AND(O666=B$23,Q666=B$24),MAX(K$3:K665)+1,0)</f>
        <v>0</v>
      </c>
    </row>
    <row r="667" spans="8:11" ht="15" customHeight="1" x14ac:dyDescent="0.15">
      <c r="H667" s="5">
        <f t="shared" si="11"/>
        <v>0</v>
      </c>
      <c r="I667" s="5">
        <f>IF(MAX(I$1:I664)&gt;=B$16,0,IF(OR(I666=C$4,I666=C$5,I666=C$6,I666=C$7,I666=C$8,I666=C$9,I666=C$10,I666=C$11,I666=C$12,I666=C$13,I666=C$14,I666=C$15),"本月合计",IF(I666="本月合计","本年累计",MAX(I$3:I666)+1)))</f>
        <v>0</v>
      </c>
      <c r="J667" s="3">
        <f>IF(T667="",0,IF(INT(LEFT(T667,C$21))=B$21,MAX(J$3:J666)+1,0))</f>
        <v>0</v>
      </c>
      <c r="K667" s="6">
        <f>IF(AND(O667=B$23,Q667=B$24),MAX(K$3:K666)+1,0)</f>
        <v>0</v>
      </c>
    </row>
    <row r="668" spans="8:11" ht="15" customHeight="1" x14ac:dyDescent="0.15">
      <c r="H668" s="5">
        <f t="shared" si="11"/>
        <v>0</v>
      </c>
      <c r="I668" s="5">
        <f>IF(MAX(I$1:I665)&gt;=B$16,0,IF(OR(I667=C$4,I667=C$5,I667=C$6,I667=C$7,I667=C$8,I667=C$9,I667=C$10,I667=C$11,I667=C$12,I667=C$13,I667=C$14,I667=C$15),"本月合计",IF(I667="本月合计","本年累计",MAX(I$3:I667)+1)))</f>
        <v>0</v>
      </c>
      <c r="J668" s="3">
        <f>IF(T668="",0,IF(INT(LEFT(T668,C$21))=B$21,MAX(J$3:J667)+1,0))</f>
        <v>0</v>
      </c>
      <c r="K668" s="6">
        <f>IF(AND(O668=B$23,Q668=B$24),MAX(K$3:K667)+1,0)</f>
        <v>0</v>
      </c>
    </row>
    <row r="669" spans="8:11" ht="15" customHeight="1" x14ac:dyDescent="0.15">
      <c r="H669" s="5">
        <f t="shared" si="11"/>
        <v>0</v>
      </c>
      <c r="I669" s="5">
        <f>IF(MAX(I$1:I666)&gt;=B$16,0,IF(OR(I668=C$4,I668=C$5,I668=C$6,I668=C$7,I668=C$8,I668=C$9,I668=C$10,I668=C$11,I668=C$12,I668=C$13,I668=C$14,I668=C$15),"本月合计",IF(I668="本月合计","本年累计",MAX(I$3:I668)+1)))</f>
        <v>0</v>
      </c>
      <c r="J669" s="3">
        <f>IF(T669="",0,IF(INT(LEFT(T669,C$21))=B$21,MAX(J$3:J668)+1,0))</f>
        <v>0</v>
      </c>
      <c r="K669" s="6">
        <f>IF(AND(O669=B$23,Q669=B$24),MAX(K$3:K668)+1,0)</f>
        <v>0</v>
      </c>
    </row>
    <row r="670" spans="8:11" ht="15" customHeight="1" x14ac:dyDescent="0.15">
      <c r="H670" s="5">
        <f t="shared" si="11"/>
        <v>0</v>
      </c>
      <c r="I670" s="5">
        <f>IF(MAX(I$1:I667)&gt;=B$16,0,IF(OR(I669=C$4,I669=C$5,I669=C$6,I669=C$7,I669=C$8,I669=C$9,I669=C$10,I669=C$11,I669=C$12,I669=C$13,I669=C$14,I669=C$15),"本月合计",IF(I669="本月合计","本年累计",MAX(I$3:I669)+1)))</f>
        <v>0</v>
      </c>
      <c r="J670" s="3">
        <f>IF(T670="",0,IF(INT(LEFT(T670,C$21))=B$21,MAX(J$3:J669)+1,0))</f>
        <v>0</v>
      </c>
      <c r="K670" s="6">
        <f>IF(AND(O670=B$23,Q670=B$24),MAX(K$3:K669)+1,0)</f>
        <v>0</v>
      </c>
    </row>
    <row r="671" spans="8:11" ht="15" customHeight="1" x14ac:dyDescent="0.15">
      <c r="H671" s="5">
        <f t="shared" si="11"/>
        <v>0</v>
      </c>
      <c r="I671" s="5">
        <f>IF(MAX(I$1:I668)&gt;=B$16,0,IF(OR(I670=C$4,I670=C$5,I670=C$6,I670=C$7,I670=C$8,I670=C$9,I670=C$10,I670=C$11,I670=C$12,I670=C$13,I670=C$14,I670=C$15),"本月合计",IF(I670="本月合计","本年累计",MAX(I$3:I670)+1)))</f>
        <v>0</v>
      </c>
      <c r="J671" s="3">
        <f>IF(T671="",0,IF(INT(LEFT(T671,C$21))=B$21,MAX(J$3:J670)+1,0))</f>
        <v>0</v>
      </c>
      <c r="K671" s="6">
        <f>IF(AND(O671=B$23,Q671=B$24),MAX(K$3:K670)+1,0)</f>
        <v>0</v>
      </c>
    </row>
    <row r="672" spans="8:11" ht="15" customHeight="1" x14ac:dyDescent="0.15">
      <c r="H672" s="5">
        <f t="shared" si="11"/>
        <v>0</v>
      </c>
      <c r="I672" s="5">
        <f>IF(MAX(I$1:I669)&gt;=B$16,0,IF(OR(I671=C$4,I671=C$5,I671=C$6,I671=C$7,I671=C$8,I671=C$9,I671=C$10,I671=C$11,I671=C$12,I671=C$13,I671=C$14,I671=C$15),"本月合计",IF(I671="本月合计","本年累计",MAX(I$3:I671)+1)))</f>
        <v>0</v>
      </c>
      <c r="J672" s="3">
        <f>IF(T672="",0,IF(INT(LEFT(T672,C$21))=B$21,MAX(J$3:J671)+1,0))</f>
        <v>0</v>
      </c>
      <c r="K672" s="6">
        <f>IF(AND(O672=B$23,Q672=B$24),MAX(K$3:K671)+1,0)</f>
        <v>0</v>
      </c>
    </row>
    <row r="673" spans="8:11" ht="15" customHeight="1" x14ac:dyDescent="0.15">
      <c r="H673" s="5">
        <f t="shared" si="11"/>
        <v>0</v>
      </c>
      <c r="I673" s="5">
        <f>IF(MAX(I$1:I670)&gt;=B$16,0,IF(OR(I672=C$4,I672=C$5,I672=C$6,I672=C$7,I672=C$8,I672=C$9,I672=C$10,I672=C$11,I672=C$12,I672=C$13,I672=C$14,I672=C$15),"本月合计",IF(I672="本月合计","本年累计",MAX(I$3:I672)+1)))</f>
        <v>0</v>
      </c>
      <c r="J673" s="3">
        <f>IF(T673="",0,IF(INT(LEFT(T673,C$21))=B$21,MAX(J$3:J672)+1,0))</f>
        <v>0</v>
      </c>
      <c r="K673" s="6">
        <f>IF(AND(O673=B$23,Q673=B$24),MAX(K$3:K672)+1,0)</f>
        <v>0</v>
      </c>
    </row>
    <row r="674" spans="8:11" ht="15" customHeight="1" x14ac:dyDescent="0.15">
      <c r="H674" s="5">
        <f t="shared" si="11"/>
        <v>0</v>
      </c>
      <c r="I674" s="5">
        <f>IF(MAX(I$1:I671)&gt;=B$16,0,IF(OR(I673=C$4,I673=C$5,I673=C$6,I673=C$7,I673=C$8,I673=C$9,I673=C$10,I673=C$11,I673=C$12,I673=C$13,I673=C$14,I673=C$15),"本月合计",IF(I673="本月合计","本年累计",MAX(I$3:I673)+1)))</f>
        <v>0</v>
      </c>
      <c r="J674" s="3">
        <f>IF(T674="",0,IF(INT(LEFT(T674,C$21))=B$21,MAX(J$3:J673)+1,0))</f>
        <v>0</v>
      </c>
      <c r="K674" s="6">
        <f>IF(AND(O674=B$23,Q674=B$24),MAX(K$3:K673)+1,0)</f>
        <v>0</v>
      </c>
    </row>
    <row r="675" spans="8:11" ht="15" customHeight="1" x14ac:dyDescent="0.15">
      <c r="H675" s="5">
        <f t="shared" si="11"/>
        <v>0</v>
      </c>
      <c r="I675" s="5">
        <f>IF(MAX(I$1:I672)&gt;=B$16,0,IF(OR(I674=C$4,I674=C$5,I674=C$6,I674=C$7,I674=C$8,I674=C$9,I674=C$10,I674=C$11,I674=C$12,I674=C$13,I674=C$14,I674=C$15),"本月合计",IF(I674="本月合计","本年累计",MAX(I$3:I674)+1)))</f>
        <v>0</v>
      </c>
      <c r="J675" s="3">
        <f>IF(T675="",0,IF(INT(LEFT(T675,C$21))=B$21,MAX(J$3:J674)+1,0))</f>
        <v>0</v>
      </c>
      <c r="K675" s="6">
        <f>IF(AND(O675=B$23,Q675=B$24),MAX(K$3:K674)+1,0)</f>
        <v>0</v>
      </c>
    </row>
    <row r="676" spans="8:11" ht="15" customHeight="1" x14ac:dyDescent="0.15">
      <c r="H676" s="5">
        <f t="shared" si="11"/>
        <v>0</v>
      </c>
      <c r="I676" s="5">
        <f>IF(MAX(I$1:I673)&gt;=B$16,0,IF(OR(I675=C$4,I675=C$5,I675=C$6,I675=C$7,I675=C$8,I675=C$9,I675=C$10,I675=C$11,I675=C$12,I675=C$13,I675=C$14,I675=C$15),"本月合计",IF(I675="本月合计","本年累计",MAX(I$3:I675)+1)))</f>
        <v>0</v>
      </c>
      <c r="J676" s="3">
        <f>IF(T676="",0,IF(INT(LEFT(T676,C$21))=B$21,MAX(J$3:J675)+1,0))</f>
        <v>0</v>
      </c>
      <c r="K676" s="6">
        <f>IF(AND(O676=B$23,Q676=B$24),MAX(K$3:K675)+1,0)</f>
        <v>0</v>
      </c>
    </row>
    <row r="677" spans="8:11" ht="15" customHeight="1" x14ac:dyDescent="0.15">
      <c r="H677" s="5">
        <f t="shared" si="11"/>
        <v>0</v>
      </c>
      <c r="I677" s="5">
        <f>IF(MAX(I$1:I674)&gt;=B$16,0,IF(OR(I676=C$4,I676=C$5,I676=C$6,I676=C$7,I676=C$8,I676=C$9,I676=C$10,I676=C$11,I676=C$12,I676=C$13,I676=C$14,I676=C$15),"本月合计",IF(I676="本月合计","本年累计",MAX(I$3:I676)+1)))</f>
        <v>0</v>
      </c>
      <c r="J677" s="3">
        <f>IF(T677="",0,IF(INT(LEFT(T677,C$21))=B$21,MAX(J$3:J676)+1,0))</f>
        <v>0</v>
      </c>
      <c r="K677" s="6">
        <f>IF(AND(O677=B$23,Q677=B$24),MAX(K$3:K676)+1,0)</f>
        <v>0</v>
      </c>
    </row>
    <row r="678" spans="8:11" ht="15" customHeight="1" x14ac:dyDescent="0.15">
      <c r="H678" s="5">
        <f t="shared" si="11"/>
        <v>0</v>
      </c>
      <c r="I678" s="5">
        <f>IF(MAX(I$1:I675)&gt;=B$16,0,IF(OR(I677=C$4,I677=C$5,I677=C$6,I677=C$7,I677=C$8,I677=C$9,I677=C$10,I677=C$11,I677=C$12,I677=C$13,I677=C$14,I677=C$15),"本月合计",IF(I677="本月合计","本年累计",MAX(I$3:I677)+1)))</f>
        <v>0</v>
      </c>
      <c r="J678" s="3">
        <f>IF(T678="",0,IF(INT(LEFT(T678,C$21))=B$21,MAX(J$3:J677)+1,0))</f>
        <v>0</v>
      </c>
      <c r="K678" s="6">
        <f>IF(AND(O678=B$23,Q678=B$24),MAX(K$3:K677)+1,0)</f>
        <v>0</v>
      </c>
    </row>
    <row r="679" spans="8:11" ht="15" customHeight="1" x14ac:dyDescent="0.15">
      <c r="H679" s="5">
        <f t="shared" si="11"/>
        <v>0</v>
      </c>
      <c r="I679" s="5">
        <f>IF(MAX(I$1:I676)&gt;=B$16,0,IF(OR(I678=C$4,I678=C$5,I678=C$6,I678=C$7,I678=C$8,I678=C$9,I678=C$10,I678=C$11,I678=C$12,I678=C$13,I678=C$14,I678=C$15),"本月合计",IF(I678="本月合计","本年累计",MAX(I$3:I678)+1)))</f>
        <v>0</v>
      </c>
      <c r="J679" s="3">
        <f>IF(T679="",0,IF(INT(LEFT(T679,C$21))=B$21,MAX(J$3:J678)+1,0))</f>
        <v>0</v>
      </c>
      <c r="K679" s="6">
        <f>IF(AND(O679=B$23,Q679=B$24),MAX(K$3:K678)+1,0)</f>
        <v>0</v>
      </c>
    </row>
    <row r="680" spans="8:11" ht="15" customHeight="1" x14ac:dyDescent="0.15">
      <c r="H680" s="5">
        <f t="shared" si="11"/>
        <v>0</v>
      </c>
      <c r="I680" s="5">
        <f>IF(MAX(I$1:I677)&gt;=B$16,0,IF(OR(I679=C$4,I679=C$5,I679=C$6,I679=C$7,I679=C$8,I679=C$9,I679=C$10,I679=C$11,I679=C$12,I679=C$13,I679=C$14,I679=C$15),"本月合计",IF(I679="本月合计","本年累计",MAX(I$3:I679)+1)))</f>
        <v>0</v>
      </c>
      <c r="J680" s="3">
        <f>IF(T680="",0,IF(INT(LEFT(T680,C$21))=B$21,MAX(J$3:J679)+1,0))</f>
        <v>0</v>
      </c>
      <c r="K680" s="6">
        <f>IF(AND(O680=B$23,Q680=B$24),MAX(K$3:K679)+1,0)</f>
        <v>0</v>
      </c>
    </row>
    <row r="681" spans="8:11" ht="15" customHeight="1" x14ac:dyDescent="0.15">
      <c r="H681" s="5">
        <f t="shared" si="11"/>
        <v>0</v>
      </c>
      <c r="I681" s="5">
        <f>IF(MAX(I$1:I678)&gt;=B$16,0,IF(OR(I680=C$4,I680=C$5,I680=C$6,I680=C$7,I680=C$8,I680=C$9,I680=C$10,I680=C$11,I680=C$12,I680=C$13,I680=C$14,I680=C$15),"本月合计",IF(I680="本月合计","本年累计",MAX(I$3:I680)+1)))</f>
        <v>0</v>
      </c>
      <c r="J681" s="3">
        <f>IF(T681="",0,IF(INT(LEFT(T681,C$21))=B$21,MAX(J$3:J680)+1,0))</f>
        <v>0</v>
      </c>
      <c r="K681" s="6">
        <f>IF(AND(O681=B$23,Q681=B$24),MAX(K$3:K680)+1,0)</f>
        <v>0</v>
      </c>
    </row>
    <row r="682" spans="8:11" ht="15" customHeight="1" x14ac:dyDescent="0.15">
      <c r="H682" s="5">
        <f t="shared" si="11"/>
        <v>0</v>
      </c>
      <c r="I682" s="5">
        <f>IF(MAX(I$1:I679)&gt;=B$16,0,IF(OR(I681=C$4,I681=C$5,I681=C$6,I681=C$7,I681=C$8,I681=C$9,I681=C$10,I681=C$11,I681=C$12,I681=C$13,I681=C$14,I681=C$15),"本月合计",IF(I681="本月合计","本年累计",MAX(I$3:I681)+1)))</f>
        <v>0</v>
      </c>
      <c r="J682" s="3">
        <f>IF(T682="",0,IF(INT(LEFT(T682,C$21))=B$21,MAX(J$3:J681)+1,0))</f>
        <v>0</v>
      </c>
      <c r="K682" s="6">
        <f>IF(AND(O682=B$23,Q682=B$24),MAX(K$3:K681)+1,0)</f>
        <v>0</v>
      </c>
    </row>
    <row r="683" spans="8:11" ht="15" customHeight="1" x14ac:dyDescent="0.15">
      <c r="H683" s="5">
        <f t="shared" si="11"/>
        <v>0</v>
      </c>
      <c r="I683" s="5">
        <f>IF(MAX(I$1:I680)&gt;=B$16,0,IF(OR(I682=C$4,I682=C$5,I682=C$6,I682=C$7,I682=C$8,I682=C$9,I682=C$10,I682=C$11,I682=C$12,I682=C$13,I682=C$14,I682=C$15),"本月合计",IF(I682="本月合计","本年累计",MAX(I$3:I682)+1)))</f>
        <v>0</v>
      </c>
      <c r="J683" s="3">
        <f>IF(T683="",0,IF(INT(LEFT(T683,C$21))=B$21,MAX(J$3:J682)+1,0))</f>
        <v>0</v>
      </c>
      <c r="K683" s="6">
        <f>IF(AND(O683=B$23,Q683=B$24),MAX(K$3:K682)+1,0)</f>
        <v>0</v>
      </c>
    </row>
    <row r="684" spans="8:11" ht="15" customHeight="1" x14ac:dyDescent="0.15">
      <c r="H684" s="5">
        <f t="shared" si="11"/>
        <v>0</v>
      </c>
      <c r="I684" s="5">
        <f>IF(MAX(I$1:I681)&gt;=B$16,0,IF(OR(I683=C$4,I683=C$5,I683=C$6,I683=C$7,I683=C$8,I683=C$9,I683=C$10,I683=C$11,I683=C$12,I683=C$13,I683=C$14,I683=C$15),"本月合计",IF(I683="本月合计","本年累计",MAX(I$3:I683)+1)))</f>
        <v>0</v>
      </c>
      <c r="J684" s="3">
        <f>IF(T684="",0,IF(INT(LEFT(T684,C$21))=B$21,MAX(J$3:J683)+1,0))</f>
        <v>0</v>
      </c>
      <c r="K684" s="6">
        <f>IF(AND(O684=B$23,Q684=B$24),MAX(K$3:K683)+1,0)</f>
        <v>0</v>
      </c>
    </row>
    <row r="685" spans="8:11" ht="15" customHeight="1" x14ac:dyDescent="0.15">
      <c r="H685" s="5">
        <f t="shared" si="11"/>
        <v>0</v>
      </c>
      <c r="I685" s="5">
        <f>IF(MAX(I$1:I682)&gt;=B$16,0,IF(OR(I684=C$4,I684=C$5,I684=C$6,I684=C$7,I684=C$8,I684=C$9,I684=C$10,I684=C$11,I684=C$12,I684=C$13,I684=C$14,I684=C$15),"本月合计",IF(I684="本月合计","本年累计",MAX(I$3:I684)+1)))</f>
        <v>0</v>
      </c>
      <c r="J685" s="3">
        <f>IF(T685="",0,IF(INT(LEFT(T685,C$21))=B$21,MAX(J$3:J684)+1,0))</f>
        <v>0</v>
      </c>
      <c r="K685" s="6">
        <f>IF(AND(O685=B$23,Q685=B$24),MAX(K$3:K684)+1,0)</f>
        <v>0</v>
      </c>
    </row>
    <row r="686" spans="8:11" ht="15" customHeight="1" x14ac:dyDescent="0.15">
      <c r="H686" s="5">
        <f t="shared" si="11"/>
        <v>0</v>
      </c>
      <c r="I686" s="5">
        <f>IF(MAX(I$1:I683)&gt;=B$16,0,IF(OR(I685=C$4,I685=C$5,I685=C$6,I685=C$7,I685=C$8,I685=C$9,I685=C$10,I685=C$11,I685=C$12,I685=C$13,I685=C$14,I685=C$15),"本月合计",IF(I685="本月合计","本年累计",MAX(I$3:I685)+1)))</f>
        <v>0</v>
      </c>
      <c r="J686" s="3">
        <f>IF(T686="",0,IF(INT(LEFT(T686,C$21))=B$21,MAX(J$3:J685)+1,0))</f>
        <v>0</v>
      </c>
      <c r="K686" s="6">
        <f>IF(AND(O686=B$23,Q686=B$24),MAX(K$3:K685)+1,0)</f>
        <v>0</v>
      </c>
    </row>
    <row r="687" spans="8:11" ht="15" customHeight="1" x14ac:dyDescent="0.15">
      <c r="H687" s="5">
        <f t="shared" si="11"/>
        <v>0</v>
      </c>
      <c r="I687" s="5">
        <f>IF(MAX(I$1:I684)&gt;=B$16,0,IF(OR(I686=C$4,I686=C$5,I686=C$6,I686=C$7,I686=C$8,I686=C$9,I686=C$10,I686=C$11,I686=C$12,I686=C$13,I686=C$14,I686=C$15),"本月合计",IF(I686="本月合计","本年累计",MAX(I$3:I686)+1)))</f>
        <v>0</v>
      </c>
      <c r="J687" s="3">
        <f>IF(T687="",0,IF(INT(LEFT(T687,C$21))=B$21,MAX(J$3:J686)+1,0))</f>
        <v>0</v>
      </c>
      <c r="K687" s="6">
        <f>IF(AND(O687=B$23,Q687=B$24),MAX(K$3:K686)+1,0)</f>
        <v>0</v>
      </c>
    </row>
    <row r="688" spans="8:11" ht="15" customHeight="1" x14ac:dyDescent="0.15">
      <c r="H688" s="5">
        <f t="shared" si="11"/>
        <v>0</v>
      </c>
      <c r="I688" s="5">
        <f>IF(MAX(I$1:I685)&gt;=B$16,0,IF(OR(I687=C$4,I687=C$5,I687=C$6,I687=C$7,I687=C$8,I687=C$9,I687=C$10,I687=C$11,I687=C$12,I687=C$13,I687=C$14,I687=C$15),"本月合计",IF(I687="本月合计","本年累计",MAX(I$3:I687)+1)))</f>
        <v>0</v>
      </c>
      <c r="J688" s="3">
        <f>IF(T688="",0,IF(INT(LEFT(T688,C$21))=B$21,MAX(J$3:J687)+1,0))</f>
        <v>0</v>
      </c>
      <c r="K688" s="6">
        <f>IF(AND(O688=B$23,Q688=B$24),MAX(K$3:K687)+1,0)</f>
        <v>0</v>
      </c>
    </row>
    <row r="689" spans="8:11" ht="15" customHeight="1" x14ac:dyDescent="0.15">
      <c r="H689" s="5">
        <f t="shared" si="11"/>
        <v>0</v>
      </c>
      <c r="I689" s="5">
        <f>IF(MAX(I$1:I686)&gt;=B$16,0,IF(OR(I688=C$4,I688=C$5,I688=C$6,I688=C$7,I688=C$8,I688=C$9,I688=C$10,I688=C$11,I688=C$12,I688=C$13,I688=C$14,I688=C$15),"本月合计",IF(I688="本月合计","本年累计",MAX(I$3:I688)+1)))</f>
        <v>0</v>
      </c>
      <c r="J689" s="3">
        <f>IF(T689="",0,IF(INT(LEFT(T689,C$21))=B$21,MAX(J$3:J688)+1,0))</f>
        <v>0</v>
      </c>
      <c r="K689" s="6">
        <f>IF(AND(O689=B$23,Q689=B$24),MAX(K$3:K688)+1,0)</f>
        <v>0</v>
      </c>
    </row>
    <row r="690" spans="8:11" ht="15" customHeight="1" x14ac:dyDescent="0.15">
      <c r="H690" s="5">
        <f t="shared" si="11"/>
        <v>0</v>
      </c>
      <c r="I690" s="5">
        <f>IF(MAX(I$1:I687)&gt;=B$16,0,IF(OR(I689=C$4,I689=C$5,I689=C$6,I689=C$7,I689=C$8,I689=C$9,I689=C$10,I689=C$11,I689=C$12,I689=C$13,I689=C$14,I689=C$15),"本月合计",IF(I689="本月合计","本年累计",MAX(I$3:I689)+1)))</f>
        <v>0</v>
      </c>
      <c r="J690" s="3">
        <f>IF(T690="",0,IF(INT(LEFT(T690,C$21))=B$21,MAX(J$3:J689)+1,0))</f>
        <v>0</v>
      </c>
      <c r="K690" s="6">
        <f>IF(AND(O690=B$23,Q690=B$24),MAX(K$3:K689)+1,0)</f>
        <v>0</v>
      </c>
    </row>
    <row r="691" spans="8:11" ht="15" customHeight="1" x14ac:dyDescent="0.15">
      <c r="H691" s="5">
        <f t="shared" si="11"/>
        <v>0</v>
      </c>
      <c r="I691" s="5">
        <f>IF(MAX(I$1:I688)&gt;=B$16,0,IF(OR(I690=C$4,I690=C$5,I690=C$6,I690=C$7,I690=C$8,I690=C$9,I690=C$10,I690=C$11,I690=C$12,I690=C$13,I690=C$14,I690=C$15),"本月合计",IF(I690="本月合计","本年累计",MAX(I$3:I690)+1)))</f>
        <v>0</v>
      </c>
      <c r="J691" s="3">
        <f>IF(T691="",0,IF(INT(LEFT(T691,C$21))=B$21,MAX(J$3:J690)+1,0))</f>
        <v>0</v>
      </c>
      <c r="K691" s="6">
        <f>IF(AND(O691=B$23,Q691=B$24),MAX(K$3:K690)+1,0)</f>
        <v>0</v>
      </c>
    </row>
    <row r="692" spans="8:11" ht="15" customHeight="1" x14ac:dyDescent="0.15">
      <c r="H692" s="5">
        <f t="shared" si="11"/>
        <v>0</v>
      </c>
      <c r="I692" s="5">
        <f>IF(MAX(I$1:I689)&gt;=B$16,0,IF(OR(I691=C$4,I691=C$5,I691=C$6,I691=C$7,I691=C$8,I691=C$9,I691=C$10,I691=C$11,I691=C$12,I691=C$13,I691=C$14,I691=C$15),"本月合计",IF(I691="本月合计","本年累计",MAX(I$3:I691)+1)))</f>
        <v>0</v>
      </c>
      <c r="J692" s="3">
        <f>IF(T692="",0,IF(INT(LEFT(T692,C$21))=B$21,MAX(J$3:J691)+1,0))</f>
        <v>0</v>
      </c>
      <c r="K692" s="6">
        <f>IF(AND(O692=B$23,Q692=B$24),MAX(K$3:K691)+1,0)</f>
        <v>0</v>
      </c>
    </row>
    <row r="693" spans="8:11" ht="15" customHeight="1" x14ac:dyDescent="0.15">
      <c r="H693" s="5">
        <f t="shared" si="11"/>
        <v>0</v>
      </c>
      <c r="I693" s="5">
        <f>IF(MAX(I$1:I690)&gt;=B$16,0,IF(OR(I692=C$4,I692=C$5,I692=C$6,I692=C$7,I692=C$8,I692=C$9,I692=C$10,I692=C$11,I692=C$12,I692=C$13,I692=C$14,I692=C$15),"本月合计",IF(I692="本月合计","本年累计",MAX(I$3:I692)+1)))</f>
        <v>0</v>
      </c>
      <c r="J693" s="3">
        <f>IF(T693="",0,IF(INT(LEFT(T693,C$21))=B$21,MAX(J$3:J692)+1,0))</f>
        <v>0</v>
      </c>
      <c r="K693" s="6">
        <f>IF(AND(O693=B$23,Q693=B$24),MAX(K$3:K692)+1,0)</f>
        <v>0</v>
      </c>
    </row>
    <row r="694" spans="8:11" ht="15" customHeight="1" x14ac:dyDescent="0.15">
      <c r="H694" s="5">
        <f t="shared" si="11"/>
        <v>0</v>
      </c>
      <c r="I694" s="5">
        <f>IF(MAX(I$1:I691)&gt;=B$16,0,IF(OR(I693=C$4,I693=C$5,I693=C$6,I693=C$7,I693=C$8,I693=C$9,I693=C$10,I693=C$11,I693=C$12,I693=C$13,I693=C$14,I693=C$15),"本月合计",IF(I693="本月合计","本年累计",MAX(I$3:I693)+1)))</f>
        <v>0</v>
      </c>
      <c r="J694" s="3">
        <f>IF(T694="",0,IF(INT(LEFT(T694,C$21))=B$21,MAX(J$3:J693)+1,0))</f>
        <v>0</v>
      </c>
      <c r="K694" s="6">
        <f>IF(AND(O694=B$23,Q694=B$24),MAX(K$3:K693)+1,0)</f>
        <v>0</v>
      </c>
    </row>
    <row r="695" spans="8:11" ht="15" customHeight="1" x14ac:dyDescent="0.15">
      <c r="H695" s="5">
        <f t="shared" si="11"/>
        <v>0</v>
      </c>
      <c r="I695" s="5">
        <f>IF(MAX(I$1:I692)&gt;=B$16,0,IF(OR(I694=C$4,I694=C$5,I694=C$6,I694=C$7,I694=C$8,I694=C$9,I694=C$10,I694=C$11,I694=C$12,I694=C$13,I694=C$14,I694=C$15),"本月合计",IF(I694="本月合计","本年累计",MAX(I$3:I694)+1)))</f>
        <v>0</v>
      </c>
      <c r="J695" s="3">
        <f>IF(T695="",0,IF(INT(LEFT(T695,C$21))=B$21,MAX(J$3:J694)+1,0))</f>
        <v>0</v>
      </c>
      <c r="K695" s="6">
        <f>IF(AND(O695=B$23,Q695=B$24),MAX(K$3:K694)+1,0)</f>
        <v>0</v>
      </c>
    </row>
    <row r="696" spans="8:11" ht="15" customHeight="1" x14ac:dyDescent="0.15">
      <c r="H696" s="5">
        <f t="shared" si="11"/>
        <v>0</v>
      </c>
      <c r="I696" s="5">
        <f>IF(MAX(I$1:I693)&gt;=B$16,0,IF(OR(I695=C$4,I695=C$5,I695=C$6,I695=C$7,I695=C$8,I695=C$9,I695=C$10,I695=C$11,I695=C$12,I695=C$13,I695=C$14,I695=C$15),"本月合计",IF(I695="本月合计","本年累计",MAX(I$3:I695)+1)))</f>
        <v>0</v>
      </c>
      <c r="J696" s="3">
        <f>IF(T696="",0,IF(INT(LEFT(T696,C$21))=B$21,MAX(J$3:J695)+1,0))</f>
        <v>0</v>
      </c>
      <c r="K696" s="6">
        <f>IF(AND(O696=B$23,Q696=B$24),MAX(K$3:K695)+1,0)</f>
        <v>0</v>
      </c>
    </row>
    <row r="697" spans="8:11" ht="15" customHeight="1" x14ac:dyDescent="0.15">
      <c r="H697" s="5">
        <f t="shared" si="11"/>
        <v>0</v>
      </c>
      <c r="I697" s="5">
        <f>IF(MAX(I$1:I694)&gt;=B$16,0,IF(OR(I696=C$4,I696=C$5,I696=C$6,I696=C$7,I696=C$8,I696=C$9,I696=C$10,I696=C$11,I696=C$12,I696=C$13,I696=C$14,I696=C$15),"本月合计",IF(I696="本月合计","本年累计",MAX(I$3:I696)+1)))</f>
        <v>0</v>
      </c>
      <c r="J697" s="3">
        <f>IF(T697="",0,IF(INT(LEFT(T697,C$21))=B$21,MAX(J$3:J696)+1,0))</f>
        <v>0</v>
      </c>
      <c r="K697" s="6">
        <f>IF(AND(O697=B$23,Q697=B$24),MAX(K$3:K696)+1,0)</f>
        <v>0</v>
      </c>
    </row>
    <row r="698" spans="8:11" ht="15" customHeight="1" x14ac:dyDescent="0.15">
      <c r="H698" s="5">
        <f t="shared" si="11"/>
        <v>0</v>
      </c>
      <c r="I698" s="5">
        <f>IF(MAX(I$1:I695)&gt;=B$16,0,IF(OR(I697=C$4,I697=C$5,I697=C$6,I697=C$7,I697=C$8,I697=C$9,I697=C$10,I697=C$11,I697=C$12,I697=C$13,I697=C$14,I697=C$15),"本月合计",IF(I697="本月合计","本年累计",MAX(I$3:I697)+1)))</f>
        <v>0</v>
      </c>
      <c r="J698" s="3">
        <f>IF(T698="",0,IF(INT(LEFT(T698,C$21))=B$21,MAX(J$3:J697)+1,0))</f>
        <v>0</v>
      </c>
      <c r="K698" s="6">
        <f>IF(AND(O698=B$23,Q698=B$24),MAX(K$3:K697)+1,0)</f>
        <v>0</v>
      </c>
    </row>
    <row r="699" spans="8:11" ht="15" customHeight="1" x14ac:dyDescent="0.15">
      <c r="H699" s="5">
        <f t="shared" si="11"/>
        <v>0</v>
      </c>
      <c r="I699" s="5">
        <f>IF(MAX(I$1:I696)&gt;=B$16,0,IF(OR(I698=C$4,I698=C$5,I698=C$6,I698=C$7,I698=C$8,I698=C$9,I698=C$10,I698=C$11,I698=C$12,I698=C$13,I698=C$14,I698=C$15),"本月合计",IF(I698="本月合计","本年累计",MAX(I$3:I698)+1)))</f>
        <v>0</v>
      </c>
      <c r="J699" s="3">
        <f>IF(T699="",0,IF(INT(LEFT(T699,C$21))=B$21,MAX(J$3:J698)+1,0))</f>
        <v>0</v>
      </c>
      <c r="K699" s="6">
        <f>IF(AND(O699=B$23,Q699=B$24),MAX(K$3:K698)+1,0)</f>
        <v>0</v>
      </c>
    </row>
    <row r="700" spans="8:11" ht="15" customHeight="1" x14ac:dyDescent="0.15">
      <c r="H700" s="5">
        <f t="shared" si="11"/>
        <v>0</v>
      </c>
      <c r="I700" s="5">
        <f>IF(MAX(I$1:I697)&gt;=B$16,0,IF(OR(I699=C$4,I699=C$5,I699=C$6,I699=C$7,I699=C$8,I699=C$9,I699=C$10,I699=C$11,I699=C$12,I699=C$13,I699=C$14,I699=C$15),"本月合计",IF(I699="本月合计","本年累计",MAX(I$3:I699)+1)))</f>
        <v>0</v>
      </c>
      <c r="J700" s="3">
        <f>IF(T700="",0,IF(INT(LEFT(T700,C$21))=B$21,MAX(J$3:J699)+1,0))</f>
        <v>0</v>
      </c>
      <c r="K700" s="6">
        <f>IF(AND(O700=B$23,Q700=B$24),MAX(K$3:K699)+1,0)</f>
        <v>0</v>
      </c>
    </row>
    <row r="701" spans="8:11" ht="15" customHeight="1" x14ac:dyDescent="0.15">
      <c r="H701" s="5">
        <f t="shared" si="11"/>
        <v>0</v>
      </c>
      <c r="I701" s="5">
        <f>IF(MAX(I$1:I698)&gt;=B$16,0,IF(OR(I700=C$4,I700=C$5,I700=C$6,I700=C$7,I700=C$8,I700=C$9,I700=C$10,I700=C$11,I700=C$12,I700=C$13,I700=C$14,I700=C$15),"本月合计",IF(I700="本月合计","本年累计",MAX(I$3:I700)+1)))</f>
        <v>0</v>
      </c>
      <c r="J701" s="3">
        <f>IF(T701="",0,IF(INT(LEFT(T701,C$21))=B$21,MAX(J$3:J700)+1,0))</f>
        <v>0</v>
      </c>
      <c r="K701" s="6">
        <f>IF(AND(O701=B$23,Q701=B$24),MAX(K$3:K700)+1,0)</f>
        <v>0</v>
      </c>
    </row>
    <row r="702" spans="8:11" ht="15" customHeight="1" x14ac:dyDescent="0.15">
      <c r="H702" s="5">
        <f t="shared" si="11"/>
        <v>0</v>
      </c>
      <c r="I702" s="5">
        <f>IF(MAX(I$1:I699)&gt;=B$16,0,IF(OR(I701=C$4,I701=C$5,I701=C$6,I701=C$7,I701=C$8,I701=C$9,I701=C$10,I701=C$11,I701=C$12,I701=C$13,I701=C$14,I701=C$15),"本月合计",IF(I701="本月合计","本年累计",MAX(I$3:I701)+1)))</f>
        <v>0</v>
      </c>
      <c r="J702" s="3">
        <f>IF(T702="",0,IF(INT(LEFT(T702,C$21))=B$21,MAX(J$3:J701)+1,0))</f>
        <v>0</v>
      </c>
      <c r="K702" s="6">
        <f>IF(AND(O702=B$23,Q702=B$24),MAX(K$3:K701)+1,0)</f>
        <v>0</v>
      </c>
    </row>
    <row r="703" spans="8:11" ht="15" customHeight="1" x14ac:dyDescent="0.15">
      <c r="H703" s="5">
        <f t="shared" si="11"/>
        <v>0</v>
      </c>
      <c r="I703" s="5">
        <f>IF(MAX(I$1:I700)&gt;=B$16,0,IF(OR(I702=C$4,I702=C$5,I702=C$6,I702=C$7,I702=C$8,I702=C$9,I702=C$10,I702=C$11,I702=C$12,I702=C$13,I702=C$14,I702=C$15),"本月合计",IF(I702="本月合计","本年累计",MAX(I$3:I702)+1)))</f>
        <v>0</v>
      </c>
      <c r="J703" s="3">
        <f>IF(T703="",0,IF(INT(LEFT(T703,C$21))=B$21,MAX(J$3:J702)+1,0))</f>
        <v>0</v>
      </c>
      <c r="K703" s="6">
        <f>IF(AND(O703=B$23,Q703=B$24),MAX(K$3:K702)+1,0)</f>
        <v>0</v>
      </c>
    </row>
    <row r="704" spans="8:11" ht="15" customHeight="1" x14ac:dyDescent="0.15">
      <c r="H704" s="5">
        <f t="shared" si="11"/>
        <v>0</v>
      </c>
      <c r="I704" s="5">
        <f>IF(MAX(I$1:I701)&gt;=B$16,0,IF(OR(I703=C$4,I703=C$5,I703=C$6,I703=C$7,I703=C$8,I703=C$9,I703=C$10,I703=C$11,I703=C$12,I703=C$13,I703=C$14,I703=C$15),"本月合计",IF(I703="本月合计","本年累计",MAX(I$3:I703)+1)))</f>
        <v>0</v>
      </c>
      <c r="J704" s="3">
        <f>IF(T704="",0,IF(INT(LEFT(T704,C$21))=B$21,MAX(J$3:J703)+1,0))</f>
        <v>0</v>
      </c>
      <c r="K704" s="6">
        <f>IF(AND(O704=B$23,Q704=B$24),MAX(K$3:K703)+1,0)</f>
        <v>0</v>
      </c>
    </row>
    <row r="705" spans="8:11" ht="15" customHeight="1" x14ac:dyDescent="0.15">
      <c r="H705" s="5">
        <f t="shared" si="11"/>
        <v>0</v>
      </c>
      <c r="I705" s="5">
        <f>IF(MAX(I$1:I702)&gt;=B$16,0,IF(OR(I704=C$4,I704=C$5,I704=C$6,I704=C$7,I704=C$8,I704=C$9,I704=C$10,I704=C$11,I704=C$12,I704=C$13,I704=C$14,I704=C$15),"本月合计",IF(I704="本月合计","本年累计",MAX(I$3:I704)+1)))</f>
        <v>0</v>
      </c>
      <c r="J705" s="3">
        <f>IF(T705="",0,IF(INT(LEFT(T705,C$21))=B$21,MAX(J$3:J704)+1,0))</f>
        <v>0</v>
      </c>
      <c r="K705" s="6">
        <f>IF(AND(O705=B$23,Q705=B$24),MAX(K$3:K704)+1,0)</f>
        <v>0</v>
      </c>
    </row>
    <row r="706" spans="8:11" ht="15" customHeight="1" x14ac:dyDescent="0.15">
      <c r="H706" s="5">
        <f t="shared" si="11"/>
        <v>0</v>
      </c>
      <c r="I706" s="5">
        <f>IF(MAX(I$1:I703)&gt;=B$16,0,IF(OR(I705=C$4,I705=C$5,I705=C$6,I705=C$7,I705=C$8,I705=C$9,I705=C$10,I705=C$11,I705=C$12,I705=C$13,I705=C$14,I705=C$15),"本月合计",IF(I705="本月合计","本年累计",MAX(I$3:I705)+1)))</f>
        <v>0</v>
      </c>
      <c r="J706" s="3">
        <f>IF(T706="",0,IF(INT(LEFT(T706,C$21))=B$21,MAX(J$3:J705)+1,0))</f>
        <v>0</v>
      </c>
      <c r="K706" s="6">
        <f>IF(AND(O706=B$23,Q706=B$24),MAX(K$3:K705)+1,0)</f>
        <v>0</v>
      </c>
    </row>
    <row r="707" spans="8:11" ht="15" customHeight="1" x14ac:dyDescent="0.15">
      <c r="H707" s="5">
        <f t="shared" si="11"/>
        <v>0</v>
      </c>
      <c r="I707" s="5">
        <f>IF(MAX(I$1:I704)&gt;=B$16,0,IF(OR(I706=C$4,I706=C$5,I706=C$6,I706=C$7,I706=C$8,I706=C$9,I706=C$10,I706=C$11,I706=C$12,I706=C$13,I706=C$14,I706=C$15),"本月合计",IF(I706="本月合计","本年累计",MAX(I$3:I706)+1)))</f>
        <v>0</v>
      </c>
      <c r="J707" s="3">
        <f>IF(T707="",0,IF(INT(LEFT(T707,C$21))=B$21,MAX(J$3:J706)+1,0))</f>
        <v>0</v>
      </c>
      <c r="K707" s="6">
        <f>IF(AND(O707=B$23,Q707=B$24),MAX(K$3:K706)+1,0)</f>
        <v>0</v>
      </c>
    </row>
    <row r="708" spans="8:11" ht="15" customHeight="1" x14ac:dyDescent="0.15">
      <c r="H708" s="5">
        <f t="shared" si="11"/>
        <v>0</v>
      </c>
      <c r="I708" s="5">
        <f>IF(MAX(I$1:I705)&gt;=B$16,0,IF(OR(I707=C$4,I707=C$5,I707=C$6,I707=C$7,I707=C$8,I707=C$9,I707=C$10,I707=C$11,I707=C$12,I707=C$13,I707=C$14,I707=C$15),"本月合计",IF(I707="本月合计","本年累计",MAX(I$3:I707)+1)))</f>
        <v>0</v>
      </c>
      <c r="J708" s="3">
        <f>IF(T708="",0,IF(INT(LEFT(T708,C$21))=B$21,MAX(J$3:J707)+1,0))</f>
        <v>0</v>
      </c>
      <c r="K708" s="6">
        <f>IF(AND(O708=B$23,Q708=B$24),MAX(K$3:K707)+1,0)</f>
        <v>0</v>
      </c>
    </row>
    <row r="709" spans="8:11" ht="15" customHeight="1" x14ac:dyDescent="0.15">
      <c r="H709" s="5">
        <f t="shared" ref="H709:H772" si="12">IF(I709=0,0,ROW()-3)</f>
        <v>0</v>
      </c>
      <c r="I709" s="5">
        <f>IF(MAX(I$1:I706)&gt;=B$16,0,IF(OR(I708=C$4,I708=C$5,I708=C$6,I708=C$7,I708=C$8,I708=C$9,I708=C$10,I708=C$11,I708=C$12,I708=C$13,I708=C$14,I708=C$15),"本月合计",IF(I708="本月合计","本年累计",MAX(I$3:I708)+1)))</f>
        <v>0</v>
      </c>
      <c r="J709" s="3">
        <f>IF(T709="",0,IF(INT(LEFT(T709,C$21))=B$21,MAX(J$3:J708)+1,0))</f>
        <v>0</v>
      </c>
      <c r="K709" s="6">
        <f>IF(AND(O709=B$23,Q709=B$24),MAX(K$3:K708)+1,0)</f>
        <v>0</v>
      </c>
    </row>
    <row r="710" spans="8:11" ht="15" customHeight="1" x14ac:dyDescent="0.15">
      <c r="H710" s="5">
        <f t="shared" si="12"/>
        <v>0</v>
      </c>
      <c r="I710" s="5">
        <f>IF(MAX(I$1:I707)&gt;=B$16,0,IF(OR(I709=C$4,I709=C$5,I709=C$6,I709=C$7,I709=C$8,I709=C$9,I709=C$10,I709=C$11,I709=C$12,I709=C$13,I709=C$14,I709=C$15),"本月合计",IF(I709="本月合计","本年累计",MAX(I$3:I709)+1)))</f>
        <v>0</v>
      </c>
      <c r="J710" s="3">
        <f>IF(T710="",0,IF(INT(LEFT(T710,C$21))=B$21,MAX(J$3:J709)+1,0))</f>
        <v>0</v>
      </c>
      <c r="K710" s="6">
        <f>IF(AND(O710=B$23,Q710=B$24),MAX(K$3:K709)+1,0)</f>
        <v>0</v>
      </c>
    </row>
    <row r="711" spans="8:11" ht="15" customHeight="1" x14ac:dyDescent="0.15">
      <c r="H711" s="5">
        <f t="shared" si="12"/>
        <v>0</v>
      </c>
      <c r="I711" s="5">
        <f>IF(MAX(I$1:I708)&gt;=B$16,0,IF(OR(I710=C$4,I710=C$5,I710=C$6,I710=C$7,I710=C$8,I710=C$9,I710=C$10,I710=C$11,I710=C$12,I710=C$13,I710=C$14,I710=C$15),"本月合计",IF(I710="本月合计","本年累计",MAX(I$3:I710)+1)))</f>
        <v>0</v>
      </c>
      <c r="J711" s="3">
        <f>IF(T711="",0,IF(INT(LEFT(T711,C$21))=B$21,MAX(J$3:J710)+1,0))</f>
        <v>0</v>
      </c>
      <c r="K711" s="6">
        <f>IF(AND(O711=B$23,Q711=B$24),MAX(K$3:K710)+1,0)</f>
        <v>0</v>
      </c>
    </row>
    <row r="712" spans="8:11" ht="15" customHeight="1" x14ac:dyDescent="0.15">
      <c r="H712" s="5">
        <f t="shared" si="12"/>
        <v>0</v>
      </c>
      <c r="I712" s="5">
        <f>IF(MAX(I$1:I709)&gt;=B$16,0,IF(OR(I711=C$4,I711=C$5,I711=C$6,I711=C$7,I711=C$8,I711=C$9,I711=C$10,I711=C$11,I711=C$12,I711=C$13,I711=C$14,I711=C$15),"本月合计",IF(I711="本月合计","本年累计",MAX(I$3:I711)+1)))</f>
        <v>0</v>
      </c>
      <c r="J712" s="3">
        <f>IF(T712="",0,IF(INT(LEFT(T712,C$21))=B$21,MAX(J$3:J711)+1,0))</f>
        <v>0</v>
      </c>
      <c r="K712" s="6">
        <f>IF(AND(O712=B$23,Q712=B$24),MAX(K$3:K711)+1,0)</f>
        <v>0</v>
      </c>
    </row>
    <row r="713" spans="8:11" ht="15" customHeight="1" x14ac:dyDescent="0.15">
      <c r="H713" s="5">
        <f t="shared" si="12"/>
        <v>0</v>
      </c>
      <c r="I713" s="5">
        <f>IF(MAX(I$1:I710)&gt;=B$16,0,IF(OR(I712=C$4,I712=C$5,I712=C$6,I712=C$7,I712=C$8,I712=C$9,I712=C$10,I712=C$11,I712=C$12,I712=C$13,I712=C$14,I712=C$15),"本月合计",IF(I712="本月合计","本年累计",MAX(I$3:I712)+1)))</f>
        <v>0</v>
      </c>
      <c r="J713" s="3">
        <f>IF(T713="",0,IF(INT(LEFT(T713,C$21))=B$21,MAX(J$3:J712)+1,0))</f>
        <v>0</v>
      </c>
      <c r="K713" s="6">
        <f>IF(AND(O713=B$23,Q713=B$24),MAX(K$3:K712)+1,0)</f>
        <v>0</v>
      </c>
    </row>
    <row r="714" spans="8:11" ht="15" customHeight="1" x14ac:dyDescent="0.15">
      <c r="H714" s="5">
        <f t="shared" si="12"/>
        <v>0</v>
      </c>
      <c r="I714" s="5">
        <f>IF(MAX(I$1:I711)&gt;=B$16,0,IF(OR(I713=C$4,I713=C$5,I713=C$6,I713=C$7,I713=C$8,I713=C$9,I713=C$10,I713=C$11,I713=C$12,I713=C$13,I713=C$14,I713=C$15),"本月合计",IF(I713="本月合计","本年累计",MAX(I$3:I713)+1)))</f>
        <v>0</v>
      </c>
      <c r="J714" s="3">
        <f>IF(T714="",0,IF(INT(LEFT(T714,C$21))=B$21,MAX(J$3:J713)+1,0))</f>
        <v>0</v>
      </c>
      <c r="K714" s="6">
        <f>IF(AND(O714=B$23,Q714=B$24),MAX(K$3:K713)+1,0)</f>
        <v>0</v>
      </c>
    </row>
    <row r="715" spans="8:11" ht="15" customHeight="1" x14ac:dyDescent="0.15">
      <c r="H715" s="5">
        <f t="shared" si="12"/>
        <v>0</v>
      </c>
      <c r="I715" s="5">
        <f>IF(MAX(I$1:I712)&gt;=B$16,0,IF(OR(I714=C$4,I714=C$5,I714=C$6,I714=C$7,I714=C$8,I714=C$9,I714=C$10,I714=C$11,I714=C$12,I714=C$13,I714=C$14,I714=C$15),"本月合计",IF(I714="本月合计","本年累计",MAX(I$3:I714)+1)))</f>
        <v>0</v>
      </c>
      <c r="J715" s="3">
        <f>IF(T715="",0,IF(INT(LEFT(T715,C$21))=B$21,MAX(J$3:J714)+1,0))</f>
        <v>0</v>
      </c>
      <c r="K715" s="6">
        <f>IF(AND(O715=B$23,Q715=B$24),MAX(K$3:K714)+1,0)</f>
        <v>0</v>
      </c>
    </row>
    <row r="716" spans="8:11" ht="15" customHeight="1" x14ac:dyDescent="0.15">
      <c r="H716" s="5">
        <f t="shared" si="12"/>
        <v>0</v>
      </c>
      <c r="I716" s="5">
        <f>IF(MAX(I$1:I713)&gt;=B$16,0,IF(OR(I715=C$4,I715=C$5,I715=C$6,I715=C$7,I715=C$8,I715=C$9,I715=C$10,I715=C$11,I715=C$12,I715=C$13,I715=C$14,I715=C$15),"本月合计",IF(I715="本月合计","本年累计",MAX(I$3:I715)+1)))</f>
        <v>0</v>
      </c>
      <c r="J716" s="3">
        <f>IF(T716="",0,IF(INT(LEFT(T716,C$21))=B$21,MAX(J$3:J715)+1,0))</f>
        <v>0</v>
      </c>
      <c r="K716" s="6">
        <f>IF(AND(O716=B$23,Q716=B$24),MAX(K$3:K715)+1,0)</f>
        <v>0</v>
      </c>
    </row>
    <row r="717" spans="8:11" ht="15" customHeight="1" x14ac:dyDescent="0.15">
      <c r="H717" s="5">
        <f t="shared" si="12"/>
        <v>0</v>
      </c>
      <c r="I717" s="5">
        <f>IF(MAX(I$1:I714)&gt;=B$16,0,IF(OR(I716=C$4,I716=C$5,I716=C$6,I716=C$7,I716=C$8,I716=C$9,I716=C$10,I716=C$11,I716=C$12,I716=C$13,I716=C$14,I716=C$15),"本月合计",IF(I716="本月合计","本年累计",MAX(I$3:I716)+1)))</f>
        <v>0</v>
      </c>
      <c r="J717" s="3">
        <f>IF(T717="",0,IF(INT(LEFT(T717,C$21))=B$21,MAX(J$3:J716)+1,0))</f>
        <v>0</v>
      </c>
      <c r="K717" s="6">
        <f>IF(AND(O717=B$23,Q717=B$24),MAX(K$3:K716)+1,0)</f>
        <v>0</v>
      </c>
    </row>
    <row r="718" spans="8:11" ht="15" customHeight="1" x14ac:dyDescent="0.15">
      <c r="H718" s="5">
        <f t="shared" si="12"/>
        <v>0</v>
      </c>
      <c r="I718" s="5">
        <f>IF(MAX(I$1:I715)&gt;=B$16,0,IF(OR(I717=C$4,I717=C$5,I717=C$6,I717=C$7,I717=C$8,I717=C$9,I717=C$10,I717=C$11,I717=C$12,I717=C$13,I717=C$14,I717=C$15),"本月合计",IF(I717="本月合计","本年累计",MAX(I$3:I717)+1)))</f>
        <v>0</v>
      </c>
      <c r="J718" s="3">
        <f>IF(T718="",0,IF(INT(LEFT(T718,C$21))=B$21,MAX(J$3:J717)+1,0))</f>
        <v>0</v>
      </c>
      <c r="K718" s="6">
        <f>IF(AND(O718=B$23,Q718=B$24),MAX(K$3:K717)+1,0)</f>
        <v>0</v>
      </c>
    </row>
    <row r="719" spans="8:11" ht="15" customHeight="1" x14ac:dyDescent="0.15">
      <c r="H719" s="5">
        <f t="shared" si="12"/>
        <v>0</v>
      </c>
      <c r="I719" s="5">
        <f>IF(MAX(I$1:I716)&gt;=B$16,0,IF(OR(I718=C$4,I718=C$5,I718=C$6,I718=C$7,I718=C$8,I718=C$9,I718=C$10,I718=C$11,I718=C$12,I718=C$13,I718=C$14,I718=C$15),"本月合计",IF(I718="本月合计","本年累计",MAX(I$3:I718)+1)))</f>
        <v>0</v>
      </c>
      <c r="J719" s="3">
        <f>IF(T719="",0,IF(INT(LEFT(T719,C$21))=B$21,MAX(J$3:J718)+1,0))</f>
        <v>0</v>
      </c>
      <c r="K719" s="6">
        <f>IF(AND(O719=B$23,Q719=B$24),MAX(K$3:K718)+1,0)</f>
        <v>0</v>
      </c>
    </row>
    <row r="720" spans="8:11" ht="15" customHeight="1" x14ac:dyDescent="0.15">
      <c r="H720" s="5">
        <f t="shared" si="12"/>
        <v>0</v>
      </c>
      <c r="I720" s="5">
        <f>IF(MAX(I$1:I717)&gt;=B$16,0,IF(OR(I719=C$4,I719=C$5,I719=C$6,I719=C$7,I719=C$8,I719=C$9,I719=C$10,I719=C$11,I719=C$12,I719=C$13,I719=C$14,I719=C$15),"本月合计",IF(I719="本月合计","本年累计",MAX(I$3:I719)+1)))</f>
        <v>0</v>
      </c>
      <c r="J720" s="3">
        <f>IF(T720="",0,IF(INT(LEFT(T720,C$21))=B$21,MAX(J$3:J719)+1,0))</f>
        <v>0</v>
      </c>
      <c r="K720" s="6">
        <f>IF(AND(O720=B$23,Q720=B$24),MAX(K$3:K719)+1,0)</f>
        <v>0</v>
      </c>
    </row>
    <row r="721" spans="8:11" ht="15" customHeight="1" x14ac:dyDescent="0.15">
      <c r="H721" s="5">
        <f t="shared" si="12"/>
        <v>0</v>
      </c>
      <c r="I721" s="5">
        <f>IF(MAX(I$1:I718)&gt;=B$16,0,IF(OR(I720=C$4,I720=C$5,I720=C$6,I720=C$7,I720=C$8,I720=C$9,I720=C$10,I720=C$11,I720=C$12,I720=C$13,I720=C$14,I720=C$15),"本月合计",IF(I720="本月合计","本年累计",MAX(I$3:I720)+1)))</f>
        <v>0</v>
      </c>
      <c r="J721" s="3">
        <f>IF(T721="",0,IF(INT(LEFT(T721,C$21))=B$21,MAX(J$3:J720)+1,0))</f>
        <v>0</v>
      </c>
      <c r="K721" s="6">
        <f>IF(AND(O721=B$23,Q721=B$24),MAX(K$3:K720)+1,0)</f>
        <v>0</v>
      </c>
    </row>
    <row r="722" spans="8:11" ht="15" customHeight="1" x14ac:dyDescent="0.15">
      <c r="H722" s="5">
        <f t="shared" si="12"/>
        <v>0</v>
      </c>
      <c r="I722" s="5">
        <f>IF(MAX(I$1:I719)&gt;=B$16,0,IF(OR(I721=C$4,I721=C$5,I721=C$6,I721=C$7,I721=C$8,I721=C$9,I721=C$10,I721=C$11,I721=C$12,I721=C$13,I721=C$14,I721=C$15),"本月合计",IF(I721="本月合计","本年累计",MAX(I$3:I721)+1)))</f>
        <v>0</v>
      </c>
      <c r="J722" s="3">
        <f>IF(T722="",0,IF(INT(LEFT(T722,C$21))=B$21,MAX(J$3:J721)+1,0))</f>
        <v>0</v>
      </c>
      <c r="K722" s="6">
        <f>IF(AND(O722=B$23,Q722=B$24),MAX(K$3:K721)+1,0)</f>
        <v>0</v>
      </c>
    </row>
    <row r="723" spans="8:11" ht="15" customHeight="1" x14ac:dyDescent="0.15">
      <c r="H723" s="5">
        <f t="shared" si="12"/>
        <v>0</v>
      </c>
      <c r="I723" s="5">
        <f>IF(MAX(I$1:I720)&gt;=B$16,0,IF(OR(I722=C$4,I722=C$5,I722=C$6,I722=C$7,I722=C$8,I722=C$9,I722=C$10,I722=C$11,I722=C$12,I722=C$13,I722=C$14,I722=C$15),"本月合计",IF(I722="本月合计","本年累计",MAX(I$3:I722)+1)))</f>
        <v>0</v>
      </c>
      <c r="J723" s="3">
        <f>IF(T723="",0,IF(INT(LEFT(T723,C$21))=B$21,MAX(J$3:J722)+1,0))</f>
        <v>0</v>
      </c>
      <c r="K723" s="6">
        <f>IF(AND(O723=B$23,Q723=B$24),MAX(K$3:K722)+1,0)</f>
        <v>0</v>
      </c>
    </row>
    <row r="724" spans="8:11" ht="15" customHeight="1" x14ac:dyDescent="0.15">
      <c r="H724" s="5">
        <f t="shared" si="12"/>
        <v>0</v>
      </c>
      <c r="I724" s="5">
        <f>IF(MAX(I$1:I721)&gt;=B$16,0,IF(OR(I723=C$4,I723=C$5,I723=C$6,I723=C$7,I723=C$8,I723=C$9,I723=C$10,I723=C$11,I723=C$12,I723=C$13,I723=C$14,I723=C$15),"本月合计",IF(I723="本月合计","本年累计",MAX(I$3:I723)+1)))</f>
        <v>0</v>
      </c>
      <c r="J724" s="3">
        <f>IF(T724="",0,IF(INT(LEFT(T724,C$21))=B$21,MAX(J$3:J723)+1,0))</f>
        <v>0</v>
      </c>
      <c r="K724" s="6">
        <f>IF(AND(O724=B$23,Q724=B$24),MAX(K$3:K723)+1,0)</f>
        <v>0</v>
      </c>
    </row>
    <row r="725" spans="8:11" ht="15" customHeight="1" x14ac:dyDescent="0.15">
      <c r="H725" s="5">
        <f t="shared" si="12"/>
        <v>0</v>
      </c>
      <c r="I725" s="5">
        <f>IF(MAX(I$1:I722)&gt;=B$16,0,IF(OR(I724=C$4,I724=C$5,I724=C$6,I724=C$7,I724=C$8,I724=C$9,I724=C$10,I724=C$11,I724=C$12,I724=C$13,I724=C$14,I724=C$15),"本月合计",IF(I724="本月合计","本年累计",MAX(I$3:I724)+1)))</f>
        <v>0</v>
      </c>
      <c r="J725" s="3">
        <f>IF(T725="",0,IF(INT(LEFT(T725,C$21))=B$21,MAX(J$3:J724)+1,0))</f>
        <v>0</v>
      </c>
      <c r="K725" s="6">
        <f>IF(AND(O725=B$23,Q725=B$24),MAX(K$3:K724)+1,0)</f>
        <v>0</v>
      </c>
    </row>
    <row r="726" spans="8:11" ht="15" customHeight="1" x14ac:dyDescent="0.15">
      <c r="H726" s="5">
        <f t="shared" si="12"/>
        <v>0</v>
      </c>
      <c r="I726" s="5">
        <f>IF(MAX(I$1:I723)&gt;=B$16,0,IF(OR(I725=C$4,I725=C$5,I725=C$6,I725=C$7,I725=C$8,I725=C$9,I725=C$10,I725=C$11,I725=C$12,I725=C$13,I725=C$14,I725=C$15),"本月合计",IF(I725="本月合计","本年累计",MAX(I$3:I725)+1)))</f>
        <v>0</v>
      </c>
      <c r="J726" s="3">
        <f>IF(T726="",0,IF(INT(LEFT(T726,C$21))=B$21,MAX(J$3:J725)+1,0))</f>
        <v>0</v>
      </c>
      <c r="K726" s="6">
        <f>IF(AND(O726=B$23,Q726=B$24),MAX(K$3:K725)+1,0)</f>
        <v>0</v>
      </c>
    </row>
    <row r="727" spans="8:11" ht="15" customHeight="1" x14ac:dyDescent="0.15">
      <c r="H727" s="5">
        <f t="shared" si="12"/>
        <v>0</v>
      </c>
      <c r="I727" s="5">
        <f>IF(MAX(I$1:I724)&gt;=B$16,0,IF(OR(I726=C$4,I726=C$5,I726=C$6,I726=C$7,I726=C$8,I726=C$9,I726=C$10,I726=C$11,I726=C$12,I726=C$13,I726=C$14,I726=C$15),"本月合计",IF(I726="本月合计","本年累计",MAX(I$3:I726)+1)))</f>
        <v>0</v>
      </c>
      <c r="J727" s="3">
        <f>IF(T727="",0,IF(INT(LEFT(T727,C$21))=B$21,MAX(J$3:J726)+1,0))</f>
        <v>0</v>
      </c>
      <c r="K727" s="6">
        <f>IF(AND(O727=B$23,Q727=B$24),MAX(K$3:K726)+1,0)</f>
        <v>0</v>
      </c>
    </row>
    <row r="728" spans="8:11" ht="15" customHeight="1" x14ac:dyDescent="0.15">
      <c r="H728" s="5">
        <f t="shared" si="12"/>
        <v>0</v>
      </c>
      <c r="I728" s="5">
        <f>IF(MAX(I$1:I725)&gt;=B$16,0,IF(OR(I727=C$4,I727=C$5,I727=C$6,I727=C$7,I727=C$8,I727=C$9,I727=C$10,I727=C$11,I727=C$12,I727=C$13,I727=C$14,I727=C$15),"本月合计",IF(I727="本月合计","本年累计",MAX(I$3:I727)+1)))</f>
        <v>0</v>
      </c>
      <c r="J728" s="3">
        <f>IF(T728="",0,IF(INT(LEFT(T728,C$21))=B$21,MAX(J$3:J727)+1,0))</f>
        <v>0</v>
      </c>
      <c r="K728" s="6">
        <f>IF(AND(O728=B$23,Q728=B$24),MAX(K$3:K727)+1,0)</f>
        <v>0</v>
      </c>
    </row>
    <row r="729" spans="8:11" ht="15" customHeight="1" x14ac:dyDescent="0.15">
      <c r="H729" s="5">
        <f t="shared" si="12"/>
        <v>0</v>
      </c>
      <c r="I729" s="5">
        <f>IF(MAX(I$1:I726)&gt;=B$16,0,IF(OR(I728=C$4,I728=C$5,I728=C$6,I728=C$7,I728=C$8,I728=C$9,I728=C$10,I728=C$11,I728=C$12,I728=C$13,I728=C$14,I728=C$15),"本月合计",IF(I728="本月合计","本年累计",MAX(I$3:I728)+1)))</f>
        <v>0</v>
      </c>
      <c r="J729" s="3">
        <f>IF(T729="",0,IF(INT(LEFT(T729,C$21))=B$21,MAX(J$3:J728)+1,0))</f>
        <v>0</v>
      </c>
      <c r="K729" s="6">
        <f>IF(AND(O729=B$23,Q729=B$24),MAX(K$3:K728)+1,0)</f>
        <v>0</v>
      </c>
    </row>
    <row r="730" spans="8:11" ht="15" customHeight="1" x14ac:dyDescent="0.15">
      <c r="H730" s="5">
        <f t="shared" si="12"/>
        <v>0</v>
      </c>
      <c r="I730" s="5">
        <f>IF(MAX(I$1:I727)&gt;=B$16,0,IF(OR(I729=C$4,I729=C$5,I729=C$6,I729=C$7,I729=C$8,I729=C$9,I729=C$10,I729=C$11,I729=C$12,I729=C$13,I729=C$14,I729=C$15),"本月合计",IF(I729="本月合计","本年累计",MAX(I$3:I729)+1)))</f>
        <v>0</v>
      </c>
      <c r="J730" s="3">
        <f>IF(T730="",0,IF(INT(LEFT(T730,C$21))=B$21,MAX(J$3:J729)+1,0))</f>
        <v>0</v>
      </c>
      <c r="K730" s="6">
        <f>IF(AND(O730=B$23,Q730=B$24),MAX(K$3:K729)+1,0)</f>
        <v>0</v>
      </c>
    </row>
    <row r="731" spans="8:11" ht="15" customHeight="1" x14ac:dyDescent="0.15">
      <c r="H731" s="5">
        <f t="shared" si="12"/>
        <v>0</v>
      </c>
      <c r="I731" s="5">
        <f>IF(MAX(I$1:I728)&gt;=B$16,0,IF(OR(I730=C$4,I730=C$5,I730=C$6,I730=C$7,I730=C$8,I730=C$9,I730=C$10,I730=C$11,I730=C$12,I730=C$13,I730=C$14,I730=C$15),"本月合计",IF(I730="本月合计","本年累计",MAX(I$3:I730)+1)))</f>
        <v>0</v>
      </c>
      <c r="J731" s="3">
        <f>IF(T731="",0,IF(INT(LEFT(T731,C$21))=B$21,MAX(J$3:J730)+1,0))</f>
        <v>0</v>
      </c>
      <c r="K731" s="6">
        <f>IF(AND(O731=B$23,Q731=B$24),MAX(K$3:K730)+1,0)</f>
        <v>0</v>
      </c>
    </row>
    <row r="732" spans="8:11" ht="15" customHeight="1" x14ac:dyDescent="0.15">
      <c r="H732" s="5">
        <f t="shared" si="12"/>
        <v>0</v>
      </c>
      <c r="I732" s="5">
        <f>IF(MAX(I$1:I729)&gt;=B$16,0,IF(OR(I731=C$4,I731=C$5,I731=C$6,I731=C$7,I731=C$8,I731=C$9,I731=C$10,I731=C$11,I731=C$12,I731=C$13,I731=C$14,I731=C$15),"本月合计",IF(I731="本月合计","本年累计",MAX(I$3:I731)+1)))</f>
        <v>0</v>
      </c>
      <c r="J732" s="3">
        <f>IF(T732="",0,IF(INT(LEFT(T732,C$21))=B$21,MAX(J$3:J731)+1,0))</f>
        <v>0</v>
      </c>
      <c r="K732" s="6">
        <f>IF(AND(O732=B$23,Q732=B$24),MAX(K$3:K731)+1,0)</f>
        <v>0</v>
      </c>
    </row>
    <row r="733" spans="8:11" ht="15" customHeight="1" x14ac:dyDescent="0.15">
      <c r="H733" s="5">
        <f t="shared" si="12"/>
        <v>0</v>
      </c>
      <c r="I733" s="5">
        <f>IF(MAX(I$1:I730)&gt;=B$16,0,IF(OR(I732=C$4,I732=C$5,I732=C$6,I732=C$7,I732=C$8,I732=C$9,I732=C$10,I732=C$11,I732=C$12,I732=C$13,I732=C$14,I732=C$15),"本月合计",IF(I732="本月合计","本年累计",MAX(I$3:I732)+1)))</f>
        <v>0</v>
      </c>
      <c r="J733" s="3">
        <f>IF(T733="",0,IF(INT(LEFT(T733,C$21))=B$21,MAX(J$3:J732)+1,0))</f>
        <v>0</v>
      </c>
      <c r="K733" s="6">
        <f>IF(AND(O733=B$23,Q733=B$24),MAX(K$3:K732)+1,0)</f>
        <v>0</v>
      </c>
    </row>
    <row r="734" spans="8:11" ht="15" customHeight="1" x14ac:dyDescent="0.15">
      <c r="H734" s="5">
        <f t="shared" si="12"/>
        <v>0</v>
      </c>
      <c r="I734" s="5">
        <f>IF(MAX(I$1:I731)&gt;=B$16,0,IF(OR(I733=C$4,I733=C$5,I733=C$6,I733=C$7,I733=C$8,I733=C$9,I733=C$10,I733=C$11,I733=C$12,I733=C$13,I733=C$14,I733=C$15),"本月合计",IF(I733="本月合计","本年累计",MAX(I$3:I733)+1)))</f>
        <v>0</v>
      </c>
      <c r="J734" s="3">
        <f>IF(T734="",0,IF(INT(LEFT(T734,C$21))=B$21,MAX(J$3:J733)+1,0))</f>
        <v>0</v>
      </c>
      <c r="K734" s="6">
        <f>IF(AND(O734=B$23,Q734=B$24),MAX(K$3:K733)+1,0)</f>
        <v>0</v>
      </c>
    </row>
    <row r="735" spans="8:11" ht="15" customHeight="1" x14ac:dyDescent="0.15">
      <c r="H735" s="5">
        <f t="shared" si="12"/>
        <v>0</v>
      </c>
      <c r="I735" s="5">
        <f>IF(MAX(I$1:I732)&gt;=B$16,0,IF(OR(I734=C$4,I734=C$5,I734=C$6,I734=C$7,I734=C$8,I734=C$9,I734=C$10,I734=C$11,I734=C$12,I734=C$13,I734=C$14,I734=C$15),"本月合计",IF(I734="本月合计","本年累计",MAX(I$3:I734)+1)))</f>
        <v>0</v>
      </c>
      <c r="J735" s="3">
        <f>IF(T735="",0,IF(INT(LEFT(T735,C$21))=B$21,MAX(J$3:J734)+1,0))</f>
        <v>0</v>
      </c>
      <c r="K735" s="6">
        <f>IF(AND(O735=B$23,Q735=B$24),MAX(K$3:K734)+1,0)</f>
        <v>0</v>
      </c>
    </row>
    <row r="736" spans="8:11" ht="15" customHeight="1" x14ac:dyDescent="0.15">
      <c r="H736" s="5">
        <f t="shared" si="12"/>
        <v>0</v>
      </c>
      <c r="I736" s="5">
        <f>IF(MAX(I$1:I733)&gt;=B$16,0,IF(OR(I735=C$4,I735=C$5,I735=C$6,I735=C$7,I735=C$8,I735=C$9,I735=C$10,I735=C$11,I735=C$12,I735=C$13,I735=C$14,I735=C$15),"本月合计",IF(I735="本月合计","本年累计",MAX(I$3:I735)+1)))</f>
        <v>0</v>
      </c>
      <c r="J736" s="3">
        <f>IF(T736="",0,IF(INT(LEFT(T736,C$21))=B$21,MAX(J$3:J735)+1,0))</f>
        <v>0</v>
      </c>
      <c r="K736" s="6">
        <f>IF(AND(O736=B$23,Q736=B$24),MAX(K$3:K735)+1,0)</f>
        <v>0</v>
      </c>
    </row>
    <row r="737" spans="8:11" ht="15" customHeight="1" x14ac:dyDescent="0.15">
      <c r="H737" s="5">
        <f t="shared" si="12"/>
        <v>0</v>
      </c>
      <c r="I737" s="5">
        <f>IF(MAX(I$1:I734)&gt;=B$16,0,IF(OR(I736=C$4,I736=C$5,I736=C$6,I736=C$7,I736=C$8,I736=C$9,I736=C$10,I736=C$11,I736=C$12,I736=C$13,I736=C$14,I736=C$15),"本月合计",IF(I736="本月合计","本年累计",MAX(I$3:I736)+1)))</f>
        <v>0</v>
      </c>
      <c r="J737" s="3">
        <f>IF(T737="",0,IF(INT(LEFT(T737,C$21))=B$21,MAX(J$3:J736)+1,0))</f>
        <v>0</v>
      </c>
      <c r="K737" s="6">
        <f>IF(AND(O737=B$23,Q737=B$24),MAX(K$3:K736)+1,0)</f>
        <v>0</v>
      </c>
    </row>
    <row r="738" spans="8:11" ht="15" customHeight="1" x14ac:dyDescent="0.15">
      <c r="H738" s="5">
        <f t="shared" si="12"/>
        <v>0</v>
      </c>
      <c r="I738" s="5">
        <f>IF(MAX(I$1:I735)&gt;=B$16,0,IF(OR(I737=C$4,I737=C$5,I737=C$6,I737=C$7,I737=C$8,I737=C$9,I737=C$10,I737=C$11,I737=C$12,I737=C$13,I737=C$14,I737=C$15),"本月合计",IF(I737="本月合计","本年累计",MAX(I$3:I737)+1)))</f>
        <v>0</v>
      </c>
      <c r="J738" s="3">
        <f>IF(T738="",0,IF(INT(LEFT(T738,C$21))=B$21,MAX(J$3:J737)+1,0))</f>
        <v>0</v>
      </c>
      <c r="K738" s="6">
        <f>IF(AND(O738=B$23,Q738=B$24),MAX(K$3:K737)+1,0)</f>
        <v>0</v>
      </c>
    </row>
    <row r="739" spans="8:11" ht="15" customHeight="1" x14ac:dyDescent="0.15">
      <c r="H739" s="5">
        <f t="shared" si="12"/>
        <v>0</v>
      </c>
      <c r="I739" s="5">
        <f>IF(MAX(I$1:I736)&gt;=B$16,0,IF(OR(I738=C$4,I738=C$5,I738=C$6,I738=C$7,I738=C$8,I738=C$9,I738=C$10,I738=C$11,I738=C$12,I738=C$13,I738=C$14,I738=C$15),"本月合计",IF(I738="本月合计","本年累计",MAX(I$3:I738)+1)))</f>
        <v>0</v>
      </c>
      <c r="J739" s="3">
        <f>IF(T739="",0,IF(INT(LEFT(T739,C$21))=B$21,MAX(J$3:J738)+1,0))</f>
        <v>0</v>
      </c>
      <c r="K739" s="6">
        <f>IF(AND(O739=B$23,Q739=B$24),MAX(K$3:K738)+1,0)</f>
        <v>0</v>
      </c>
    </row>
    <row r="740" spans="8:11" ht="15" customHeight="1" x14ac:dyDescent="0.15">
      <c r="H740" s="5">
        <f t="shared" si="12"/>
        <v>0</v>
      </c>
      <c r="I740" s="5">
        <f>IF(MAX(I$1:I737)&gt;=B$16,0,IF(OR(I739=C$4,I739=C$5,I739=C$6,I739=C$7,I739=C$8,I739=C$9,I739=C$10,I739=C$11,I739=C$12,I739=C$13,I739=C$14,I739=C$15),"本月合计",IF(I739="本月合计","本年累计",MAX(I$3:I739)+1)))</f>
        <v>0</v>
      </c>
      <c r="J740" s="3">
        <f>IF(T740="",0,IF(INT(LEFT(T740,C$21))=B$21,MAX(J$3:J739)+1,0))</f>
        <v>0</v>
      </c>
      <c r="K740" s="6">
        <f>IF(AND(O740=B$23,Q740=B$24),MAX(K$3:K739)+1,0)</f>
        <v>0</v>
      </c>
    </row>
    <row r="741" spans="8:11" ht="15" customHeight="1" x14ac:dyDescent="0.15">
      <c r="H741" s="5">
        <f t="shared" si="12"/>
        <v>0</v>
      </c>
      <c r="I741" s="5">
        <f>IF(MAX(I$1:I738)&gt;=B$16,0,IF(OR(I740=C$4,I740=C$5,I740=C$6,I740=C$7,I740=C$8,I740=C$9,I740=C$10,I740=C$11,I740=C$12,I740=C$13,I740=C$14,I740=C$15),"本月合计",IF(I740="本月合计","本年累计",MAX(I$3:I740)+1)))</f>
        <v>0</v>
      </c>
      <c r="J741" s="3">
        <f>IF(T741="",0,IF(INT(LEFT(T741,C$21))=B$21,MAX(J$3:J740)+1,0))</f>
        <v>0</v>
      </c>
      <c r="K741" s="6">
        <f>IF(AND(O741=B$23,Q741=B$24),MAX(K$3:K740)+1,0)</f>
        <v>0</v>
      </c>
    </row>
    <row r="742" spans="8:11" ht="15" customHeight="1" x14ac:dyDescent="0.15">
      <c r="H742" s="5">
        <f t="shared" si="12"/>
        <v>0</v>
      </c>
      <c r="I742" s="5">
        <f>IF(MAX(I$1:I739)&gt;=B$16,0,IF(OR(I741=C$4,I741=C$5,I741=C$6,I741=C$7,I741=C$8,I741=C$9,I741=C$10,I741=C$11,I741=C$12,I741=C$13,I741=C$14,I741=C$15),"本月合计",IF(I741="本月合计","本年累计",MAX(I$3:I741)+1)))</f>
        <v>0</v>
      </c>
      <c r="J742" s="3">
        <f>IF(T742="",0,IF(INT(LEFT(T742,C$21))=B$21,MAX(J$3:J741)+1,0))</f>
        <v>0</v>
      </c>
      <c r="K742" s="6">
        <f>IF(AND(O742=B$23,Q742=B$24),MAX(K$3:K741)+1,0)</f>
        <v>0</v>
      </c>
    </row>
    <row r="743" spans="8:11" ht="15" customHeight="1" x14ac:dyDescent="0.15">
      <c r="H743" s="5">
        <f t="shared" si="12"/>
        <v>0</v>
      </c>
      <c r="I743" s="5">
        <f>IF(MAX(I$1:I740)&gt;=B$16,0,IF(OR(I742=C$4,I742=C$5,I742=C$6,I742=C$7,I742=C$8,I742=C$9,I742=C$10,I742=C$11,I742=C$12,I742=C$13,I742=C$14,I742=C$15),"本月合计",IF(I742="本月合计","本年累计",MAX(I$3:I742)+1)))</f>
        <v>0</v>
      </c>
      <c r="J743" s="3">
        <f>IF(T743="",0,IF(INT(LEFT(T743,C$21))=B$21,MAX(J$3:J742)+1,0))</f>
        <v>0</v>
      </c>
      <c r="K743" s="6">
        <f>IF(AND(O743=B$23,Q743=B$24),MAX(K$3:K742)+1,0)</f>
        <v>0</v>
      </c>
    </row>
    <row r="744" spans="8:11" ht="15" customHeight="1" x14ac:dyDescent="0.15">
      <c r="H744" s="5">
        <f t="shared" si="12"/>
        <v>0</v>
      </c>
      <c r="I744" s="5">
        <f>IF(MAX(I$1:I741)&gt;=B$16,0,IF(OR(I743=C$4,I743=C$5,I743=C$6,I743=C$7,I743=C$8,I743=C$9,I743=C$10,I743=C$11,I743=C$12,I743=C$13,I743=C$14,I743=C$15),"本月合计",IF(I743="本月合计","本年累计",MAX(I$3:I743)+1)))</f>
        <v>0</v>
      </c>
      <c r="J744" s="3">
        <f>IF(T744="",0,IF(INT(LEFT(T744,C$21))=B$21,MAX(J$3:J743)+1,0))</f>
        <v>0</v>
      </c>
      <c r="K744" s="6">
        <f>IF(AND(O744=B$23,Q744=B$24),MAX(K$3:K743)+1,0)</f>
        <v>0</v>
      </c>
    </row>
    <row r="745" spans="8:11" ht="15" customHeight="1" x14ac:dyDescent="0.15">
      <c r="H745" s="5">
        <f t="shared" si="12"/>
        <v>0</v>
      </c>
      <c r="I745" s="5">
        <f>IF(MAX(I$1:I742)&gt;=B$16,0,IF(OR(I744=C$4,I744=C$5,I744=C$6,I744=C$7,I744=C$8,I744=C$9,I744=C$10,I744=C$11,I744=C$12,I744=C$13,I744=C$14,I744=C$15),"本月合计",IF(I744="本月合计","本年累计",MAX(I$3:I744)+1)))</f>
        <v>0</v>
      </c>
      <c r="J745" s="3">
        <f>IF(T745="",0,IF(INT(LEFT(T745,C$21))=B$21,MAX(J$3:J744)+1,0))</f>
        <v>0</v>
      </c>
      <c r="K745" s="6">
        <f>IF(AND(O745=B$23,Q745=B$24),MAX(K$3:K744)+1,0)</f>
        <v>0</v>
      </c>
    </row>
    <row r="746" spans="8:11" ht="15" customHeight="1" x14ac:dyDescent="0.15">
      <c r="H746" s="5">
        <f t="shared" si="12"/>
        <v>0</v>
      </c>
      <c r="I746" s="5">
        <f>IF(MAX(I$1:I743)&gt;=B$16,0,IF(OR(I745=C$4,I745=C$5,I745=C$6,I745=C$7,I745=C$8,I745=C$9,I745=C$10,I745=C$11,I745=C$12,I745=C$13,I745=C$14,I745=C$15),"本月合计",IF(I745="本月合计","本年累计",MAX(I$3:I745)+1)))</f>
        <v>0</v>
      </c>
      <c r="J746" s="3">
        <f>IF(T746="",0,IF(INT(LEFT(T746,C$21))=B$21,MAX(J$3:J745)+1,0))</f>
        <v>0</v>
      </c>
      <c r="K746" s="6">
        <f>IF(AND(O746=B$23,Q746=B$24),MAX(K$3:K745)+1,0)</f>
        <v>0</v>
      </c>
    </row>
    <row r="747" spans="8:11" ht="15" customHeight="1" x14ac:dyDescent="0.15">
      <c r="H747" s="5">
        <f t="shared" si="12"/>
        <v>0</v>
      </c>
      <c r="I747" s="5">
        <f>IF(MAX(I$1:I744)&gt;=B$16,0,IF(OR(I746=C$4,I746=C$5,I746=C$6,I746=C$7,I746=C$8,I746=C$9,I746=C$10,I746=C$11,I746=C$12,I746=C$13,I746=C$14,I746=C$15),"本月合计",IF(I746="本月合计","本年累计",MAX(I$3:I746)+1)))</f>
        <v>0</v>
      </c>
      <c r="J747" s="3">
        <f>IF(T747="",0,IF(INT(LEFT(T747,C$21))=B$21,MAX(J$3:J746)+1,0))</f>
        <v>0</v>
      </c>
      <c r="K747" s="6">
        <f>IF(AND(O747=B$23,Q747=B$24),MAX(K$3:K746)+1,0)</f>
        <v>0</v>
      </c>
    </row>
    <row r="748" spans="8:11" ht="15" customHeight="1" x14ac:dyDescent="0.15">
      <c r="H748" s="5">
        <f t="shared" si="12"/>
        <v>0</v>
      </c>
      <c r="I748" s="5">
        <f>IF(MAX(I$1:I745)&gt;=B$16,0,IF(OR(I747=C$4,I747=C$5,I747=C$6,I747=C$7,I747=C$8,I747=C$9,I747=C$10,I747=C$11,I747=C$12,I747=C$13,I747=C$14,I747=C$15),"本月合计",IF(I747="本月合计","本年累计",MAX(I$3:I747)+1)))</f>
        <v>0</v>
      </c>
      <c r="J748" s="3">
        <f>IF(T748="",0,IF(INT(LEFT(T748,C$21))=B$21,MAX(J$3:J747)+1,0))</f>
        <v>0</v>
      </c>
      <c r="K748" s="6">
        <f>IF(AND(O748=B$23,Q748=B$24),MAX(K$3:K747)+1,0)</f>
        <v>0</v>
      </c>
    </row>
    <row r="749" spans="8:11" ht="15" customHeight="1" x14ac:dyDescent="0.15">
      <c r="H749" s="5">
        <f t="shared" si="12"/>
        <v>0</v>
      </c>
      <c r="I749" s="5">
        <f>IF(MAX(I$1:I746)&gt;=B$16,0,IF(OR(I748=C$4,I748=C$5,I748=C$6,I748=C$7,I748=C$8,I748=C$9,I748=C$10,I748=C$11,I748=C$12,I748=C$13,I748=C$14,I748=C$15),"本月合计",IF(I748="本月合计","本年累计",MAX(I$3:I748)+1)))</f>
        <v>0</v>
      </c>
      <c r="J749" s="3">
        <f>IF(T749="",0,IF(INT(LEFT(T749,C$21))=B$21,MAX(J$3:J748)+1,0))</f>
        <v>0</v>
      </c>
      <c r="K749" s="6">
        <f>IF(AND(O749=B$23,Q749=B$24),MAX(K$3:K748)+1,0)</f>
        <v>0</v>
      </c>
    </row>
    <row r="750" spans="8:11" ht="15" customHeight="1" x14ac:dyDescent="0.15">
      <c r="H750" s="5">
        <f t="shared" si="12"/>
        <v>0</v>
      </c>
      <c r="I750" s="5">
        <f>IF(MAX(I$1:I747)&gt;=B$16,0,IF(OR(I749=C$4,I749=C$5,I749=C$6,I749=C$7,I749=C$8,I749=C$9,I749=C$10,I749=C$11,I749=C$12,I749=C$13,I749=C$14,I749=C$15),"本月合计",IF(I749="本月合计","本年累计",MAX(I$3:I749)+1)))</f>
        <v>0</v>
      </c>
      <c r="J750" s="3">
        <f>IF(T750="",0,IF(INT(LEFT(T750,C$21))=B$21,MAX(J$3:J749)+1,0))</f>
        <v>0</v>
      </c>
      <c r="K750" s="6">
        <f>IF(AND(O750=B$23,Q750=B$24),MAX(K$3:K749)+1,0)</f>
        <v>0</v>
      </c>
    </row>
    <row r="751" spans="8:11" ht="15" customHeight="1" x14ac:dyDescent="0.15">
      <c r="H751" s="5">
        <f t="shared" si="12"/>
        <v>0</v>
      </c>
      <c r="I751" s="5">
        <f>IF(MAX(I$1:I748)&gt;=B$16,0,IF(OR(I750=C$4,I750=C$5,I750=C$6,I750=C$7,I750=C$8,I750=C$9,I750=C$10,I750=C$11,I750=C$12,I750=C$13,I750=C$14,I750=C$15),"本月合计",IF(I750="本月合计","本年累计",MAX(I$3:I750)+1)))</f>
        <v>0</v>
      </c>
      <c r="J751" s="3">
        <f>IF(T751="",0,IF(INT(LEFT(T751,C$21))=B$21,MAX(J$3:J750)+1,0))</f>
        <v>0</v>
      </c>
      <c r="K751" s="6">
        <f>IF(AND(O751=B$23,Q751=B$24),MAX(K$3:K750)+1,0)</f>
        <v>0</v>
      </c>
    </row>
    <row r="752" spans="8:11" ht="15" customHeight="1" x14ac:dyDescent="0.15">
      <c r="H752" s="5">
        <f t="shared" si="12"/>
        <v>0</v>
      </c>
      <c r="I752" s="5">
        <f>IF(MAX(I$1:I749)&gt;=B$16,0,IF(OR(I751=C$4,I751=C$5,I751=C$6,I751=C$7,I751=C$8,I751=C$9,I751=C$10,I751=C$11,I751=C$12,I751=C$13,I751=C$14,I751=C$15),"本月合计",IF(I751="本月合计","本年累计",MAX(I$3:I751)+1)))</f>
        <v>0</v>
      </c>
      <c r="J752" s="3">
        <f>IF(T752="",0,IF(INT(LEFT(T752,C$21))=B$21,MAX(J$3:J751)+1,0))</f>
        <v>0</v>
      </c>
      <c r="K752" s="6">
        <f>IF(AND(O752=B$23,Q752=B$24),MAX(K$3:K751)+1,0)</f>
        <v>0</v>
      </c>
    </row>
    <row r="753" spans="8:11" ht="15" customHeight="1" x14ac:dyDescent="0.15">
      <c r="H753" s="5">
        <f t="shared" si="12"/>
        <v>0</v>
      </c>
      <c r="I753" s="5">
        <f>IF(MAX(I$1:I750)&gt;=B$16,0,IF(OR(I752=C$4,I752=C$5,I752=C$6,I752=C$7,I752=C$8,I752=C$9,I752=C$10,I752=C$11,I752=C$12,I752=C$13,I752=C$14,I752=C$15),"本月合计",IF(I752="本月合计","本年累计",MAX(I$3:I752)+1)))</f>
        <v>0</v>
      </c>
      <c r="J753" s="3">
        <f>IF(T753="",0,IF(INT(LEFT(T753,C$21))=B$21,MAX(J$3:J752)+1,0))</f>
        <v>0</v>
      </c>
      <c r="K753" s="6">
        <f>IF(AND(O753=B$23,Q753=B$24),MAX(K$3:K752)+1,0)</f>
        <v>0</v>
      </c>
    </row>
    <row r="754" spans="8:11" ht="15" customHeight="1" x14ac:dyDescent="0.15">
      <c r="H754" s="5">
        <f t="shared" si="12"/>
        <v>0</v>
      </c>
      <c r="I754" s="5">
        <f>IF(MAX(I$1:I751)&gt;=B$16,0,IF(OR(I753=C$4,I753=C$5,I753=C$6,I753=C$7,I753=C$8,I753=C$9,I753=C$10,I753=C$11,I753=C$12,I753=C$13,I753=C$14,I753=C$15),"本月合计",IF(I753="本月合计","本年累计",MAX(I$3:I753)+1)))</f>
        <v>0</v>
      </c>
      <c r="J754" s="3">
        <f>IF(T754="",0,IF(INT(LEFT(T754,C$21))=B$21,MAX(J$3:J753)+1,0))</f>
        <v>0</v>
      </c>
      <c r="K754" s="6">
        <f>IF(AND(O754=B$23,Q754=B$24),MAX(K$3:K753)+1,0)</f>
        <v>0</v>
      </c>
    </row>
    <row r="755" spans="8:11" ht="15" customHeight="1" x14ac:dyDescent="0.15">
      <c r="H755" s="5">
        <f t="shared" si="12"/>
        <v>0</v>
      </c>
      <c r="I755" s="5">
        <f>IF(MAX(I$1:I752)&gt;=B$16,0,IF(OR(I754=C$4,I754=C$5,I754=C$6,I754=C$7,I754=C$8,I754=C$9,I754=C$10,I754=C$11,I754=C$12,I754=C$13,I754=C$14,I754=C$15),"本月合计",IF(I754="本月合计","本年累计",MAX(I$3:I754)+1)))</f>
        <v>0</v>
      </c>
      <c r="J755" s="3">
        <f>IF(T755="",0,IF(INT(LEFT(T755,C$21))=B$21,MAX(J$3:J754)+1,0))</f>
        <v>0</v>
      </c>
      <c r="K755" s="6">
        <f>IF(AND(O755=B$23,Q755=B$24),MAX(K$3:K754)+1,0)</f>
        <v>0</v>
      </c>
    </row>
    <row r="756" spans="8:11" ht="15" customHeight="1" x14ac:dyDescent="0.15">
      <c r="H756" s="5">
        <f t="shared" si="12"/>
        <v>0</v>
      </c>
      <c r="I756" s="5">
        <f>IF(MAX(I$1:I753)&gt;=B$16,0,IF(OR(I755=C$4,I755=C$5,I755=C$6,I755=C$7,I755=C$8,I755=C$9,I755=C$10,I755=C$11,I755=C$12,I755=C$13,I755=C$14,I755=C$15),"本月合计",IF(I755="本月合计","本年累计",MAX(I$3:I755)+1)))</f>
        <v>0</v>
      </c>
      <c r="J756" s="3">
        <f>IF(T756="",0,IF(INT(LEFT(T756,C$21))=B$21,MAX(J$3:J755)+1,0))</f>
        <v>0</v>
      </c>
      <c r="K756" s="6">
        <f>IF(AND(O756=B$23,Q756=B$24),MAX(K$3:K755)+1,0)</f>
        <v>0</v>
      </c>
    </row>
    <row r="757" spans="8:11" ht="15" customHeight="1" x14ac:dyDescent="0.15">
      <c r="H757" s="5">
        <f t="shared" si="12"/>
        <v>0</v>
      </c>
      <c r="I757" s="5">
        <f>IF(MAX(I$1:I754)&gt;=B$16,0,IF(OR(I756=C$4,I756=C$5,I756=C$6,I756=C$7,I756=C$8,I756=C$9,I756=C$10,I756=C$11,I756=C$12,I756=C$13,I756=C$14,I756=C$15),"本月合计",IF(I756="本月合计","本年累计",MAX(I$3:I756)+1)))</f>
        <v>0</v>
      </c>
      <c r="J757" s="3">
        <f>IF(T757="",0,IF(INT(LEFT(T757,C$21))=B$21,MAX(J$3:J756)+1,0))</f>
        <v>0</v>
      </c>
      <c r="K757" s="6">
        <f>IF(AND(O757=B$23,Q757=B$24),MAX(K$3:K756)+1,0)</f>
        <v>0</v>
      </c>
    </row>
    <row r="758" spans="8:11" ht="15" customHeight="1" x14ac:dyDescent="0.15">
      <c r="H758" s="5">
        <f t="shared" si="12"/>
        <v>0</v>
      </c>
      <c r="I758" s="5">
        <f>IF(MAX(I$1:I755)&gt;=B$16,0,IF(OR(I757=C$4,I757=C$5,I757=C$6,I757=C$7,I757=C$8,I757=C$9,I757=C$10,I757=C$11,I757=C$12,I757=C$13,I757=C$14,I757=C$15),"本月合计",IF(I757="本月合计","本年累计",MAX(I$3:I757)+1)))</f>
        <v>0</v>
      </c>
      <c r="J758" s="3">
        <f>IF(T758="",0,IF(INT(LEFT(T758,C$21))=B$21,MAX(J$3:J757)+1,0))</f>
        <v>0</v>
      </c>
      <c r="K758" s="6">
        <f>IF(AND(O758=B$23,Q758=B$24),MAX(K$3:K757)+1,0)</f>
        <v>0</v>
      </c>
    </row>
    <row r="759" spans="8:11" ht="15" customHeight="1" x14ac:dyDescent="0.15">
      <c r="H759" s="5">
        <f t="shared" si="12"/>
        <v>0</v>
      </c>
      <c r="I759" s="5">
        <f>IF(MAX(I$1:I756)&gt;=B$16,0,IF(OR(I758=C$4,I758=C$5,I758=C$6,I758=C$7,I758=C$8,I758=C$9,I758=C$10,I758=C$11,I758=C$12,I758=C$13,I758=C$14,I758=C$15),"本月合计",IF(I758="本月合计","本年累计",MAX(I$3:I758)+1)))</f>
        <v>0</v>
      </c>
      <c r="J759" s="3">
        <f>IF(T759="",0,IF(INT(LEFT(T759,C$21))=B$21,MAX(J$3:J758)+1,0))</f>
        <v>0</v>
      </c>
      <c r="K759" s="6">
        <f>IF(AND(O759=B$23,Q759=B$24),MAX(K$3:K758)+1,0)</f>
        <v>0</v>
      </c>
    </row>
    <row r="760" spans="8:11" ht="15" customHeight="1" x14ac:dyDescent="0.15">
      <c r="H760" s="5">
        <f t="shared" si="12"/>
        <v>0</v>
      </c>
      <c r="I760" s="5">
        <f>IF(MAX(I$1:I757)&gt;=B$16,0,IF(OR(I759=C$4,I759=C$5,I759=C$6,I759=C$7,I759=C$8,I759=C$9,I759=C$10,I759=C$11,I759=C$12,I759=C$13,I759=C$14,I759=C$15),"本月合计",IF(I759="本月合计","本年累计",MAX(I$3:I759)+1)))</f>
        <v>0</v>
      </c>
      <c r="J760" s="3">
        <f>IF(T760="",0,IF(INT(LEFT(T760,C$21))=B$21,MAX(J$3:J759)+1,0))</f>
        <v>0</v>
      </c>
      <c r="K760" s="6">
        <f>IF(AND(O760=B$23,Q760=B$24),MAX(K$3:K759)+1,0)</f>
        <v>0</v>
      </c>
    </row>
    <row r="761" spans="8:11" ht="15" customHeight="1" x14ac:dyDescent="0.15">
      <c r="H761" s="5">
        <f t="shared" si="12"/>
        <v>0</v>
      </c>
      <c r="I761" s="5">
        <f>IF(MAX(I$1:I758)&gt;=B$16,0,IF(OR(I760=C$4,I760=C$5,I760=C$6,I760=C$7,I760=C$8,I760=C$9,I760=C$10,I760=C$11,I760=C$12,I760=C$13,I760=C$14,I760=C$15),"本月合计",IF(I760="本月合计","本年累计",MAX(I$3:I760)+1)))</f>
        <v>0</v>
      </c>
      <c r="J761" s="3">
        <f>IF(T761="",0,IF(INT(LEFT(T761,C$21))=B$21,MAX(J$3:J760)+1,0))</f>
        <v>0</v>
      </c>
      <c r="K761" s="6">
        <f>IF(AND(O761=B$23,Q761=B$24),MAX(K$3:K760)+1,0)</f>
        <v>0</v>
      </c>
    </row>
    <row r="762" spans="8:11" ht="15" customHeight="1" x14ac:dyDescent="0.15">
      <c r="H762" s="5">
        <f t="shared" si="12"/>
        <v>0</v>
      </c>
      <c r="I762" s="5">
        <f>IF(MAX(I$1:I759)&gt;=B$16,0,IF(OR(I761=C$4,I761=C$5,I761=C$6,I761=C$7,I761=C$8,I761=C$9,I761=C$10,I761=C$11,I761=C$12,I761=C$13,I761=C$14,I761=C$15),"本月合计",IF(I761="本月合计","本年累计",MAX(I$3:I761)+1)))</f>
        <v>0</v>
      </c>
      <c r="J762" s="3">
        <f>IF(T762="",0,IF(INT(LEFT(T762,C$21))=B$21,MAX(J$3:J761)+1,0))</f>
        <v>0</v>
      </c>
      <c r="K762" s="6">
        <f>IF(AND(O762=B$23,Q762=B$24),MAX(K$3:K761)+1,0)</f>
        <v>0</v>
      </c>
    </row>
    <row r="763" spans="8:11" ht="15" customHeight="1" x14ac:dyDescent="0.15">
      <c r="H763" s="5">
        <f t="shared" si="12"/>
        <v>0</v>
      </c>
      <c r="I763" s="5">
        <f>IF(MAX(I$1:I760)&gt;=B$16,0,IF(OR(I762=C$4,I762=C$5,I762=C$6,I762=C$7,I762=C$8,I762=C$9,I762=C$10,I762=C$11,I762=C$12,I762=C$13,I762=C$14,I762=C$15),"本月合计",IF(I762="本月合计","本年累计",MAX(I$3:I762)+1)))</f>
        <v>0</v>
      </c>
      <c r="J763" s="3">
        <f>IF(T763="",0,IF(INT(LEFT(T763,C$21))=B$21,MAX(J$3:J762)+1,0))</f>
        <v>0</v>
      </c>
      <c r="K763" s="6">
        <f>IF(AND(O763=B$23,Q763=B$24),MAX(K$3:K762)+1,0)</f>
        <v>0</v>
      </c>
    </row>
    <row r="764" spans="8:11" ht="15" customHeight="1" x14ac:dyDescent="0.15">
      <c r="H764" s="5">
        <f t="shared" si="12"/>
        <v>0</v>
      </c>
      <c r="I764" s="5">
        <f>IF(MAX(I$1:I761)&gt;=B$16,0,IF(OR(I763=C$4,I763=C$5,I763=C$6,I763=C$7,I763=C$8,I763=C$9,I763=C$10,I763=C$11,I763=C$12,I763=C$13,I763=C$14,I763=C$15),"本月合计",IF(I763="本月合计","本年累计",MAX(I$3:I763)+1)))</f>
        <v>0</v>
      </c>
      <c r="J764" s="3">
        <f>IF(T764="",0,IF(INT(LEFT(T764,C$21))=B$21,MAX(J$3:J763)+1,0))</f>
        <v>0</v>
      </c>
      <c r="K764" s="6">
        <f>IF(AND(O764=B$23,Q764=B$24),MAX(K$3:K763)+1,0)</f>
        <v>0</v>
      </c>
    </row>
    <row r="765" spans="8:11" ht="15" customHeight="1" x14ac:dyDescent="0.15">
      <c r="H765" s="5">
        <f t="shared" si="12"/>
        <v>0</v>
      </c>
      <c r="I765" s="5">
        <f>IF(MAX(I$1:I762)&gt;=B$16,0,IF(OR(I764=C$4,I764=C$5,I764=C$6,I764=C$7,I764=C$8,I764=C$9,I764=C$10,I764=C$11,I764=C$12,I764=C$13,I764=C$14,I764=C$15),"本月合计",IF(I764="本月合计","本年累计",MAX(I$3:I764)+1)))</f>
        <v>0</v>
      </c>
      <c r="J765" s="3">
        <f>IF(T765="",0,IF(INT(LEFT(T765,C$21))=B$21,MAX(J$3:J764)+1,0))</f>
        <v>0</v>
      </c>
      <c r="K765" s="6">
        <f>IF(AND(O765=B$23,Q765=B$24),MAX(K$3:K764)+1,0)</f>
        <v>0</v>
      </c>
    </row>
    <row r="766" spans="8:11" ht="15" customHeight="1" x14ac:dyDescent="0.15">
      <c r="H766" s="5">
        <f t="shared" si="12"/>
        <v>0</v>
      </c>
      <c r="I766" s="5">
        <f>IF(MAX(I$1:I763)&gt;=B$16,0,IF(OR(I765=C$4,I765=C$5,I765=C$6,I765=C$7,I765=C$8,I765=C$9,I765=C$10,I765=C$11,I765=C$12,I765=C$13,I765=C$14,I765=C$15),"本月合计",IF(I765="本月合计","本年累计",MAX(I$3:I765)+1)))</f>
        <v>0</v>
      </c>
      <c r="J766" s="3">
        <f>IF(T766="",0,IF(INT(LEFT(T766,C$21))=B$21,MAX(J$3:J765)+1,0))</f>
        <v>0</v>
      </c>
      <c r="K766" s="6">
        <f>IF(AND(O766=B$23,Q766=B$24),MAX(K$3:K765)+1,0)</f>
        <v>0</v>
      </c>
    </row>
    <row r="767" spans="8:11" ht="15" customHeight="1" x14ac:dyDescent="0.15">
      <c r="H767" s="5">
        <f t="shared" si="12"/>
        <v>0</v>
      </c>
      <c r="I767" s="5">
        <f>IF(MAX(I$1:I764)&gt;=B$16,0,IF(OR(I766=C$4,I766=C$5,I766=C$6,I766=C$7,I766=C$8,I766=C$9,I766=C$10,I766=C$11,I766=C$12,I766=C$13,I766=C$14,I766=C$15),"本月合计",IF(I766="本月合计","本年累计",MAX(I$3:I766)+1)))</f>
        <v>0</v>
      </c>
      <c r="J767" s="3">
        <f>IF(T767="",0,IF(INT(LEFT(T767,C$21))=B$21,MAX(J$3:J766)+1,0))</f>
        <v>0</v>
      </c>
      <c r="K767" s="6">
        <f>IF(AND(O767=B$23,Q767=B$24),MAX(K$3:K766)+1,0)</f>
        <v>0</v>
      </c>
    </row>
    <row r="768" spans="8:11" ht="15" customHeight="1" x14ac:dyDescent="0.15">
      <c r="H768" s="5">
        <f t="shared" si="12"/>
        <v>0</v>
      </c>
      <c r="I768" s="5">
        <f>IF(MAX(I$1:I765)&gt;=B$16,0,IF(OR(I767=C$4,I767=C$5,I767=C$6,I767=C$7,I767=C$8,I767=C$9,I767=C$10,I767=C$11,I767=C$12,I767=C$13,I767=C$14,I767=C$15),"本月合计",IF(I767="本月合计","本年累计",MAX(I$3:I767)+1)))</f>
        <v>0</v>
      </c>
      <c r="J768" s="3">
        <f>IF(T768="",0,IF(INT(LEFT(T768,C$21))=B$21,MAX(J$3:J767)+1,0))</f>
        <v>0</v>
      </c>
      <c r="K768" s="6">
        <f>IF(AND(O768=B$23,Q768=B$24),MAX(K$3:K767)+1,0)</f>
        <v>0</v>
      </c>
    </row>
    <row r="769" spans="8:11" ht="15" customHeight="1" x14ac:dyDescent="0.15">
      <c r="H769" s="5">
        <f t="shared" si="12"/>
        <v>0</v>
      </c>
      <c r="I769" s="5">
        <f>IF(MAX(I$1:I766)&gt;=B$16,0,IF(OR(I768=C$4,I768=C$5,I768=C$6,I768=C$7,I768=C$8,I768=C$9,I768=C$10,I768=C$11,I768=C$12,I768=C$13,I768=C$14,I768=C$15),"本月合计",IF(I768="本月合计","本年累计",MAX(I$3:I768)+1)))</f>
        <v>0</v>
      </c>
      <c r="J769" s="3">
        <f>IF(T769="",0,IF(INT(LEFT(T769,C$21))=B$21,MAX(J$3:J768)+1,0))</f>
        <v>0</v>
      </c>
      <c r="K769" s="6">
        <f>IF(AND(O769=B$23,Q769=B$24),MAX(K$3:K768)+1,0)</f>
        <v>0</v>
      </c>
    </row>
    <row r="770" spans="8:11" ht="15" customHeight="1" x14ac:dyDescent="0.15">
      <c r="H770" s="5">
        <f t="shared" si="12"/>
        <v>0</v>
      </c>
      <c r="I770" s="5">
        <f>IF(MAX(I$1:I767)&gt;=B$16,0,IF(OR(I769=C$4,I769=C$5,I769=C$6,I769=C$7,I769=C$8,I769=C$9,I769=C$10,I769=C$11,I769=C$12,I769=C$13,I769=C$14,I769=C$15),"本月合计",IF(I769="本月合计","本年累计",MAX(I$3:I769)+1)))</f>
        <v>0</v>
      </c>
      <c r="J770" s="3">
        <f>IF(T770="",0,IF(INT(LEFT(T770,C$21))=B$21,MAX(J$3:J769)+1,0))</f>
        <v>0</v>
      </c>
      <c r="K770" s="6">
        <f>IF(AND(O770=B$23,Q770=B$24),MAX(K$3:K769)+1,0)</f>
        <v>0</v>
      </c>
    </row>
    <row r="771" spans="8:11" ht="15" customHeight="1" x14ac:dyDescent="0.15">
      <c r="H771" s="5">
        <f t="shared" si="12"/>
        <v>0</v>
      </c>
      <c r="I771" s="5">
        <f>IF(MAX(I$1:I768)&gt;=B$16,0,IF(OR(I770=C$4,I770=C$5,I770=C$6,I770=C$7,I770=C$8,I770=C$9,I770=C$10,I770=C$11,I770=C$12,I770=C$13,I770=C$14,I770=C$15),"本月合计",IF(I770="本月合计","本年累计",MAX(I$3:I770)+1)))</f>
        <v>0</v>
      </c>
      <c r="J771" s="3">
        <f>IF(T771="",0,IF(INT(LEFT(T771,C$21))=B$21,MAX(J$3:J770)+1,0))</f>
        <v>0</v>
      </c>
      <c r="K771" s="6">
        <f>IF(AND(O771=B$23,Q771=B$24),MAX(K$3:K770)+1,0)</f>
        <v>0</v>
      </c>
    </row>
    <row r="772" spans="8:11" ht="15" customHeight="1" x14ac:dyDescent="0.15">
      <c r="H772" s="5">
        <f t="shared" si="12"/>
        <v>0</v>
      </c>
      <c r="I772" s="5">
        <f>IF(MAX(I$1:I769)&gt;=B$16,0,IF(OR(I771=C$4,I771=C$5,I771=C$6,I771=C$7,I771=C$8,I771=C$9,I771=C$10,I771=C$11,I771=C$12,I771=C$13,I771=C$14,I771=C$15),"本月合计",IF(I771="本月合计","本年累计",MAX(I$3:I771)+1)))</f>
        <v>0</v>
      </c>
      <c r="J772" s="3">
        <f>IF(T772="",0,IF(INT(LEFT(T772,C$21))=B$21,MAX(J$3:J771)+1,0))</f>
        <v>0</v>
      </c>
      <c r="K772" s="6">
        <f>IF(AND(O772=B$23,Q772=B$24),MAX(K$3:K771)+1,0)</f>
        <v>0</v>
      </c>
    </row>
    <row r="773" spans="8:11" ht="15" customHeight="1" x14ac:dyDescent="0.15">
      <c r="H773" s="5">
        <f t="shared" ref="H773:H836" si="13">IF(I773=0,0,ROW()-3)</f>
        <v>0</v>
      </c>
      <c r="I773" s="5">
        <f>IF(MAX(I$1:I770)&gt;=B$16,0,IF(OR(I772=C$4,I772=C$5,I772=C$6,I772=C$7,I772=C$8,I772=C$9,I772=C$10,I772=C$11,I772=C$12,I772=C$13,I772=C$14,I772=C$15),"本月合计",IF(I772="本月合计","本年累计",MAX(I$3:I772)+1)))</f>
        <v>0</v>
      </c>
      <c r="J773" s="3">
        <f>IF(T773="",0,IF(INT(LEFT(T773,C$21))=B$21,MAX(J$3:J772)+1,0))</f>
        <v>0</v>
      </c>
      <c r="K773" s="6">
        <f>IF(AND(O773=B$23,Q773=B$24),MAX(K$3:K772)+1,0)</f>
        <v>0</v>
      </c>
    </row>
    <row r="774" spans="8:11" ht="15" customHeight="1" x14ac:dyDescent="0.15">
      <c r="H774" s="5">
        <f t="shared" si="13"/>
        <v>0</v>
      </c>
      <c r="I774" s="5">
        <f>IF(MAX(I$1:I771)&gt;=B$16,0,IF(OR(I773=C$4,I773=C$5,I773=C$6,I773=C$7,I773=C$8,I773=C$9,I773=C$10,I773=C$11,I773=C$12,I773=C$13,I773=C$14,I773=C$15),"本月合计",IF(I773="本月合计","本年累计",MAX(I$3:I773)+1)))</f>
        <v>0</v>
      </c>
      <c r="J774" s="3">
        <f>IF(T774="",0,IF(INT(LEFT(T774,C$21))=B$21,MAX(J$3:J773)+1,0))</f>
        <v>0</v>
      </c>
      <c r="K774" s="6">
        <f>IF(AND(O774=B$23,Q774=B$24),MAX(K$3:K773)+1,0)</f>
        <v>0</v>
      </c>
    </row>
    <row r="775" spans="8:11" ht="15" customHeight="1" x14ac:dyDescent="0.15">
      <c r="H775" s="5">
        <f t="shared" si="13"/>
        <v>0</v>
      </c>
      <c r="I775" s="5">
        <f>IF(MAX(I$1:I772)&gt;=B$16,0,IF(OR(I774=C$4,I774=C$5,I774=C$6,I774=C$7,I774=C$8,I774=C$9,I774=C$10,I774=C$11,I774=C$12,I774=C$13,I774=C$14,I774=C$15),"本月合计",IF(I774="本月合计","本年累计",MAX(I$3:I774)+1)))</f>
        <v>0</v>
      </c>
      <c r="J775" s="3">
        <f>IF(T775="",0,IF(INT(LEFT(T775,C$21))=B$21,MAX(J$3:J774)+1,0))</f>
        <v>0</v>
      </c>
      <c r="K775" s="6">
        <f>IF(AND(O775=B$23,Q775=B$24),MAX(K$3:K774)+1,0)</f>
        <v>0</v>
      </c>
    </row>
    <row r="776" spans="8:11" ht="15" customHeight="1" x14ac:dyDescent="0.15">
      <c r="H776" s="5">
        <f t="shared" si="13"/>
        <v>0</v>
      </c>
      <c r="I776" s="5">
        <f>IF(MAX(I$1:I773)&gt;=B$16,0,IF(OR(I775=C$4,I775=C$5,I775=C$6,I775=C$7,I775=C$8,I775=C$9,I775=C$10,I775=C$11,I775=C$12,I775=C$13,I775=C$14,I775=C$15),"本月合计",IF(I775="本月合计","本年累计",MAX(I$3:I775)+1)))</f>
        <v>0</v>
      </c>
      <c r="J776" s="3">
        <f>IF(T776="",0,IF(INT(LEFT(T776,C$21))=B$21,MAX(J$3:J775)+1,0))</f>
        <v>0</v>
      </c>
      <c r="K776" s="6">
        <f>IF(AND(O776=B$23,Q776=B$24),MAX(K$3:K775)+1,0)</f>
        <v>0</v>
      </c>
    </row>
    <row r="777" spans="8:11" ht="15" customHeight="1" x14ac:dyDescent="0.15">
      <c r="H777" s="5">
        <f t="shared" si="13"/>
        <v>0</v>
      </c>
      <c r="I777" s="5">
        <f>IF(MAX(I$1:I774)&gt;=B$16,0,IF(OR(I776=C$4,I776=C$5,I776=C$6,I776=C$7,I776=C$8,I776=C$9,I776=C$10,I776=C$11,I776=C$12,I776=C$13,I776=C$14,I776=C$15),"本月合计",IF(I776="本月合计","本年累计",MAX(I$3:I776)+1)))</f>
        <v>0</v>
      </c>
      <c r="J777" s="3">
        <f>IF(T777="",0,IF(INT(LEFT(T777,C$21))=B$21,MAX(J$3:J776)+1,0))</f>
        <v>0</v>
      </c>
      <c r="K777" s="6">
        <f>IF(AND(O777=B$23,Q777=B$24),MAX(K$3:K776)+1,0)</f>
        <v>0</v>
      </c>
    </row>
    <row r="778" spans="8:11" ht="15" customHeight="1" x14ac:dyDescent="0.15">
      <c r="H778" s="5">
        <f t="shared" si="13"/>
        <v>0</v>
      </c>
      <c r="I778" s="5">
        <f>IF(MAX(I$1:I775)&gt;=B$16,0,IF(OR(I777=C$4,I777=C$5,I777=C$6,I777=C$7,I777=C$8,I777=C$9,I777=C$10,I777=C$11,I777=C$12,I777=C$13,I777=C$14,I777=C$15),"本月合计",IF(I777="本月合计","本年累计",MAX(I$3:I777)+1)))</f>
        <v>0</v>
      </c>
      <c r="J778" s="3">
        <f>IF(T778="",0,IF(INT(LEFT(T778,C$21))=B$21,MAX(J$3:J777)+1,0))</f>
        <v>0</v>
      </c>
      <c r="K778" s="6">
        <f>IF(AND(O778=B$23,Q778=B$24),MAX(K$3:K777)+1,0)</f>
        <v>0</v>
      </c>
    </row>
    <row r="779" spans="8:11" ht="15" customHeight="1" x14ac:dyDescent="0.15">
      <c r="H779" s="5">
        <f t="shared" si="13"/>
        <v>0</v>
      </c>
      <c r="I779" s="5">
        <f>IF(MAX(I$1:I776)&gt;=B$16,0,IF(OR(I778=C$4,I778=C$5,I778=C$6,I778=C$7,I778=C$8,I778=C$9,I778=C$10,I778=C$11,I778=C$12,I778=C$13,I778=C$14,I778=C$15),"本月合计",IF(I778="本月合计","本年累计",MAX(I$3:I778)+1)))</f>
        <v>0</v>
      </c>
      <c r="J779" s="3">
        <f>IF(T779="",0,IF(INT(LEFT(T779,C$21))=B$21,MAX(J$3:J778)+1,0))</f>
        <v>0</v>
      </c>
      <c r="K779" s="6">
        <f>IF(AND(O779=B$23,Q779=B$24),MAX(K$3:K778)+1,0)</f>
        <v>0</v>
      </c>
    </row>
    <row r="780" spans="8:11" ht="15" customHeight="1" x14ac:dyDescent="0.15">
      <c r="H780" s="5">
        <f t="shared" si="13"/>
        <v>0</v>
      </c>
      <c r="I780" s="5">
        <f>IF(MAX(I$1:I777)&gt;=B$16,0,IF(OR(I779=C$4,I779=C$5,I779=C$6,I779=C$7,I779=C$8,I779=C$9,I779=C$10,I779=C$11,I779=C$12,I779=C$13,I779=C$14,I779=C$15),"本月合计",IF(I779="本月合计","本年累计",MAX(I$3:I779)+1)))</f>
        <v>0</v>
      </c>
      <c r="J780" s="3">
        <f>IF(T780="",0,IF(INT(LEFT(T780,C$21))=B$21,MAX(J$3:J779)+1,0))</f>
        <v>0</v>
      </c>
      <c r="K780" s="6">
        <f>IF(AND(O780=B$23,Q780=B$24),MAX(K$3:K779)+1,0)</f>
        <v>0</v>
      </c>
    </row>
    <row r="781" spans="8:11" ht="15" customHeight="1" x14ac:dyDescent="0.15">
      <c r="H781" s="5">
        <f t="shared" si="13"/>
        <v>0</v>
      </c>
      <c r="I781" s="5">
        <f>IF(MAX(I$1:I778)&gt;=B$16,0,IF(OR(I780=C$4,I780=C$5,I780=C$6,I780=C$7,I780=C$8,I780=C$9,I780=C$10,I780=C$11,I780=C$12,I780=C$13,I780=C$14,I780=C$15),"本月合计",IF(I780="本月合计","本年累计",MAX(I$3:I780)+1)))</f>
        <v>0</v>
      </c>
      <c r="J781" s="3">
        <f>IF(T781="",0,IF(INT(LEFT(T781,C$21))=B$21,MAX(J$3:J780)+1,0))</f>
        <v>0</v>
      </c>
      <c r="K781" s="6">
        <f>IF(AND(O781=B$23,Q781=B$24),MAX(K$3:K780)+1,0)</f>
        <v>0</v>
      </c>
    </row>
    <row r="782" spans="8:11" ht="15" customHeight="1" x14ac:dyDescent="0.15">
      <c r="H782" s="5">
        <f t="shared" si="13"/>
        <v>0</v>
      </c>
      <c r="I782" s="5">
        <f>IF(MAX(I$1:I779)&gt;=B$16,0,IF(OR(I781=C$4,I781=C$5,I781=C$6,I781=C$7,I781=C$8,I781=C$9,I781=C$10,I781=C$11,I781=C$12,I781=C$13,I781=C$14,I781=C$15),"本月合计",IF(I781="本月合计","本年累计",MAX(I$3:I781)+1)))</f>
        <v>0</v>
      </c>
      <c r="J782" s="3">
        <f>IF(T782="",0,IF(INT(LEFT(T782,C$21))=B$21,MAX(J$3:J781)+1,0))</f>
        <v>0</v>
      </c>
      <c r="K782" s="6">
        <f>IF(AND(O782=B$23,Q782=B$24),MAX(K$3:K781)+1,0)</f>
        <v>0</v>
      </c>
    </row>
    <row r="783" spans="8:11" ht="15" customHeight="1" x14ac:dyDescent="0.15">
      <c r="H783" s="5">
        <f t="shared" si="13"/>
        <v>0</v>
      </c>
      <c r="I783" s="5">
        <f>IF(MAX(I$1:I780)&gt;=B$16,0,IF(OR(I782=C$4,I782=C$5,I782=C$6,I782=C$7,I782=C$8,I782=C$9,I782=C$10,I782=C$11,I782=C$12,I782=C$13,I782=C$14,I782=C$15),"本月合计",IF(I782="本月合计","本年累计",MAX(I$3:I782)+1)))</f>
        <v>0</v>
      </c>
      <c r="J783" s="3">
        <f>IF(T783="",0,IF(INT(LEFT(T783,C$21))=B$21,MAX(J$3:J782)+1,0))</f>
        <v>0</v>
      </c>
      <c r="K783" s="6">
        <f>IF(AND(O783=B$23,Q783=B$24),MAX(K$3:K782)+1,0)</f>
        <v>0</v>
      </c>
    </row>
    <row r="784" spans="8:11" ht="15" customHeight="1" x14ac:dyDescent="0.15">
      <c r="H784" s="5">
        <f t="shared" si="13"/>
        <v>0</v>
      </c>
      <c r="I784" s="5">
        <f>IF(MAX(I$1:I781)&gt;=B$16,0,IF(OR(I783=C$4,I783=C$5,I783=C$6,I783=C$7,I783=C$8,I783=C$9,I783=C$10,I783=C$11,I783=C$12,I783=C$13,I783=C$14,I783=C$15),"本月合计",IF(I783="本月合计","本年累计",MAX(I$3:I783)+1)))</f>
        <v>0</v>
      </c>
      <c r="J784" s="3">
        <f>IF(T784="",0,IF(INT(LEFT(T784,C$21))=B$21,MAX(J$3:J783)+1,0))</f>
        <v>0</v>
      </c>
      <c r="K784" s="6">
        <f>IF(AND(O784=B$23,Q784=B$24),MAX(K$3:K783)+1,0)</f>
        <v>0</v>
      </c>
    </row>
    <row r="785" spans="8:11" ht="15" customHeight="1" x14ac:dyDescent="0.15">
      <c r="H785" s="5">
        <f t="shared" si="13"/>
        <v>0</v>
      </c>
      <c r="I785" s="5">
        <f>IF(MAX(I$1:I782)&gt;=B$16,0,IF(OR(I784=C$4,I784=C$5,I784=C$6,I784=C$7,I784=C$8,I784=C$9,I784=C$10,I784=C$11,I784=C$12,I784=C$13,I784=C$14,I784=C$15),"本月合计",IF(I784="本月合计","本年累计",MAX(I$3:I784)+1)))</f>
        <v>0</v>
      </c>
      <c r="J785" s="3">
        <f>IF(T785="",0,IF(INT(LEFT(T785,C$21))=B$21,MAX(J$3:J784)+1,0))</f>
        <v>0</v>
      </c>
      <c r="K785" s="6">
        <f>IF(AND(O785=B$23,Q785=B$24),MAX(K$3:K784)+1,0)</f>
        <v>0</v>
      </c>
    </row>
    <row r="786" spans="8:11" ht="15" customHeight="1" x14ac:dyDescent="0.15">
      <c r="H786" s="5">
        <f t="shared" si="13"/>
        <v>0</v>
      </c>
      <c r="I786" s="5">
        <f>IF(MAX(I$1:I783)&gt;=B$16,0,IF(OR(I785=C$4,I785=C$5,I785=C$6,I785=C$7,I785=C$8,I785=C$9,I785=C$10,I785=C$11,I785=C$12,I785=C$13,I785=C$14,I785=C$15),"本月合计",IF(I785="本月合计","本年累计",MAX(I$3:I785)+1)))</f>
        <v>0</v>
      </c>
      <c r="J786" s="3">
        <f>IF(T786="",0,IF(INT(LEFT(T786,C$21))=B$21,MAX(J$3:J785)+1,0))</f>
        <v>0</v>
      </c>
      <c r="K786" s="6">
        <f>IF(AND(O786=B$23,Q786=B$24),MAX(K$3:K785)+1,0)</f>
        <v>0</v>
      </c>
    </row>
    <row r="787" spans="8:11" ht="15" customHeight="1" x14ac:dyDescent="0.15">
      <c r="H787" s="5">
        <f t="shared" si="13"/>
        <v>0</v>
      </c>
      <c r="I787" s="5">
        <f>IF(MAX(I$1:I784)&gt;=B$16,0,IF(OR(I786=C$4,I786=C$5,I786=C$6,I786=C$7,I786=C$8,I786=C$9,I786=C$10,I786=C$11,I786=C$12,I786=C$13,I786=C$14,I786=C$15),"本月合计",IF(I786="本月合计","本年累计",MAX(I$3:I786)+1)))</f>
        <v>0</v>
      </c>
      <c r="J787" s="3">
        <f>IF(T787="",0,IF(INT(LEFT(T787,C$21))=B$21,MAX(J$3:J786)+1,0))</f>
        <v>0</v>
      </c>
      <c r="K787" s="6">
        <f>IF(AND(O787=B$23,Q787=B$24),MAX(K$3:K786)+1,0)</f>
        <v>0</v>
      </c>
    </row>
    <row r="788" spans="8:11" ht="15" customHeight="1" x14ac:dyDescent="0.15">
      <c r="H788" s="5">
        <f t="shared" si="13"/>
        <v>0</v>
      </c>
      <c r="I788" s="5">
        <f>IF(MAX(I$1:I785)&gt;=B$16,0,IF(OR(I787=C$4,I787=C$5,I787=C$6,I787=C$7,I787=C$8,I787=C$9,I787=C$10,I787=C$11,I787=C$12,I787=C$13,I787=C$14,I787=C$15),"本月合计",IF(I787="本月合计","本年累计",MAX(I$3:I787)+1)))</f>
        <v>0</v>
      </c>
      <c r="J788" s="3">
        <f>IF(T788="",0,IF(INT(LEFT(T788,C$21))=B$21,MAX(J$3:J787)+1,0))</f>
        <v>0</v>
      </c>
      <c r="K788" s="6">
        <f>IF(AND(O788=B$23,Q788=B$24),MAX(K$3:K787)+1,0)</f>
        <v>0</v>
      </c>
    </row>
    <row r="789" spans="8:11" ht="15" customHeight="1" x14ac:dyDescent="0.15">
      <c r="H789" s="5">
        <f t="shared" si="13"/>
        <v>0</v>
      </c>
      <c r="I789" s="5">
        <f>IF(MAX(I$1:I786)&gt;=B$16,0,IF(OR(I788=C$4,I788=C$5,I788=C$6,I788=C$7,I788=C$8,I788=C$9,I788=C$10,I788=C$11,I788=C$12,I788=C$13,I788=C$14,I788=C$15),"本月合计",IF(I788="本月合计","本年累计",MAX(I$3:I788)+1)))</f>
        <v>0</v>
      </c>
      <c r="J789" s="3">
        <f>IF(T789="",0,IF(INT(LEFT(T789,C$21))=B$21,MAX(J$3:J788)+1,0))</f>
        <v>0</v>
      </c>
      <c r="K789" s="6">
        <f>IF(AND(O789=B$23,Q789=B$24),MAX(K$3:K788)+1,0)</f>
        <v>0</v>
      </c>
    </row>
    <row r="790" spans="8:11" ht="15" customHeight="1" x14ac:dyDescent="0.15">
      <c r="H790" s="5">
        <f t="shared" si="13"/>
        <v>0</v>
      </c>
      <c r="I790" s="5">
        <f>IF(MAX(I$1:I787)&gt;=B$16,0,IF(OR(I789=C$4,I789=C$5,I789=C$6,I789=C$7,I789=C$8,I789=C$9,I789=C$10,I789=C$11,I789=C$12,I789=C$13,I789=C$14,I789=C$15),"本月合计",IF(I789="本月合计","本年累计",MAX(I$3:I789)+1)))</f>
        <v>0</v>
      </c>
      <c r="J790" s="3">
        <f>IF(T790="",0,IF(INT(LEFT(T790,C$21))=B$21,MAX(J$3:J789)+1,0))</f>
        <v>0</v>
      </c>
      <c r="K790" s="6">
        <f>IF(AND(O790=B$23,Q790=B$24),MAX(K$3:K789)+1,0)</f>
        <v>0</v>
      </c>
    </row>
    <row r="791" spans="8:11" ht="15" customHeight="1" x14ac:dyDescent="0.15">
      <c r="H791" s="5">
        <f t="shared" si="13"/>
        <v>0</v>
      </c>
      <c r="I791" s="5">
        <f>IF(MAX(I$1:I788)&gt;=B$16,0,IF(OR(I790=C$4,I790=C$5,I790=C$6,I790=C$7,I790=C$8,I790=C$9,I790=C$10,I790=C$11,I790=C$12,I790=C$13,I790=C$14,I790=C$15),"本月合计",IF(I790="本月合计","本年累计",MAX(I$3:I790)+1)))</f>
        <v>0</v>
      </c>
      <c r="J791" s="3">
        <f>IF(T791="",0,IF(INT(LEFT(T791,C$21))=B$21,MAX(J$3:J790)+1,0))</f>
        <v>0</v>
      </c>
      <c r="K791" s="6">
        <f>IF(AND(O791=B$23,Q791=B$24),MAX(K$3:K790)+1,0)</f>
        <v>0</v>
      </c>
    </row>
    <row r="792" spans="8:11" ht="15" customHeight="1" x14ac:dyDescent="0.15">
      <c r="H792" s="5">
        <f t="shared" si="13"/>
        <v>0</v>
      </c>
      <c r="I792" s="5">
        <f>IF(MAX(I$1:I789)&gt;=B$16,0,IF(OR(I791=C$4,I791=C$5,I791=C$6,I791=C$7,I791=C$8,I791=C$9,I791=C$10,I791=C$11,I791=C$12,I791=C$13,I791=C$14,I791=C$15),"本月合计",IF(I791="本月合计","本年累计",MAX(I$3:I791)+1)))</f>
        <v>0</v>
      </c>
      <c r="J792" s="3">
        <f>IF(T792="",0,IF(INT(LEFT(T792,C$21))=B$21,MAX(J$3:J791)+1,0))</f>
        <v>0</v>
      </c>
      <c r="K792" s="6">
        <f>IF(AND(O792=B$23,Q792=B$24),MAX(K$3:K791)+1,0)</f>
        <v>0</v>
      </c>
    </row>
    <row r="793" spans="8:11" ht="15" customHeight="1" x14ac:dyDescent="0.15">
      <c r="H793" s="5">
        <f t="shared" si="13"/>
        <v>0</v>
      </c>
      <c r="I793" s="5">
        <f>IF(MAX(I$1:I790)&gt;=B$16,0,IF(OR(I792=C$4,I792=C$5,I792=C$6,I792=C$7,I792=C$8,I792=C$9,I792=C$10,I792=C$11,I792=C$12,I792=C$13,I792=C$14,I792=C$15),"本月合计",IF(I792="本月合计","本年累计",MAX(I$3:I792)+1)))</f>
        <v>0</v>
      </c>
      <c r="J793" s="3">
        <f>IF(T793="",0,IF(INT(LEFT(T793,C$21))=B$21,MAX(J$3:J792)+1,0))</f>
        <v>0</v>
      </c>
      <c r="K793" s="6">
        <f>IF(AND(O793=B$23,Q793=B$24),MAX(K$3:K792)+1,0)</f>
        <v>0</v>
      </c>
    </row>
    <row r="794" spans="8:11" ht="15" customHeight="1" x14ac:dyDescent="0.15">
      <c r="H794" s="5">
        <f t="shared" si="13"/>
        <v>0</v>
      </c>
      <c r="I794" s="5">
        <f>IF(MAX(I$1:I791)&gt;=B$16,0,IF(OR(I793=C$4,I793=C$5,I793=C$6,I793=C$7,I793=C$8,I793=C$9,I793=C$10,I793=C$11,I793=C$12,I793=C$13,I793=C$14,I793=C$15),"本月合计",IF(I793="本月合计","本年累计",MAX(I$3:I793)+1)))</f>
        <v>0</v>
      </c>
      <c r="J794" s="3">
        <f>IF(T794="",0,IF(INT(LEFT(T794,C$21))=B$21,MAX(J$3:J793)+1,0))</f>
        <v>0</v>
      </c>
      <c r="K794" s="6">
        <f>IF(AND(O794=B$23,Q794=B$24),MAX(K$3:K793)+1,0)</f>
        <v>0</v>
      </c>
    </row>
    <row r="795" spans="8:11" ht="15" customHeight="1" x14ac:dyDescent="0.15">
      <c r="H795" s="5">
        <f t="shared" si="13"/>
        <v>0</v>
      </c>
      <c r="I795" s="5">
        <f>IF(MAX(I$1:I792)&gt;=B$16,0,IF(OR(I794=C$4,I794=C$5,I794=C$6,I794=C$7,I794=C$8,I794=C$9,I794=C$10,I794=C$11,I794=C$12,I794=C$13,I794=C$14,I794=C$15),"本月合计",IF(I794="本月合计","本年累计",MAX(I$3:I794)+1)))</f>
        <v>0</v>
      </c>
      <c r="J795" s="3">
        <f>IF(T795="",0,IF(INT(LEFT(T795,C$21))=B$21,MAX(J$3:J794)+1,0))</f>
        <v>0</v>
      </c>
      <c r="K795" s="6">
        <f>IF(AND(O795=B$23,Q795=B$24),MAX(K$3:K794)+1,0)</f>
        <v>0</v>
      </c>
    </row>
    <row r="796" spans="8:11" ht="15" customHeight="1" x14ac:dyDescent="0.15">
      <c r="H796" s="5">
        <f t="shared" si="13"/>
        <v>0</v>
      </c>
      <c r="I796" s="5">
        <f>IF(MAX(I$1:I793)&gt;=B$16,0,IF(OR(I795=C$4,I795=C$5,I795=C$6,I795=C$7,I795=C$8,I795=C$9,I795=C$10,I795=C$11,I795=C$12,I795=C$13,I795=C$14,I795=C$15),"本月合计",IF(I795="本月合计","本年累计",MAX(I$3:I795)+1)))</f>
        <v>0</v>
      </c>
      <c r="J796" s="3">
        <f>IF(T796="",0,IF(INT(LEFT(T796,C$21))=B$21,MAX(J$3:J795)+1,0))</f>
        <v>0</v>
      </c>
      <c r="K796" s="6">
        <f>IF(AND(O796=B$23,Q796=B$24),MAX(K$3:K795)+1,0)</f>
        <v>0</v>
      </c>
    </row>
    <row r="797" spans="8:11" ht="15" customHeight="1" x14ac:dyDescent="0.15">
      <c r="H797" s="5">
        <f t="shared" si="13"/>
        <v>0</v>
      </c>
      <c r="I797" s="5">
        <f>IF(MAX(I$1:I794)&gt;=B$16,0,IF(OR(I796=C$4,I796=C$5,I796=C$6,I796=C$7,I796=C$8,I796=C$9,I796=C$10,I796=C$11,I796=C$12,I796=C$13,I796=C$14,I796=C$15),"本月合计",IF(I796="本月合计","本年累计",MAX(I$3:I796)+1)))</f>
        <v>0</v>
      </c>
      <c r="J797" s="3">
        <f>IF(T797="",0,IF(INT(LEFT(T797,C$21))=B$21,MAX(J$3:J796)+1,0))</f>
        <v>0</v>
      </c>
      <c r="K797" s="6">
        <f>IF(AND(O797=B$23,Q797=B$24),MAX(K$3:K796)+1,0)</f>
        <v>0</v>
      </c>
    </row>
    <row r="798" spans="8:11" ht="15" customHeight="1" x14ac:dyDescent="0.15">
      <c r="H798" s="5">
        <f t="shared" si="13"/>
        <v>0</v>
      </c>
      <c r="I798" s="5">
        <f>IF(MAX(I$1:I795)&gt;=B$16,0,IF(OR(I797=C$4,I797=C$5,I797=C$6,I797=C$7,I797=C$8,I797=C$9,I797=C$10,I797=C$11,I797=C$12,I797=C$13,I797=C$14,I797=C$15),"本月合计",IF(I797="本月合计","本年累计",MAX(I$3:I797)+1)))</f>
        <v>0</v>
      </c>
      <c r="J798" s="3">
        <f>IF(T798="",0,IF(INT(LEFT(T798,C$21))=B$21,MAX(J$3:J797)+1,0))</f>
        <v>0</v>
      </c>
      <c r="K798" s="6">
        <f>IF(AND(O798=B$23,Q798=B$24),MAX(K$3:K797)+1,0)</f>
        <v>0</v>
      </c>
    </row>
    <row r="799" spans="8:11" ht="15" customHeight="1" x14ac:dyDescent="0.15">
      <c r="H799" s="5">
        <f t="shared" si="13"/>
        <v>0</v>
      </c>
      <c r="I799" s="5">
        <f>IF(MAX(I$1:I796)&gt;=B$16,0,IF(OR(I798=C$4,I798=C$5,I798=C$6,I798=C$7,I798=C$8,I798=C$9,I798=C$10,I798=C$11,I798=C$12,I798=C$13,I798=C$14,I798=C$15),"本月合计",IF(I798="本月合计","本年累计",MAX(I$3:I798)+1)))</f>
        <v>0</v>
      </c>
      <c r="J799" s="3">
        <f>IF(T799="",0,IF(INT(LEFT(T799,C$21))=B$21,MAX(J$3:J798)+1,0))</f>
        <v>0</v>
      </c>
      <c r="K799" s="6">
        <f>IF(AND(O799=B$23,Q799=B$24),MAX(K$3:K798)+1,0)</f>
        <v>0</v>
      </c>
    </row>
    <row r="800" spans="8:11" ht="15" customHeight="1" x14ac:dyDescent="0.15">
      <c r="H800" s="5">
        <f t="shared" si="13"/>
        <v>0</v>
      </c>
      <c r="I800" s="5">
        <f>IF(MAX(I$1:I797)&gt;=B$16,0,IF(OR(I799=C$4,I799=C$5,I799=C$6,I799=C$7,I799=C$8,I799=C$9,I799=C$10,I799=C$11,I799=C$12,I799=C$13,I799=C$14,I799=C$15),"本月合计",IF(I799="本月合计","本年累计",MAX(I$3:I799)+1)))</f>
        <v>0</v>
      </c>
      <c r="J800" s="3">
        <f>IF(T800="",0,IF(INT(LEFT(T800,C$21))=B$21,MAX(J$3:J799)+1,0))</f>
        <v>0</v>
      </c>
      <c r="K800" s="6">
        <f>IF(AND(O800=B$23,Q800=B$24),MAX(K$3:K799)+1,0)</f>
        <v>0</v>
      </c>
    </row>
    <row r="801" spans="8:11" ht="15" customHeight="1" x14ac:dyDescent="0.15">
      <c r="H801" s="5">
        <f t="shared" si="13"/>
        <v>0</v>
      </c>
      <c r="I801" s="5">
        <f>IF(MAX(I$1:I798)&gt;=B$16,0,IF(OR(I800=C$4,I800=C$5,I800=C$6,I800=C$7,I800=C$8,I800=C$9,I800=C$10,I800=C$11,I800=C$12,I800=C$13,I800=C$14,I800=C$15),"本月合计",IF(I800="本月合计","本年累计",MAX(I$3:I800)+1)))</f>
        <v>0</v>
      </c>
      <c r="J801" s="3">
        <f>IF(T801="",0,IF(INT(LEFT(T801,C$21))=B$21,MAX(J$3:J800)+1,0))</f>
        <v>0</v>
      </c>
      <c r="K801" s="6">
        <f>IF(AND(O801=B$23,Q801=B$24),MAX(K$3:K800)+1,0)</f>
        <v>0</v>
      </c>
    </row>
    <row r="802" spans="8:11" ht="15" customHeight="1" x14ac:dyDescent="0.15">
      <c r="H802" s="5">
        <f t="shared" si="13"/>
        <v>0</v>
      </c>
      <c r="I802" s="5">
        <f>IF(MAX(I$1:I799)&gt;=B$16,0,IF(OR(I801=C$4,I801=C$5,I801=C$6,I801=C$7,I801=C$8,I801=C$9,I801=C$10,I801=C$11,I801=C$12,I801=C$13,I801=C$14,I801=C$15),"本月合计",IF(I801="本月合计","本年累计",MAX(I$3:I801)+1)))</f>
        <v>0</v>
      </c>
      <c r="J802" s="3">
        <f>IF(T802="",0,IF(INT(LEFT(T802,C$21))=B$21,MAX(J$3:J801)+1,0))</f>
        <v>0</v>
      </c>
      <c r="K802" s="6">
        <f>IF(AND(O802=B$23,Q802=B$24),MAX(K$3:K801)+1,0)</f>
        <v>0</v>
      </c>
    </row>
    <row r="803" spans="8:11" ht="15" customHeight="1" x14ac:dyDescent="0.15">
      <c r="H803" s="5">
        <f t="shared" si="13"/>
        <v>0</v>
      </c>
      <c r="I803" s="5">
        <f>IF(MAX(I$1:I800)&gt;=B$16,0,IF(OR(I802=C$4,I802=C$5,I802=C$6,I802=C$7,I802=C$8,I802=C$9,I802=C$10,I802=C$11,I802=C$12,I802=C$13,I802=C$14,I802=C$15),"本月合计",IF(I802="本月合计","本年累计",MAX(I$3:I802)+1)))</f>
        <v>0</v>
      </c>
      <c r="J803" s="3">
        <f>IF(T803="",0,IF(INT(LEFT(T803,C$21))=B$21,MAX(J$3:J802)+1,0))</f>
        <v>0</v>
      </c>
      <c r="K803" s="6">
        <f>IF(AND(O803=B$23,Q803=B$24),MAX(K$3:K802)+1,0)</f>
        <v>0</v>
      </c>
    </row>
    <row r="804" spans="8:11" ht="15" customHeight="1" x14ac:dyDescent="0.15">
      <c r="H804" s="5">
        <f t="shared" si="13"/>
        <v>0</v>
      </c>
      <c r="I804" s="5">
        <f>IF(MAX(I$1:I801)&gt;=B$16,0,IF(OR(I803=C$4,I803=C$5,I803=C$6,I803=C$7,I803=C$8,I803=C$9,I803=C$10,I803=C$11,I803=C$12,I803=C$13,I803=C$14,I803=C$15),"本月合计",IF(I803="本月合计","本年累计",MAX(I$3:I803)+1)))</f>
        <v>0</v>
      </c>
      <c r="J804" s="3">
        <f>IF(T804="",0,IF(INT(LEFT(T804,C$21))=B$21,MAX(J$3:J803)+1,0))</f>
        <v>0</v>
      </c>
      <c r="K804" s="6">
        <f>IF(AND(O804=B$23,Q804=B$24),MAX(K$3:K803)+1,0)</f>
        <v>0</v>
      </c>
    </row>
    <row r="805" spans="8:11" ht="15" customHeight="1" x14ac:dyDescent="0.15">
      <c r="H805" s="5">
        <f t="shared" si="13"/>
        <v>0</v>
      </c>
      <c r="I805" s="5">
        <f>IF(MAX(I$1:I802)&gt;=B$16,0,IF(OR(I804=C$4,I804=C$5,I804=C$6,I804=C$7,I804=C$8,I804=C$9,I804=C$10,I804=C$11,I804=C$12,I804=C$13,I804=C$14,I804=C$15),"本月合计",IF(I804="本月合计","本年累计",MAX(I$3:I804)+1)))</f>
        <v>0</v>
      </c>
      <c r="J805" s="3">
        <f>IF(T805="",0,IF(INT(LEFT(T805,C$21))=B$21,MAX(J$3:J804)+1,0))</f>
        <v>0</v>
      </c>
      <c r="K805" s="6">
        <f>IF(AND(O805=B$23,Q805=B$24),MAX(K$3:K804)+1,0)</f>
        <v>0</v>
      </c>
    </row>
    <row r="806" spans="8:11" ht="15" customHeight="1" x14ac:dyDescent="0.15">
      <c r="H806" s="5">
        <f t="shared" si="13"/>
        <v>0</v>
      </c>
      <c r="I806" s="5">
        <f>IF(MAX(I$1:I803)&gt;=B$16,0,IF(OR(I805=C$4,I805=C$5,I805=C$6,I805=C$7,I805=C$8,I805=C$9,I805=C$10,I805=C$11,I805=C$12,I805=C$13,I805=C$14,I805=C$15),"本月合计",IF(I805="本月合计","本年累计",MAX(I$3:I805)+1)))</f>
        <v>0</v>
      </c>
      <c r="J806" s="3">
        <f>IF(T806="",0,IF(INT(LEFT(T806,C$21))=B$21,MAX(J$3:J805)+1,0))</f>
        <v>0</v>
      </c>
      <c r="K806" s="6">
        <f>IF(AND(O806=B$23,Q806=B$24),MAX(K$3:K805)+1,0)</f>
        <v>0</v>
      </c>
    </row>
    <row r="807" spans="8:11" ht="15" customHeight="1" x14ac:dyDescent="0.15">
      <c r="H807" s="5">
        <f t="shared" si="13"/>
        <v>0</v>
      </c>
      <c r="I807" s="5">
        <f>IF(MAX(I$1:I804)&gt;=B$16,0,IF(OR(I806=C$4,I806=C$5,I806=C$6,I806=C$7,I806=C$8,I806=C$9,I806=C$10,I806=C$11,I806=C$12,I806=C$13,I806=C$14,I806=C$15),"本月合计",IF(I806="本月合计","本年累计",MAX(I$3:I806)+1)))</f>
        <v>0</v>
      </c>
      <c r="J807" s="3">
        <f>IF(T807="",0,IF(INT(LEFT(T807,C$21))=B$21,MAX(J$3:J806)+1,0))</f>
        <v>0</v>
      </c>
      <c r="K807" s="6">
        <f>IF(AND(O807=B$23,Q807=B$24),MAX(K$3:K806)+1,0)</f>
        <v>0</v>
      </c>
    </row>
    <row r="808" spans="8:11" ht="15" customHeight="1" x14ac:dyDescent="0.15">
      <c r="H808" s="5">
        <f t="shared" si="13"/>
        <v>0</v>
      </c>
      <c r="I808" s="5">
        <f>IF(MAX(I$1:I805)&gt;=B$16,0,IF(OR(I807=C$4,I807=C$5,I807=C$6,I807=C$7,I807=C$8,I807=C$9,I807=C$10,I807=C$11,I807=C$12,I807=C$13,I807=C$14,I807=C$15),"本月合计",IF(I807="本月合计","本年累计",MAX(I$3:I807)+1)))</f>
        <v>0</v>
      </c>
      <c r="J808" s="3">
        <f>IF(T808="",0,IF(INT(LEFT(T808,C$21))=B$21,MAX(J$3:J807)+1,0))</f>
        <v>0</v>
      </c>
      <c r="K808" s="6">
        <f>IF(AND(O808=B$23,Q808=B$24),MAX(K$3:K807)+1,0)</f>
        <v>0</v>
      </c>
    </row>
    <row r="809" spans="8:11" ht="15" customHeight="1" x14ac:dyDescent="0.15">
      <c r="H809" s="5">
        <f t="shared" si="13"/>
        <v>0</v>
      </c>
      <c r="I809" s="5">
        <f>IF(MAX(I$1:I806)&gt;=B$16,0,IF(OR(I808=C$4,I808=C$5,I808=C$6,I808=C$7,I808=C$8,I808=C$9,I808=C$10,I808=C$11,I808=C$12,I808=C$13,I808=C$14,I808=C$15),"本月合计",IF(I808="本月合计","本年累计",MAX(I$3:I808)+1)))</f>
        <v>0</v>
      </c>
      <c r="J809" s="3">
        <f>IF(T809="",0,IF(INT(LEFT(T809,C$21))=B$21,MAX(J$3:J808)+1,0))</f>
        <v>0</v>
      </c>
      <c r="K809" s="6">
        <f>IF(AND(O809=B$23,Q809=B$24),MAX(K$3:K808)+1,0)</f>
        <v>0</v>
      </c>
    </row>
    <row r="810" spans="8:11" ht="15" customHeight="1" x14ac:dyDescent="0.15">
      <c r="H810" s="5">
        <f t="shared" si="13"/>
        <v>0</v>
      </c>
      <c r="I810" s="5">
        <f>IF(MAX(I$1:I807)&gt;=B$16,0,IF(OR(I809=C$4,I809=C$5,I809=C$6,I809=C$7,I809=C$8,I809=C$9,I809=C$10,I809=C$11,I809=C$12,I809=C$13,I809=C$14,I809=C$15),"本月合计",IF(I809="本月合计","本年累计",MAX(I$3:I809)+1)))</f>
        <v>0</v>
      </c>
      <c r="J810" s="3">
        <f>IF(T810="",0,IF(INT(LEFT(T810,C$21))=B$21,MAX(J$3:J809)+1,0))</f>
        <v>0</v>
      </c>
      <c r="K810" s="6">
        <f>IF(AND(O810=B$23,Q810=B$24),MAX(K$3:K809)+1,0)</f>
        <v>0</v>
      </c>
    </row>
    <row r="811" spans="8:11" ht="15" customHeight="1" x14ac:dyDescent="0.15">
      <c r="H811" s="5">
        <f t="shared" si="13"/>
        <v>0</v>
      </c>
      <c r="I811" s="5">
        <f>IF(MAX(I$1:I808)&gt;=B$16,0,IF(OR(I810=C$4,I810=C$5,I810=C$6,I810=C$7,I810=C$8,I810=C$9,I810=C$10,I810=C$11,I810=C$12,I810=C$13,I810=C$14,I810=C$15),"本月合计",IF(I810="本月合计","本年累计",MAX(I$3:I810)+1)))</f>
        <v>0</v>
      </c>
      <c r="J811" s="3">
        <f>IF(T811="",0,IF(INT(LEFT(T811,C$21))=B$21,MAX(J$3:J810)+1,0))</f>
        <v>0</v>
      </c>
      <c r="K811" s="6">
        <f>IF(AND(O811=B$23,Q811=B$24),MAX(K$3:K810)+1,0)</f>
        <v>0</v>
      </c>
    </row>
    <row r="812" spans="8:11" ht="15" customHeight="1" x14ac:dyDescent="0.15">
      <c r="H812" s="5">
        <f t="shared" si="13"/>
        <v>0</v>
      </c>
      <c r="I812" s="5">
        <f>IF(MAX(I$1:I809)&gt;=B$16,0,IF(OR(I811=C$4,I811=C$5,I811=C$6,I811=C$7,I811=C$8,I811=C$9,I811=C$10,I811=C$11,I811=C$12,I811=C$13,I811=C$14,I811=C$15),"本月合计",IF(I811="本月合计","本年累计",MAX(I$3:I811)+1)))</f>
        <v>0</v>
      </c>
      <c r="J812" s="3">
        <f>IF(T812="",0,IF(INT(LEFT(T812,C$21))=B$21,MAX(J$3:J811)+1,0))</f>
        <v>0</v>
      </c>
      <c r="K812" s="6">
        <f>IF(AND(O812=B$23,Q812=B$24),MAX(K$3:K811)+1,0)</f>
        <v>0</v>
      </c>
    </row>
    <row r="813" spans="8:11" ht="15" customHeight="1" x14ac:dyDescent="0.15">
      <c r="H813" s="5">
        <f t="shared" si="13"/>
        <v>0</v>
      </c>
      <c r="I813" s="5">
        <f>IF(MAX(I$1:I810)&gt;=B$16,0,IF(OR(I812=C$4,I812=C$5,I812=C$6,I812=C$7,I812=C$8,I812=C$9,I812=C$10,I812=C$11,I812=C$12,I812=C$13,I812=C$14,I812=C$15),"本月合计",IF(I812="本月合计","本年累计",MAX(I$3:I812)+1)))</f>
        <v>0</v>
      </c>
      <c r="J813" s="3">
        <f>IF(T813="",0,IF(INT(LEFT(T813,C$21))=B$21,MAX(J$3:J812)+1,0))</f>
        <v>0</v>
      </c>
      <c r="K813" s="6">
        <f>IF(AND(O813=B$23,Q813=B$24),MAX(K$3:K812)+1,0)</f>
        <v>0</v>
      </c>
    </row>
    <row r="814" spans="8:11" ht="15" customHeight="1" x14ac:dyDescent="0.15">
      <c r="H814" s="5">
        <f t="shared" si="13"/>
        <v>0</v>
      </c>
      <c r="I814" s="5">
        <f>IF(MAX(I$1:I811)&gt;=B$16,0,IF(OR(I813=C$4,I813=C$5,I813=C$6,I813=C$7,I813=C$8,I813=C$9,I813=C$10,I813=C$11,I813=C$12,I813=C$13,I813=C$14,I813=C$15),"本月合计",IF(I813="本月合计","本年累计",MAX(I$3:I813)+1)))</f>
        <v>0</v>
      </c>
      <c r="J814" s="3">
        <f>IF(T814="",0,IF(INT(LEFT(T814,C$21))=B$21,MAX(J$3:J813)+1,0))</f>
        <v>0</v>
      </c>
      <c r="K814" s="6">
        <f>IF(AND(O814=B$23,Q814=B$24),MAX(K$3:K813)+1,0)</f>
        <v>0</v>
      </c>
    </row>
    <row r="815" spans="8:11" ht="15" customHeight="1" x14ac:dyDescent="0.15">
      <c r="H815" s="5">
        <f t="shared" si="13"/>
        <v>0</v>
      </c>
      <c r="I815" s="5">
        <f>IF(MAX(I$1:I812)&gt;=B$16,0,IF(OR(I814=C$4,I814=C$5,I814=C$6,I814=C$7,I814=C$8,I814=C$9,I814=C$10,I814=C$11,I814=C$12,I814=C$13,I814=C$14,I814=C$15),"本月合计",IF(I814="本月合计","本年累计",MAX(I$3:I814)+1)))</f>
        <v>0</v>
      </c>
      <c r="J815" s="3">
        <f>IF(T815="",0,IF(INT(LEFT(T815,C$21))=B$21,MAX(J$3:J814)+1,0))</f>
        <v>0</v>
      </c>
      <c r="K815" s="6">
        <f>IF(AND(O815=B$23,Q815=B$24),MAX(K$3:K814)+1,0)</f>
        <v>0</v>
      </c>
    </row>
    <row r="816" spans="8:11" ht="15" customHeight="1" x14ac:dyDescent="0.15">
      <c r="H816" s="5">
        <f t="shared" si="13"/>
        <v>0</v>
      </c>
      <c r="I816" s="5">
        <f>IF(MAX(I$1:I813)&gt;=B$16,0,IF(OR(I815=C$4,I815=C$5,I815=C$6,I815=C$7,I815=C$8,I815=C$9,I815=C$10,I815=C$11,I815=C$12,I815=C$13,I815=C$14,I815=C$15),"本月合计",IF(I815="本月合计","本年累计",MAX(I$3:I815)+1)))</f>
        <v>0</v>
      </c>
      <c r="J816" s="3">
        <f>IF(T816="",0,IF(INT(LEFT(T816,C$21))=B$21,MAX(J$3:J815)+1,0))</f>
        <v>0</v>
      </c>
      <c r="K816" s="6">
        <f>IF(AND(O816=B$23,Q816=B$24),MAX(K$3:K815)+1,0)</f>
        <v>0</v>
      </c>
    </row>
    <row r="817" spans="8:11" ht="15" customHeight="1" x14ac:dyDescent="0.15">
      <c r="H817" s="5">
        <f t="shared" si="13"/>
        <v>0</v>
      </c>
      <c r="I817" s="5">
        <f>IF(MAX(I$1:I814)&gt;=B$16,0,IF(OR(I816=C$4,I816=C$5,I816=C$6,I816=C$7,I816=C$8,I816=C$9,I816=C$10,I816=C$11,I816=C$12,I816=C$13,I816=C$14,I816=C$15),"本月合计",IF(I816="本月合计","本年累计",MAX(I$3:I816)+1)))</f>
        <v>0</v>
      </c>
      <c r="J817" s="3">
        <f>IF(T817="",0,IF(INT(LEFT(T817,C$21))=B$21,MAX(J$3:J816)+1,0))</f>
        <v>0</v>
      </c>
      <c r="K817" s="6">
        <f>IF(AND(O817=B$23,Q817=B$24),MAX(K$3:K816)+1,0)</f>
        <v>0</v>
      </c>
    </row>
    <row r="818" spans="8:11" ht="15" customHeight="1" x14ac:dyDescent="0.15">
      <c r="H818" s="5">
        <f t="shared" si="13"/>
        <v>0</v>
      </c>
      <c r="I818" s="5">
        <f>IF(MAX(I$1:I815)&gt;=B$16,0,IF(OR(I817=C$4,I817=C$5,I817=C$6,I817=C$7,I817=C$8,I817=C$9,I817=C$10,I817=C$11,I817=C$12,I817=C$13,I817=C$14,I817=C$15),"本月合计",IF(I817="本月合计","本年累计",MAX(I$3:I817)+1)))</f>
        <v>0</v>
      </c>
      <c r="J818" s="3">
        <f>IF(T818="",0,IF(INT(LEFT(T818,C$21))=B$21,MAX(J$3:J817)+1,0))</f>
        <v>0</v>
      </c>
      <c r="K818" s="6">
        <f>IF(AND(O818=B$23,Q818=B$24),MAX(K$3:K817)+1,0)</f>
        <v>0</v>
      </c>
    </row>
    <row r="819" spans="8:11" ht="15" customHeight="1" x14ac:dyDescent="0.15">
      <c r="H819" s="5">
        <f t="shared" si="13"/>
        <v>0</v>
      </c>
      <c r="I819" s="5">
        <f>IF(MAX(I$1:I816)&gt;=B$16,0,IF(OR(I818=C$4,I818=C$5,I818=C$6,I818=C$7,I818=C$8,I818=C$9,I818=C$10,I818=C$11,I818=C$12,I818=C$13,I818=C$14,I818=C$15),"本月合计",IF(I818="本月合计","本年累计",MAX(I$3:I818)+1)))</f>
        <v>0</v>
      </c>
      <c r="J819" s="3">
        <f>IF(T819="",0,IF(INT(LEFT(T819,C$21))=B$21,MAX(J$3:J818)+1,0))</f>
        <v>0</v>
      </c>
      <c r="K819" s="6">
        <f>IF(AND(O819=B$23,Q819=B$24),MAX(K$3:K818)+1,0)</f>
        <v>0</v>
      </c>
    </row>
    <row r="820" spans="8:11" ht="15" customHeight="1" x14ac:dyDescent="0.15">
      <c r="H820" s="5">
        <f t="shared" si="13"/>
        <v>0</v>
      </c>
      <c r="I820" s="5">
        <f>IF(MAX(I$1:I817)&gt;=B$16,0,IF(OR(I819=C$4,I819=C$5,I819=C$6,I819=C$7,I819=C$8,I819=C$9,I819=C$10,I819=C$11,I819=C$12,I819=C$13,I819=C$14,I819=C$15),"本月合计",IF(I819="本月合计","本年累计",MAX(I$3:I819)+1)))</f>
        <v>0</v>
      </c>
      <c r="J820" s="3">
        <f>IF(T820="",0,IF(INT(LEFT(T820,C$21))=B$21,MAX(J$3:J819)+1,0))</f>
        <v>0</v>
      </c>
      <c r="K820" s="6">
        <f>IF(AND(O820=B$23,Q820=B$24),MAX(K$3:K819)+1,0)</f>
        <v>0</v>
      </c>
    </row>
    <row r="821" spans="8:11" ht="15" customHeight="1" x14ac:dyDescent="0.15">
      <c r="H821" s="5">
        <f t="shared" si="13"/>
        <v>0</v>
      </c>
      <c r="I821" s="5">
        <f>IF(MAX(I$1:I818)&gt;=B$16,0,IF(OR(I820=C$4,I820=C$5,I820=C$6,I820=C$7,I820=C$8,I820=C$9,I820=C$10,I820=C$11,I820=C$12,I820=C$13,I820=C$14,I820=C$15),"本月合计",IF(I820="本月合计","本年累计",MAX(I$3:I820)+1)))</f>
        <v>0</v>
      </c>
      <c r="J821" s="3">
        <f>IF(T821="",0,IF(INT(LEFT(T821,C$21))=B$21,MAX(J$3:J820)+1,0))</f>
        <v>0</v>
      </c>
      <c r="K821" s="6">
        <f>IF(AND(O821=B$23,Q821=B$24),MAX(K$3:K820)+1,0)</f>
        <v>0</v>
      </c>
    </row>
    <row r="822" spans="8:11" ht="15" customHeight="1" x14ac:dyDescent="0.15">
      <c r="H822" s="5">
        <f t="shared" si="13"/>
        <v>0</v>
      </c>
      <c r="I822" s="5">
        <f>IF(MAX(I$1:I819)&gt;=B$16,0,IF(OR(I821=C$4,I821=C$5,I821=C$6,I821=C$7,I821=C$8,I821=C$9,I821=C$10,I821=C$11,I821=C$12,I821=C$13,I821=C$14,I821=C$15),"本月合计",IF(I821="本月合计","本年累计",MAX(I$3:I821)+1)))</f>
        <v>0</v>
      </c>
      <c r="J822" s="3">
        <f>IF(T822="",0,IF(INT(LEFT(T822,C$21))=B$21,MAX(J$3:J821)+1,0))</f>
        <v>0</v>
      </c>
      <c r="K822" s="6">
        <f>IF(AND(O822=B$23,Q822=B$24),MAX(K$3:K821)+1,0)</f>
        <v>0</v>
      </c>
    </row>
    <row r="823" spans="8:11" ht="15" customHeight="1" x14ac:dyDescent="0.15">
      <c r="H823" s="5">
        <f t="shared" si="13"/>
        <v>0</v>
      </c>
      <c r="I823" s="5">
        <f>IF(MAX(I$1:I820)&gt;=B$16,0,IF(OR(I822=C$4,I822=C$5,I822=C$6,I822=C$7,I822=C$8,I822=C$9,I822=C$10,I822=C$11,I822=C$12,I822=C$13,I822=C$14,I822=C$15),"本月合计",IF(I822="本月合计","本年累计",MAX(I$3:I822)+1)))</f>
        <v>0</v>
      </c>
      <c r="J823" s="3">
        <f>IF(T823="",0,IF(INT(LEFT(T823,C$21))=B$21,MAX(J$3:J822)+1,0))</f>
        <v>0</v>
      </c>
      <c r="K823" s="6">
        <f>IF(AND(O823=B$23,Q823=B$24),MAX(K$3:K822)+1,0)</f>
        <v>0</v>
      </c>
    </row>
    <row r="824" spans="8:11" ht="15" customHeight="1" x14ac:dyDescent="0.15">
      <c r="H824" s="5">
        <f t="shared" si="13"/>
        <v>0</v>
      </c>
      <c r="I824" s="5">
        <f>IF(MAX(I$1:I821)&gt;=B$16,0,IF(OR(I823=C$4,I823=C$5,I823=C$6,I823=C$7,I823=C$8,I823=C$9,I823=C$10,I823=C$11,I823=C$12,I823=C$13,I823=C$14,I823=C$15),"本月合计",IF(I823="本月合计","本年累计",MAX(I$3:I823)+1)))</f>
        <v>0</v>
      </c>
      <c r="J824" s="3">
        <f>IF(T824="",0,IF(INT(LEFT(T824,C$21))=B$21,MAX(J$3:J823)+1,0))</f>
        <v>0</v>
      </c>
      <c r="K824" s="6">
        <f>IF(AND(O824=B$23,Q824=B$24),MAX(K$3:K823)+1,0)</f>
        <v>0</v>
      </c>
    </row>
    <row r="825" spans="8:11" ht="15" customHeight="1" x14ac:dyDescent="0.15">
      <c r="H825" s="5">
        <f t="shared" si="13"/>
        <v>0</v>
      </c>
      <c r="I825" s="5">
        <f>IF(MAX(I$1:I822)&gt;=B$16,0,IF(OR(I824=C$4,I824=C$5,I824=C$6,I824=C$7,I824=C$8,I824=C$9,I824=C$10,I824=C$11,I824=C$12,I824=C$13,I824=C$14,I824=C$15),"本月合计",IF(I824="本月合计","本年累计",MAX(I$3:I824)+1)))</f>
        <v>0</v>
      </c>
      <c r="J825" s="3">
        <f>IF(T825="",0,IF(INT(LEFT(T825,C$21))=B$21,MAX(J$3:J824)+1,0))</f>
        <v>0</v>
      </c>
      <c r="K825" s="6">
        <f>IF(AND(O825=B$23,Q825=B$24),MAX(K$3:K824)+1,0)</f>
        <v>0</v>
      </c>
    </row>
    <row r="826" spans="8:11" ht="15" customHeight="1" x14ac:dyDescent="0.15">
      <c r="H826" s="5">
        <f t="shared" si="13"/>
        <v>0</v>
      </c>
      <c r="I826" s="5">
        <f>IF(MAX(I$1:I823)&gt;=B$16,0,IF(OR(I825=C$4,I825=C$5,I825=C$6,I825=C$7,I825=C$8,I825=C$9,I825=C$10,I825=C$11,I825=C$12,I825=C$13,I825=C$14,I825=C$15),"本月合计",IF(I825="本月合计","本年累计",MAX(I$3:I825)+1)))</f>
        <v>0</v>
      </c>
      <c r="J826" s="3">
        <f>IF(T826="",0,IF(INT(LEFT(T826,C$21))=B$21,MAX(J$3:J825)+1,0))</f>
        <v>0</v>
      </c>
      <c r="K826" s="6">
        <f>IF(AND(O826=B$23,Q826=B$24),MAX(K$3:K825)+1,0)</f>
        <v>0</v>
      </c>
    </row>
    <row r="827" spans="8:11" ht="15" customHeight="1" x14ac:dyDescent="0.15">
      <c r="H827" s="5">
        <f t="shared" si="13"/>
        <v>0</v>
      </c>
      <c r="I827" s="5">
        <f>IF(MAX(I$1:I824)&gt;=B$16,0,IF(OR(I826=C$4,I826=C$5,I826=C$6,I826=C$7,I826=C$8,I826=C$9,I826=C$10,I826=C$11,I826=C$12,I826=C$13,I826=C$14,I826=C$15),"本月合计",IF(I826="本月合计","本年累计",MAX(I$3:I826)+1)))</f>
        <v>0</v>
      </c>
      <c r="J827" s="3">
        <f>IF(T827="",0,IF(INT(LEFT(T827,C$21))=B$21,MAX(J$3:J826)+1,0))</f>
        <v>0</v>
      </c>
      <c r="K827" s="6">
        <f>IF(AND(O827=B$23,Q827=B$24),MAX(K$3:K826)+1,0)</f>
        <v>0</v>
      </c>
    </row>
    <row r="828" spans="8:11" ht="15" customHeight="1" x14ac:dyDescent="0.15">
      <c r="H828" s="5">
        <f t="shared" si="13"/>
        <v>0</v>
      </c>
      <c r="I828" s="5">
        <f>IF(MAX(I$1:I825)&gt;=B$16,0,IF(OR(I827=C$4,I827=C$5,I827=C$6,I827=C$7,I827=C$8,I827=C$9,I827=C$10,I827=C$11,I827=C$12,I827=C$13,I827=C$14,I827=C$15),"本月合计",IF(I827="本月合计","本年累计",MAX(I$3:I827)+1)))</f>
        <v>0</v>
      </c>
      <c r="J828" s="3">
        <f>IF(T828="",0,IF(INT(LEFT(T828,C$21))=B$21,MAX(J$3:J827)+1,0))</f>
        <v>0</v>
      </c>
      <c r="K828" s="6">
        <f>IF(AND(O828=B$23,Q828=B$24),MAX(K$3:K827)+1,0)</f>
        <v>0</v>
      </c>
    </row>
    <row r="829" spans="8:11" ht="15" customHeight="1" x14ac:dyDescent="0.15">
      <c r="H829" s="5">
        <f t="shared" si="13"/>
        <v>0</v>
      </c>
      <c r="I829" s="5">
        <f>IF(MAX(I$1:I826)&gt;=B$16,0,IF(OR(I828=C$4,I828=C$5,I828=C$6,I828=C$7,I828=C$8,I828=C$9,I828=C$10,I828=C$11,I828=C$12,I828=C$13,I828=C$14,I828=C$15),"本月合计",IF(I828="本月合计","本年累计",MAX(I$3:I828)+1)))</f>
        <v>0</v>
      </c>
      <c r="J829" s="3">
        <f>IF(T829="",0,IF(INT(LEFT(T829,C$21))=B$21,MAX(J$3:J828)+1,0))</f>
        <v>0</v>
      </c>
      <c r="K829" s="6">
        <f>IF(AND(O829=B$23,Q829=B$24),MAX(K$3:K828)+1,0)</f>
        <v>0</v>
      </c>
    </row>
    <row r="830" spans="8:11" ht="15" customHeight="1" x14ac:dyDescent="0.15">
      <c r="H830" s="5">
        <f t="shared" si="13"/>
        <v>0</v>
      </c>
      <c r="I830" s="5">
        <f>IF(MAX(I$1:I827)&gt;=B$16,0,IF(OR(I829=C$4,I829=C$5,I829=C$6,I829=C$7,I829=C$8,I829=C$9,I829=C$10,I829=C$11,I829=C$12,I829=C$13,I829=C$14,I829=C$15),"本月合计",IF(I829="本月合计","本年累计",MAX(I$3:I829)+1)))</f>
        <v>0</v>
      </c>
      <c r="J830" s="3">
        <f>IF(T830="",0,IF(INT(LEFT(T830,C$21))=B$21,MAX(J$3:J829)+1,0))</f>
        <v>0</v>
      </c>
      <c r="K830" s="6">
        <f>IF(AND(O830=B$23,Q830=B$24),MAX(K$3:K829)+1,0)</f>
        <v>0</v>
      </c>
    </row>
    <row r="831" spans="8:11" ht="15" customHeight="1" x14ac:dyDescent="0.15">
      <c r="H831" s="5">
        <f t="shared" si="13"/>
        <v>0</v>
      </c>
      <c r="I831" s="5">
        <f>IF(MAX(I$1:I828)&gt;=B$16,0,IF(OR(I830=C$4,I830=C$5,I830=C$6,I830=C$7,I830=C$8,I830=C$9,I830=C$10,I830=C$11,I830=C$12,I830=C$13,I830=C$14,I830=C$15),"本月合计",IF(I830="本月合计","本年累计",MAX(I$3:I830)+1)))</f>
        <v>0</v>
      </c>
      <c r="J831" s="3">
        <f>IF(T831="",0,IF(INT(LEFT(T831,C$21))=B$21,MAX(J$3:J830)+1,0))</f>
        <v>0</v>
      </c>
      <c r="K831" s="6">
        <f>IF(AND(O831=B$23,Q831=B$24),MAX(K$3:K830)+1,0)</f>
        <v>0</v>
      </c>
    </row>
    <row r="832" spans="8:11" ht="15" customHeight="1" x14ac:dyDescent="0.15">
      <c r="H832" s="5">
        <f t="shared" si="13"/>
        <v>0</v>
      </c>
      <c r="I832" s="5">
        <f>IF(MAX(I$1:I829)&gt;=B$16,0,IF(OR(I831=C$4,I831=C$5,I831=C$6,I831=C$7,I831=C$8,I831=C$9,I831=C$10,I831=C$11,I831=C$12,I831=C$13,I831=C$14,I831=C$15),"本月合计",IF(I831="本月合计","本年累计",MAX(I$3:I831)+1)))</f>
        <v>0</v>
      </c>
      <c r="J832" s="3">
        <f>IF(T832="",0,IF(INT(LEFT(T832,C$21))=B$21,MAX(J$3:J831)+1,0))</f>
        <v>0</v>
      </c>
      <c r="K832" s="6">
        <f>IF(AND(O832=B$23,Q832=B$24),MAX(K$3:K831)+1,0)</f>
        <v>0</v>
      </c>
    </row>
    <row r="833" spans="8:11" ht="15" customHeight="1" x14ac:dyDescent="0.15">
      <c r="H833" s="5">
        <f t="shared" si="13"/>
        <v>0</v>
      </c>
      <c r="I833" s="5">
        <f>IF(MAX(I$1:I830)&gt;=B$16,0,IF(OR(I832=C$4,I832=C$5,I832=C$6,I832=C$7,I832=C$8,I832=C$9,I832=C$10,I832=C$11,I832=C$12,I832=C$13,I832=C$14,I832=C$15),"本月合计",IF(I832="本月合计","本年累计",MAX(I$3:I832)+1)))</f>
        <v>0</v>
      </c>
      <c r="J833" s="3">
        <f>IF(T833="",0,IF(INT(LEFT(T833,C$21))=B$21,MAX(J$3:J832)+1,0))</f>
        <v>0</v>
      </c>
      <c r="K833" s="6">
        <f>IF(AND(O833=B$23,Q833=B$24),MAX(K$3:K832)+1,0)</f>
        <v>0</v>
      </c>
    </row>
    <row r="834" spans="8:11" ht="15" customHeight="1" x14ac:dyDescent="0.15">
      <c r="H834" s="5">
        <f t="shared" si="13"/>
        <v>0</v>
      </c>
      <c r="I834" s="5">
        <f>IF(MAX(I$1:I831)&gt;=B$16,0,IF(OR(I833=C$4,I833=C$5,I833=C$6,I833=C$7,I833=C$8,I833=C$9,I833=C$10,I833=C$11,I833=C$12,I833=C$13,I833=C$14,I833=C$15),"本月合计",IF(I833="本月合计","本年累计",MAX(I$3:I833)+1)))</f>
        <v>0</v>
      </c>
      <c r="J834" s="3">
        <f>IF(T834="",0,IF(INT(LEFT(T834,C$21))=B$21,MAX(J$3:J833)+1,0))</f>
        <v>0</v>
      </c>
      <c r="K834" s="6">
        <f>IF(AND(O834=B$23,Q834=B$24),MAX(K$3:K833)+1,0)</f>
        <v>0</v>
      </c>
    </row>
    <row r="835" spans="8:11" ht="15" customHeight="1" x14ac:dyDescent="0.15">
      <c r="H835" s="5">
        <f t="shared" si="13"/>
        <v>0</v>
      </c>
      <c r="I835" s="5">
        <f>IF(MAX(I$1:I832)&gt;=B$16,0,IF(OR(I834=C$4,I834=C$5,I834=C$6,I834=C$7,I834=C$8,I834=C$9,I834=C$10,I834=C$11,I834=C$12,I834=C$13,I834=C$14,I834=C$15),"本月合计",IF(I834="本月合计","本年累计",MAX(I$3:I834)+1)))</f>
        <v>0</v>
      </c>
      <c r="J835" s="3">
        <f>IF(T835="",0,IF(INT(LEFT(T835,C$21))=B$21,MAX(J$3:J834)+1,0))</f>
        <v>0</v>
      </c>
      <c r="K835" s="6">
        <f>IF(AND(O835=B$23,Q835=B$24),MAX(K$3:K834)+1,0)</f>
        <v>0</v>
      </c>
    </row>
    <row r="836" spans="8:11" ht="15" customHeight="1" x14ac:dyDescent="0.15">
      <c r="H836" s="5">
        <f t="shared" si="13"/>
        <v>0</v>
      </c>
      <c r="I836" s="5">
        <f>IF(MAX(I$1:I833)&gt;=B$16,0,IF(OR(I835=C$4,I835=C$5,I835=C$6,I835=C$7,I835=C$8,I835=C$9,I835=C$10,I835=C$11,I835=C$12,I835=C$13,I835=C$14,I835=C$15),"本月合计",IF(I835="本月合计","本年累计",MAX(I$3:I835)+1)))</f>
        <v>0</v>
      </c>
      <c r="J836" s="3">
        <f>IF(T836="",0,IF(INT(LEFT(T836,C$21))=B$21,MAX(J$3:J835)+1,0))</f>
        <v>0</v>
      </c>
      <c r="K836" s="6">
        <f>IF(AND(O836=B$23,Q836=B$24),MAX(K$3:K835)+1,0)</f>
        <v>0</v>
      </c>
    </row>
    <row r="837" spans="8:11" ht="15" customHeight="1" x14ac:dyDescent="0.15">
      <c r="H837" s="5">
        <f t="shared" ref="H837:H900" si="14">IF(I837=0,0,ROW()-3)</f>
        <v>0</v>
      </c>
      <c r="I837" s="5">
        <f>IF(MAX(I$1:I834)&gt;=B$16,0,IF(OR(I836=C$4,I836=C$5,I836=C$6,I836=C$7,I836=C$8,I836=C$9,I836=C$10,I836=C$11,I836=C$12,I836=C$13,I836=C$14,I836=C$15),"本月合计",IF(I836="本月合计","本年累计",MAX(I$3:I836)+1)))</f>
        <v>0</v>
      </c>
      <c r="J837" s="3">
        <f>IF(T837="",0,IF(INT(LEFT(T837,C$21))=B$21,MAX(J$3:J836)+1,0))</f>
        <v>0</v>
      </c>
      <c r="K837" s="6">
        <f>IF(AND(O837=B$23,Q837=B$24),MAX(K$3:K836)+1,0)</f>
        <v>0</v>
      </c>
    </row>
    <row r="838" spans="8:11" ht="15" customHeight="1" x14ac:dyDescent="0.15">
      <c r="H838" s="5">
        <f t="shared" si="14"/>
        <v>0</v>
      </c>
      <c r="I838" s="5">
        <f>IF(MAX(I$1:I835)&gt;=B$16,0,IF(OR(I837=C$4,I837=C$5,I837=C$6,I837=C$7,I837=C$8,I837=C$9,I837=C$10,I837=C$11,I837=C$12,I837=C$13,I837=C$14,I837=C$15),"本月合计",IF(I837="本月合计","本年累计",MAX(I$3:I837)+1)))</f>
        <v>0</v>
      </c>
      <c r="J838" s="3">
        <f>IF(T838="",0,IF(INT(LEFT(T838,C$21))=B$21,MAX(J$3:J837)+1,0))</f>
        <v>0</v>
      </c>
      <c r="K838" s="6">
        <f>IF(AND(O838=B$23,Q838=B$24),MAX(K$3:K837)+1,0)</f>
        <v>0</v>
      </c>
    </row>
    <row r="839" spans="8:11" ht="15" customHeight="1" x14ac:dyDescent="0.15">
      <c r="H839" s="5">
        <f t="shared" si="14"/>
        <v>0</v>
      </c>
      <c r="I839" s="5">
        <f>IF(MAX(I$1:I836)&gt;=B$16,0,IF(OR(I838=C$4,I838=C$5,I838=C$6,I838=C$7,I838=C$8,I838=C$9,I838=C$10,I838=C$11,I838=C$12,I838=C$13,I838=C$14,I838=C$15),"本月合计",IF(I838="本月合计","本年累计",MAX(I$3:I838)+1)))</f>
        <v>0</v>
      </c>
      <c r="J839" s="3">
        <f>IF(T839="",0,IF(INT(LEFT(T839,C$21))=B$21,MAX(J$3:J838)+1,0))</f>
        <v>0</v>
      </c>
      <c r="K839" s="6">
        <f>IF(AND(O839=B$23,Q839=B$24),MAX(K$3:K838)+1,0)</f>
        <v>0</v>
      </c>
    </row>
    <row r="840" spans="8:11" ht="15" customHeight="1" x14ac:dyDescent="0.15">
      <c r="H840" s="5">
        <f t="shared" si="14"/>
        <v>0</v>
      </c>
      <c r="I840" s="5">
        <f>IF(MAX(I$1:I837)&gt;=B$16,0,IF(OR(I839=C$4,I839=C$5,I839=C$6,I839=C$7,I839=C$8,I839=C$9,I839=C$10,I839=C$11,I839=C$12,I839=C$13,I839=C$14,I839=C$15),"本月合计",IF(I839="本月合计","本年累计",MAX(I$3:I839)+1)))</f>
        <v>0</v>
      </c>
      <c r="J840" s="3">
        <f>IF(T840="",0,IF(INT(LEFT(T840,C$21))=B$21,MAX(J$3:J839)+1,0))</f>
        <v>0</v>
      </c>
      <c r="K840" s="6">
        <f>IF(AND(O840=B$23,Q840=B$24),MAX(K$3:K839)+1,0)</f>
        <v>0</v>
      </c>
    </row>
    <row r="841" spans="8:11" ht="15" customHeight="1" x14ac:dyDescent="0.15">
      <c r="H841" s="5">
        <f t="shared" si="14"/>
        <v>0</v>
      </c>
      <c r="I841" s="5">
        <f>IF(MAX(I$1:I838)&gt;=B$16,0,IF(OR(I840=C$4,I840=C$5,I840=C$6,I840=C$7,I840=C$8,I840=C$9,I840=C$10,I840=C$11,I840=C$12,I840=C$13,I840=C$14,I840=C$15),"本月合计",IF(I840="本月合计","本年累计",MAX(I$3:I840)+1)))</f>
        <v>0</v>
      </c>
      <c r="J841" s="3">
        <f>IF(T841="",0,IF(INT(LEFT(T841,C$21))=B$21,MAX(J$3:J840)+1,0))</f>
        <v>0</v>
      </c>
      <c r="K841" s="6">
        <f>IF(AND(O841=B$23,Q841=B$24),MAX(K$3:K840)+1,0)</f>
        <v>0</v>
      </c>
    </row>
    <row r="842" spans="8:11" ht="15" customHeight="1" x14ac:dyDescent="0.15">
      <c r="H842" s="5">
        <f t="shared" si="14"/>
        <v>0</v>
      </c>
      <c r="I842" s="5">
        <f>IF(MAX(I$1:I839)&gt;=B$16,0,IF(OR(I841=C$4,I841=C$5,I841=C$6,I841=C$7,I841=C$8,I841=C$9,I841=C$10,I841=C$11,I841=C$12,I841=C$13,I841=C$14,I841=C$15),"本月合计",IF(I841="本月合计","本年累计",MAX(I$3:I841)+1)))</f>
        <v>0</v>
      </c>
      <c r="J842" s="3">
        <f>IF(T842="",0,IF(INT(LEFT(T842,C$21))=B$21,MAX(J$3:J841)+1,0))</f>
        <v>0</v>
      </c>
      <c r="K842" s="6">
        <f>IF(AND(O842=B$23,Q842=B$24),MAX(K$3:K841)+1,0)</f>
        <v>0</v>
      </c>
    </row>
    <row r="843" spans="8:11" ht="15" customHeight="1" x14ac:dyDescent="0.15">
      <c r="H843" s="5">
        <f t="shared" si="14"/>
        <v>0</v>
      </c>
      <c r="I843" s="5">
        <f>IF(MAX(I$1:I840)&gt;=B$16,0,IF(OR(I842=C$4,I842=C$5,I842=C$6,I842=C$7,I842=C$8,I842=C$9,I842=C$10,I842=C$11,I842=C$12,I842=C$13,I842=C$14,I842=C$15),"本月合计",IF(I842="本月合计","本年累计",MAX(I$3:I842)+1)))</f>
        <v>0</v>
      </c>
      <c r="J843" s="3">
        <f>IF(T843="",0,IF(INT(LEFT(T843,C$21))=B$21,MAX(J$3:J842)+1,0))</f>
        <v>0</v>
      </c>
      <c r="K843" s="6">
        <f>IF(AND(O843=B$23,Q843=B$24),MAX(K$3:K842)+1,0)</f>
        <v>0</v>
      </c>
    </row>
    <row r="844" spans="8:11" ht="15" customHeight="1" x14ac:dyDescent="0.15">
      <c r="H844" s="5">
        <f t="shared" si="14"/>
        <v>0</v>
      </c>
      <c r="I844" s="5">
        <f>IF(MAX(I$1:I841)&gt;=B$16,0,IF(OR(I843=C$4,I843=C$5,I843=C$6,I843=C$7,I843=C$8,I843=C$9,I843=C$10,I843=C$11,I843=C$12,I843=C$13,I843=C$14,I843=C$15),"本月合计",IF(I843="本月合计","本年累计",MAX(I$3:I843)+1)))</f>
        <v>0</v>
      </c>
      <c r="J844" s="3">
        <f>IF(T844="",0,IF(INT(LEFT(T844,C$21))=B$21,MAX(J$3:J843)+1,0))</f>
        <v>0</v>
      </c>
      <c r="K844" s="6">
        <f>IF(AND(O844=B$23,Q844=B$24),MAX(K$3:K843)+1,0)</f>
        <v>0</v>
      </c>
    </row>
    <row r="845" spans="8:11" ht="15" customHeight="1" x14ac:dyDescent="0.15">
      <c r="H845" s="5">
        <f t="shared" si="14"/>
        <v>0</v>
      </c>
      <c r="I845" s="5">
        <f>IF(MAX(I$1:I842)&gt;=B$16,0,IF(OR(I844=C$4,I844=C$5,I844=C$6,I844=C$7,I844=C$8,I844=C$9,I844=C$10,I844=C$11,I844=C$12,I844=C$13,I844=C$14,I844=C$15),"本月合计",IF(I844="本月合计","本年累计",MAX(I$3:I844)+1)))</f>
        <v>0</v>
      </c>
      <c r="J845" s="3">
        <f>IF(T845="",0,IF(INT(LEFT(T845,C$21))=B$21,MAX(J$3:J844)+1,0))</f>
        <v>0</v>
      </c>
      <c r="K845" s="6">
        <f>IF(AND(O845=B$23,Q845=B$24),MAX(K$3:K844)+1,0)</f>
        <v>0</v>
      </c>
    </row>
    <row r="846" spans="8:11" ht="15" customHeight="1" x14ac:dyDescent="0.15">
      <c r="H846" s="5">
        <f t="shared" si="14"/>
        <v>0</v>
      </c>
      <c r="I846" s="5">
        <f>IF(MAX(I$1:I843)&gt;=B$16,0,IF(OR(I845=C$4,I845=C$5,I845=C$6,I845=C$7,I845=C$8,I845=C$9,I845=C$10,I845=C$11,I845=C$12,I845=C$13,I845=C$14,I845=C$15),"本月合计",IF(I845="本月合计","本年累计",MAX(I$3:I845)+1)))</f>
        <v>0</v>
      </c>
      <c r="J846" s="3">
        <f>IF(T846="",0,IF(INT(LEFT(T846,C$21))=B$21,MAX(J$3:J845)+1,0))</f>
        <v>0</v>
      </c>
      <c r="K846" s="6">
        <f>IF(AND(O846=B$23,Q846=B$24),MAX(K$3:K845)+1,0)</f>
        <v>0</v>
      </c>
    </row>
    <row r="847" spans="8:11" ht="15" customHeight="1" x14ac:dyDescent="0.15">
      <c r="H847" s="5">
        <f t="shared" si="14"/>
        <v>0</v>
      </c>
      <c r="I847" s="5">
        <f>IF(MAX(I$1:I844)&gt;=B$16,0,IF(OR(I846=C$4,I846=C$5,I846=C$6,I846=C$7,I846=C$8,I846=C$9,I846=C$10,I846=C$11,I846=C$12,I846=C$13,I846=C$14,I846=C$15),"本月合计",IF(I846="本月合计","本年累计",MAX(I$3:I846)+1)))</f>
        <v>0</v>
      </c>
      <c r="J847" s="3">
        <f>IF(T847="",0,IF(INT(LEFT(T847,C$21))=B$21,MAX(J$3:J846)+1,0))</f>
        <v>0</v>
      </c>
      <c r="K847" s="6">
        <f>IF(AND(O847=B$23,Q847=B$24),MAX(K$3:K846)+1,0)</f>
        <v>0</v>
      </c>
    </row>
    <row r="848" spans="8:11" ht="15" customHeight="1" x14ac:dyDescent="0.15">
      <c r="H848" s="5">
        <f t="shared" si="14"/>
        <v>0</v>
      </c>
      <c r="I848" s="5">
        <f>IF(MAX(I$1:I845)&gt;=B$16,0,IF(OR(I847=C$4,I847=C$5,I847=C$6,I847=C$7,I847=C$8,I847=C$9,I847=C$10,I847=C$11,I847=C$12,I847=C$13,I847=C$14,I847=C$15),"本月合计",IF(I847="本月合计","本年累计",MAX(I$3:I847)+1)))</f>
        <v>0</v>
      </c>
      <c r="J848" s="3">
        <f>IF(T848="",0,IF(INT(LEFT(T848,C$21))=B$21,MAX(J$3:J847)+1,0))</f>
        <v>0</v>
      </c>
      <c r="K848" s="6">
        <f>IF(AND(O848=B$23,Q848=B$24),MAX(K$3:K847)+1,0)</f>
        <v>0</v>
      </c>
    </row>
    <row r="849" spans="8:11" ht="15" customHeight="1" x14ac:dyDescent="0.15">
      <c r="H849" s="5">
        <f t="shared" si="14"/>
        <v>0</v>
      </c>
      <c r="I849" s="5">
        <f>IF(MAX(I$1:I846)&gt;=B$16,0,IF(OR(I848=C$4,I848=C$5,I848=C$6,I848=C$7,I848=C$8,I848=C$9,I848=C$10,I848=C$11,I848=C$12,I848=C$13,I848=C$14,I848=C$15),"本月合计",IF(I848="本月合计","本年累计",MAX(I$3:I848)+1)))</f>
        <v>0</v>
      </c>
      <c r="J849" s="3">
        <f>IF(T849="",0,IF(INT(LEFT(T849,C$21))=B$21,MAX(J$3:J848)+1,0))</f>
        <v>0</v>
      </c>
      <c r="K849" s="6">
        <f>IF(AND(O849=B$23,Q849=B$24),MAX(K$3:K848)+1,0)</f>
        <v>0</v>
      </c>
    </row>
    <row r="850" spans="8:11" ht="15" customHeight="1" x14ac:dyDescent="0.15">
      <c r="H850" s="5">
        <f t="shared" si="14"/>
        <v>0</v>
      </c>
      <c r="I850" s="5">
        <f>IF(MAX(I$1:I847)&gt;=B$16,0,IF(OR(I849=C$4,I849=C$5,I849=C$6,I849=C$7,I849=C$8,I849=C$9,I849=C$10,I849=C$11,I849=C$12,I849=C$13,I849=C$14,I849=C$15),"本月合计",IF(I849="本月合计","本年累计",MAX(I$3:I849)+1)))</f>
        <v>0</v>
      </c>
      <c r="J850" s="3">
        <f>IF(T850="",0,IF(INT(LEFT(T850,C$21))=B$21,MAX(J$3:J849)+1,0))</f>
        <v>0</v>
      </c>
      <c r="K850" s="6">
        <f>IF(AND(O850=B$23,Q850=B$24),MAX(K$3:K849)+1,0)</f>
        <v>0</v>
      </c>
    </row>
    <row r="851" spans="8:11" ht="15" customHeight="1" x14ac:dyDescent="0.15">
      <c r="H851" s="5">
        <f t="shared" si="14"/>
        <v>0</v>
      </c>
      <c r="I851" s="5">
        <f>IF(MAX(I$1:I848)&gt;=B$16,0,IF(OR(I850=C$4,I850=C$5,I850=C$6,I850=C$7,I850=C$8,I850=C$9,I850=C$10,I850=C$11,I850=C$12,I850=C$13,I850=C$14,I850=C$15),"本月合计",IF(I850="本月合计","本年累计",MAX(I$3:I850)+1)))</f>
        <v>0</v>
      </c>
      <c r="J851" s="3">
        <f>IF(T851="",0,IF(INT(LEFT(T851,C$21))=B$21,MAX(J$3:J850)+1,0))</f>
        <v>0</v>
      </c>
      <c r="K851" s="6">
        <f>IF(AND(O851=B$23,Q851=B$24),MAX(K$3:K850)+1,0)</f>
        <v>0</v>
      </c>
    </row>
    <row r="852" spans="8:11" ht="15" customHeight="1" x14ac:dyDescent="0.15">
      <c r="H852" s="5">
        <f t="shared" si="14"/>
        <v>0</v>
      </c>
      <c r="I852" s="5">
        <f>IF(MAX(I$1:I849)&gt;=B$16,0,IF(OR(I851=C$4,I851=C$5,I851=C$6,I851=C$7,I851=C$8,I851=C$9,I851=C$10,I851=C$11,I851=C$12,I851=C$13,I851=C$14,I851=C$15),"本月合计",IF(I851="本月合计","本年累计",MAX(I$3:I851)+1)))</f>
        <v>0</v>
      </c>
      <c r="J852" s="3">
        <f>IF(T852="",0,IF(INT(LEFT(T852,C$21))=B$21,MAX(J$3:J851)+1,0))</f>
        <v>0</v>
      </c>
      <c r="K852" s="6">
        <f>IF(AND(O852=B$23,Q852=B$24),MAX(K$3:K851)+1,0)</f>
        <v>0</v>
      </c>
    </row>
    <row r="853" spans="8:11" ht="15" customHeight="1" x14ac:dyDescent="0.15">
      <c r="H853" s="5">
        <f t="shared" si="14"/>
        <v>0</v>
      </c>
      <c r="I853" s="5">
        <f>IF(MAX(I$1:I850)&gt;=B$16,0,IF(OR(I852=C$4,I852=C$5,I852=C$6,I852=C$7,I852=C$8,I852=C$9,I852=C$10,I852=C$11,I852=C$12,I852=C$13,I852=C$14,I852=C$15),"本月合计",IF(I852="本月合计","本年累计",MAX(I$3:I852)+1)))</f>
        <v>0</v>
      </c>
      <c r="J853" s="3">
        <f>IF(T853="",0,IF(INT(LEFT(T853,C$21))=B$21,MAX(J$3:J852)+1,0))</f>
        <v>0</v>
      </c>
      <c r="K853" s="6">
        <f>IF(AND(O853=B$23,Q853=B$24),MAX(K$3:K852)+1,0)</f>
        <v>0</v>
      </c>
    </row>
    <row r="854" spans="8:11" ht="15" customHeight="1" x14ac:dyDescent="0.15">
      <c r="H854" s="5">
        <f t="shared" si="14"/>
        <v>0</v>
      </c>
      <c r="I854" s="5">
        <f>IF(MAX(I$1:I851)&gt;=B$16,0,IF(OR(I853=C$4,I853=C$5,I853=C$6,I853=C$7,I853=C$8,I853=C$9,I853=C$10,I853=C$11,I853=C$12,I853=C$13,I853=C$14,I853=C$15),"本月合计",IF(I853="本月合计","本年累计",MAX(I$3:I853)+1)))</f>
        <v>0</v>
      </c>
      <c r="J854" s="3">
        <f>IF(T854="",0,IF(INT(LEFT(T854,C$21))=B$21,MAX(J$3:J853)+1,0))</f>
        <v>0</v>
      </c>
      <c r="K854" s="6">
        <f>IF(AND(O854=B$23,Q854=B$24),MAX(K$3:K853)+1,0)</f>
        <v>0</v>
      </c>
    </row>
    <row r="855" spans="8:11" ht="15" customHeight="1" x14ac:dyDescent="0.15">
      <c r="H855" s="5">
        <f t="shared" si="14"/>
        <v>0</v>
      </c>
      <c r="I855" s="5">
        <f>IF(MAX(I$1:I852)&gt;=B$16,0,IF(OR(I854=C$4,I854=C$5,I854=C$6,I854=C$7,I854=C$8,I854=C$9,I854=C$10,I854=C$11,I854=C$12,I854=C$13,I854=C$14,I854=C$15),"本月合计",IF(I854="本月合计","本年累计",MAX(I$3:I854)+1)))</f>
        <v>0</v>
      </c>
      <c r="J855" s="3">
        <f>IF(T855="",0,IF(INT(LEFT(T855,C$21))=B$21,MAX(J$3:J854)+1,0))</f>
        <v>0</v>
      </c>
      <c r="K855" s="6">
        <f>IF(AND(O855=B$23,Q855=B$24),MAX(K$3:K854)+1,0)</f>
        <v>0</v>
      </c>
    </row>
    <row r="856" spans="8:11" ht="15" customHeight="1" x14ac:dyDescent="0.15">
      <c r="H856" s="5">
        <f t="shared" si="14"/>
        <v>0</v>
      </c>
      <c r="I856" s="5">
        <f>IF(MAX(I$1:I853)&gt;=B$16,0,IF(OR(I855=C$4,I855=C$5,I855=C$6,I855=C$7,I855=C$8,I855=C$9,I855=C$10,I855=C$11,I855=C$12,I855=C$13,I855=C$14,I855=C$15),"本月合计",IF(I855="本月合计","本年累计",MAX(I$3:I855)+1)))</f>
        <v>0</v>
      </c>
      <c r="J856" s="3">
        <f>IF(T856="",0,IF(INT(LEFT(T856,C$21))=B$21,MAX(J$3:J855)+1,0))</f>
        <v>0</v>
      </c>
      <c r="K856" s="6">
        <f>IF(AND(O856=B$23,Q856=B$24),MAX(K$3:K855)+1,0)</f>
        <v>0</v>
      </c>
    </row>
    <row r="857" spans="8:11" ht="15" customHeight="1" x14ac:dyDescent="0.15">
      <c r="H857" s="5">
        <f t="shared" si="14"/>
        <v>0</v>
      </c>
      <c r="I857" s="5">
        <f>IF(MAX(I$1:I854)&gt;=B$16,0,IF(OR(I856=C$4,I856=C$5,I856=C$6,I856=C$7,I856=C$8,I856=C$9,I856=C$10,I856=C$11,I856=C$12,I856=C$13,I856=C$14,I856=C$15),"本月合计",IF(I856="本月合计","本年累计",MAX(I$3:I856)+1)))</f>
        <v>0</v>
      </c>
      <c r="J857" s="3">
        <f>IF(T857="",0,IF(INT(LEFT(T857,C$21))=B$21,MAX(J$3:J856)+1,0))</f>
        <v>0</v>
      </c>
      <c r="K857" s="6">
        <f>IF(AND(O857=B$23,Q857=B$24),MAX(K$3:K856)+1,0)</f>
        <v>0</v>
      </c>
    </row>
    <row r="858" spans="8:11" ht="15" customHeight="1" x14ac:dyDescent="0.15">
      <c r="H858" s="5">
        <f t="shared" si="14"/>
        <v>0</v>
      </c>
      <c r="I858" s="5">
        <f>IF(MAX(I$1:I855)&gt;=B$16,0,IF(OR(I857=C$4,I857=C$5,I857=C$6,I857=C$7,I857=C$8,I857=C$9,I857=C$10,I857=C$11,I857=C$12,I857=C$13,I857=C$14,I857=C$15),"本月合计",IF(I857="本月合计","本年累计",MAX(I$3:I857)+1)))</f>
        <v>0</v>
      </c>
      <c r="J858" s="3">
        <f>IF(T858="",0,IF(INT(LEFT(T858,C$21))=B$21,MAX(J$3:J857)+1,0))</f>
        <v>0</v>
      </c>
      <c r="K858" s="6">
        <f>IF(AND(O858=B$23,Q858=B$24),MAX(K$3:K857)+1,0)</f>
        <v>0</v>
      </c>
    </row>
    <row r="859" spans="8:11" ht="15" customHeight="1" x14ac:dyDescent="0.15">
      <c r="H859" s="5">
        <f t="shared" si="14"/>
        <v>0</v>
      </c>
      <c r="I859" s="5">
        <f>IF(MAX(I$1:I856)&gt;=B$16,0,IF(OR(I858=C$4,I858=C$5,I858=C$6,I858=C$7,I858=C$8,I858=C$9,I858=C$10,I858=C$11,I858=C$12,I858=C$13,I858=C$14,I858=C$15),"本月合计",IF(I858="本月合计","本年累计",MAX(I$3:I858)+1)))</f>
        <v>0</v>
      </c>
      <c r="J859" s="3">
        <f>IF(T859="",0,IF(INT(LEFT(T859,C$21))=B$21,MAX(J$3:J858)+1,0))</f>
        <v>0</v>
      </c>
      <c r="K859" s="6">
        <f>IF(AND(O859=B$23,Q859=B$24),MAX(K$3:K858)+1,0)</f>
        <v>0</v>
      </c>
    </row>
    <row r="860" spans="8:11" ht="15" customHeight="1" x14ac:dyDescent="0.15">
      <c r="H860" s="5">
        <f t="shared" si="14"/>
        <v>0</v>
      </c>
      <c r="I860" s="5">
        <f>IF(MAX(I$1:I857)&gt;=B$16,0,IF(OR(I859=C$4,I859=C$5,I859=C$6,I859=C$7,I859=C$8,I859=C$9,I859=C$10,I859=C$11,I859=C$12,I859=C$13,I859=C$14,I859=C$15),"本月合计",IF(I859="本月合计","本年累计",MAX(I$3:I859)+1)))</f>
        <v>0</v>
      </c>
      <c r="J860" s="3">
        <f>IF(T860="",0,IF(INT(LEFT(T860,C$21))=B$21,MAX(J$3:J859)+1,0))</f>
        <v>0</v>
      </c>
      <c r="K860" s="6">
        <f>IF(AND(O860=B$23,Q860=B$24),MAX(K$3:K859)+1,0)</f>
        <v>0</v>
      </c>
    </row>
    <row r="861" spans="8:11" ht="15" customHeight="1" x14ac:dyDescent="0.15">
      <c r="H861" s="5">
        <f t="shared" si="14"/>
        <v>0</v>
      </c>
      <c r="I861" s="5">
        <f>IF(MAX(I$1:I858)&gt;=B$16,0,IF(OR(I860=C$4,I860=C$5,I860=C$6,I860=C$7,I860=C$8,I860=C$9,I860=C$10,I860=C$11,I860=C$12,I860=C$13,I860=C$14,I860=C$15),"本月合计",IF(I860="本月合计","本年累计",MAX(I$3:I860)+1)))</f>
        <v>0</v>
      </c>
      <c r="J861" s="3">
        <f>IF(T861="",0,IF(INT(LEFT(T861,C$21))=B$21,MAX(J$3:J860)+1,0))</f>
        <v>0</v>
      </c>
      <c r="K861" s="6">
        <f>IF(AND(O861=B$23,Q861=B$24),MAX(K$3:K860)+1,0)</f>
        <v>0</v>
      </c>
    </row>
    <row r="862" spans="8:11" ht="15" customHeight="1" x14ac:dyDescent="0.15">
      <c r="H862" s="5">
        <f t="shared" si="14"/>
        <v>0</v>
      </c>
      <c r="I862" s="5">
        <f>IF(MAX(I$1:I859)&gt;=B$16,0,IF(OR(I861=C$4,I861=C$5,I861=C$6,I861=C$7,I861=C$8,I861=C$9,I861=C$10,I861=C$11,I861=C$12,I861=C$13,I861=C$14,I861=C$15),"本月合计",IF(I861="本月合计","本年累计",MAX(I$3:I861)+1)))</f>
        <v>0</v>
      </c>
      <c r="J862" s="3">
        <f>IF(T862="",0,IF(INT(LEFT(T862,C$21))=B$21,MAX(J$3:J861)+1,0))</f>
        <v>0</v>
      </c>
      <c r="K862" s="6">
        <f>IF(AND(O862=B$23,Q862=B$24),MAX(K$3:K861)+1,0)</f>
        <v>0</v>
      </c>
    </row>
    <row r="863" spans="8:11" ht="15" customHeight="1" x14ac:dyDescent="0.15">
      <c r="H863" s="5">
        <f t="shared" si="14"/>
        <v>0</v>
      </c>
      <c r="I863" s="5">
        <f>IF(MAX(I$1:I860)&gt;=B$16,0,IF(OR(I862=C$4,I862=C$5,I862=C$6,I862=C$7,I862=C$8,I862=C$9,I862=C$10,I862=C$11,I862=C$12,I862=C$13,I862=C$14,I862=C$15),"本月合计",IF(I862="本月合计","本年累计",MAX(I$3:I862)+1)))</f>
        <v>0</v>
      </c>
      <c r="J863" s="3">
        <f>IF(T863="",0,IF(INT(LEFT(T863,C$21))=B$21,MAX(J$3:J862)+1,0))</f>
        <v>0</v>
      </c>
      <c r="K863" s="6">
        <f>IF(AND(O863=B$23,Q863=B$24),MAX(K$3:K862)+1,0)</f>
        <v>0</v>
      </c>
    </row>
    <row r="864" spans="8:11" ht="15" customHeight="1" x14ac:dyDescent="0.15">
      <c r="H864" s="5">
        <f t="shared" si="14"/>
        <v>0</v>
      </c>
      <c r="I864" s="5">
        <f>IF(MAX(I$1:I861)&gt;=B$16,0,IF(OR(I863=C$4,I863=C$5,I863=C$6,I863=C$7,I863=C$8,I863=C$9,I863=C$10,I863=C$11,I863=C$12,I863=C$13,I863=C$14,I863=C$15),"本月合计",IF(I863="本月合计","本年累计",MAX(I$3:I863)+1)))</f>
        <v>0</v>
      </c>
      <c r="J864" s="3">
        <f>IF(T864="",0,IF(INT(LEFT(T864,C$21))=B$21,MAX(J$3:J863)+1,0))</f>
        <v>0</v>
      </c>
      <c r="K864" s="6">
        <f>IF(AND(O864=B$23,Q864=B$24),MAX(K$3:K863)+1,0)</f>
        <v>0</v>
      </c>
    </row>
    <row r="865" spans="8:11" ht="15" customHeight="1" x14ac:dyDescent="0.15">
      <c r="H865" s="5">
        <f t="shared" si="14"/>
        <v>0</v>
      </c>
      <c r="I865" s="5">
        <f>IF(MAX(I$1:I862)&gt;=B$16,0,IF(OR(I864=C$4,I864=C$5,I864=C$6,I864=C$7,I864=C$8,I864=C$9,I864=C$10,I864=C$11,I864=C$12,I864=C$13,I864=C$14,I864=C$15),"本月合计",IF(I864="本月合计","本年累计",MAX(I$3:I864)+1)))</f>
        <v>0</v>
      </c>
      <c r="J865" s="3">
        <f>IF(T865="",0,IF(INT(LEFT(T865,C$21))=B$21,MAX(J$3:J864)+1,0))</f>
        <v>0</v>
      </c>
      <c r="K865" s="6">
        <f>IF(AND(O865=B$23,Q865=B$24),MAX(K$3:K864)+1,0)</f>
        <v>0</v>
      </c>
    </row>
    <row r="866" spans="8:11" ht="15" customHeight="1" x14ac:dyDescent="0.15">
      <c r="H866" s="5">
        <f t="shared" si="14"/>
        <v>0</v>
      </c>
      <c r="I866" s="5">
        <f>IF(MAX(I$1:I863)&gt;=B$16,0,IF(OR(I865=C$4,I865=C$5,I865=C$6,I865=C$7,I865=C$8,I865=C$9,I865=C$10,I865=C$11,I865=C$12,I865=C$13,I865=C$14,I865=C$15),"本月合计",IF(I865="本月合计","本年累计",MAX(I$3:I865)+1)))</f>
        <v>0</v>
      </c>
      <c r="J866" s="3">
        <f>IF(T866="",0,IF(INT(LEFT(T866,C$21))=B$21,MAX(J$3:J865)+1,0))</f>
        <v>0</v>
      </c>
      <c r="K866" s="6">
        <f>IF(AND(O866=B$23,Q866=B$24),MAX(K$3:K865)+1,0)</f>
        <v>0</v>
      </c>
    </row>
    <row r="867" spans="8:11" ht="15" customHeight="1" x14ac:dyDescent="0.15">
      <c r="H867" s="5">
        <f t="shared" si="14"/>
        <v>0</v>
      </c>
      <c r="I867" s="5">
        <f>IF(MAX(I$1:I864)&gt;=B$16,0,IF(OR(I866=C$4,I866=C$5,I866=C$6,I866=C$7,I866=C$8,I866=C$9,I866=C$10,I866=C$11,I866=C$12,I866=C$13,I866=C$14,I866=C$15),"本月合计",IF(I866="本月合计","本年累计",MAX(I$3:I866)+1)))</f>
        <v>0</v>
      </c>
      <c r="J867" s="3">
        <f>IF(T867="",0,IF(INT(LEFT(T867,C$21))=B$21,MAX(J$3:J866)+1,0))</f>
        <v>0</v>
      </c>
      <c r="K867" s="6">
        <f>IF(AND(O867=B$23,Q867=B$24),MAX(K$3:K866)+1,0)</f>
        <v>0</v>
      </c>
    </row>
    <row r="868" spans="8:11" ht="15" customHeight="1" x14ac:dyDescent="0.15">
      <c r="H868" s="5">
        <f t="shared" si="14"/>
        <v>0</v>
      </c>
      <c r="I868" s="5">
        <f>IF(MAX(I$1:I865)&gt;=B$16,0,IF(OR(I867=C$4,I867=C$5,I867=C$6,I867=C$7,I867=C$8,I867=C$9,I867=C$10,I867=C$11,I867=C$12,I867=C$13,I867=C$14,I867=C$15),"本月合计",IF(I867="本月合计","本年累计",MAX(I$3:I867)+1)))</f>
        <v>0</v>
      </c>
      <c r="J868" s="3">
        <f>IF(T868="",0,IF(INT(LEFT(T868,C$21))=B$21,MAX(J$3:J867)+1,0))</f>
        <v>0</v>
      </c>
      <c r="K868" s="6">
        <f>IF(AND(O868=B$23,Q868=B$24),MAX(K$3:K867)+1,0)</f>
        <v>0</v>
      </c>
    </row>
    <row r="869" spans="8:11" ht="15" customHeight="1" x14ac:dyDescent="0.15">
      <c r="H869" s="5">
        <f t="shared" si="14"/>
        <v>0</v>
      </c>
      <c r="I869" s="5">
        <f>IF(MAX(I$1:I866)&gt;=B$16,0,IF(OR(I868=C$4,I868=C$5,I868=C$6,I868=C$7,I868=C$8,I868=C$9,I868=C$10,I868=C$11,I868=C$12,I868=C$13,I868=C$14,I868=C$15),"本月合计",IF(I868="本月合计","本年累计",MAX(I$3:I868)+1)))</f>
        <v>0</v>
      </c>
      <c r="J869" s="3">
        <f>IF(T869="",0,IF(INT(LEFT(T869,C$21))=B$21,MAX(J$3:J868)+1,0))</f>
        <v>0</v>
      </c>
      <c r="K869" s="6">
        <f>IF(AND(O869=B$23,Q869=B$24),MAX(K$3:K868)+1,0)</f>
        <v>0</v>
      </c>
    </row>
    <row r="870" spans="8:11" ht="15" customHeight="1" x14ac:dyDescent="0.15">
      <c r="H870" s="5">
        <f t="shared" si="14"/>
        <v>0</v>
      </c>
      <c r="I870" s="5">
        <f>IF(MAX(I$1:I867)&gt;=B$16,0,IF(OR(I869=C$4,I869=C$5,I869=C$6,I869=C$7,I869=C$8,I869=C$9,I869=C$10,I869=C$11,I869=C$12,I869=C$13,I869=C$14,I869=C$15),"本月合计",IF(I869="本月合计","本年累计",MAX(I$3:I869)+1)))</f>
        <v>0</v>
      </c>
      <c r="J870" s="3">
        <f>IF(T870="",0,IF(INT(LEFT(T870,C$21))=B$21,MAX(J$3:J869)+1,0))</f>
        <v>0</v>
      </c>
      <c r="K870" s="6">
        <f>IF(AND(O870=B$23,Q870=B$24),MAX(K$3:K869)+1,0)</f>
        <v>0</v>
      </c>
    </row>
    <row r="871" spans="8:11" ht="15" customHeight="1" x14ac:dyDescent="0.15">
      <c r="H871" s="5">
        <f t="shared" si="14"/>
        <v>0</v>
      </c>
      <c r="I871" s="5">
        <f>IF(MAX(I$1:I868)&gt;=B$16,0,IF(OR(I870=C$4,I870=C$5,I870=C$6,I870=C$7,I870=C$8,I870=C$9,I870=C$10,I870=C$11,I870=C$12,I870=C$13,I870=C$14,I870=C$15),"本月合计",IF(I870="本月合计","本年累计",MAX(I$3:I870)+1)))</f>
        <v>0</v>
      </c>
      <c r="J871" s="3">
        <f>IF(T871="",0,IF(INT(LEFT(T871,C$21))=B$21,MAX(J$3:J870)+1,0))</f>
        <v>0</v>
      </c>
      <c r="K871" s="6">
        <f>IF(AND(O871=B$23,Q871=B$24),MAX(K$3:K870)+1,0)</f>
        <v>0</v>
      </c>
    </row>
    <row r="872" spans="8:11" ht="15" customHeight="1" x14ac:dyDescent="0.15">
      <c r="H872" s="5">
        <f t="shared" si="14"/>
        <v>0</v>
      </c>
      <c r="I872" s="5">
        <f>IF(MAX(I$1:I869)&gt;=B$16,0,IF(OR(I871=C$4,I871=C$5,I871=C$6,I871=C$7,I871=C$8,I871=C$9,I871=C$10,I871=C$11,I871=C$12,I871=C$13,I871=C$14,I871=C$15),"本月合计",IF(I871="本月合计","本年累计",MAX(I$3:I871)+1)))</f>
        <v>0</v>
      </c>
      <c r="J872" s="3">
        <f>IF(T872="",0,IF(INT(LEFT(T872,C$21))=B$21,MAX(J$3:J871)+1,0))</f>
        <v>0</v>
      </c>
      <c r="K872" s="6">
        <f>IF(AND(O872=B$23,Q872=B$24),MAX(K$3:K871)+1,0)</f>
        <v>0</v>
      </c>
    </row>
    <row r="873" spans="8:11" ht="15" customHeight="1" x14ac:dyDescent="0.15">
      <c r="H873" s="5">
        <f t="shared" si="14"/>
        <v>0</v>
      </c>
      <c r="I873" s="5">
        <f>IF(MAX(I$1:I870)&gt;=B$16,0,IF(OR(I872=C$4,I872=C$5,I872=C$6,I872=C$7,I872=C$8,I872=C$9,I872=C$10,I872=C$11,I872=C$12,I872=C$13,I872=C$14,I872=C$15),"本月合计",IF(I872="本月合计","本年累计",MAX(I$3:I872)+1)))</f>
        <v>0</v>
      </c>
      <c r="J873" s="3">
        <f>IF(T873="",0,IF(INT(LEFT(T873,C$21))=B$21,MAX(J$3:J872)+1,0))</f>
        <v>0</v>
      </c>
      <c r="K873" s="6">
        <f>IF(AND(O873=B$23,Q873=B$24),MAX(K$3:K872)+1,0)</f>
        <v>0</v>
      </c>
    </row>
    <row r="874" spans="8:11" ht="15" customHeight="1" x14ac:dyDescent="0.15">
      <c r="H874" s="5">
        <f t="shared" si="14"/>
        <v>0</v>
      </c>
      <c r="I874" s="5">
        <f>IF(MAX(I$1:I871)&gt;=B$16,0,IF(OR(I873=C$4,I873=C$5,I873=C$6,I873=C$7,I873=C$8,I873=C$9,I873=C$10,I873=C$11,I873=C$12,I873=C$13,I873=C$14,I873=C$15),"本月合计",IF(I873="本月合计","本年累计",MAX(I$3:I873)+1)))</f>
        <v>0</v>
      </c>
      <c r="J874" s="3">
        <f>IF(T874="",0,IF(INT(LEFT(T874,C$21))=B$21,MAX(J$3:J873)+1,0))</f>
        <v>0</v>
      </c>
      <c r="K874" s="6">
        <f>IF(AND(O874=B$23,Q874=B$24),MAX(K$3:K873)+1,0)</f>
        <v>0</v>
      </c>
    </row>
    <row r="875" spans="8:11" ht="15" customHeight="1" x14ac:dyDescent="0.15">
      <c r="H875" s="5">
        <f t="shared" si="14"/>
        <v>0</v>
      </c>
      <c r="I875" s="5">
        <f>IF(MAX(I$1:I872)&gt;=B$16,0,IF(OR(I874=C$4,I874=C$5,I874=C$6,I874=C$7,I874=C$8,I874=C$9,I874=C$10,I874=C$11,I874=C$12,I874=C$13,I874=C$14,I874=C$15),"本月合计",IF(I874="本月合计","本年累计",MAX(I$3:I874)+1)))</f>
        <v>0</v>
      </c>
      <c r="J875" s="3">
        <f>IF(T875="",0,IF(INT(LEFT(T875,C$21))=B$21,MAX(J$3:J874)+1,0))</f>
        <v>0</v>
      </c>
      <c r="K875" s="6">
        <f>IF(AND(O875=B$23,Q875=B$24),MAX(K$3:K874)+1,0)</f>
        <v>0</v>
      </c>
    </row>
    <row r="876" spans="8:11" ht="15" customHeight="1" x14ac:dyDescent="0.15">
      <c r="H876" s="5">
        <f t="shared" si="14"/>
        <v>0</v>
      </c>
      <c r="I876" s="5">
        <f>IF(MAX(I$1:I873)&gt;=B$16,0,IF(OR(I875=C$4,I875=C$5,I875=C$6,I875=C$7,I875=C$8,I875=C$9,I875=C$10,I875=C$11,I875=C$12,I875=C$13,I875=C$14,I875=C$15),"本月合计",IF(I875="本月合计","本年累计",MAX(I$3:I875)+1)))</f>
        <v>0</v>
      </c>
      <c r="J876" s="3">
        <f>IF(T876="",0,IF(INT(LEFT(T876,C$21))=B$21,MAX(J$3:J875)+1,0))</f>
        <v>0</v>
      </c>
      <c r="K876" s="6">
        <f>IF(AND(O876=B$23,Q876=B$24),MAX(K$3:K875)+1,0)</f>
        <v>0</v>
      </c>
    </row>
    <row r="877" spans="8:11" ht="15" customHeight="1" x14ac:dyDescent="0.15">
      <c r="H877" s="5">
        <f t="shared" si="14"/>
        <v>0</v>
      </c>
      <c r="I877" s="5">
        <f>IF(MAX(I$1:I874)&gt;=B$16,0,IF(OR(I876=C$4,I876=C$5,I876=C$6,I876=C$7,I876=C$8,I876=C$9,I876=C$10,I876=C$11,I876=C$12,I876=C$13,I876=C$14,I876=C$15),"本月合计",IF(I876="本月合计","本年累计",MAX(I$3:I876)+1)))</f>
        <v>0</v>
      </c>
      <c r="J877" s="3">
        <f>IF(T877="",0,IF(INT(LEFT(T877,C$21))=B$21,MAX(J$3:J876)+1,0))</f>
        <v>0</v>
      </c>
      <c r="K877" s="6">
        <f>IF(AND(O877=B$23,Q877=B$24),MAX(K$3:K876)+1,0)</f>
        <v>0</v>
      </c>
    </row>
    <row r="878" spans="8:11" ht="15" customHeight="1" x14ac:dyDescent="0.15">
      <c r="H878" s="5">
        <f t="shared" si="14"/>
        <v>0</v>
      </c>
      <c r="I878" s="5">
        <f>IF(MAX(I$1:I875)&gt;=B$16,0,IF(OR(I877=C$4,I877=C$5,I877=C$6,I877=C$7,I877=C$8,I877=C$9,I877=C$10,I877=C$11,I877=C$12,I877=C$13,I877=C$14,I877=C$15),"本月合计",IF(I877="本月合计","本年累计",MAX(I$3:I877)+1)))</f>
        <v>0</v>
      </c>
      <c r="J878" s="3">
        <f>IF(T878="",0,IF(INT(LEFT(T878,C$21))=B$21,MAX(J$3:J877)+1,0))</f>
        <v>0</v>
      </c>
      <c r="K878" s="6">
        <f>IF(AND(O878=B$23,Q878=B$24),MAX(K$3:K877)+1,0)</f>
        <v>0</v>
      </c>
    </row>
    <row r="879" spans="8:11" ht="15" customHeight="1" x14ac:dyDescent="0.15">
      <c r="H879" s="5">
        <f t="shared" si="14"/>
        <v>0</v>
      </c>
      <c r="I879" s="5">
        <f>IF(MAX(I$1:I876)&gt;=B$16,0,IF(OR(I878=C$4,I878=C$5,I878=C$6,I878=C$7,I878=C$8,I878=C$9,I878=C$10,I878=C$11,I878=C$12,I878=C$13,I878=C$14,I878=C$15),"本月合计",IF(I878="本月合计","本年累计",MAX(I$3:I878)+1)))</f>
        <v>0</v>
      </c>
      <c r="J879" s="3">
        <f>IF(T879="",0,IF(INT(LEFT(T879,C$21))=B$21,MAX(J$3:J878)+1,0))</f>
        <v>0</v>
      </c>
      <c r="K879" s="6">
        <f>IF(AND(O879=B$23,Q879=B$24),MAX(K$3:K878)+1,0)</f>
        <v>0</v>
      </c>
    </row>
    <row r="880" spans="8:11" ht="15" customHeight="1" x14ac:dyDescent="0.15">
      <c r="H880" s="5">
        <f t="shared" si="14"/>
        <v>0</v>
      </c>
      <c r="I880" s="5">
        <f>IF(MAX(I$1:I877)&gt;=B$16,0,IF(OR(I879=C$4,I879=C$5,I879=C$6,I879=C$7,I879=C$8,I879=C$9,I879=C$10,I879=C$11,I879=C$12,I879=C$13,I879=C$14,I879=C$15),"本月合计",IF(I879="本月合计","本年累计",MAX(I$3:I879)+1)))</f>
        <v>0</v>
      </c>
      <c r="J880" s="3">
        <f>IF(T880="",0,IF(INT(LEFT(T880,C$21))=B$21,MAX(J$3:J879)+1,0))</f>
        <v>0</v>
      </c>
      <c r="K880" s="6">
        <f>IF(AND(O880=B$23,Q880=B$24),MAX(K$3:K879)+1,0)</f>
        <v>0</v>
      </c>
    </row>
    <row r="881" spans="8:11" ht="15" customHeight="1" x14ac:dyDescent="0.15">
      <c r="H881" s="5">
        <f t="shared" si="14"/>
        <v>0</v>
      </c>
      <c r="I881" s="5">
        <f>IF(MAX(I$1:I878)&gt;=B$16,0,IF(OR(I880=C$4,I880=C$5,I880=C$6,I880=C$7,I880=C$8,I880=C$9,I880=C$10,I880=C$11,I880=C$12,I880=C$13,I880=C$14,I880=C$15),"本月合计",IF(I880="本月合计","本年累计",MAX(I$3:I880)+1)))</f>
        <v>0</v>
      </c>
      <c r="J881" s="3">
        <f>IF(T881="",0,IF(INT(LEFT(T881,C$21))=B$21,MAX(J$3:J880)+1,0))</f>
        <v>0</v>
      </c>
      <c r="K881" s="6">
        <f>IF(AND(O881=B$23,Q881=B$24),MAX(K$3:K880)+1,0)</f>
        <v>0</v>
      </c>
    </row>
    <row r="882" spans="8:11" ht="15" customHeight="1" x14ac:dyDescent="0.15">
      <c r="H882" s="5">
        <f t="shared" si="14"/>
        <v>0</v>
      </c>
      <c r="I882" s="5">
        <f>IF(MAX(I$1:I879)&gt;=B$16,0,IF(OR(I881=C$4,I881=C$5,I881=C$6,I881=C$7,I881=C$8,I881=C$9,I881=C$10,I881=C$11,I881=C$12,I881=C$13,I881=C$14,I881=C$15),"本月合计",IF(I881="本月合计","本年累计",MAX(I$3:I881)+1)))</f>
        <v>0</v>
      </c>
      <c r="J882" s="3">
        <f>IF(T882="",0,IF(INT(LEFT(T882,C$21))=B$21,MAX(J$3:J881)+1,0))</f>
        <v>0</v>
      </c>
      <c r="K882" s="6">
        <f>IF(AND(O882=B$23,Q882=B$24),MAX(K$3:K881)+1,0)</f>
        <v>0</v>
      </c>
    </row>
    <row r="883" spans="8:11" ht="15" customHeight="1" x14ac:dyDescent="0.15">
      <c r="H883" s="5">
        <f t="shared" si="14"/>
        <v>0</v>
      </c>
      <c r="I883" s="5">
        <f>IF(MAX(I$1:I880)&gt;=B$16,0,IF(OR(I882=C$4,I882=C$5,I882=C$6,I882=C$7,I882=C$8,I882=C$9,I882=C$10,I882=C$11,I882=C$12,I882=C$13,I882=C$14,I882=C$15),"本月合计",IF(I882="本月合计","本年累计",MAX(I$3:I882)+1)))</f>
        <v>0</v>
      </c>
      <c r="J883" s="3">
        <f>IF(T883="",0,IF(INT(LEFT(T883,C$21))=B$21,MAX(J$3:J882)+1,0))</f>
        <v>0</v>
      </c>
      <c r="K883" s="6">
        <f>IF(AND(O883=B$23,Q883=B$24),MAX(K$3:K882)+1,0)</f>
        <v>0</v>
      </c>
    </row>
    <row r="884" spans="8:11" ht="15" customHeight="1" x14ac:dyDescent="0.15">
      <c r="H884" s="5">
        <f t="shared" si="14"/>
        <v>0</v>
      </c>
      <c r="I884" s="5">
        <f>IF(MAX(I$1:I881)&gt;=B$16,0,IF(OR(I883=C$4,I883=C$5,I883=C$6,I883=C$7,I883=C$8,I883=C$9,I883=C$10,I883=C$11,I883=C$12,I883=C$13,I883=C$14,I883=C$15),"本月合计",IF(I883="本月合计","本年累计",MAX(I$3:I883)+1)))</f>
        <v>0</v>
      </c>
      <c r="J884" s="3">
        <f>IF(T884="",0,IF(INT(LEFT(T884,C$21))=B$21,MAX(J$3:J883)+1,0))</f>
        <v>0</v>
      </c>
      <c r="K884" s="6">
        <f>IF(AND(O884=B$23,Q884=B$24),MAX(K$3:K883)+1,0)</f>
        <v>0</v>
      </c>
    </row>
    <row r="885" spans="8:11" ht="15" customHeight="1" x14ac:dyDescent="0.15">
      <c r="H885" s="5">
        <f t="shared" si="14"/>
        <v>0</v>
      </c>
      <c r="I885" s="5">
        <f>IF(MAX(I$1:I882)&gt;=B$16,0,IF(OR(I884=C$4,I884=C$5,I884=C$6,I884=C$7,I884=C$8,I884=C$9,I884=C$10,I884=C$11,I884=C$12,I884=C$13,I884=C$14,I884=C$15),"本月合计",IF(I884="本月合计","本年累计",MAX(I$3:I884)+1)))</f>
        <v>0</v>
      </c>
      <c r="J885" s="3">
        <f>IF(T885="",0,IF(INT(LEFT(T885,C$21))=B$21,MAX(J$3:J884)+1,0))</f>
        <v>0</v>
      </c>
      <c r="K885" s="6">
        <f>IF(AND(O885=B$23,Q885=B$24),MAX(K$3:K884)+1,0)</f>
        <v>0</v>
      </c>
    </row>
    <row r="886" spans="8:11" ht="15" customHeight="1" x14ac:dyDescent="0.15">
      <c r="H886" s="5">
        <f t="shared" si="14"/>
        <v>0</v>
      </c>
      <c r="I886" s="5">
        <f>IF(MAX(I$1:I883)&gt;=B$16,0,IF(OR(I885=C$4,I885=C$5,I885=C$6,I885=C$7,I885=C$8,I885=C$9,I885=C$10,I885=C$11,I885=C$12,I885=C$13,I885=C$14,I885=C$15),"本月合计",IF(I885="本月合计","本年累计",MAX(I$3:I885)+1)))</f>
        <v>0</v>
      </c>
      <c r="J886" s="3">
        <f>IF(T886="",0,IF(INT(LEFT(T886,C$21))=B$21,MAX(J$3:J885)+1,0))</f>
        <v>0</v>
      </c>
      <c r="K886" s="6">
        <f>IF(AND(O886=B$23,Q886=B$24),MAX(K$3:K885)+1,0)</f>
        <v>0</v>
      </c>
    </row>
    <row r="887" spans="8:11" ht="15" customHeight="1" x14ac:dyDescent="0.15">
      <c r="H887" s="5">
        <f t="shared" si="14"/>
        <v>0</v>
      </c>
      <c r="I887" s="5">
        <f>IF(MAX(I$1:I884)&gt;=B$16,0,IF(OR(I886=C$4,I886=C$5,I886=C$6,I886=C$7,I886=C$8,I886=C$9,I886=C$10,I886=C$11,I886=C$12,I886=C$13,I886=C$14,I886=C$15),"本月合计",IF(I886="本月合计","本年累计",MAX(I$3:I886)+1)))</f>
        <v>0</v>
      </c>
      <c r="J887" s="3">
        <f>IF(T887="",0,IF(INT(LEFT(T887,C$21))=B$21,MAX(J$3:J886)+1,0))</f>
        <v>0</v>
      </c>
      <c r="K887" s="6">
        <f>IF(AND(O887=B$23,Q887=B$24),MAX(K$3:K886)+1,0)</f>
        <v>0</v>
      </c>
    </row>
    <row r="888" spans="8:11" ht="15" customHeight="1" x14ac:dyDescent="0.15">
      <c r="H888" s="5">
        <f t="shared" si="14"/>
        <v>0</v>
      </c>
      <c r="I888" s="5">
        <f>IF(MAX(I$1:I885)&gt;=B$16,0,IF(OR(I887=C$4,I887=C$5,I887=C$6,I887=C$7,I887=C$8,I887=C$9,I887=C$10,I887=C$11,I887=C$12,I887=C$13,I887=C$14,I887=C$15),"本月合计",IF(I887="本月合计","本年累计",MAX(I$3:I887)+1)))</f>
        <v>0</v>
      </c>
      <c r="J888" s="3">
        <f>IF(T888="",0,IF(INT(LEFT(T888,C$21))=B$21,MAX(J$3:J887)+1,0))</f>
        <v>0</v>
      </c>
      <c r="K888" s="6">
        <f>IF(AND(O888=B$23,Q888=B$24),MAX(K$3:K887)+1,0)</f>
        <v>0</v>
      </c>
    </row>
    <row r="889" spans="8:11" ht="15" customHeight="1" x14ac:dyDescent="0.15">
      <c r="H889" s="5">
        <f t="shared" si="14"/>
        <v>0</v>
      </c>
      <c r="I889" s="5">
        <f>IF(MAX(I$1:I886)&gt;=B$16,0,IF(OR(I888=C$4,I888=C$5,I888=C$6,I888=C$7,I888=C$8,I888=C$9,I888=C$10,I888=C$11,I888=C$12,I888=C$13,I888=C$14,I888=C$15),"本月合计",IF(I888="本月合计","本年累计",MAX(I$3:I888)+1)))</f>
        <v>0</v>
      </c>
      <c r="J889" s="3">
        <f>IF(T889="",0,IF(INT(LEFT(T889,C$21))=B$21,MAX(J$3:J888)+1,0))</f>
        <v>0</v>
      </c>
      <c r="K889" s="6">
        <f>IF(AND(O889=B$23,Q889=B$24),MAX(K$3:K888)+1,0)</f>
        <v>0</v>
      </c>
    </row>
    <row r="890" spans="8:11" ht="15" customHeight="1" x14ac:dyDescent="0.15">
      <c r="H890" s="5">
        <f t="shared" si="14"/>
        <v>0</v>
      </c>
      <c r="I890" s="5">
        <f>IF(MAX(I$1:I887)&gt;=B$16,0,IF(OR(I889=C$4,I889=C$5,I889=C$6,I889=C$7,I889=C$8,I889=C$9,I889=C$10,I889=C$11,I889=C$12,I889=C$13,I889=C$14,I889=C$15),"本月合计",IF(I889="本月合计","本年累计",MAX(I$3:I889)+1)))</f>
        <v>0</v>
      </c>
      <c r="J890" s="3">
        <f>IF(T890="",0,IF(INT(LEFT(T890,C$21))=B$21,MAX(J$3:J889)+1,0))</f>
        <v>0</v>
      </c>
      <c r="K890" s="6">
        <f>IF(AND(O890=B$23,Q890=B$24),MAX(K$3:K889)+1,0)</f>
        <v>0</v>
      </c>
    </row>
    <row r="891" spans="8:11" ht="15" customHeight="1" x14ac:dyDescent="0.15">
      <c r="H891" s="5">
        <f t="shared" si="14"/>
        <v>0</v>
      </c>
      <c r="I891" s="5">
        <f>IF(MAX(I$1:I888)&gt;=B$16,0,IF(OR(I890=C$4,I890=C$5,I890=C$6,I890=C$7,I890=C$8,I890=C$9,I890=C$10,I890=C$11,I890=C$12,I890=C$13,I890=C$14,I890=C$15),"本月合计",IF(I890="本月合计","本年累计",MAX(I$3:I890)+1)))</f>
        <v>0</v>
      </c>
      <c r="J891" s="3">
        <f>IF(T891="",0,IF(INT(LEFT(T891,C$21))=B$21,MAX(J$3:J890)+1,0))</f>
        <v>0</v>
      </c>
      <c r="K891" s="6">
        <f>IF(AND(O891=B$23,Q891=B$24),MAX(K$3:K890)+1,0)</f>
        <v>0</v>
      </c>
    </row>
    <row r="892" spans="8:11" ht="15" customHeight="1" x14ac:dyDescent="0.15">
      <c r="H892" s="5">
        <f t="shared" si="14"/>
        <v>0</v>
      </c>
      <c r="I892" s="5">
        <f>IF(MAX(I$1:I889)&gt;=B$16,0,IF(OR(I891=C$4,I891=C$5,I891=C$6,I891=C$7,I891=C$8,I891=C$9,I891=C$10,I891=C$11,I891=C$12,I891=C$13,I891=C$14,I891=C$15),"本月合计",IF(I891="本月合计","本年累计",MAX(I$3:I891)+1)))</f>
        <v>0</v>
      </c>
      <c r="J892" s="3">
        <f>IF(T892="",0,IF(INT(LEFT(T892,C$21))=B$21,MAX(J$3:J891)+1,0))</f>
        <v>0</v>
      </c>
      <c r="K892" s="6">
        <f>IF(AND(O892=B$23,Q892=B$24),MAX(K$3:K891)+1,0)</f>
        <v>0</v>
      </c>
    </row>
    <row r="893" spans="8:11" ht="15" customHeight="1" x14ac:dyDescent="0.15">
      <c r="H893" s="5">
        <f t="shared" si="14"/>
        <v>0</v>
      </c>
      <c r="I893" s="5">
        <f>IF(MAX(I$1:I890)&gt;=B$16,0,IF(OR(I892=C$4,I892=C$5,I892=C$6,I892=C$7,I892=C$8,I892=C$9,I892=C$10,I892=C$11,I892=C$12,I892=C$13,I892=C$14,I892=C$15),"本月合计",IF(I892="本月合计","本年累计",MAX(I$3:I892)+1)))</f>
        <v>0</v>
      </c>
      <c r="J893" s="3">
        <f>IF(T893="",0,IF(INT(LEFT(T893,C$21))=B$21,MAX(J$3:J892)+1,0))</f>
        <v>0</v>
      </c>
      <c r="K893" s="6">
        <f>IF(AND(O893=B$23,Q893=B$24),MAX(K$3:K892)+1,0)</f>
        <v>0</v>
      </c>
    </row>
    <row r="894" spans="8:11" ht="15" customHeight="1" x14ac:dyDescent="0.15">
      <c r="H894" s="5">
        <f t="shared" si="14"/>
        <v>0</v>
      </c>
      <c r="I894" s="5">
        <f>IF(MAX(I$1:I891)&gt;=B$16,0,IF(OR(I893=C$4,I893=C$5,I893=C$6,I893=C$7,I893=C$8,I893=C$9,I893=C$10,I893=C$11,I893=C$12,I893=C$13,I893=C$14,I893=C$15),"本月合计",IF(I893="本月合计","本年累计",MAX(I$3:I893)+1)))</f>
        <v>0</v>
      </c>
      <c r="J894" s="3">
        <f>IF(T894="",0,IF(INT(LEFT(T894,C$21))=B$21,MAX(J$3:J893)+1,0))</f>
        <v>0</v>
      </c>
      <c r="K894" s="6">
        <f>IF(AND(O894=B$23,Q894=B$24),MAX(K$3:K893)+1,0)</f>
        <v>0</v>
      </c>
    </row>
    <row r="895" spans="8:11" ht="15" customHeight="1" x14ac:dyDescent="0.15">
      <c r="H895" s="5">
        <f t="shared" si="14"/>
        <v>0</v>
      </c>
      <c r="I895" s="5">
        <f>IF(MAX(I$1:I892)&gt;=B$16,0,IF(OR(I894=C$4,I894=C$5,I894=C$6,I894=C$7,I894=C$8,I894=C$9,I894=C$10,I894=C$11,I894=C$12,I894=C$13,I894=C$14,I894=C$15),"本月合计",IF(I894="本月合计","本年累计",MAX(I$3:I894)+1)))</f>
        <v>0</v>
      </c>
      <c r="J895" s="3">
        <f>IF(T895="",0,IF(INT(LEFT(T895,C$21))=B$21,MAX(J$3:J894)+1,0))</f>
        <v>0</v>
      </c>
      <c r="K895" s="6">
        <f>IF(AND(O895=B$23,Q895=B$24),MAX(K$3:K894)+1,0)</f>
        <v>0</v>
      </c>
    </row>
    <row r="896" spans="8:11" ht="15" customHeight="1" x14ac:dyDescent="0.15">
      <c r="H896" s="5">
        <f t="shared" si="14"/>
        <v>0</v>
      </c>
      <c r="I896" s="5">
        <f>IF(MAX(I$1:I893)&gt;=B$16,0,IF(OR(I895=C$4,I895=C$5,I895=C$6,I895=C$7,I895=C$8,I895=C$9,I895=C$10,I895=C$11,I895=C$12,I895=C$13,I895=C$14,I895=C$15),"本月合计",IF(I895="本月合计","本年累计",MAX(I$3:I895)+1)))</f>
        <v>0</v>
      </c>
      <c r="J896" s="3">
        <f>IF(T896="",0,IF(INT(LEFT(T896,C$21))=B$21,MAX(J$3:J895)+1,0))</f>
        <v>0</v>
      </c>
      <c r="K896" s="6">
        <f>IF(AND(O896=B$23,Q896=B$24),MAX(K$3:K895)+1,0)</f>
        <v>0</v>
      </c>
    </row>
    <row r="897" spans="8:11" ht="15" customHeight="1" x14ac:dyDescent="0.15">
      <c r="H897" s="5">
        <f t="shared" si="14"/>
        <v>0</v>
      </c>
      <c r="I897" s="5">
        <f>IF(MAX(I$1:I894)&gt;=B$16,0,IF(OR(I896=C$4,I896=C$5,I896=C$6,I896=C$7,I896=C$8,I896=C$9,I896=C$10,I896=C$11,I896=C$12,I896=C$13,I896=C$14,I896=C$15),"本月合计",IF(I896="本月合计","本年累计",MAX(I$3:I896)+1)))</f>
        <v>0</v>
      </c>
      <c r="J897" s="3">
        <f>IF(T897="",0,IF(INT(LEFT(T897,C$21))=B$21,MAX(J$3:J896)+1,0))</f>
        <v>0</v>
      </c>
      <c r="K897" s="6">
        <f>IF(AND(O897=B$23,Q897=B$24),MAX(K$3:K896)+1,0)</f>
        <v>0</v>
      </c>
    </row>
    <row r="898" spans="8:11" ht="15" customHeight="1" x14ac:dyDescent="0.15">
      <c r="H898" s="5">
        <f t="shared" si="14"/>
        <v>0</v>
      </c>
      <c r="I898" s="5">
        <f>IF(MAX(I$1:I895)&gt;=B$16,0,IF(OR(I897=C$4,I897=C$5,I897=C$6,I897=C$7,I897=C$8,I897=C$9,I897=C$10,I897=C$11,I897=C$12,I897=C$13,I897=C$14,I897=C$15),"本月合计",IF(I897="本月合计","本年累计",MAX(I$3:I897)+1)))</f>
        <v>0</v>
      </c>
      <c r="J898" s="3">
        <f>IF(T898="",0,IF(INT(LEFT(T898,C$21))=B$21,MAX(J$3:J897)+1,0))</f>
        <v>0</v>
      </c>
      <c r="K898" s="6">
        <f>IF(AND(O898=B$23,Q898=B$24),MAX(K$3:K897)+1,0)</f>
        <v>0</v>
      </c>
    </row>
    <row r="899" spans="8:11" ht="15" customHeight="1" x14ac:dyDescent="0.15">
      <c r="H899" s="5">
        <f t="shared" si="14"/>
        <v>0</v>
      </c>
      <c r="I899" s="5">
        <f>IF(MAX(I$1:I896)&gt;=B$16,0,IF(OR(I898=C$4,I898=C$5,I898=C$6,I898=C$7,I898=C$8,I898=C$9,I898=C$10,I898=C$11,I898=C$12,I898=C$13,I898=C$14,I898=C$15),"本月合计",IF(I898="本月合计","本年累计",MAX(I$3:I898)+1)))</f>
        <v>0</v>
      </c>
      <c r="J899" s="3">
        <f>IF(T899="",0,IF(INT(LEFT(T899,C$21))=B$21,MAX(J$3:J898)+1,0))</f>
        <v>0</v>
      </c>
      <c r="K899" s="6">
        <f>IF(AND(O899=B$23,Q899=B$24),MAX(K$3:K898)+1,0)</f>
        <v>0</v>
      </c>
    </row>
    <row r="900" spans="8:11" ht="15" customHeight="1" x14ac:dyDescent="0.15">
      <c r="H900" s="5">
        <f t="shared" si="14"/>
        <v>0</v>
      </c>
      <c r="I900" s="5">
        <f>IF(MAX(I$1:I897)&gt;=B$16,0,IF(OR(I899=C$4,I899=C$5,I899=C$6,I899=C$7,I899=C$8,I899=C$9,I899=C$10,I899=C$11,I899=C$12,I899=C$13,I899=C$14,I899=C$15),"本月合计",IF(I899="本月合计","本年累计",MAX(I$3:I899)+1)))</f>
        <v>0</v>
      </c>
      <c r="J900" s="3">
        <f>IF(T900="",0,IF(INT(LEFT(T900,C$21))=B$21,MAX(J$3:J899)+1,0))</f>
        <v>0</v>
      </c>
      <c r="K900" s="6">
        <f>IF(AND(O900=B$23,Q900=B$24),MAX(K$3:K899)+1,0)</f>
        <v>0</v>
      </c>
    </row>
    <row r="901" spans="8:11" ht="15" customHeight="1" x14ac:dyDescent="0.15">
      <c r="H901" s="5">
        <f t="shared" ref="H901:H964" si="15">IF(I901=0,0,ROW()-3)</f>
        <v>0</v>
      </c>
      <c r="I901" s="5">
        <f>IF(MAX(I$1:I898)&gt;=B$16,0,IF(OR(I900=C$4,I900=C$5,I900=C$6,I900=C$7,I900=C$8,I900=C$9,I900=C$10,I900=C$11,I900=C$12,I900=C$13,I900=C$14,I900=C$15),"本月合计",IF(I900="本月合计","本年累计",MAX(I$3:I900)+1)))</f>
        <v>0</v>
      </c>
      <c r="J901" s="3">
        <f>IF(T901="",0,IF(INT(LEFT(T901,C$21))=B$21,MAX(J$3:J900)+1,0))</f>
        <v>0</v>
      </c>
      <c r="K901" s="6">
        <f>IF(AND(O901=B$23,Q901=B$24),MAX(K$3:K900)+1,0)</f>
        <v>0</v>
      </c>
    </row>
    <row r="902" spans="8:11" ht="15" customHeight="1" x14ac:dyDescent="0.15">
      <c r="H902" s="5">
        <f t="shared" si="15"/>
        <v>0</v>
      </c>
      <c r="I902" s="5">
        <f>IF(MAX(I$1:I899)&gt;=B$16,0,IF(OR(I901=C$4,I901=C$5,I901=C$6,I901=C$7,I901=C$8,I901=C$9,I901=C$10,I901=C$11,I901=C$12,I901=C$13,I901=C$14,I901=C$15),"本月合计",IF(I901="本月合计","本年累计",MAX(I$3:I901)+1)))</f>
        <v>0</v>
      </c>
      <c r="J902" s="3">
        <f>IF(T902="",0,IF(INT(LEFT(T902,C$21))=B$21,MAX(J$3:J901)+1,0))</f>
        <v>0</v>
      </c>
      <c r="K902" s="6">
        <f>IF(AND(O902=B$23,Q902=B$24),MAX(K$3:K901)+1,0)</f>
        <v>0</v>
      </c>
    </row>
    <row r="903" spans="8:11" ht="15" customHeight="1" x14ac:dyDescent="0.15">
      <c r="H903" s="5">
        <f t="shared" si="15"/>
        <v>0</v>
      </c>
      <c r="I903" s="5">
        <f>IF(MAX(I$1:I900)&gt;=B$16,0,IF(OR(I902=C$4,I902=C$5,I902=C$6,I902=C$7,I902=C$8,I902=C$9,I902=C$10,I902=C$11,I902=C$12,I902=C$13,I902=C$14,I902=C$15),"本月合计",IF(I902="本月合计","本年累计",MAX(I$3:I902)+1)))</f>
        <v>0</v>
      </c>
      <c r="J903" s="3">
        <f>IF(T903="",0,IF(INT(LEFT(T903,C$21))=B$21,MAX(J$3:J902)+1,0))</f>
        <v>0</v>
      </c>
      <c r="K903" s="6">
        <f>IF(AND(O903=B$23,Q903=B$24),MAX(K$3:K902)+1,0)</f>
        <v>0</v>
      </c>
    </row>
    <row r="904" spans="8:11" ht="15" customHeight="1" x14ac:dyDescent="0.15">
      <c r="H904" s="5">
        <f t="shared" si="15"/>
        <v>0</v>
      </c>
      <c r="I904" s="5">
        <f>IF(MAX(I$1:I901)&gt;=B$16,0,IF(OR(I903=C$4,I903=C$5,I903=C$6,I903=C$7,I903=C$8,I903=C$9,I903=C$10,I903=C$11,I903=C$12,I903=C$13,I903=C$14,I903=C$15),"本月合计",IF(I903="本月合计","本年累计",MAX(I$3:I903)+1)))</f>
        <v>0</v>
      </c>
      <c r="J904" s="3">
        <f>IF(T904="",0,IF(INT(LEFT(T904,C$21))=B$21,MAX(J$3:J903)+1,0))</f>
        <v>0</v>
      </c>
      <c r="K904" s="6">
        <f>IF(AND(O904=B$23,Q904=B$24),MAX(K$3:K903)+1,0)</f>
        <v>0</v>
      </c>
    </row>
    <row r="905" spans="8:11" ht="15" customHeight="1" x14ac:dyDescent="0.15">
      <c r="H905" s="5">
        <f t="shared" si="15"/>
        <v>0</v>
      </c>
      <c r="I905" s="5">
        <f>IF(MAX(I$1:I902)&gt;=B$16,0,IF(OR(I904=C$4,I904=C$5,I904=C$6,I904=C$7,I904=C$8,I904=C$9,I904=C$10,I904=C$11,I904=C$12,I904=C$13,I904=C$14,I904=C$15),"本月合计",IF(I904="本月合计","本年累计",MAX(I$3:I904)+1)))</f>
        <v>0</v>
      </c>
      <c r="J905" s="3">
        <f>IF(T905="",0,IF(INT(LEFT(T905,C$21))=B$21,MAX(J$3:J904)+1,0))</f>
        <v>0</v>
      </c>
      <c r="K905" s="6">
        <f>IF(AND(O905=B$23,Q905=B$24),MAX(K$3:K904)+1,0)</f>
        <v>0</v>
      </c>
    </row>
    <row r="906" spans="8:11" ht="15" customHeight="1" x14ac:dyDescent="0.15">
      <c r="H906" s="5">
        <f t="shared" si="15"/>
        <v>0</v>
      </c>
      <c r="I906" s="5">
        <f>IF(MAX(I$1:I903)&gt;=B$16,0,IF(OR(I905=C$4,I905=C$5,I905=C$6,I905=C$7,I905=C$8,I905=C$9,I905=C$10,I905=C$11,I905=C$12,I905=C$13,I905=C$14,I905=C$15),"本月合计",IF(I905="本月合计","本年累计",MAX(I$3:I905)+1)))</f>
        <v>0</v>
      </c>
      <c r="J906" s="3">
        <f>IF(T906="",0,IF(INT(LEFT(T906,C$21))=B$21,MAX(J$3:J905)+1,0))</f>
        <v>0</v>
      </c>
      <c r="K906" s="6">
        <f>IF(AND(O906=B$23,Q906=B$24),MAX(K$3:K905)+1,0)</f>
        <v>0</v>
      </c>
    </row>
    <row r="907" spans="8:11" ht="15" customHeight="1" x14ac:dyDescent="0.15">
      <c r="H907" s="5">
        <f t="shared" si="15"/>
        <v>0</v>
      </c>
      <c r="I907" s="5">
        <f>IF(MAX(I$1:I904)&gt;=B$16,0,IF(OR(I906=C$4,I906=C$5,I906=C$6,I906=C$7,I906=C$8,I906=C$9,I906=C$10,I906=C$11,I906=C$12,I906=C$13,I906=C$14,I906=C$15),"本月合计",IF(I906="本月合计","本年累计",MAX(I$3:I906)+1)))</f>
        <v>0</v>
      </c>
      <c r="J907" s="3">
        <f>IF(T907="",0,IF(INT(LEFT(T907,C$21))=B$21,MAX(J$3:J906)+1,0))</f>
        <v>0</v>
      </c>
      <c r="K907" s="6">
        <f>IF(AND(O907=B$23,Q907=B$24),MAX(K$3:K906)+1,0)</f>
        <v>0</v>
      </c>
    </row>
    <row r="908" spans="8:11" ht="15" customHeight="1" x14ac:dyDescent="0.15">
      <c r="H908" s="5">
        <f t="shared" si="15"/>
        <v>0</v>
      </c>
      <c r="I908" s="5">
        <f>IF(MAX(I$1:I905)&gt;=B$16,0,IF(OR(I907=C$4,I907=C$5,I907=C$6,I907=C$7,I907=C$8,I907=C$9,I907=C$10,I907=C$11,I907=C$12,I907=C$13,I907=C$14,I907=C$15),"本月合计",IF(I907="本月合计","本年累计",MAX(I$3:I907)+1)))</f>
        <v>0</v>
      </c>
      <c r="J908" s="3">
        <f>IF(T908="",0,IF(INT(LEFT(T908,C$21))=B$21,MAX(J$3:J907)+1,0))</f>
        <v>0</v>
      </c>
      <c r="K908" s="6">
        <f>IF(AND(O908=B$23,Q908=B$24),MAX(K$3:K907)+1,0)</f>
        <v>0</v>
      </c>
    </row>
    <row r="909" spans="8:11" ht="15" customHeight="1" x14ac:dyDescent="0.15">
      <c r="H909" s="5">
        <f t="shared" si="15"/>
        <v>0</v>
      </c>
      <c r="I909" s="5">
        <f>IF(MAX(I$1:I906)&gt;=B$16,0,IF(OR(I908=C$4,I908=C$5,I908=C$6,I908=C$7,I908=C$8,I908=C$9,I908=C$10,I908=C$11,I908=C$12,I908=C$13,I908=C$14,I908=C$15),"本月合计",IF(I908="本月合计","本年累计",MAX(I$3:I908)+1)))</f>
        <v>0</v>
      </c>
      <c r="J909" s="3">
        <f>IF(T909="",0,IF(INT(LEFT(T909,C$21))=B$21,MAX(J$3:J908)+1,0))</f>
        <v>0</v>
      </c>
      <c r="K909" s="6">
        <f>IF(AND(O909=B$23,Q909=B$24),MAX(K$3:K908)+1,0)</f>
        <v>0</v>
      </c>
    </row>
    <row r="910" spans="8:11" ht="15" customHeight="1" x14ac:dyDescent="0.15">
      <c r="H910" s="5">
        <f t="shared" si="15"/>
        <v>0</v>
      </c>
      <c r="I910" s="5">
        <f>IF(MAX(I$1:I907)&gt;=B$16,0,IF(OR(I909=C$4,I909=C$5,I909=C$6,I909=C$7,I909=C$8,I909=C$9,I909=C$10,I909=C$11,I909=C$12,I909=C$13,I909=C$14,I909=C$15),"本月合计",IF(I909="本月合计","本年累计",MAX(I$3:I909)+1)))</f>
        <v>0</v>
      </c>
      <c r="J910" s="3">
        <f>IF(T910="",0,IF(INT(LEFT(T910,C$21))=B$21,MAX(J$3:J909)+1,0))</f>
        <v>0</v>
      </c>
      <c r="K910" s="6">
        <f>IF(AND(O910=B$23,Q910=B$24),MAX(K$3:K909)+1,0)</f>
        <v>0</v>
      </c>
    </row>
    <row r="911" spans="8:11" ht="15" customHeight="1" x14ac:dyDescent="0.15">
      <c r="H911" s="5">
        <f t="shared" si="15"/>
        <v>0</v>
      </c>
      <c r="I911" s="5">
        <f>IF(MAX(I$1:I908)&gt;=B$16,0,IF(OR(I910=C$4,I910=C$5,I910=C$6,I910=C$7,I910=C$8,I910=C$9,I910=C$10,I910=C$11,I910=C$12,I910=C$13,I910=C$14,I910=C$15),"本月合计",IF(I910="本月合计","本年累计",MAX(I$3:I910)+1)))</f>
        <v>0</v>
      </c>
      <c r="J911" s="3">
        <f>IF(T911="",0,IF(INT(LEFT(T911,C$21))=B$21,MAX(J$3:J910)+1,0))</f>
        <v>0</v>
      </c>
      <c r="K911" s="6">
        <f>IF(AND(O911=B$23,Q911=B$24),MAX(K$3:K910)+1,0)</f>
        <v>0</v>
      </c>
    </row>
    <row r="912" spans="8:11" ht="15" customHeight="1" x14ac:dyDescent="0.15">
      <c r="H912" s="5">
        <f t="shared" si="15"/>
        <v>0</v>
      </c>
      <c r="I912" s="5">
        <f>IF(MAX(I$1:I909)&gt;=B$16,0,IF(OR(I911=C$4,I911=C$5,I911=C$6,I911=C$7,I911=C$8,I911=C$9,I911=C$10,I911=C$11,I911=C$12,I911=C$13,I911=C$14,I911=C$15),"本月合计",IF(I911="本月合计","本年累计",MAX(I$3:I911)+1)))</f>
        <v>0</v>
      </c>
      <c r="J912" s="3">
        <f>IF(T912="",0,IF(INT(LEFT(T912,C$21))=B$21,MAX(J$3:J911)+1,0))</f>
        <v>0</v>
      </c>
      <c r="K912" s="6">
        <f>IF(AND(O912=B$23,Q912=B$24),MAX(K$3:K911)+1,0)</f>
        <v>0</v>
      </c>
    </row>
    <row r="913" spans="8:11" ht="15" customHeight="1" x14ac:dyDescent="0.15">
      <c r="H913" s="5">
        <f t="shared" si="15"/>
        <v>0</v>
      </c>
      <c r="I913" s="5">
        <f>IF(MAX(I$1:I910)&gt;=B$16,0,IF(OR(I912=C$4,I912=C$5,I912=C$6,I912=C$7,I912=C$8,I912=C$9,I912=C$10,I912=C$11,I912=C$12,I912=C$13,I912=C$14,I912=C$15),"本月合计",IF(I912="本月合计","本年累计",MAX(I$3:I912)+1)))</f>
        <v>0</v>
      </c>
      <c r="J913" s="3">
        <f>IF(T913="",0,IF(INT(LEFT(T913,C$21))=B$21,MAX(J$3:J912)+1,0))</f>
        <v>0</v>
      </c>
      <c r="K913" s="6">
        <f>IF(AND(O913=B$23,Q913=B$24),MAX(K$3:K912)+1,0)</f>
        <v>0</v>
      </c>
    </row>
    <row r="914" spans="8:11" ht="15" customHeight="1" x14ac:dyDescent="0.15">
      <c r="H914" s="5">
        <f t="shared" si="15"/>
        <v>0</v>
      </c>
      <c r="I914" s="5">
        <f>IF(MAX(I$1:I911)&gt;=B$16,0,IF(OR(I913=C$4,I913=C$5,I913=C$6,I913=C$7,I913=C$8,I913=C$9,I913=C$10,I913=C$11,I913=C$12,I913=C$13,I913=C$14,I913=C$15),"本月合计",IF(I913="本月合计","本年累计",MAX(I$3:I913)+1)))</f>
        <v>0</v>
      </c>
      <c r="J914" s="3">
        <f>IF(T914="",0,IF(INT(LEFT(T914,C$21))=B$21,MAX(J$3:J913)+1,0))</f>
        <v>0</v>
      </c>
      <c r="K914" s="6">
        <f>IF(AND(O914=B$23,Q914=B$24),MAX(K$3:K913)+1,0)</f>
        <v>0</v>
      </c>
    </row>
    <row r="915" spans="8:11" ht="15" customHeight="1" x14ac:dyDescent="0.15">
      <c r="H915" s="5">
        <f t="shared" si="15"/>
        <v>0</v>
      </c>
      <c r="I915" s="5">
        <f>IF(MAX(I$1:I912)&gt;=B$16,0,IF(OR(I914=C$4,I914=C$5,I914=C$6,I914=C$7,I914=C$8,I914=C$9,I914=C$10,I914=C$11,I914=C$12,I914=C$13,I914=C$14,I914=C$15),"本月合计",IF(I914="本月合计","本年累计",MAX(I$3:I914)+1)))</f>
        <v>0</v>
      </c>
      <c r="J915" s="3">
        <f>IF(T915="",0,IF(INT(LEFT(T915,C$21))=B$21,MAX(J$3:J914)+1,0))</f>
        <v>0</v>
      </c>
      <c r="K915" s="6">
        <f>IF(AND(O915=B$23,Q915=B$24),MAX(K$3:K914)+1,0)</f>
        <v>0</v>
      </c>
    </row>
    <row r="916" spans="8:11" ht="15" customHeight="1" x14ac:dyDescent="0.15">
      <c r="H916" s="5">
        <f t="shared" si="15"/>
        <v>0</v>
      </c>
      <c r="I916" s="5">
        <f>IF(MAX(I$1:I913)&gt;=B$16,0,IF(OR(I915=C$4,I915=C$5,I915=C$6,I915=C$7,I915=C$8,I915=C$9,I915=C$10,I915=C$11,I915=C$12,I915=C$13,I915=C$14,I915=C$15),"本月合计",IF(I915="本月合计","本年累计",MAX(I$3:I915)+1)))</f>
        <v>0</v>
      </c>
      <c r="J916" s="3">
        <f>IF(T916="",0,IF(INT(LEFT(T916,C$21))=B$21,MAX(J$3:J915)+1,0))</f>
        <v>0</v>
      </c>
      <c r="K916" s="6">
        <f>IF(AND(O916=B$23,Q916=B$24),MAX(K$3:K915)+1,0)</f>
        <v>0</v>
      </c>
    </row>
    <row r="917" spans="8:11" ht="15" customHeight="1" x14ac:dyDescent="0.15">
      <c r="H917" s="5">
        <f t="shared" si="15"/>
        <v>0</v>
      </c>
      <c r="I917" s="5">
        <f>IF(MAX(I$1:I914)&gt;=B$16,0,IF(OR(I916=C$4,I916=C$5,I916=C$6,I916=C$7,I916=C$8,I916=C$9,I916=C$10,I916=C$11,I916=C$12,I916=C$13,I916=C$14,I916=C$15),"本月合计",IF(I916="本月合计","本年累计",MAX(I$3:I916)+1)))</f>
        <v>0</v>
      </c>
      <c r="J917" s="3">
        <f>IF(T917="",0,IF(INT(LEFT(T917,C$21))=B$21,MAX(J$3:J916)+1,0))</f>
        <v>0</v>
      </c>
      <c r="K917" s="6">
        <f>IF(AND(O917=B$23,Q917=B$24),MAX(K$3:K916)+1,0)</f>
        <v>0</v>
      </c>
    </row>
    <row r="918" spans="8:11" ht="15" customHeight="1" x14ac:dyDescent="0.15">
      <c r="H918" s="5">
        <f t="shared" si="15"/>
        <v>0</v>
      </c>
      <c r="I918" s="5">
        <f>IF(MAX(I$1:I915)&gt;=B$16,0,IF(OR(I917=C$4,I917=C$5,I917=C$6,I917=C$7,I917=C$8,I917=C$9,I917=C$10,I917=C$11,I917=C$12,I917=C$13,I917=C$14,I917=C$15),"本月合计",IF(I917="本月合计","本年累计",MAX(I$3:I917)+1)))</f>
        <v>0</v>
      </c>
      <c r="J918" s="3">
        <f>IF(T918="",0,IF(INT(LEFT(T918,C$21))=B$21,MAX(J$3:J917)+1,0))</f>
        <v>0</v>
      </c>
      <c r="K918" s="6">
        <f>IF(AND(O918=B$23,Q918=B$24),MAX(K$3:K917)+1,0)</f>
        <v>0</v>
      </c>
    </row>
    <row r="919" spans="8:11" ht="15" customHeight="1" x14ac:dyDescent="0.15">
      <c r="H919" s="5">
        <f t="shared" si="15"/>
        <v>0</v>
      </c>
      <c r="I919" s="5">
        <f>IF(MAX(I$1:I916)&gt;=B$16,0,IF(OR(I918=C$4,I918=C$5,I918=C$6,I918=C$7,I918=C$8,I918=C$9,I918=C$10,I918=C$11,I918=C$12,I918=C$13,I918=C$14,I918=C$15),"本月合计",IF(I918="本月合计","本年累计",MAX(I$3:I918)+1)))</f>
        <v>0</v>
      </c>
      <c r="J919" s="3">
        <f>IF(T919="",0,IF(INT(LEFT(T919,C$21))=B$21,MAX(J$3:J918)+1,0))</f>
        <v>0</v>
      </c>
      <c r="K919" s="6">
        <f>IF(AND(O919=B$23,Q919=B$24),MAX(K$3:K918)+1,0)</f>
        <v>0</v>
      </c>
    </row>
    <row r="920" spans="8:11" ht="15" customHeight="1" x14ac:dyDescent="0.15">
      <c r="H920" s="5">
        <f t="shared" si="15"/>
        <v>0</v>
      </c>
      <c r="I920" s="5">
        <f>IF(MAX(I$1:I917)&gt;=B$16,0,IF(OR(I919=C$4,I919=C$5,I919=C$6,I919=C$7,I919=C$8,I919=C$9,I919=C$10,I919=C$11,I919=C$12,I919=C$13,I919=C$14,I919=C$15),"本月合计",IF(I919="本月合计","本年累计",MAX(I$3:I919)+1)))</f>
        <v>0</v>
      </c>
      <c r="J920" s="3">
        <f>IF(T920="",0,IF(INT(LEFT(T920,C$21))=B$21,MAX(J$3:J919)+1,0))</f>
        <v>0</v>
      </c>
      <c r="K920" s="6">
        <f>IF(AND(O920=B$23,Q920=B$24),MAX(K$3:K919)+1,0)</f>
        <v>0</v>
      </c>
    </row>
    <row r="921" spans="8:11" ht="15" customHeight="1" x14ac:dyDescent="0.15">
      <c r="H921" s="5">
        <f t="shared" si="15"/>
        <v>0</v>
      </c>
      <c r="I921" s="5">
        <f>IF(MAX(I$1:I918)&gt;=B$16,0,IF(OR(I920=C$4,I920=C$5,I920=C$6,I920=C$7,I920=C$8,I920=C$9,I920=C$10,I920=C$11,I920=C$12,I920=C$13,I920=C$14,I920=C$15),"本月合计",IF(I920="本月合计","本年累计",MAX(I$3:I920)+1)))</f>
        <v>0</v>
      </c>
      <c r="J921" s="3">
        <f>IF(T921="",0,IF(INT(LEFT(T921,C$21))=B$21,MAX(J$3:J920)+1,0))</f>
        <v>0</v>
      </c>
      <c r="K921" s="6">
        <f>IF(AND(O921=B$23,Q921=B$24),MAX(K$3:K920)+1,0)</f>
        <v>0</v>
      </c>
    </row>
    <row r="922" spans="8:11" ht="15" customHeight="1" x14ac:dyDescent="0.15">
      <c r="H922" s="5">
        <f t="shared" si="15"/>
        <v>0</v>
      </c>
      <c r="I922" s="5">
        <f>IF(MAX(I$1:I919)&gt;=B$16,0,IF(OR(I921=C$4,I921=C$5,I921=C$6,I921=C$7,I921=C$8,I921=C$9,I921=C$10,I921=C$11,I921=C$12,I921=C$13,I921=C$14,I921=C$15),"本月合计",IF(I921="本月合计","本年累计",MAX(I$3:I921)+1)))</f>
        <v>0</v>
      </c>
      <c r="J922" s="3">
        <f>IF(T922="",0,IF(INT(LEFT(T922,C$21))=B$21,MAX(J$3:J921)+1,0))</f>
        <v>0</v>
      </c>
      <c r="K922" s="6">
        <f>IF(AND(O922=B$23,Q922=B$24),MAX(K$3:K921)+1,0)</f>
        <v>0</v>
      </c>
    </row>
    <row r="923" spans="8:11" ht="15" customHeight="1" x14ac:dyDescent="0.15">
      <c r="H923" s="5">
        <f t="shared" si="15"/>
        <v>0</v>
      </c>
      <c r="I923" s="5">
        <f>IF(MAX(I$1:I920)&gt;=B$16,0,IF(OR(I922=C$4,I922=C$5,I922=C$6,I922=C$7,I922=C$8,I922=C$9,I922=C$10,I922=C$11,I922=C$12,I922=C$13,I922=C$14,I922=C$15),"本月合计",IF(I922="本月合计","本年累计",MAX(I$3:I922)+1)))</f>
        <v>0</v>
      </c>
      <c r="J923" s="3">
        <f>IF(T923="",0,IF(INT(LEFT(T923,C$21))=B$21,MAX(J$3:J922)+1,0))</f>
        <v>0</v>
      </c>
      <c r="K923" s="6">
        <f>IF(AND(O923=B$23,Q923=B$24),MAX(K$3:K922)+1,0)</f>
        <v>0</v>
      </c>
    </row>
    <row r="924" spans="8:11" ht="15" customHeight="1" x14ac:dyDescent="0.15">
      <c r="H924" s="5">
        <f t="shared" si="15"/>
        <v>0</v>
      </c>
      <c r="I924" s="5">
        <f>IF(MAX(I$1:I921)&gt;=B$16,0,IF(OR(I923=C$4,I923=C$5,I923=C$6,I923=C$7,I923=C$8,I923=C$9,I923=C$10,I923=C$11,I923=C$12,I923=C$13,I923=C$14,I923=C$15),"本月合计",IF(I923="本月合计","本年累计",MAX(I$3:I923)+1)))</f>
        <v>0</v>
      </c>
      <c r="J924" s="3">
        <f>IF(T924="",0,IF(INT(LEFT(T924,C$21))=B$21,MAX(J$3:J923)+1,0))</f>
        <v>0</v>
      </c>
      <c r="K924" s="6">
        <f>IF(AND(O924=B$23,Q924=B$24),MAX(K$3:K923)+1,0)</f>
        <v>0</v>
      </c>
    </row>
    <row r="925" spans="8:11" ht="15" customHeight="1" x14ac:dyDescent="0.15">
      <c r="H925" s="5">
        <f t="shared" si="15"/>
        <v>0</v>
      </c>
      <c r="I925" s="5">
        <f>IF(MAX(I$1:I922)&gt;=B$16,0,IF(OR(I924=C$4,I924=C$5,I924=C$6,I924=C$7,I924=C$8,I924=C$9,I924=C$10,I924=C$11,I924=C$12,I924=C$13,I924=C$14,I924=C$15),"本月合计",IF(I924="本月合计","本年累计",MAX(I$3:I924)+1)))</f>
        <v>0</v>
      </c>
      <c r="J925" s="3">
        <f>IF(T925="",0,IF(INT(LEFT(T925,C$21))=B$21,MAX(J$3:J924)+1,0))</f>
        <v>0</v>
      </c>
      <c r="K925" s="6">
        <f>IF(AND(O925=B$23,Q925=B$24),MAX(K$3:K924)+1,0)</f>
        <v>0</v>
      </c>
    </row>
    <row r="926" spans="8:11" ht="15" customHeight="1" x14ac:dyDescent="0.15">
      <c r="H926" s="5">
        <f t="shared" si="15"/>
        <v>0</v>
      </c>
      <c r="I926" s="5">
        <f>IF(MAX(I$1:I923)&gt;=B$16,0,IF(OR(I925=C$4,I925=C$5,I925=C$6,I925=C$7,I925=C$8,I925=C$9,I925=C$10,I925=C$11,I925=C$12,I925=C$13,I925=C$14,I925=C$15),"本月合计",IF(I925="本月合计","本年累计",MAX(I$3:I925)+1)))</f>
        <v>0</v>
      </c>
      <c r="J926" s="3">
        <f>IF(T926="",0,IF(INT(LEFT(T926,C$21))=B$21,MAX(J$3:J925)+1,0))</f>
        <v>0</v>
      </c>
      <c r="K926" s="6">
        <f>IF(AND(O926=B$23,Q926=B$24),MAX(K$3:K925)+1,0)</f>
        <v>0</v>
      </c>
    </row>
    <row r="927" spans="8:11" ht="15" customHeight="1" x14ac:dyDescent="0.15">
      <c r="H927" s="5">
        <f t="shared" si="15"/>
        <v>0</v>
      </c>
      <c r="I927" s="5">
        <f>IF(MAX(I$1:I924)&gt;=B$16,0,IF(OR(I926=C$4,I926=C$5,I926=C$6,I926=C$7,I926=C$8,I926=C$9,I926=C$10,I926=C$11,I926=C$12,I926=C$13,I926=C$14,I926=C$15),"本月合计",IF(I926="本月合计","本年累计",MAX(I$3:I926)+1)))</f>
        <v>0</v>
      </c>
      <c r="J927" s="3">
        <f>IF(T927="",0,IF(INT(LEFT(T927,C$21))=B$21,MAX(J$3:J926)+1,0))</f>
        <v>0</v>
      </c>
      <c r="K927" s="6">
        <f>IF(AND(O927=B$23,Q927=B$24),MAX(K$3:K926)+1,0)</f>
        <v>0</v>
      </c>
    </row>
    <row r="928" spans="8:11" ht="15" customHeight="1" x14ac:dyDescent="0.15">
      <c r="H928" s="5">
        <f t="shared" si="15"/>
        <v>0</v>
      </c>
      <c r="I928" s="5">
        <f>IF(MAX(I$1:I925)&gt;=B$16,0,IF(OR(I927=C$4,I927=C$5,I927=C$6,I927=C$7,I927=C$8,I927=C$9,I927=C$10,I927=C$11,I927=C$12,I927=C$13,I927=C$14,I927=C$15),"本月合计",IF(I927="本月合计","本年累计",MAX(I$3:I927)+1)))</f>
        <v>0</v>
      </c>
      <c r="J928" s="3">
        <f>IF(T928="",0,IF(INT(LEFT(T928,C$21))=B$21,MAX(J$3:J927)+1,0))</f>
        <v>0</v>
      </c>
      <c r="K928" s="6">
        <f>IF(AND(O928=B$23,Q928=B$24),MAX(K$3:K927)+1,0)</f>
        <v>0</v>
      </c>
    </row>
    <row r="929" spans="8:11" ht="15" customHeight="1" x14ac:dyDescent="0.15">
      <c r="H929" s="5">
        <f t="shared" si="15"/>
        <v>0</v>
      </c>
      <c r="I929" s="5">
        <f>IF(MAX(I$1:I926)&gt;=B$16,0,IF(OR(I928=C$4,I928=C$5,I928=C$6,I928=C$7,I928=C$8,I928=C$9,I928=C$10,I928=C$11,I928=C$12,I928=C$13,I928=C$14,I928=C$15),"本月合计",IF(I928="本月合计","本年累计",MAX(I$3:I928)+1)))</f>
        <v>0</v>
      </c>
      <c r="J929" s="3">
        <f>IF(T929="",0,IF(INT(LEFT(T929,C$21))=B$21,MAX(J$3:J928)+1,0))</f>
        <v>0</v>
      </c>
      <c r="K929" s="6">
        <f>IF(AND(O929=B$23,Q929=B$24),MAX(K$3:K928)+1,0)</f>
        <v>0</v>
      </c>
    </row>
    <row r="930" spans="8:11" ht="15" customHeight="1" x14ac:dyDescent="0.15">
      <c r="H930" s="5">
        <f t="shared" si="15"/>
        <v>0</v>
      </c>
      <c r="I930" s="5">
        <f>IF(MAX(I$1:I927)&gt;=B$16,0,IF(OR(I929=C$4,I929=C$5,I929=C$6,I929=C$7,I929=C$8,I929=C$9,I929=C$10,I929=C$11,I929=C$12,I929=C$13,I929=C$14,I929=C$15),"本月合计",IF(I929="本月合计","本年累计",MAX(I$3:I929)+1)))</f>
        <v>0</v>
      </c>
      <c r="J930" s="3">
        <f>IF(T930="",0,IF(INT(LEFT(T930,C$21))=B$21,MAX(J$3:J929)+1,0))</f>
        <v>0</v>
      </c>
      <c r="K930" s="6">
        <f>IF(AND(O930=B$23,Q930=B$24),MAX(K$3:K929)+1,0)</f>
        <v>0</v>
      </c>
    </row>
    <row r="931" spans="8:11" ht="15" customHeight="1" x14ac:dyDescent="0.15">
      <c r="H931" s="5">
        <f t="shared" si="15"/>
        <v>0</v>
      </c>
      <c r="I931" s="5">
        <f>IF(MAX(I$1:I928)&gt;=B$16,0,IF(OR(I930=C$4,I930=C$5,I930=C$6,I930=C$7,I930=C$8,I930=C$9,I930=C$10,I930=C$11,I930=C$12,I930=C$13,I930=C$14,I930=C$15),"本月合计",IF(I930="本月合计","本年累计",MAX(I$3:I930)+1)))</f>
        <v>0</v>
      </c>
      <c r="J931" s="3">
        <f>IF(T931="",0,IF(INT(LEFT(T931,C$21))=B$21,MAX(J$3:J930)+1,0))</f>
        <v>0</v>
      </c>
      <c r="K931" s="6">
        <f>IF(AND(O931=B$23,Q931=B$24),MAX(K$3:K930)+1,0)</f>
        <v>0</v>
      </c>
    </row>
    <row r="932" spans="8:11" ht="15" customHeight="1" x14ac:dyDescent="0.15">
      <c r="H932" s="5">
        <f t="shared" si="15"/>
        <v>0</v>
      </c>
      <c r="I932" s="5">
        <f>IF(MAX(I$1:I929)&gt;=B$16,0,IF(OR(I931=C$4,I931=C$5,I931=C$6,I931=C$7,I931=C$8,I931=C$9,I931=C$10,I931=C$11,I931=C$12,I931=C$13,I931=C$14,I931=C$15),"本月合计",IF(I931="本月合计","本年累计",MAX(I$3:I931)+1)))</f>
        <v>0</v>
      </c>
      <c r="J932" s="3">
        <f>IF(T932="",0,IF(INT(LEFT(T932,C$21))=B$21,MAX(J$3:J931)+1,0))</f>
        <v>0</v>
      </c>
      <c r="K932" s="6">
        <f>IF(AND(O932=B$23,Q932=B$24),MAX(K$3:K931)+1,0)</f>
        <v>0</v>
      </c>
    </row>
    <row r="933" spans="8:11" ht="15" customHeight="1" x14ac:dyDescent="0.15">
      <c r="H933" s="5">
        <f t="shared" si="15"/>
        <v>0</v>
      </c>
      <c r="I933" s="5">
        <f>IF(MAX(I$1:I930)&gt;=B$16,0,IF(OR(I932=C$4,I932=C$5,I932=C$6,I932=C$7,I932=C$8,I932=C$9,I932=C$10,I932=C$11,I932=C$12,I932=C$13,I932=C$14,I932=C$15),"本月合计",IF(I932="本月合计","本年累计",MAX(I$3:I932)+1)))</f>
        <v>0</v>
      </c>
      <c r="J933" s="3">
        <f>IF(T933="",0,IF(INT(LEFT(T933,C$21))=B$21,MAX(J$3:J932)+1,0))</f>
        <v>0</v>
      </c>
      <c r="K933" s="6">
        <f>IF(AND(O933=B$23,Q933=B$24),MAX(K$3:K932)+1,0)</f>
        <v>0</v>
      </c>
    </row>
    <row r="934" spans="8:11" ht="15" customHeight="1" x14ac:dyDescent="0.15">
      <c r="H934" s="5">
        <f t="shared" si="15"/>
        <v>0</v>
      </c>
      <c r="I934" s="5">
        <f>IF(MAX(I$1:I931)&gt;=B$16,0,IF(OR(I933=C$4,I933=C$5,I933=C$6,I933=C$7,I933=C$8,I933=C$9,I933=C$10,I933=C$11,I933=C$12,I933=C$13,I933=C$14,I933=C$15),"本月合计",IF(I933="本月合计","本年累计",MAX(I$3:I933)+1)))</f>
        <v>0</v>
      </c>
      <c r="J934" s="3">
        <f>IF(T934="",0,IF(INT(LEFT(T934,C$21))=B$21,MAX(J$3:J933)+1,0))</f>
        <v>0</v>
      </c>
      <c r="K934" s="6">
        <f>IF(AND(O934=B$23,Q934=B$24),MAX(K$3:K933)+1,0)</f>
        <v>0</v>
      </c>
    </row>
    <row r="935" spans="8:11" ht="15" customHeight="1" x14ac:dyDescent="0.15">
      <c r="H935" s="5">
        <f t="shared" si="15"/>
        <v>0</v>
      </c>
      <c r="I935" s="5">
        <f>IF(MAX(I$1:I932)&gt;=B$16,0,IF(OR(I934=C$4,I934=C$5,I934=C$6,I934=C$7,I934=C$8,I934=C$9,I934=C$10,I934=C$11,I934=C$12,I934=C$13,I934=C$14,I934=C$15),"本月合计",IF(I934="本月合计","本年累计",MAX(I$3:I934)+1)))</f>
        <v>0</v>
      </c>
      <c r="J935" s="3">
        <f>IF(T935="",0,IF(INT(LEFT(T935,C$21))=B$21,MAX(J$3:J934)+1,0))</f>
        <v>0</v>
      </c>
      <c r="K935" s="6">
        <f>IF(AND(O935=B$23,Q935=B$24),MAX(K$3:K934)+1,0)</f>
        <v>0</v>
      </c>
    </row>
    <row r="936" spans="8:11" ht="15" customHeight="1" x14ac:dyDescent="0.15">
      <c r="H936" s="5">
        <f t="shared" si="15"/>
        <v>0</v>
      </c>
      <c r="I936" s="5">
        <f>IF(MAX(I$1:I933)&gt;=B$16,0,IF(OR(I935=C$4,I935=C$5,I935=C$6,I935=C$7,I935=C$8,I935=C$9,I935=C$10,I935=C$11,I935=C$12,I935=C$13,I935=C$14,I935=C$15),"本月合计",IF(I935="本月合计","本年累计",MAX(I$3:I935)+1)))</f>
        <v>0</v>
      </c>
      <c r="J936" s="3">
        <f>IF(T936="",0,IF(INT(LEFT(T936,C$21))=B$21,MAX(J$3:J935)+1,0))</f>
        <v>0</v>
      </c>
      <c r="K936" s="6">
        <f>IF(AND(O936=B$23,Q936=B$24),MAX(K$3:K935)+1,0)</f>
        <v>0</v>
      </c>
    </row>
    <row r="937" spans="8:11" ht="15" customHeight="1" x14ac:dyDescent="0.15">
      <c r="H937" s="5">
        <f t="shared" si="15"/>
        <v>0</v>
      </c>
      <c r="I937" s="5">
        <f>IF(MAX(I$1:I934)&gt;=B$16,0,IF(OR(I936=C$4,I936=C$5,I936=C$6,I936=C$7,I936=C$8,I936=C$9,I936=C$10,I936=C$11,I936=C$12,I936=C$13,I936=C$14,I936=C$15),"本月合计",IF(I936="本月合计","本年累计",MAX(I$3:I936)+1)))</f>
        <v>0</v>
      </c>
      <c r="J937" s="3">
        <f>IF(T937="",0,IF(INT(LEFT(T937,C$21))=B$21,MAX(J$3:J936)+1,0))</f>
        <v>0</v>
      </c>
      <c r="K937" s="6">
        <f>IF(AND(O937=B$23,Q937=B$24),MAX(K$3:K936)+1,0)</f>
        <v>0</v>
      </c>
    </row>
    <row r="938" spans="8:11" ht="15" customHeight="1" x14ac:dyDescent="0.15">
      <c r="H938" s="5">
        <f t="shared" si="15"/>
        <v>0</v>
      </c>
      <c r="I938" s="5">
        <f>IF(MAX(I$1:I935)&gt;=B$16,0,IF(OR(I937=C$4,I937=C$5,I937=C$6,I937=C$7,I937=C$8,I937=C$9,I937=C$10,I937=C$11,I937=C$12,I937=C$13,I937=C$14,I937=C$15),"本月合计",IF(I937="本月合计","本年累计",MAX(I$3:I937)+1)))</f>
        <v>0</v>
      </c>
      <c r="J938" s="3">
        <f>IF(T938="",0,IF(INT(LEFT(T938,C$21))=B$21,MAX(J$3:J937)+1,0))</f>
        <v>0</v>
      </c>
      <c r="K938" s="6">
        <f>IF(AND(O938=B$23,Q938=B$24),MAX(K$3:K937)+1,0)</f>
        <v>0</v>
      </c>
    </row>
    <row r="939" spans="8:11" ht="15" customHeight="1" x14ac:dyDescent="0.15">
      <c r="H939" s="5">
        <f t="shared" si="15"/>
        <v>0</v>
      </c>
      <c r="I939" s="5">
        <f>IF(MAX(I$1:I936)&gt;=B$16,0,IF(OR(I938=C$4,I938=C$5,I938=C$6,I938=C$7,I938=C$8,I938=C$9,I938=C$10,I938=C$11,I938=C$12,I938=C$13,I938=C$14,I938=C$15),"本月合计",IF(I938="本月合计","本年累计",MAX(I$3:I938)+1)))</f>
        <v>0</v>
      </c>
      <c r="J939" s="3">
        <f>IF(T939="",0,IF(INT(LEFT(T939,C$21))=B$21,MAX(J$3:J938)+1,0))</f>
        <v>0</v>
      </c>
      <c r="K939" s="6">
        <f>IF(AND(O939=B$23,Q939=B$24),MAX(K$3:K938)+1,0)</f>
        <v>0</v>
      </c>
    </row>
    <row r="940" spans="8:11" ht="15" customHeight="1" x14ac:dyDescent="0.15">
      <c r="H940" s="5">
        <f t="shared" si="15"/>
        <v>0</v>
      </c>
      <c r="I940" s="5">
        <f>IF(MAX(I$1:I937)&gt;=B$16,0,IF(OR(I939=C$4,I939=C$5,I939=C$6,I939=C$7,I939=C$8,I939=C$9,I939=C$10,I939=C$11,I939=C$12,I939=C$13,I939=C$14,I939=C$15),"本月合计",IF(I939="本月合计","本年累计",MAX(I$3:I939)+1)))</f>
        <v>0</v>
      </c>
      <c r="J940" s="3">
        <f>IF(T940="",0,IF(INT(LEFT(T940,C$21))=B$21,MAX(J$3:J939)+1,0))</f>
        <v>0</v>
      </c>
      <c r="K940" s="6">
        <f>IF(AND(O940=B$23,Q940=B$24),MAX(K$3:K939)+1,0)</f>
        <v>0</v>
      </c>
    </row>
    <row r="941" spans="8:11" ht="15" customHeight="1" x14ac:dyDescent="0.15">
      <c r="H941" s="5">
        <f t="shared" si="15"/>
        <v>0</v>
      </c>
      <c r="I941" s="5">
        <f>IF(MAX(I$1:I938)&gt;=B$16,0,IF(OR(I940=C$4,I940=C$5,I940=C$6,I940=C$7,I940=C$8,I940=C$9,I940=C$10,I940=C$11,I940=C$12,I940=C$13,I940=C$14,I940=C$15),"本月合计",IF(I940="本月合计","本年累计",MAX(I$3:I940)+1)))</f>
        <v>0</v>
      </c>
      <c r="J941" s="3">
        <f>IF(T941="",0,IF(INT(LEFT(T941,C$21))=B$21,MAX(J$3:J940)+1,0))</f>
        <v>0</v>
      </c>
      <c r="K941" s="6">
        <f>IF(AND(O941=B$23,Q941=B$24),MAX(K$3:K940)+1,0)</f>
        <v>0</v>
      </c>
    </row>
    <row r="942" spans="8:11" ht="15" customHeight="1" x14ac:dyDescent="0.15">
      <c r="H942" s="5">
        <f t="shared" si="15"/>
        <v>0</v>
      </c>
      <c r="I942" s="5">
        <f>IF(MAX(I$1:I939)&gt;=B$16,0,IF(OR(I941=C$4,I941=C$5,I941=C$6,I941=C$7,I941=C$8,I941=C$9,I941=C$10,I941=C$11,I941=C$12,I941=C$13,I941=C$14,I941=C$15),"本月合计",IF(I941="本月合计","本年累计",MAX(I$3:I941)+1)))</f>
        <v>0</v>
      </c>
      <c r="J942" s="3">
        <f>IF(T942="",0,IF(INT(LEFT(T942,C$21))=B$21,MAX(J$3:J941)+1,0))</f>
        <v>0</v>
      </c>
      <c r="K942" s="6">
        <f>IF(AND(O942=B$23,Q942=B$24),MAX(K$3:K941)+1,0)</f>
        <v>0</v>
      </c>
    </row>
    <row r="943" spans="8:11" ht="15" customHeight="1" x14ac:dyDescent="0.15">
      <c r="H943" s="5">
        <f t="shared" si="15"/>
        <v>0</v>
      </c>
      <c r="I943" s="5">
        <f>IF(MAX(I$1:I940)&gt;=B$16,0,IF(OR(I942=C$4,I942=C$5,I942=C$6,I942=C$7,I942=C$8,I942=C$9,I942=C$10,I942=C$11,I942=C$12,I942=C$13,I942=C$14,I942=C$15),"本月合计",IF(I942="本月合计","本年累计",MAX(I$3:I942)+1)))</f>
        <v>0</v>
      </c>
      <c r="J943" s="3">
        <f>IF(T943="",0,IF(INT(LEFT(T943,C$21))=B$21,MAX(J$3:J942)+1,0))</f>
        <v>0</v>
      </c>
      <c r="K943" s="6">
        <f>IF(AND(O943=B$23,Q943=B$24),MAX(K$3:K942)+1,0)</f>
        <v>0</v>
      </c>
    </row>
    <row r="944" spans="8:11" ht="15" customHeight="1" x14ac:dyDescent="0.15">
      <c r="H944" s="5">
        <f t="shared" si="15"/>
        <v>0</v>
      </c>
      <c r="I944" s="5">
        <f>IF(MAX(I$1:I941)&gt;=B$16,0,IF(OR(I943=C$4,I943=C$5,I943=C$6,I943=C$7,I943=C$8,I943=C$9,I943=C$10,I943=C$11,I943=C$12,I943=C$13,I943=C$14,I943=C$15),"本月合计",IF(I943="本月合计","本年累计",MAX(I$3:I943)+1)))</f>
        <v>0</v>
      </c>
      <c r="J944" s="3">
        <f>IF(T944="",0,IF(INT(LEFT(T944,C$21))=B$21,MAX(J$3:J943)+1,0))</f>
        <v>0</v>
      </c>
      <c r="K944" s="6">
        <f>IF(AND(O944=B$23,Q944=B$24),MAX(K$3:K943)+1,0)</f>
        <v>0</v>
      </c>
    </row>
    <row r="945" spans="8:11" ht="15" customHeight="1" x14ac:dyDescent="0.15">
      <c r="H945" s="5">
        <f t="shared" si="15"/>
        <v>0</v>
      </c>
      <c r="I945" s="5">
        <f>IF(MAX(I$1:I942)&gt;=B$16,0,IF(OR(I944=C$4,I944=C$5,I944=C$6,I944=C$7,I944=C$8,I944=C$9,I944=C$10,I944=C$11,I944=C$12,I944=C$13,I944=C$14,I944=C$15),"本月合计",IF(I944="本月合计","本年累计",MAX(I$3:I944)+1)))</f>
        <v>0</v>
      </c>
      <c r="J945" s="3">
        <f>IF(T945="",0,IF(INT(LEFT(T945,C$21))=B$21,MAX(J$3:J944)+1,0))</f>
        <v>0</v>
      </c>
      <c r="K945" s="6">
        <f>IF(AND(O945=B$23,Q945=B$24),MAX(K$3:K944)+1,0)</f>
        <v>0</v>
      </c>
    </row>
    <row r="946" spans="8:11" ht="15" customHeight="1" x14ac:dyDescent="0.15">
      <c r="H946" s="5">
        <f t="shared" si="15"/>
        <v>0</v>
      </c>
      <c r="I946" s="5">
        <f>IF(MAX(I$1:I943)&gt;=B$16,0,IF(OR(I945=C$4,I945=C$5,I945=C$6,I945=C$7,I945=C$8,I945=C$9,I945=C$10,I945=C$11,I945=C$12,I945=C$13,I945=C$14,I945=C$15),"本月合计",IF(I945="本月合计","本年累计",MAX(I$3:I945)+1)))</f>
        <v>0</v>
      </c>
      <c r="J946" s="3">
        <f>IF(T946="",0,IF(INT(LEFT(T946,C$21))=B$21,MAX(J$3:J945)+1,0))</f>
        <v>0</v>
      </c>
      <c r="K946" s="6">
        <f>IF(AND(O946=B$23,Q946=B$24),MAX(K$3:K945)+1,0)</f>
        <v>0</v>
      </c>
    </row>
    <row r="947" spans="8:11" ht="15" customHeight="1" x14ac:dyDescent="0.15">
      <c r="H947" s="5">
        <f t="shared" si="15"/>
        <v>0</v>
      </c>
      <c r="I947" s="5">
        <f>IF(MAX(I$1:I944)&gt;=B$16,0,IF(OR(I946=C$4,I946=C$5,I946=C$6,I946=C$7,I946=C$8,I946=C$9,I946=C$10,I946=C$11,I946=C$12,I946=C$13,I946=C$14,I946=C$15),"本月合计",IF(I946="本月合计","本年累计",MAX(I$3:I946)+1)))</f>
        <v>0</v>
      </c>
      <c r="J947" s="3">
        <f>IF(T947="",0,IF(INT(LEFT(T947,C$21))=B$21,MAX(J$3:J946)+1,0))</f>
        <v>0</v>
      </c>
      <c r="K947" s="6">
        <f>IF(AND(O947=B$23,Q947=B$24),MAX(K$3:K946)+1,0)</f>
        <v>0</v>
      </c>
    </row>
    <row r="948" spans="8:11" ht="15" customHeight="1" x14ac:dyDescent="0.15">
      <c r="H948" s="5">
        <f t="shared" si="15"/>
        <v>0</v>
      </c>
      <c r="I948" s="5">
        <f>IF(MAX(I$1:I945)&gt;=B$16,0,IF(OR(I947=C$4,I947=C$5,I947=C$6,I947=C$7,I947=C$8,I947=C$9,I947=C$10,I947=C$11,I947=C$12,I947=C$13,I947=C$14,I947=C$15),"本月合计",IF(I947="本月合计","本年累计",MAX(I$3:I947)+1)))</f>
        <v>0</v>
      </c>
      <c r="J948" s="3">
        <f>IF(T948="",0,IF(INT(LEFT(T948,C$21))=B$21,MAX(J$3:J947)+1,0))</f>
        <v>0</v>
      </c>
      <c r="K948" s="6">
        <f>IF(AND(O948=B$23,Q948=B$24),MAX(K$3:K947)+1,0)</f>
        <v>0</v>
      </c>
    </row>
    <row r="949" spans="8:11" ht="15" customHeight="1" x14ac:dyDescent="0.15">
      <c r="H949" s="5">
        <f t="shared" si="15"/>
        <v>0</v>
      </c>
      <c r="I949" s="5">
        <f>IF(MAX(I$1:I946)&gt;=B$16,0,IF(OR(I948=C$4,I948=C$5,I948=C$6,I948=C$7,I948=C$8,I948=C$9,I948=C$10,I948=C$11,I948=C$12,I948=C$13,I948=C$14,I948=C$15),"本月合计",IF(I948="本月合计","本年累计",MAX(I$3:I948)+1)))</f>
        <v>0</v>
      </c>
      <c r="J949" s="3">
        <f>IF(T949="",0,IF(INT(LEFT(T949,C$21))=B$21,MAX(J$3:J948)+1,0))</f>
        <v>0</v>
      </c>
      <c r="K949" s="6">
        <f>IF(AND(O949=B$23,Q949=B$24),MAX(K$3:K948)+1,0)</f>
        <v>0</v>
      </c>
    </row>
    <row r="950" spans="8:11" ht="15" customHeight="1" x14ac:dyDescent="0.15">
      <c r="H950" s="5">
        <f t="shared" si="15"/>
        <v>0</v>
      </c>
      <c r="I950" s="5">
        <f>IF(MAX(I$1:I947)&gt;=B$16,0,IF(OR(I949=C$4,I949=C$5,I949=C$6,I949=C$7,I949=C$8,I949=C$9,I949=C$10,I949=C$11,I949=C$12,I949=C$13,I949=C$14,I949=C$15),"本月合计",IF(I949="本月合计","本年累计",MAX(I$3:I949)+1)))</f>
        <v>0</v>
      </c>
      <c r="J950" s="3">
        <f>IF(T950="",0,IF(INT(LEFT(T950,C$21))=B$21,MAX(J$3:J949)+1,0))</f>
        <v>0</v>
      </c>
      <c r="K950" s="6">
        <f>IF(AND(O950=B$23,Q950=B$24),MAX(K$3:K949)+1,0)</f>
        <v>0</v>
      </c>
    </row>
    <row r="951" spans="8:11" ht="15" customHeight="1" x14ac:dyDescent="0.15">
      <c r="H951" s="5">
        <f t="shared" si="15"/>
        <v>0</v>
      </c>
      <c r="I951" s="5">
        <f>IF(MAX(I$1:I948)&gt;=B$16,0,IF(OR(I950=C$4,I950=C$5,I950=C$6,I950=C$7,I950=C$8,I950=C$9,I950=C$10,I950=C$11,I950=C$12,I950=C$13,I950=C$14,I950=C$15),"本月合计",IF(I950="本月合计","本年累计",MAX(I$3:I950)+1)))</f>
        <v>0</v>
      </c>
      <c r="J951" s="3">
        <f>IF(T951="",0,IF(INT(LEFT(T951,C$21))=B$21,MAX(J$3:J950)+1,0))</f>
        <v>0</v>
      </c>
      <c r="K951" s="6">
        <f>IF(AND(O951=B$23,Q951=B$24),MAX(K$3:K950)+1,0)</f>
        <v>0</v>
      </c>
    </row>
    <row r="952" spans="8:11" ht="15" customHeight="1" x14ac:dyDescent="0.15">
      <c r="H952" s="5">
        <f t="shared" si="15"/>
        <v>0</v>
      </c>
      <c r="I952" s="5">
        <f>IF(MAX(I$1:I949)&gt;=B$16,0,IF(OR(I951=C$4,I951=C$5,I951=C$6,I951=C$7,I951=C$8,I951=C$9,I951=C$10,I951=C$11,I951=C$12,I951=C$13,I951=C$14,I951=C$15),"本月合计",IF(I951="本月合计","本年累计",MAX(I$3:I951)+1)))</f>
        <v>0</v>
      </c>
      <c r="J952" s="3">
        <f>IF(T952="",0,IF(INT(LEFT(T952,C$21))=B$21,MAX(J$3:J951)+1,0))</f>
        <v>0</v>
      </c>
      <c r="K952" s="6">
        <f>IF(AND(O952=B$23,Q952=B$24),MAX(K$3:K951)+1,0)</f>
        <v>0</v>
      </c>
    </row>
    <row r="953" spans="8:11" ht="15" customHeight="1" x14ac:dyDescent="0.15">
      <c r="H953" s="5">
        <f t="shared" si="15"/>
        <v>0</v>
      </c>
      <c r="I953" s="5">
        <f>IF(MAX(I$1:I950)&gt;=B$16,0,IF(OR(I952=C$4,I952=C$5,I952=C$6,I952=C$7,I952=C$8,I952=C$9,I952=C$10,I952=C$11,I952=C$12,I952=C$13,I952=C$14,I952=C$15),"本月合计",IF(I952="本月合计","本年累计",MAX(I$3:I952)+1)))</f>
        <v>0</v>
      </c>
      <c r="J953" s="3">
        <f>IF(T953="",0,IF(INT(LEFT(T953,C$21))=B$21,MAX(J$3:J952)+1,0))</f>
        <v>0</v>
      </c>
      <c r="K953" s="6">
        <f>IF(AND(O953=B$23,Q953=B$24),MAX(K$3:K952)+1,0)</f>
        <v>0</v>
      </c>
    </row>
    <row r="954" spans="8:11" ht="15" customHeight="1" x14ac:dyDescent="0.15">
      <c r="H954" s="5">
        <f t="shared" si="15"/>
        <v>0</v>
      </c>
      <c r="I954" s="5">
        <f>IF(MAX(I$1:I951)&gt;=B$16,0,IF(OR(I953=C$4,I953=C$5,I953=C$6,I953=C$7,I953=C$8,I953=C$9,I953=C$10,I953=C$11,I953=C$12,I953=C$13,I953=C$14,I953=C$15),"本月合计",IF(I953="本月合计","本年累计",MAX(I$3:I953)+1)))</f>
        <v>0</v>
      </c>
      <c r="J954" s="3">
        <f>IF(T954="",0,IF(INT(LEFT(T954,C$21))=B$21,MAX(J$3:J953)+1,0))</f>
        <v>0</v>
      </c>
      <c r="K954" s="6">
        <f>IF(AND(O954=B$23,Q954=B$24),MAX(K$3:K953)+1,0)</f>
        <v>0</v>
      </c>
    </row>
    <row r="955" spans="8:11" ht="15" customHeight="1" x14ac:dyDescent="0.15">
      <c r="H955" s="5">
        <f t="shared" si="15"/>
        <v>0</v>
      </c>
      <c r="I955" s="5">
        <f>IF(MAX(I$1:I952)&gt;=B$16,0,IF(OR(I954=C$4,I954=C$5,I954=C$6,I954=C$7,I954=C$8,I954=C$9,I954=C$10,I954=C$11,I954=C$12,I954=C$13,I954=C$14,I954=C$15),"本月合计",IF(I954="本月合计","本年累计",MAX(I$3:I954)+1)))</f>
        <v>0</v>
      </c>
      <c r="J955" s="3">
        <f>IF(T955="",0,IF(INT(LEFT(T955,C$21))=B$21,MAX(J$3:J954)+1,0))</f>
        <v>0</v>
      </c>
      <c r="K955" s="6">
        <f>IF(AND(O955=B$23,Q955=B$24),MAX(K$3:K954)+1,0)</f>
        <v>0</v>
      </c>
    </row>
    <row r="956" spans="8:11" ht="15" customHeight="1" x14ac:dyDescent="0.15">
      <c r="H956" s="5">
        <f t="shared" si="15"/>
        <v>0</v>
      </c>
      <c r="I956" s="5">
        <f>IF(MAX(I$1:I953)&gt;=B$16,0,IF(OR(I955=C$4,I955=C$5,I955=C$6,I955=C$7,I955=C$8,I955=C$9,I955=C$10,I955=C$11,I955=C$12,I955=C$13,I955=C$14,I955=C$15),"本月合计",IF(I955="本月合计","本年累计",MAX(I$3:I955)+1)))</f>
        <v>0</v>
      </c>
      <c r="J956" s="3">
        <f>IF(T956="",0,IF(INT(LEFT(T956,C$21))=B$21,MAX(J$3:J955)+1,0))</f>
        <v>0</v>
      </c>
      <c r="K956" s="6">
        <f>IF(AND(O956=B$23,Q956=B$24),MAX(K$3:K955)+1,0)</f>
        <v>0</v>
      </c>
    </row>
    <row r="957" spans="8:11" ht="15" customHeight="1" x14ac:dyDescent="0.15">
      <c r="H957" s="5">
        <f t="shared" si="15"/>
        <v>0</v>
      </c>
      <c r="I957" s="5">
        <f>IF(MAX(I$1:I954)&gt;=B$16,0,IF(OR(I956=C$4,I956=C$5,I956=C$6,I956=C$7,I956=C$8,I956=C$9,I956=C$10,I956=C$11,I956=C$12,I956=C$13,I956=C$14,I956=C$15),"本月合计",IF(I956="本月合计","本年累计",MAX(I$3:I956)+1)))</f>
        <v>0</v>
      </c>
      <c r="J957" s="3">
        <f>IF(T957="",0,IF(INT(LEFT(T957,C$21))=B$21,MAX(J$3:J956)+1,0))</f>
        <v>0</v>
      </c>
      <c r="K957" s="6">
        <f>IF(AND(O957=B$23,Q957=B$24),MAX(K$3:K956)+1,0)</f>
        <v>0</v>
      </c>
    </row>
    <row r="958" spans="8:11" ht="15" customHeight="1" x14ac:dyDescent="0.15">
      <c r="H958" s="5">
        <f t="shared" si="15"/>
        <v>0</v>
      </c>
      <c r="I958" s="5">
        <f>IF(MAX(I$1:I955)&gt;=B$16,0,IF(OR(I957=C$4,I957=C$5,I957=C$6,I957=C$7,I957=C$8,I957=C$9,I957=C$10,I957=C$11,I957=C$12,I957=C$13,I957=C$14,I957=C$15),"本月合计",IF(I957="本月合计","本年累计",MAX(I$3:I957)+1)))</f>
        <v>0</v>
      </c>
      <c r="J958" s="3">
        <f>IF(T958="",0,IF(INT(LEFT(T958,C$21))=B$21,MAX(J$3:J957)+1,0))</f>
        <v>0</v>
      </c>
      <c r="K958" s="6">
        <f>IF(AND(O958=B$23,Q958=B$24),MAX(K$3:K957)+1,0)</f>
        <v>0</v>
      </c>
    </row>
    <row r="959" spans="8:11" ht="15" customHeight="1" x14ac:dyDescent="0.15">
      <c r="H959" s="5">
        <f t="shared" si="15"/>
        <v>0</v>
      </c>
      <c r="I959" s="5">
        <f>IF(MAX(I$1:I956)&gt;=B$16,0,IF(OR(I958=C$4,I958=C$5,I958=C$6,I958=C$7,I958=C$8,I958=C$9,I958=C$10,I958=C$11,I958=C$12,I958=C$13,I958=C$14,I958=C$15),"本月合计",IF(I958="本月合计","本年累计",MAX(I$3:I958)+1)))</f>
        <v>0</v>
      </c>
      <c r="J959" s="3">
        <f>IF(T959="",0,IF(INT(LEFT(T959,C$21))=B$21,MAX(J$3:J958)+1,0))</f>
        <v>0</v>
      </c>
      <c r="K959" s="6">
        <f>IF(AND(O959=B$23,Q959=B$24),MAX(K$3:K958)+1,0)</f>
        <v>0</v>
      </c>
    </row>
    <row r="960" spans="8:11" ht="15" customHeight="1" x14ac:dyDescent="0.15">
      <c r="H960" s="5">
        <f t="shared" si="15"/>
        <v>0</v>
      </c>
      <c r="I960" s="5">
        <f>IF(MAX(I$1:I957)&gt;=B$16,0,IF(OR(I959=C$4,I959=C$5,I959=C$6,I959=C$7,I959=C$8,I959=C$9,I959=C$10,I959=C$11,I959=C$12,I959=C$13,I959=C$14,I959=C$15),"本月合计",IF(I959="本月合计","本年累计",MAX(I$3:I959)+1)))</f>
        <v>0</v>
      </c>
      <c r="J960" s="3">
        <f>IF(T960="",0,IF(INT(LEFT(T960,C$21))=B$21,MAX(J$3:J959)+1,0))</f>
        <v>0</v>
      </c>
      <c r="K960" s="6">
        <f>IF(AND(O960=B$23,Q960=B$24),MAX(K$3:K959)+1,0)</f>
        <v>0</v>
      </c>
    </row>
    <row r="961" spans="8:11" ht="15" customHeight="1" x14ac:dyDescent="0.15">
      <c r="H961" s="5">
        <f t="shared" si="15"/>
        <v>0</v>
      </c>
      <c r="I961" s="5">
        <f>IF(MAX(I$1:I958)&gt;=B$16,0,IF(OR(I960=C$4,I960=C$5,I960=C$6,I960=C$7,I960=C$8,I960=C$9,I960=C$10,I960=C$11,I960=C$12,I960=C$13,I960=C$14,I960=C$15),"本月合计",IF(I960="本月合计","本年累计",MAX(I$3:I960)+1)))</f>
        <v>0</v>
      </c>
      <c r="J961" s="3">
        <f>IF(T961="",0,IF(INT(LEFT(T961,C$21))=B$21,MAX(J$3:J960)+1,0))</f>
        <v>0</v>
      </c>
      <c r="K961" s="6">
        <f>IF(AND(O961=B$23,Q961=B$24),MAX(K$3:K960)+1,0)</f>
        <v>0</v>
      </c>
    </row>
    <row r="962" spans="8:11" ht="15" customHeight="1" x14ac:dyDescent="0.15">
      <c r="H962" s="5">
        <f t="shared" si="15"/>
        <v>0</v>
      </c>
      <c r="I962" s="5">
        <f>IF(MAX(I$1:I959)&gt;=B$16,0,IF(OR(I961=C$4,I961=C$5,I961=C$6,I961=C$7,I961=C$8,I961=C$9,I961=C$10,I961=C$11,I961=C$12,I961=C$13,I961=C$14,I961=C$15),"本月合计",IF(I961="本月合计","本年累计",MAX(I$3:I961)+1)))</f>
        <v>0</v>
      </c>
      <c r="J962" s="3">
        <f>IF(T962="",0,IF(INT(LEFT(T962,C$21))=B$21,MAX(J$3:J961)+1,0))</f>
        <v>0</v>
      </c>
      <c r="K962" s="6">
        <f>IF(AND(O962=B$23,Q962=B$24),MAX(K$3:K961)+1,0)</f>
        <v>0</v>
      </c>
    </row>
    <row r="963" spans="8:11" ht="15" customHeight="1" x14ac:dyDescent="0.15">
      <c r="H963" s="5">
        <f t="shared" si="15"/>
        <v>0</v>
      </c>
      <c r="I963" s="5">
        <f>IF(MAX(I$1:I960)&gt;=B$16,0,IF(OR(I962=C$4,I962=C$5,I962=C$6,I962=C$7,I962=C$8,I962=C$9,I962=C$10,I962=C$11,I962=C$12,I962=C$13,I962=C$14,I962=C$15),"本月合计",IF(I962="本月合计","本年累计",MAX(I$3:I962)+1)))</f>
        <v>0</v>
      </c>
      <c r="J963" s="3">
        <f>IF(T963="",0,IF(INT(LEFT(T963,C$21))=B$21,MAX(J$3:J962)+1,0))</f>
        <v>0</v>
      </c>
      <c r="K963" s="6">
        <f>IF(AND(O963=B$23,Q963=B$24),MAX(K$3:K962)+1,0)</f>
        <v>0</v>
      </c>
    </row>
    <row r="964" spans="8:11" ht="15" customHeight="1" x14ac:dyDescent="0.15">
      <c r="H964" s="5">
        <f t="shared" si="15"/>
        <v>0</v>
      </c>
      <c r="I964" s="5">
        <f>IF(MAX(I$1:I961)&gt;=B$16,0,IF(OR(I963=C$4,I963=C$5,I963=C$6,I963=C$7,I963=C$8,I963=C$9,I963=C$10,I963=C$11,I963=C$12,I963=C$13,I963=C$14,I963=C$15),"本月合计",IF(I963="本月合计","本年累计",MAX(I$3:I963)+1)))</f>
        <v>0</v>
      </c>
      <c r="J964" s="3">
        <f>IF(T964="",0,IF(INT(LEFT(T964,C$21))=B$21,MAX(J$3:J963)+1,0))</f>
        <v>0</v>
      </c>
      <c r="K964" s="6">
        <f>IF(AND(O964=B$23,Q964=B$24),MAX(K$3:K963)+1,0)</f>
        <v>0</v>
      </c>
    </row>
    <row r="965" spans="8:11" ht="15" customHeight="1" x14ac:dyDescent="0.15">
      <c r="H965" s="5">
        <f t="shared" ref="H965:H1028" si="16">IF(I965=0,0,ROW()-3)</f>
        <v>0</v>
      </c>
      <c r="I965" s="5">
        <f>IF(MAX(I$1:I962)&gt;=B$16,0,IF(OR(I964=C$4,I964=C$5,I964=C$6,I964=C$7,I964=C$8,I964=C$9,I964=C$10,I964=C$11,I964=C$12,I964=C$13,I964=C$14,I964=C$15),"本月合计",IF(I964="本月合计","本年累计",MAX(I$3:I964)+1)))</f>
        <v>0</v>
      </c>
      <c r="J965" s="3">
        <f>IF(T965="",0,IF(INT(LEFT(T965,C$21))=B$21,MAX(J$3:J964)+1,0))</f>
        <v>0</v>
      </c>
      <c r="K965" s="6">
        <f>IF(AND(O965=B$23,Q965=B$24),MAX(K$3:K964)+1,0)</f>
        <v>0</v>
      </c>
    </row>
    <row r="966" spans="8:11" ht="15" customHeight="1" x14ac:dyDescent="0.15">
      <c r="H966" s="5">
        <f t="shared" si="16"/>
        <v>0</v>
      </c>
      <c r="I966" s="5">
        <f>IF(MAX(I$1:I963)&gt;=B$16,0,IF(OR(I965=C$4,I965=C$5,I965=C$6,I965=C$7,I965=C$8,I965=C$9,I965=C$10,I965=C$11,I965=C$12,I965=C$13,I965=C$14,I965=C$15),"本月合计",IF(I965="本月合计","本年累计",MAX(I$3:I965)+1)))</f>
        <v>0</v>
      </c>
      <c r="J966" s="3">
        <f>IF(T966="",0,IF(INT(LEFT(T966,C$21))=B$21,MAX(J$3:J965)+1,0))</f>
        <v>0</v>
      </c>
      <c r="K966" s="6">
        <f>IF(AND(O966=B$23,Q966=B$24),MAX(K$3:K965)+1,0)</f>
        <v>0</v>
      </c>
    </row>
    <row r="967" spans="8:11" ht="15" customHeight="1" x14ac:dyDescent="0.15">
      <c r="H967" s="5">
        <f t="shared" si="16"/>
        <v>0</v>
      </c>
      <c r="I967" s="5">
        <f>IF(MAX(I$1:I964)&gt;=B$16,0,IF(OR(I966=C$4,I966=C$5,I966=C$6,I966=C$7,I966=C$8,I966=C$9,I966=C$10,I966=C$11,I966=C$12,I966=C$13,I966=C$14,I966=C$15),"本月合计",IF(I966="本月合计","本年累计",MAX(I$3:I966)+1)))</f>
        <v>0</v>
      </c>
      <c r="J967" s="3">
        <f>IF(T967="",0,IF(INT(LEFT(T967,C$21))=B$21,MAX(J$3:J966)+1,0))</f>
        <v>0</v>
      </c>
      <c r="K967" s="6">
        <f>IF(AND(O967=B$23,Q967=B$24),MAX(K$3:K966)+1,0)</f>
        <v>0</v>
      </c>
    </row>
    <row r="968" spans="8:11" ht="15" customHeight="1" x14ac:dyDescent="0.15">
      <c r="H968" s="5">
        <f t="shared" si="16"/>
        <v>0</v>
      </c>
      <c r="I968" s="5">
        <f>IF(MAX(I$1:I965)&gt;=B$16,0,IF(OR(I967=C$4,I967=C$5,I967=C$6,I967=C$7,I967=C$8,I967=C$9,I967=C$10,I967=C$11,I967=C$12,I967=C$13,I967=C$14,I967=C$15),"本月合计",IF(I967="本月合计","本年累计",MAX(I$3:I967)+1)))</f>
        <v>0</v>
      </c>
      <c r="J968" s="3">
        <f>IF(T968="",0,IF(INT(LEFT(T968,C$21))=B$21,MAX(J$3:J967)+1,0))</f>
        <v>0</v>
      </c>
      <c r="K968" s="6">
        <f>IF(AND(O968=B$23,Q968=B$24),MAX(K$3:K967)+1,0)</f>
        <v>0</v>
      </c>
    </row>
    <row r="969" spans="8:11" ht="15" customHeight="1" x14ac:dyDescent="0.15">
      <c r="H969" s="5">
        <f t="shared" si="16"/>
        <v>0</v>
      </c>
      <c r="I969" s="5">
        <f>IF(MAX(I$1:I966)&gt;=B$16,0,IF(OR(I968=C$4,I968=C$5,I968=C$6,I968=C$7,I968=C$8,I968=C$9,I968=C$10,I968=C$11,I968=C$12,I968=C$13,I968=C$14,I968=C$15),"本月合计",IF(I968="本月合计","本年累计",MAX(I$3:I968)+1)))</f>
        <v>0</v>
      </c>
      <c r="J969" s="3">
        <f>IF(T969="",0,IF(INT(LEFT(T969,C$21))=B$21,MAX(J$3:J968)+1,0))</f>
        <v>0</v>
      </c>
      <c r="K969" s="6">
        <f>IF(AND(O969=B$23,Q969=B$24),MAX(K$3:K968)+1,0)</f>
        <v>0</v>
      </c>
    </row>
    <row r="970" spans="8:11" ht="15" customHeight="1" x14ac:dyDescent="0.15">
      <c r="H970" s="5">
        <f t="shared" si="16"/>
        <v>0</v>
      </c>
      <c r="I970" s="5">
        <f>IF(MAX(I$1:I967)&gt;=B$16,0,IF(OR(I969=C$4,I969=C$5,I969=C$6,I969=C$7,I969=C$8,I969=C$9,I969=C$10,I969=C$11,I969=C$12,I969=C$13,I969=C$14,I969=C$15),"本月合计",IF(I969="本月合计","本年累计",MAX(I$3:I969)+1)))</f>
        <v>0</v>
      </c>
      <c r="J970" s="3">
        <f>IF(T970="",0,IF(INT(LEFT(T970,C$21))=B$21,MAX(J$3:J969)+1,0))</f>
        <v>0</v>
      </c>
      <c r="K970" s="6">
        <f>IF(AND(O970=B$23,Q970=B$24),MAX(K$3:K969)+1,0)</f>
        <v>0</v>
      </c>
    </row>
    <row r="971" spans="8:11" ht="15" customHeight="1" x14ac:dyDescent="0.15">
      <c r="H971" s="5">
        <f t="shared" si="16"/>
        <v>0</v>
      </c>
      <c r="I971" s="5">
        <f>IF(MAX(I$1:I968)&gt;=B$16,0,IF(OR(I970=C$4,I970=C$5,I970=C$6,I970=C$7,I970=C$8,I970=C$9,I970=C$10,I970=C$11,I970=C$12,I970=C$13,I970=C$14,I970=C$15),"本月合计",IF(I970="本月合计","本年累计",MAX(I$3:I970)+1)))</f>
        <v>0</v>
      </c>
      <c r="J971" s="3">
        <f>IF(T971="",0,IF(INT(LEFT(T971,C$21))=B$21,MAX(J$3:J970)+1,0))</f>
        <v>0</v>
      </c>
      <c r="K971" s="6">
        <f>IF(AND(O971=B$23,Q971=B$24),MAX(K$3:K970)+1,0)</f>
        <v>0</v>
      </c>
    </row>
    <row r="972" spans="8:11" ht="15" customHeight="1" x14ac:dyDescent="0.15">
      <c r="H972" s="5">
        <f t="shared" si="16"/>
        <v>0</v>
      </c>
      <c r="I972" s="5">
        <f>IF(MAX(I$1:I969)&gt;=B$16,0,IF(OR(I971=C$4,I971=C$5,I971=C$6,I971=C$7,I971=C$8,I971=C$9,I971=C$10,I971=C$11,I971=C$12,I971=C$13,I971=C$14,I971=C$15),"本月合计",IF(I971="本月合计","本年累计",MAX(I$3:I971)+1)))</f>
        <v>0</v>
      </c>
      <c r="J972" s="3">
        <f>IF(T972="",0,IF(INT(LEFT(T972,C$21))=B$21,MAX(J$3:J971)+1,0))</f>
        <v>0</v>
      </c>
      <c r="K972" s="6">
        <f>IF(AND(O972=B$23,Q972=B$24),MAX(K$3:K971)+1,0)</f>
        <v>0</v>
      </c>
    </row>
    <row r="973" spans="8:11" ht="15" customHeight="1" x14ac:dyDescent="0.15">
      <c r="H973" s="5">
        <f t="shared" si="16"/>
        <v>0</v>
      </c>
      <c r="I973" s="5">
        <f>IF(MAX(I$1:I970)&gt;=B$16,0,IF(OR(I972=C$4,I972=C$5,I972=C$6,I972=C$7,I972=C$8,I972=C$9,I972=C$10,I972=C$11,I972=C$12,I972=C$13,I972=C$14,I972=C$15),"本月合计",IF(I972="本月合计","本年累计",MAX(I$3:I972)+1)))</f>
        <v>0</v>
      </c>
      <c r="J973" s="3">
        <f>IF(T973="",0,IF(INT(LEFT(T973,C$21))=B$21,MAX(J$3:J972)+1,0))</f>
        <v>0</v>
      </c>
      <c r="K973" s="6">
        <f>IF(AND(O973=B$23,Q973=B$24),MAX(K$3:K972)+1,0)</f>
        <v>0</v>
      </c>
    </row>
    <row r="974" spans="8:11" ht="15" customHeight="1" x14ac:dyDescent="0.15">
      <c r="H974" s="5">
        <f t="shared" si="16"/>
        <v>0</v>
      </c>
      <c r="I974" s="5">
        <f>IF(MAX(I$1:I971)&gt;=B$16,0,IF(OR(I973=C$4,I973=C$5,I973=C$6,I973=C$7,I973=C$8,I973=C$9,I973=C$10,I973=C$11,I973=C$12,I973=C$13,I973=C$14,I973=C$15),"本月合计",IF(I973="本月合计","本年累计",MAX(I$3:I973)+1)))</f>
        <v>0</v>
      </c>
      <c r="J974" s="3">
        <f>IF(T974="",0,IF(INT(LEFT(T974,C$21))=B$21,MAX(J$3:J973)+1,0))</f>
        <v>0</v>
      </c>
      <c r="K974" s="6">
        <f>IF(AND(O974=B$23,Q974=B$24),MAX(K$3:K973)+1,0)</f>
        <v>0</v>
      </c>
    </row>
    <row r="975" spans="8:11" ht="15" customHeight="1" x14ac:dyDescent="0.15">
      <c r="H975" s="5">
        <f t="shared" si="16"/>
        <v>0</v>
      </c>
      <c r="I975" s="5">
        <f>IF(MAX(I$1:I972)&gt;=B$16,0,IF(OR(I974=C$4,I974=C$5,I974=C$6,I974=C$7,I974=C$8,I974=C$9,I974=C$10,I974=C$11,I974=C$12,I974=C$13,I974=C$14,I974=C$15),"本月合计",IF(I974="本月合计","本年累计",MAX(I$3:I974)+1)))</f>
        <v>0</v>
      </c>
      <c r="J975" s="3">
        <f>IF(T975="",0,IF(INT(LEFT(T975,C$21))=B$21,MAX(J$3:J974)+1,0))</f>
        <v>0</v>
      </c>
      <c r="K975" s="6">
        <f>IF(AND(O975=B$23,Q975=B$24),MAX(K$3:K974)+1,0)</f>
        <v>0</v>
      </c>
    </row>
    <row r="976" spans="8:11" ht="15" customHeight="1" x14ac:dyDescent="0.15">
      <c r="H976" s="5">
        <f t="shared" si="16"/>
        <v>0</v>
      </c>
      <c r="I976" s="5">
        <f>IF(MAX(I$1:I973)&gt;=B$16,0,IF(OR(I975=C$4,I975=C$5,I975=C$6,I975=C$7,I975=C$8,I975=C$9,I975=C$10,I975=C$11,I975=C$12,I975=C$13,I975=C$14,I975=C$15),"本月合计",IF(I975="本月合计","本年累计",MAX(I$3:I975)+1)))</f>
        <v>0</v>
      </c>
      <c r="J976" s="3">
        <f>IF(T976="",0,IF(INT(LEFT(T976,C$21))=B$21,MAX(J$3:J975)+1,0))</f>
        <v>0</v>
      </c>
      <c r="K976" s="6">
        <f>IF(AND(O976=B$23,Q976=B$24),MAX(K$3:K975)+1,0)</f>
        <v>0</v>
      </c>
    </row>
    <row r="977" spans="8:11" ht="15" customHeight="1" x14ac:dyDescent="0.15">
      <c r="H977" s="5">
        <f t="shared" si="16"/>
        <v>0</v>
      </c>
      <c r="I977" s="5">
        <f>IF(MAX(I$1:I974)&gt;=B$16,0,IF(OR(I976=C$4,I976=C$5,I976=C$6,I976=C$7,I976=C$8,I976=C$9,I976=C$10,I976=C$11,I976=C$12,I976=C$13,I976=C$14,I976=C$15),"本月合计",IF(I976="本月合计","本年累计",MAX(I$3:I976)+1)))</f>
        <v>0</v>
      </c>
      <c r="J977" s="3">
        <f>IF(T977="",0,IF(INT(LEFT(T977,C$21))=B$21,MAX(J$3:J976)+1,0))</f>
        <v>0</v>
      </c>
      <c r="K977" s="6">
        <f>IF(AND(O977=B$23,Q977=B$24),MAX(K$3:K976)+1,0)</f>
        <v>0</v>
      </c>
    </row>
    <row r="978" spans="8:11" ht="15" customHeight="1" x14ac:dyDescent="0.15">
      <c r="H978" s="5">
        <f t="shared" si="16"/>
        <v>0</v>
      </c>
      <c r="I978" s="5">
        <f>IF(MAX(I$1:I975)&gt;=B$16,0,IF(OR(I977=C$4,I977=C$5,I977=C$6,I977=C$7,I977=C$8,I977=C$9,I977=C$10,I977=C$11,I977=C$12,I977=C$13,I977=C$14,I977=C$15),"本月合计",IF(I977="本月合计","本年累计",MAX(I$3:I977)+1)))</f>
        <v>0</v>
      </c>
      <c r="J978" s="3">
        <f>IF(T978="",0,IF(INT(LEFT(T978,C$21))=B$21,MAX(J$3:J977)+1,0))</f>
        <v>0</v>
      </c>
      <c r="K978" s="6">
        <f>IF(AND(O978=B$23,Q978=B$24),MAX(K$3:K977)+1,0)</f>
        <v>0</v>
      </c>
    </row>
    <row r="979" spans="8:11" ht="15" customHeight="1" x14ac:dyDescent="0.15">
      <c r="H979" s="5">
        <f t="shared" si="16"/>
        <v>0</v>
      </c>
      <c r="I979" s="5">
        <f>IF(MAX(I$1:I976)&gt;=B$16,0,IF(OR(I978=C$4,I978=C$5,I978=C$6,I978=C$7,I978=C$8,I978=C$9,I978=C$10,I978=C$11,I978=C$12,I978=C$13,I978=C$14,I978=C$15),"本月合计",IF(I978="本月合计","本年累计",MAX(I$3:I978)+1)))</f>
        <v>0</v>
      </c>
      <c r="J979" s="3">
        <f>IF(T979="",0,IF(INT(LEFT(T979,C$21))=B$21,MAX(J$3:J978)+1,0))</f>
        <v>0</v>
      </c>
      <c r="K979" s="6">
        <f>IF(AND(O979=B$23,Q979=B$24),MAX(K$3:K978)+1,0)</f>
        <v>0</v>
      </c>
    </row>
    <row r="980" spans="8:11" ht="15" customHeight="1" x14ac:dyDescent="0.15">
      <c r="H980" s="5">
        <f t="shared" si="16"/>
        <v>0</v>
      </c>
      <c r="I980" s="5">
        <f>IF(MAX(I$1:I977)&gt;=B$16,0,IF(OR(I979=C$4,I979=C$5,I979=C$6,I979=C$7,I979=C$8,I979=C$9,I979=C$10,I979=C$11,I979=C$12,I979=C$13,I979=C$14,I979=C$15),"本月合计",IF(I979="本月合计","本年累计",MAX(I$3:I979)+1)))</f>
        <v>0</v>
      </c>
      <c r="J980" s="3">
        <f>IF(T980="",0,IF(INT(LEFT(T980,C$21))=B$21,MAX(J$3:J979)+1,0))</f>
        <v>0</v>
      </c>
      <c r="K980" s="6">
        <f>IF(AND(O980=B$23,Q980=B$24),MAX(K$3:K979)+1,0)</f>
        <v>0</v>
      </c>
    </row>
    <row r="981" spans="8:11" ht="15" customHeight="1" x14ac:dyDescent="0.15">
      <c r="H981" s="5">
        <f t="shared" si="16"/>
        <v>0</v>
      </c>
      <c r="I981" s="5">
        <f>IF(MAX(I$1:I978)&gt;=B$16,0,IF(OR(I980=C$4,I980=C$5,I980=C$6,I980=C$7,I980=C$8,I980=C$9,I980=C$10,I980=C$11,I980=C$12,I980=C$13,I980=C$14,I980=C$15),"本月合计",IF(I980="本月合计","本年累计",MAX(I$3:I980)+1)))</f>
        <v>0</v>
      </c>
      <c r="J981" s="3">
        <f>IF(T981="",0,IF(INT(LEFT(T981,C$21))=B$21,MAX(J$3:J980)+1,0))</f>
        <v>0</v>
      </c>
      <c r="K981" s="6">
        <f>IF(AND(O981=B$23,Q981=B$24),MAX(K$3:K980)+1,0)</f>
        <v>0</v>
      </c>
    </row>
    <row r="982" spans="8:11" ht="15" customHeight="1" x14ac:dyDescent="0.15">
      <c r="H982" s="5">
        <f t="shared" si="16"/>
        <v>0</v>
      </c>
      <c r="I982" s="5">
        <f>IF(MAX(I$1:I979)&gt;=B$16,0,IF(OR(I981=C$4,I981=C$5,I981=C$6,I981=C$7,I981=C$8,I981=C$9,I981=C$10,I981=C$11,I981=C$12,I981=C$13,I981=C$14,I981=C$15),"本月合计",IF(I981="本月合计","本年累计",MAX(I$3:I981)+1)))</f>
        <v>0</v>
      </c>
      <c r="J982" s="3">
        <f>IF(T982="",0,IF(INT(LEFT(T982,C$21))=B$21,MAX(J$3:J981)+1,0))</f>
        <v>0</v>
      </c>
      <c r="K982" s="6">
        <f>IF(AND(O982=B$23,Q982=B$24),MAX(K$3:K981)+1,0)</f>
        <v>0</v>
      </c>
    </row>
    <row r="983" spans="8:11" ht="15" customHeight="1" x14ac:dyDescent="0.15">
      <c r="H983" s="5">
        <f t="shared" si="16"/>
        <v>0</v>
      </c>
      <c r="I983" s="5">
        <f>IF(MAX(I$1:I980)&gt;=B$16,0,IF(OR(I982=C$4,I982=C$5,I982=C$6,I982=C$7,I982=C$8,I982=C$9,I982=C$10,I982=C$11,I982=C$12,I982=C$13,I982=C$14,I982=C$15),"本月合计",IF(I982="本月合计","本年累计",MAX(I$3:I982)+1)))</f>
        <v>0</v>
      </c>
      <c r="J983" s="3">
        <f>IF(T983="",0,IF(INT(LEFT(T983,C$21))=B$21,MAX(J$3:J982)+1,0))</f>
        <v>0</v>
      </c>
      <c r="K983" s="6">
        <f>IF(AND(O983=B$23,Q983=B$24),MAX(K$3:K982)+1,0)</f>
        <v>0</v>
      </c>
    </row>
    <row r="984" spans="8:11" ht="15" customHeight="1" x14ac:dyDescent="0.15">
      <c r="H984" s="5">
        <f t="shared" si="16"/>
        <v>0</v>
      </c>
      <c r="I984" s="5">
        <f>IF(MAX(I$1:I981)&gt;=B$16,0,IF(OR(I983=C$4,I983=C$5,I983=C$6,I983=C$7,I983=C$8,I983=C$9,I983=C$10,I983=C$11,I983=C$12,I983=C$13,I983=C$14,I983=C$15),"本月合计",IF(I983="本月合计","本年累计",MAX(I$3:I983)+1)))</f>
        <v>0</v>
      </c>
      <c r="J984" s="3">
        <f>IF(T984="",0,IF(INT(LEFT(T984,C$21))=B$21,MAX(J$3:J983)+1,0))</f>
        <v>0</v>
      </c>
      <c r="K984" s="6">
        <f>IF(AND(O984=B$23,Q984=B$24),MAX(K$3:K983)+1,0)</f>
        <v>0</v>
      </c>
    </row>
    <row r="985" spans="8:11" ht="15" customHeight="1" x14ac:dyDescent="0.15">
      <c r="H985" s="5">
        <f t="shared" si="16"/>
        <v>0</v>
      </c>
      <c r="I985" s="5">
        <f>IF(MAX(I$1:I982)&gt;=B$16,0,IF(OR(I984=C$4,I984=C$5,I984=C$6,I984=C$7,I984=C$8,I984=C$9,I984=C$10,I984=C$11,I984=C$12,I984=C$13,I984=C$14,I984=C$15),"本月合计",IF(I984="本月合计","本年累计",MAX(I$3:I984)+1)))</f>
        <v>0</v>
      </c>
      <c r="J985" s="3">
        <f>IF(T985="",0,IF(INT(LEFT(T985,C$21))=B$21,MAX(J$3:J984)+1,0))</f>
        <v>0</v>
      </c>
      <c r="K985" s="6">
        <f>IF(AND(O985=B$23,Q985=B$24),MAX(K$3:K984)+1,0)</f>
        <v>0</v>
      </c>
    </row>
    <row r="986" spans="8:11" ht="15" customHeight="1" x14ac:dyDescent="0.15">
      <c r="H986" s="5">
        <f t="shared" si="16"/>
        <v>0</v>
      </c>
      <c r="I986" s="5">
        <f>IF(MAX(I$1:I983)&gt;=B$16,0,IF(OR(I985=C$4,I985=C$5,I985=C$6,I985=C$7,I985=C$8,I985=C$9,I985=C$10,I985=C$11,I985=C$12,I985=C$13,I985=C$14,I985=C$15),"本月合计",IF(I985="本月合计","本年累计",MAX(I$3:I985)+1)))</f>
        <v>0</v>
      </c>
      <c r="J986" s="3">
        <f>IF(T986="",0,IF(INT(LEFT(T986,C$21))=B$21,MAX(J$3:J985)+1,0))</f>
        <v>0</v>
      </c>
      <c r="K986" s="6">
        <f>IF(AND(O986=B$23,Q986=B$24),MAX(K$3:K985)+1,0)</f>
        <v>0</v>
      </c>
    </row>
    <row r="987" spans="8:11" ht="15" customHeight="1" x14ac:dyDescent="0.15">
      <c r="H987" s="5">
        <f t="shared" si="16"/>
        <v>0</v>
      </c>
      <c r="I987" s="5">
        <f>IF(MAX(I$1:I984)&gt;=B$16,0,IF(OR(I986=C$4,I986=C$5,I986=C$6,I986=C$7,I986=C$8,I986=C$9,I986=C$10,I986=C$11,I986=C$12,I986=C$13,I986=C$14,I986=C$15),"本月合计",IF(I986="本月合计","本年累计",MAX(I$3:I986)+1)))</f>
        <v>0</v>
      </c>
      <c r="J987" s="3">
        <f>IF(T987="",0,IF(INT(LEFT(T987,C$21))=B$21,MAX(J$3:J986)+1,0))</f>
        <v>0</v>
      </c>
      <c r="K987" s="6">
        <f>IF(AND(O987=B$23,Q987=B$24),MAX(K$3:K986)+1,0)</f>
        <v>0</v>
      </c>
    </row>
    <row r="988" spans="8:11" ht="15" customHeight="1" x14ac:dyDescent="0.15">
      <c r="H988" s="5">
        <f t="shared" si="16"/>
        <v>0</v>
      </c>
      <c r="I988" s="5">
        <f>IF(MAX(I$1:I985)&gt;=B$16,0,IF(OR(I987=C$4,I987=C$5,I987=C$6,I987=C$7,I987=C$8,I987=C$9,I987=C$10,I987=C$11,I987=C$12,I987=C$13,I987=C$14,I987=C$15),"本月合计",IF(I987="本月合计","本年累计",MAX(I$3:I987)+1)))</f>
        <v>0</v>
      </c>
      <c r="J988" s="3">
        <f>IF(T988="",0,IF(INT(LEFT(T988,C$21))=B$21,MAX(J$3:J987)+1,0))</f>
        <v>0</v>
      </c>
      <c r="K988" s="6">
        <f>IF(AND(O988=B$23,Q988=B$24),MAX(K$3:K987)+1,0)</f>
        <v>0</v>
      </c>
    </row>
    <row r="989" spans="8:11" ht="15" customHeight="1" x14ac:dyDescent="0.15">
      <c r="H989" s="5">
        <f t="shared" si="16"/>
        <v>0</v>
      </c>
      <c r="I989" s="5">
        <f>IF(MAX(I$1:I986)&gt;=B$16,0,IF(OR(I988=C$4,I988=C$5,I988=C$6,I988=C$7,I988=C$8,I988=C$9,I988=C$10,I988=C$11,I988=C$12,I988=C$13,I988=C$14,I988=C$15),"本月合计",IF(I988="本月合计","本年累计",MAX(I$3:I988)+1)))</f>
        <v>0</v>
      </c>
      <c r="J989" s="3">
        <f>IF(T989="",0,IF(INT(LEFT(T989,C$21))=B$21,MAX(J$3:J988)+1,0))</f>
        <v>0</v>
      </c>
      <c r="K989" s="6">
        <f>IF(AND(O989=B$23,Q989=B$24),MAX(K$3:K988)+1,0)</f>
        <v>0</v>
      </c>
    </row>
    <row r="990" spans="8:11" ht="15" customHeight="1" x14ac:dyDescent="0.15">
      <c r="H990" s="5">
        <f t="shared" si="16"/>
        <v>0</v>
      </c>
      <c r="I990" s="5">
        <f>IF(MAX(I$1:I987)&gt;=B$16,0,IF(OR(I989=C$4,I989=C$5,I989=C$6,I989=C$7,I989=C$8,I989=C$9,I989=C$10,I989=C$11,I989=C$12,I989=C$13,I989=C$14,I989=C$15),"本月合计",IF(I989="本月合计","本年累计",MAX(I$3:I989)+1)))</f>
        <v>0</v>
      </c>
      <c r="J990" s="3">
        <f>IF(T990="",0,IF(INT(LEFT(T990,C$21))=B$21,MAX(J$3:J989)+1,0))</f>
        <v>0</v>
      </c>
      <c r="K990" s="6">
        <f>IF(AND(O990=B$23,Q990=B$24),MAX(K$3:K989)+1,0)</f>
        <v>0</v>
      </c>
    </row>
    <row r="991" spans="8:11" ht="15" customHeight="1" x14ac:dyDescent="0.15">
      <c r="H991" s="5">
        <f t="shared" si="16"/>
        <v>0</v>
      </c>
      <c r="I991" s="5">
        <f>IF(MAX(I$1:I988)&gt;=B$16,0,IF(OR(I990=C$4,I990=C$5,I990=C$6,I990=C$7,I990=C$8,I990=C$9,I990=C$10,I990=C$11,I990=C$12,I990=C$13,I990=C$14,I990=C$15),"本月合计",IF(I990="本月合计","本年累计",MAX(I$3:I990)+1)))</f>
        <v>0</v>
      </c>
      <c r="J991" s="3">
        <f>IF(T991="",0,IF(INT(LEFT(T991,C$21))=B$21,MAX(J$3:J990)+1,0))</f>
        <v>0</v>
      </c>
      <c r="K991" s="6">
        <f>IF(AND(O991=B$23,Q991=B$24),MAX(K$3:K990)+1,0)</f>
        <v>0</v>
      </c>
    </row>
    <row r="992" spans="8:11" ht="15" customHeight="1" x14ac:dyDescent="0.15">
      <c r="H992" s="5">
        <f t="shared" si="16"/>
        <v>0</v>
      </c>
      <c r="I992" s="5">
        <f>IF(MAX(I$1:I989)&gt;=B$16,0,IF(OR(I991=C$4,I991=C$5,I991=C$6,I991=C$7,I991=C$8,I991=C$9,I991=C$10,I991=C$11,I991=C$12,I991=C$13,I991=C$14,I991=C$15),"本月合计",IF(I991="本月合计","本年累计",MAX(I$3:I991)+1)))</f>
        <v>0</v>
      </c>
      <c r="J992" s="3">
        <f>IF(T992="",0,IF(INT(LEFT(T992,C$21))=B$21,MAX(J$3:J991)+1,0))</f>
        <v>0</v>
      </c>
      <c r="K992" s="6">
        <f>IF(AND(O992=B$23,Q992=B$24),MAX(K$3:K991)+1,0)</f>
        <v>0</v>
      </c>
    </row>
    <row r="993" spans="8:11" ht="15" customHeight="1" x14ac:dyDescent="0.15">
      <c r="H993" s="5">
        <f t="shared" si="16"/>
        <v>0</v>
      </c>
      <c r="I993" s="5">
        <f>IF(MAX(I$1:I990)&gt;=B$16,0,IF(OR(I992=C$4,I992=C$5,I992=C$6,I992=C$7,I992=C$8,I992=C$9,I992=C$10,I992=C$11,I992=C$12,I992=C$13,I992=C$14,I992=C$15),"本月合计",IF(I992="本月合计","本年累计",MAX(I$3:I992)+1)))</f>
        <v>0</v>
      </c>
      <c r="J993" s="3">
        <f>IF(T993="",0,IF(INT(LEFT(T993,C$21))=B$21,MAX(J$3:J992)+1,0))</f>
        <v>0</v>
      </c>
      <c r="K993" s="6">
        <f>IF(AND(O993=B$23,Q993=B$24),MAX(K$3:K992)+1,0)</f>
        <v>0</v>
      </c>
    </row>
    <row r="994" spans="8:11" ht="15" customHeight="1" x14ac:dyDescent="0.15">
      <c r="H994" s="5">
        <f t="shared" si="16"/>
        <v>0</v>
      </c>
      <c r="I994" s="5">
        <f>IF(MAX(I$1:I991)&gt;=B$16,0,IF(OR(I993=C$4,I993=C$5,I993=C$6,I993=C$7,I993=C$8,I993=C$9,I993=C$10,I993=C$11,I993=C$12,I993=C$13,I993=C$14,I993=C$15),"本月合计",IF(I993="本月合计","本年累计",MAX(I$3:I993)+1)))</f>
        <v>0</v>
      </c>
      <c r="J994" s="3">
        <f>IF(T994="",0,IF(INT(LEFT(T994,C$21))=B$21,MAX(J$3:J993)+1,0))</f>
        <v>0</v>
      </c>
      <c r="K994" s="6">
        <f>IF(AND(O994=B$23,Q994=B$24),MAX(K$3:K993)+1,0)</f>
        <v>0</v>
      </c>
    </row>
    <row r="995" spans="8:11" ht="15" customHeight="1" x14ac:dyDescent="0.15">
      <c r="H995" s="5">
        <f t="shared" si="16"/>
        <v>0</v>
      </c>
      <c r="I995" s="5">
        <f>IF(MAX(I$1:I992)&gt;=B$16,0,IF(OR(I994=C$4,I994=C$5,I994=C$6,I994=C$7,I994=C$8,I994=C$9,I994=C$10,I994=C$11,I994=C$12,I994=C$13,I994=C$14,I994=C$15),"本月合计",IF(I994="本月合计","本年累计",MAX(I$3:I994)+1)))</f>
        <v>0</v>
      </c>
      <c r="J995" s="3">
        <f>IF(T995="",0,IF(INT(LEFT(T995,C$21))=B$21,MAX(J$3:J994)+1,0))</f>
        <v>0</v>
      </c>
      <c r="K995" s="6">
        <f>IF(AND(O995=B$23,Q995=B$24),MAX(K$3:K994)+1,0)</f>
        <v>0</v>
      </c>
    </row>
    <row r="996" spans="8:11" ht="15" customHeight="1" x14ac:dyDescent="0.15">
      <c r="H996" s="5">
        <f t="shared" si="16"/>
        <v>0</v>
      </c>
      <c r="I996" s="5">
        <f>IF(MAX(I$1:I993)&gt;=B$16,0,IF(OR(I995=C$4,I995=C$5,I995=C$6,I995=C$7,I995=C$8,I995=C$9,I995=C$10,I995=C$11,I995=C$12,I995=C$13,I995=C$14,I995=C$15),"本月合计",IF(I995="本月合计","本年累计",MAX(I$3:I995)+1)))</f>
        <v>0</v>
      </c>
      <c r="J996" s="3">
        <f>IF(T996="",0,IF(INT(LEFT(T996,C$21))=B$21,MAX(J$3:J995)+1,0))</f>
        <v>0</v>
      </c>
      <c r="K996" s="6">
        <f>IF(AND(O996=B$23,Q996=B$24),MAX(K$3:K995)+1,0)</f>
        <v>0</v>
      </c>
    </row>
    <row r="997" spans="8:11" ht="15" customHeight="1" x14ac:dyDescent="0.15">
      <c r="H997" s="5">
        <f t="shared" si="16"/>
        <v>0</v>
      </c>
      <c r="I997" s="5">
        <f>IF(MAX(I$1:I994)&gt;=B$16,0,IF(OR(I996=C$4,I996=C$5,I996=C$6,I996=C$7,I996=C$8,I996=C$9,I996=C$10,I996=C$11,I996=C$12,I996=C$13,I996=C$14,I996=C$15),"本月合计",IF(I996="本月合计","本年累计",MAX(I$3:I996)+1)))</f>
        <v>0</v>
      </c>
      <c r="J997" s="3">
        <f>IF(T997="",0,IF(INT(LEFT(T997,C$21))=B$21,MAX(J$3:J996)+1,0))</f>
        <v>0</v>
      </c>
      <c r="K997" s="6">
        <f>IF(AND(O997=B$23,Q997=B$24),MAX(K$3:K996)+1,0)</f>
        <v>0</v>
      </c>
    </row>
    <row r="998" spans="8:11" ht="15" customHeight="1" x14ac:dyDescent="0.15">
      <c r="H998" s="5">
        <f t="shared" si="16"/>
        <v>0</v>
      </c>
      <c r="I998" s="5">
        <f>IF(MAX(I$1:I995)&gt;=B$16,0,IF(OR(I997=C$4,I997=C$5,I997=C$6,I997=C$7,I997=C$8,I997=C$9,I997=C$10,I997=C$11,I997=C$12,I997=C$13,I997=C$14,I997=C$15),"本月合计",IF(I997="本月合计","本年累计",MAX(I$3:I997)+1)))</f>
        <v>0</v>
      </c>
      <c r="J998" s="3">
        <f>IF(T998="",0,IF(INT(LEFT(T998,C$21))=B$21,MAX(J$3:J997)+1,0))</f>
        <v>0</v>
      </c>
      <c r="K998" s="6">
        <f>IF(AND(O998=B$23,Q998=B$24),MAX(K$3:K997)+1,0)</f>
        <v>0</v>
      </c>
    </row>
    <row r="999" spans="8:11" ht="15" customHeight="1" x14ac:dyDescent="0.15">
      <c r="H999" s="5">
        <f t="shared" si="16"/>
        <v>0</v>
      </c>
      <c r="I999" s="5">
        <f>IF(MAX(I$1:I996)&gt;=B$16,0,IF(OR(I998=C$4,I998=C$5,I998=C$6,I998=C$7,I998=C$8,I998=C$9,I998=C$10,I998=C$11,I998=C$12,I998=C$13,I998=C$14,I998=C$15),"本月合计",IF(I998="本月合计","本年累计",MAX(I$3:I998)+1)))</f>
        <v>0</v>
      </c>
      <c r="J999" s="3">
        <f>IF(T999="",0,IF(INT(LEFT(T999,C$21))=B$21,MAX(J$3:J998)+1,0))</f>
        <v>0</v>
      </c>
      <c r="K999" s="6">
        <f>IF(AND(O999=B$23,Q999=B$24),MAX(K$3:K998)+1,0)</f>
        <v>0</v>
      </c>
    </row>
    <row r="1000" spans="8:11" ht="15" customHeight="1" x14ac:dyDescent="0.15">
      <c r="H1000" s="5">
        <f t="shared" si="16"/>
        <v>0</v>
      </c>
      <c r="I1000" s="5">
        <f>IF(MAX(I$1:I997)&gt;=B$16,0,IF(OR(I999=C$4,I999=C$5,I999=C$6,I999=C$7,I999=C$8,I999=C$9,I999=C$10,I999=C$11,I999=C$12,I999=C$13,I999=C$14,I999=C$15),"本月合计",IF(I999="本月合计","本年累计",MAX(I$3:I999)+1)))</f>
        <v>0</v>
      </c>
      <c r="J1000" s="3">
        <f>IF(T1000="",0,IF(INT(LEFT(T1000,C$21))=B$21,MAX(J$3:J999)+1,0))</f>
        <v>0</v>
      </c>
      <c r="K1000" s="6">
        <f>IF(AND(O1000=B$23,Q1000=B$24),MAX(K$3:K999)+1,0)</f>
        <v>0</v>
      </c>
    </row>
    <row r="1001" spans="8:11" ht="15" customHeight="1" x14ac:dyDescent="0.15">
      <c r="H1001" s="5">
        <f t="shared" si="16"/>
        <v>0</v>
      </c>
      <c r="I1001" s="5">
        <f>IF(MAX(I$1:I998)&gt;=B$16,0,IF(OR(I1000=C$4,I1000=C$5,I1000=C$6,I1000=C$7,I1000=C$8,I1000=C$9,I1000=C$10,I1000=C$11,I1000=C$12,I1000=C$13,I1000=C$14,I1000=C$15),"本月合计",IF(I1000="本月合计","本年累计",MAX(I$3:I1000)+1)))</f>
        <v>0</v>
      </c>
      <c r="J1001" s="3">
        <f>IF(T1001="",0,IF(INT(LEFT(T1001,C$21))=B$21,MAX(J$3:J1000)+1,0))</f>
        <v>0</v>
      </c>
      <c r="K1001" s="6">
        <f>IF(AND(O1001=B$23,Q1001=B$24),MAX(K$3:K1000)+1,0)</f>
        <v>0</v>
      </c>
    </row>
    <row r="1002" spans="8:11" ht="15" customHeight="1" x14ac:dyDescent="0.15">
      <c r="H1002" s="5">
        <f t="shared" si="16"/>
        <v>0</v>
      </c>
      <c r="I1002" s="5">
        <f>IF(MAX(I$1:I999)&gt;=B$16,0,IF(OR(I1001=C$4,I1001=C$5,I1001=C$6,I1001=C$7,I1001=C$8,I1001=C$9,I1001=C$10,I1001=C$11,I1001=C$12,I1001=C$13,I1001=C$14,I1001=C$15),"本月合计",IF(I1001="本月合计","本年累计",MAX(I$3:I1001)+1)))</f>
        <v>0</v>
      </c>
      <c r="J1002" s="3">
        <f>IF(T1002="",0,IF(INT(LEFT(T1002,C$21))=B$21,MAX(J$3:J1001)+1,0))</f>
        <v>0</v>
      </c>
      <c r="K1002" s="6">
        <f>IF(AND(O1002=B$23,Q1002=B$24),MAX(K$3:K1001)+1,0)</f>
        <v>0</v>
      </c>
    </row>
    <row r="1003" spans="8:11" ht="15" customHeight="1" x14ac:dyDescent="0.15">
      <c r="H1003" s="5">
        <f t="shared" si="16"/>
        <v>0</v>
      </c>
      <c r="I1003" s="5">
        <f>IF(MAX(I$1:I1000)&gt;=B$16,0,IF(OR(I1002=C$4,I1002=C$5,I1002=C$6,I1002=C$7,I1002=C$8,I1002=C$9,I1002=C$10,I1002=C$11,I1002=C$12,I1002=C$13,I1002=C$14,I1002=C$15),"本月合计",IF(I1002="本月合计","本年累计",MAX(I$3:I1002)+1)))</f>
        <v>0</v>
      </c>
      <c r="J1003" s="3">
        <f>IF(T1003="",0,IF(INT(LEFT(T1003,C$21))=B$21,MAX(J$3:J1002)+1,0))</f>
        <v>0</v>
      </c>
      <c r="K1003" s="6">
        <f>IF(AND(O1003=B$23,Q1003=B$24),MAX(K$3:K1002)+1,0)</f>
        <v>0</v>
      </c>
    </row>
    <row r="1004" spans="8:11" ht="15" customHeight="1" x14ac:dyDescent="0.15">
      <c r="H1004" s="5">
        <f t="shared" si="16"/>
        <v>0</v>
      </c>
      <c r="I1004" s="5">
        <f>IF(MAX(I$1:I1001)&gt;=B$16,0,IF(OR(I1003=C$4,I1003=C$5,I1003=C$6,I1003=C$7,I1003=C$8,I1003=C$9,I1003=C$10,I1003=C$11,I1003=C$12,I1003=C$13,I1003=C$14,I1003=C$15),"本月合计",IF(I1003="本月合计","本年累计",MAX(I$3:I1003)+1)))</f>
        <v>0</v>
      </c>
      <c r="J1004" s="3">
        <f>IF(T1004="",0,IF(INT(LEFT(T1004,C$21))=B$21,MAX(J$3:J1003)+1,0))</f>
        <v>0</v>
      </c>
      <c r="K1004" s="6">
        <f>IF(AND(O1004=B$23,Q1004=B$24),MAX(K$3:K1003)+1,0)</f>
        <v>0</v>
      </c>
    </row>
    <row r="1005" spans="8:11" ht="15" customHeight="1" x14ac:dyDescent="0.15">
      <c r="H1005" s="5">
        <f t="shared" si="16"/>
        <v>0</v>
      </c>
      <c r="I1005" s="5">
        <f>IF(MAX(I$1:I1002)&gt;=B$16,0,IF(OR(I1004=C$4,I1004=C$5,I1004=C$6,I1004=C$7,I1004=C$8,I1004=C$9,I1004=C$10,I1004=C$11,I1004=C$12,I1004=C$13,I1004=C$14,I1004=C$15),"本月合计",IF(I1004="本月合计","本年累计",MAX(I$3:I1004)+1)))</f>
        <v>0</v>
      </c>
      <c r="J1005" s="3">
        <f>IF(T1005="",0,IF(INT(LEFT(T1005,C$21))=B$21,MAX(J$3:J1004)+1,0))</f>
        <v>0</v>
      </c>
      <c r="K1005" s="6">
        <f>IF(AND(O1005=B$23,Q1005=B$24),MAX(K$3:K1004)+1,0)</f>
        <v>0</v>
      </c>
    </row>
    <row r="1006" spans="8:11" ht="15" customHeight="1" x14ac:dyDescent="0.15">
      <c r="H1006" s="5">
        <f t="shared" si="16"/>
        <v>0</v>
      </c>
      <c r="I1006" s="5">
        <f>IF(MAX(I$1:I1003)&gt;=B$16,0,IF(OR(I1005=C$4,I1005=C$5,I1005=C$6,I1005=C$7,I1005=C$8,I1005=C$9,I1005=C$10,I1005=C$11,I1005=C$12,I1005=C$13,I1005=C$14,I1005=C$15),"本月合计",IF(I1005="本月合计","本年累计",MAX(I$3:I1005)+1)))</f>
        <v>0</v>
      </c>
      <c r="J1006" s="3">
        <f>IF(T1006="",0,IF(INT(LEFT(T1006,C$21))=B$21,MAX(J$3:J1005)+1,0))</f>
        <v>0</v>
      </c>
      <c r="K1006" s="6">
        <f>IF(AND(O1006=B$23,Q1006=B$24),MAX(K$3:K1005)+1,0)</f>
        <v>0</v>
      </c>
    </row>
    <row r="1007" spans="8:11" ht="15" customHeight="1" x14ac:dyDescent="0.15">
      <c r="H1007" s="5">
        <f t="shared" si="16"/>
        <v>0</v>
      </c>
      <c r="I1007" s="5">
        <f>IF(MAX(I$1:I1004)&gt;=B$16,0,IF(OR(I1006=C$4,I1006=C$5,I1006=C$6,I1006=C$7,I1006=C$8,I1006=C$9,I1006=C$10,I1006=C$11,I1006=C$12,I1006=C$13,I1006=C$14,I1006=C$15),"本月合计",IF(I1006="本月合计","本年累计",MAX(I$3:I1006)+1)))</f>
        <v>0</v>
      </c>
      <c r="J1007" s="3">
        <f>IF(T1007="",0,IF(INT(LEFT(T1007,C$21))=B$21,MAX(J$3:J1006)+1,0))</f>
        <v>0</v>
      </c>
      <c r="K1007" s="6">
        <f>IF(AND(O1007=B$23,Q1007=B$24),MAX(K$3:K1006)+1,0)</f>
        <v>0</v>
      </c>
    </row>
    <row r="1008" spans="8:11" ht="15" customHeight="1" x14ac:dyDescent="0.15">
      <c r="H1008" s="5">
        <f t="shared" si="16"/>
        <v>0</v>
      </c>
      <c r="I1008" s="5">
        <f>IF(MAX(I$1:I1005)&gt;=B$16,0,IF(OR(I1007=C$4,I1007=C$5,I1007=C$6,I1007=C$7,I1007=C$8,I1007=C$9,I1007=C$10,I1007=C$11,I1007=C$12,I1007=C$13,I1007=C$14,I1007=C$15),"本月合计",IF(I1007="本月合计","本年累计",MAX(I$3:I1007)+1)))</f>
        <v>0</v>
      </c>
      <c r="J1008" s="3">
        <f>IF(T1008="",0,IF(INT(LEFT(T1008,C$21))=B$21,MAX(J$3:J1007)+1,0))</f>
        <v>0</v>
      </c>
      <c r="K1008" s="6">
        <f>IF(AND(O1008=B$23,Q1008=B$24),MAX(K$3:K1007)+1,0)</f>
        <v>0</v>
      </c>
    </row>
    <row r="1009" spans="8:11" ht="15" customHeight="1" x14ac:dyDescent="0.15">
      <c r="H1009" s="5">
        <f t="shared" si="16"/>
        <v>0</v>
      </c>
      <c r="I1009" s="5">
        <f>IF(MAX(I$1:I1006)&gt;=B$16,0,IF(OR(I1008=C$4,I1008=C$5,I1008=C$6,I1008=C$7,I1008=C$8,I1008=C$9,I1008=C$10,I1008=C$11,I1008=C$12,I1008=C$13,I1008=C$14,I1008=C$15),"本月合计",IF(I1008="本月合计","本年累计",MAX(I$3:I1008)+1)))</f>
        <v>0</v>
      </c>
      <c r="J1009" s="3">
        <f>IF(T1009="",0,IF(INT(LEFT(T1009,C$21))=B$21,MAX(J$3:J1008)+1,0))</f>
        <v>0</v>
      </c>
      <c r="K1009" s="6">
        <f>IF(AND(O1009=B$23,Q1009=B$24),MAX(K$3:K1008)+1,0)</f>
        <v>0</v>
      </c>
    </row>
    <row r="1010" spans="8:11" ht="15" customHeight="1" x14ac:dyDescent="0.15">
      <c r="H1010" s="5">
        <f t="shared" si="16"/>
        <v>0</v>
      </c>
      <c r="I1010" s="5">
        <f>IF(MAX(I$1:I1007)&gt;=B$16,0,IF(OR(I1009=C$4,I1009=C$5,I1009=C$6,I1009=C$7,I1009=C$8,I1009=C$9,I1009=C$10,I1009=C$11,I1009=C$12,I1009=C$13,I1009=C$14,I1009=C$15),"本月合计",IF(I1009="本月合计","本年累计",MAX(I$3:I1009)+1)))</f>
        <v>0</v>
      </c>
      <c r="J1010" s="3">
        <f>IF(T1010="",0,IF(INT(LEFT(T1010,C$21))=B$21,MAX(J$3:J1009)+1,0))</f>
        <v>0</v>
      </c>
      <c r="K1010" s="6">
        <f>IF(AND(O1010=B$23,Q1010=B$24),MAX(K$3:K1009)+1,0)</f>
        <v>0</v>
      </c>
    </row>
    <row r="1011" spans="8:11" ht="15" customHeight="1" x14ac:dyDescent="0.15">
      <c r="H1011" s="5">
        <f t="shared" si="16"/>
        <v>0</v>
      </c>
      <c r="I1011" s="5">
        <f>IF(MAX(I$1:I1008)&gt;=B$16,0,IF(OR(I1010=C$4,I1010=C$5,I1010=C$6,I1010=C$7,I1010=C$8,I1010=C$9,I1010=C$10,I1010=C$11,I1010=C$12,I1010=C$13,I1010=C$14,I1010=C$15),"本月合计",IF(I1010="本月合计","本年累计",MAX(I$3:I1010)+1)))</f>
        <v>0</v>
      </c>
      <c r="J1011" s="3">
        <f>IF(T1011="",0,IF(INT(LEFT(T1011,C$21))=B$21,MAX(J$3:J1010)+1,0))</f>
        <v>0</v>
      </c>
      <c r="K1011" s="6">
        <f>IF(AND(O1011=B$23,Q1011=B$24),MAX(K$3:K1010)+1,0)</f>
        <v>0</v>
      </c>
    </row>
    <row r="1012" spans="8:11" ht="15" customHeight="1" x14ac:dyDescent="0.15">
      <c r="H1012" s="5">
        <f t="shared" si="16"/>
        <v>0</v>
      </c>
      <c r="I1012" s="5">
        <f>IF(MAX(I$1:I1009)&gt;=B$16,0,IF(OR(I1011=C$4,I1011=C$5,I1011=C$6,I1011=C$7,I1011=C$8,I1011=C$9,I1011=C$10,I1011=C$11,I1011=C$12,I1011=C$13,I1011=C$14,I1011=C$15),"本月合计",IF(I1011="本月合计","本年累计",MAX(I$3:I1011)+1)))</f>
        <v>0</v>
      </c>
      <c r="J1012" s="3">
        <f>IF(T1012="",0,IF(INT(LEFT(T1012,C$21))=B$21,MAX(J$3:J1011)+1,0))</f>
        <v>0</v>
      </c>
      <c r="K1012" s="6">
        <f>IF(AND(O1012=B$23,Q1012=B$24),MAX(K$3:K1011)+1,0)</f>
        <v>0</v>
      </c>
    </row>
    <row r="1013" spans="8:11" ht="15" customHeight="1" x14ac:dyDescent="0.15">
      <c r="H1013" s="5">
        <f t="shared" si="16"/>
        <v>0</v>
      </c>
      <c r="I1013" s="5">
        <f>IF(MAX(I$1:I1010)&gt;=B$16,0,IF(OR(I1012=C$4,I1012=C$5,I1012=C$6,I1012=C$7,I1012=C$8,I1012=C$9,I1012=C$10,I1012=C$11,I1012=C$12,I1012=C$13,I1012=C$14,I1012=C$15),"本月合计",IF(I1012="本月合计","本年累计",MAX(I$3:I1012)+1)))</f>
        <v>0</v>
      </c>
      <c r="J1013" s="3">
        <f>IF(T1013="",0,IF(INT(LEFT(T1013,C$21))=B$21,MAX(J$3:J1012)+1,0))</f>
        <v>0</v>
      </c>
      <c r="K1013" s="6">
        <f>IF(AND(O1013=B$23,Q1013=B$24),MAX(K$3:K1012)+1,0)</f>
        <v>0</v>
      </c>
    </row>
    <row r="1014" spans="8:11" ht="15" customHeight="1" x14ac:dyDescent="0.15">
      <c r="H1014" s="5">
        <f t="shared" si="16"/>
        <v>0</v>
      </c>
      <c r="I1014" s="5">
        <f>IF(MAX(I$1:I1011)&gt;=B$16,0,IF(OR(I1013=C$4,I1013=C$5,I1013=C$6,I1013=C$7,I1013=C$8,I1013=C$9,I1013=C$10,I1013=C$11,I1013=C$12,I1013=C$13,I1013=C$14,I1013=C$15),"本月合计",IF(I1013="本月合计","本年累计",MAX(I$3:I1013)+1)))</f>
        <v>0</v>
      </c>
      <c r="J1014" s="3">
        <f>IF(T1014="",0,IF(INT(LEFT(T1014,C$21))=B$21,MAX(J$3:J1013)+1,0))</f>
        <v>0</v>
      </c>
      <c r="K1014" s="6">
        <f>IF(AND(O1014=B$23,Q1014=B$24),MAX(K$3:K1013)+1,0)</f>
        <v>0</v>
      </c>
    </row>
    <row r="1015" spans="8:11" ht="15" customHeight="1" x14ac:dyDescent="0.15">
      <c r="H1015" s="5">
        <f t="shared" si="16"/>
        <v>0</v>
      </c>
      <c r="I1015" s="5">
        <f>IF(MAX(I$1:I1012)&gt;=B$16,0,IF(OR(I1014=C$4,I1014=C$5,I1014=C$6,I1014=C$7,I1014=C$8,I1014=C$9,I1014=C$10,I1014=C$11,I1014=C$12,I1014=C$13,I1014=C$14,I1014=C$15),"本月合计",IF(I1014="本月合计","本年累计",MAX(I$3:I1014)+1)))</f>
        <v>0</v>
      </c>
      <c r="J1015" s="3">
        <f>IF(T1015="",0,IF(INT(LEFT(T1015,C$21))=B$21,MAX(J$3:J1014)+1,0))</f>
        <v>0</v>
      </c>
      <c r="K1015" s="6">
        <f>IF(AND(O1015=B$23,Q1015=B$24),MAX(K$3:K1014)+1,0)</f>
        <v>0</v>
      </c>
    </row>
    <row r="1016" spans="8:11" ht="15" customHeight="1" x14ac:dyDescent="0.15">
      <c r="H1016" s="5">
        <f t="shared" si="16"/>
        <v>0</v>
      </c>
      <c r="I1016" s="5">
        <f>IF(MAX(I$1:I1013)&gt;=B$16,0,IF(OR(I1015=C$4,I1015=C$5,I1015=C$6,I1015=C$7,I1015=C$8,I1015=C$9,I1015=C$10,I1015=C$11,I1015=C$12,I1015=C$13,I1015=C$14,I1015=C$15),"本月合计",IF(I1015="本月合计","本年累计",MAX(I$3:I1015)+1)))</f>
        <v>0</v>
      </c>
      <c r="J1016" s="3">
        <f>IF(T1016="",0,IF(INT(LEFT(T1016,C$21))=B$21,MAX(J$3:J1015)+1,0))</f>
        <v>0</v>
      </c>
      <c r="K1016" s="6">
        <f>IF(AND(O1016=B$23,Q1016=B$24),MAX(K$3:K1015)+1,0)</f>
        <v>0</v>
      </c>
    </row>
    <row r="1017" spans="8:11" ht="15" customHeight="1" x14ac:dyDescent="0.15">
      <c r="H1017" s="5">
        <f t="shared" si="16"/>
        <v>0</v>
      </c>
      <c r="I1017" s="5">
        <f>IF(MAX(I$1:I1014)&gt;=B$16,0,IF(OR(I1016=C$4,I1016=C$5,I1016=C$6,I1016=C$7,I1016=C$8,I1016=C$9,I1016=C$10,I1016=C$11,I1016=C$12,I1016=C$13,I1016=C$14,I1016=C$15),"本月合计",IF(I1016="本月合计","本年累计",MAX(I$3:I1016)+1)))</f>
        <v>0</v>
      </c>
      <c r="J1017" s="3">
        <f>IF(T1017="",0,IF(INT(LEFT(T1017,C$21))=B$21,MAX(J$3:J1016)+1,0))</f>
        <v>0</v>
      </c>
      <c r="K1017" s="6">
        <f>IF(AND(O1017=B$23,Q1017=B$24),MAX(K$3:K1016)+1,0)</f>
        <v>0</v>
      </c>
    </row>
    <row r="1018" spans="8:11" ht="15" customHeight="1" x14ac:dyDescent="0.15">
      <c r="H1018" s="5">
        <f t="shared" si="16"/>
        <v>0</v>
      </c>
      <c r="I1018" s="5">
        <f>IF(MAX(I$1:I1015)&gt;=B$16,0,IF(OR(I1017=C$4,I1017=C$5,I1017=C$6,I1017=C$7,I1017=C$8,I1017=C$9,I1017=C$10,I1017=C$11,I1017=C$12,I1017=C$13,I1017=C$14,I1017=C$15),"本月合计",IF(I1017="本月合计","本年累计",MAX(I$3:I1017)+1)))</f>
        <v>0</v>
      </c>
      <c r="J1018" s="3">
        <f>IF(T1018="",0,IF(INT(LEFT(T1018,C$21))=B$21,MAX(J$3:J1017)+1,0))</f>
        <v>0</v>
      </c>
      <c r="K1018" s="6">
        <f>IF(AND(O1018=B$23,Q1018=B$24),MAX(K$3:K1017)+1,0)</f>
        <v>0</v>
      </c>
    </row>
    <row r="1019" spans="8:11" ht="15" customHeight="1" x14ac:dyDescent="0.15">
      <c r="H1019" s="5">
        <f t="shared" si="16"/>
        <v>0</v>
      </c>
      <c r="I1019" s="5">
        <f>IF(MAX(I$1:I1016)&gt;=B$16,0,IF(OR(I1018=C$4,I1018=C$5,I1018=C$6,I1018=C$7,I1018=C$8,I1018=C$9,I1018=C$10,I1018=C$11,I1018=C$12,I1018=C$13,I1018=C$14,I1018=C$15),"本月合计",IF(I1018="本月合计","本年累计",MAX(I$3:I1018)+1)))</f>
        <v>0</v>
      </c>
      <c r="J1019" s="3">
        <f>IF(T1019="",0,IF(INT(LEFT(T1019,C$21))=B$21,MAX(J$3:J1018)+1,0))</f>
        <v>0</v>
      </c>
      <c r="K1019" s="6">
        <f>IF(AND(O1019=B$23,Q1019=B$24),MAX(K$3:K1018)+1,0)</f>
        <v>0</v>
      </c>
    </row>
    <row r="1020" spans="8:11" ht="15" customHeight="1" x14ac:dyDescent="0.15">
      <c r="H1020" s="5">
        <f t="shared" si="16"/>
        <v>0</v>
      </c>
      <c r="I1020" s="5">
        <f>IF(MAX(I$1:I1017)&gt;=B$16,0,IF(OR(I1019=C$4,I1019=C$5,I1019=C$6,I1019=C$7,I1019=C$8,I1019=C$9,I1019=C$10,I1019=C$11,I1019=C$12,I1019=C$13,I1019=C$14,I1019=C$15),"本月合计",IF(I1019="本月合计","本年累计",MAX(I$3:I1019)+1)))</f>
        <v>0</v>
      </c>
      <c r="J1020" s="3">
        <f>IF(T1020="",0,IF(INT(LEFT(T1020,C$21))=B$21,MAX(J$3:J1019)+1,0))</f>
        <v>0</v>
      </c>
      <c r="K1020" s="6">
        <f>IF(AND(O1020=B$23,Q1020=B$24),MAX(K$3:K1019)+1,0)</f>
        <v>0</v>
      </c>
    </row>
    <row r="1021" spans="8:11" ht="15" customHeight="1" x14ac:dyDescent="0.15">
      <c r="H1021" s="5">
        <f t="shared" si="16"/>
        <v>0</v>
      </c>
      <c r="I1021" s="5">
        <f>IF(MAX(I$1:I1018)&gt;=B$16,0,IF(OR(I1020=C$4,I1020=C$5,I1020=C$6,I1020=C$7,I1020=C$8,I1020=C$9,I1020=C$10,I1020=C$11,I1020=C$12,I1020=C$13,I1020=C$14,I1020=C$15),"本月合计",IF(I1020="本月合计","本年累计",MAX(I$3:I1020)+1)))</f>
        <v>0</v>
      </c>
      <c r="J1021" s="3">
        <f>IF(T1021="",0,IF(INT(LEFT(T1021,C$21))=B$21,MAX(J$3:J1020)+1,0))</f>
        <v>0</v>
      </c>
      <c r="K1021" s="6">
        <f>IF(AND(O1021=B$23,Q1021=B$24),MAX(K$3:K1020)+1,0)</f>
        <v>0</v>
      </c>
    </row>
    <row r="1022" spans="8:11" ht="15" customHeight="1" x14ac:dyDescent="0.15">
      <c r="H1022" s="5">
        <f t="shared" si="16"/>
        <v>0</v>
      </c>
      <c r="I1022" s="5">
        <f>IF(MAX(I$1:I1019)&gt;=B$16,0,IF(OR(I1021=C$4,I1021=C$5,I1021=C$6,I1021=C$7,I1021=C$8,I1021=C$9,I1021=C$10,I1021=C$11,I1021=C$12,I1021=C$13,I1021=C$14,I1021=C$15),"本月合计",IF(I1021="本月合计","本年累计",MAX(I$3:I1021)+1)))</f>
        <v>0</v>
      </c>
      <c r="J1022" s="3">
        <f>IF(T1022="",0,IF(INT(LEFT(T1022,C$21))=B$21,MAX(J$3:J1021)+1,0))</f>
        <v>0</v>
      </c>
      <c r="K1022" s="6">
        <f>IF(AND(O1022=B$23,Q1022=B$24),MAX(K$3:K1021)+1,0)</f>
        <v>0</v>
      </c>
    </row>
    <row r="1023" spans="8:11" ht="15" customHeight="1" x14ac:dyDescent="0.15">
      <c r="H1023" s="5">
        <f t="shared" si="16"/>
        <v>0</v>
      </c>
      <c r="I1023" s="5">
        <f>IF(MAX(I$1:I1020)&gt;=B$16,0,IF(OR(I1022=C$4,I1022=C$5,I1022=C$6,I1022=C$7,I1022=C$8,I1022=C$9,I1022=C$10,I1022=C$11,I1022=C$12,I1022=C$13,I1022=C$14,I1022=C$15),"本月合计",IF(I1022="本月合计","本年累计",MAX(I$3:I1022)+1)))</f>
        <v>0</v>
      </c>
      <c r="J1023" s="3">
        <f>IF(T1023="",0,IF(INT(LEFT(T1023,C$21))=B$21,MAX(J$3:J1022)+1,0))</f>
        <v>0</v>
      </c>
      <c r="K1023" s="6">
        <f>IF(AND(O1023=B$23,Q1023=B$24),MAX(K$3:K1022)+1,0)</f>
        <v>0</v>
      </c>
    </row>
    <row r="1024" spans="8:11" ht="15" customHeight="1" x14ac:dyDescent="0.15">
      <c r="H1024" s="5">
        <f t="shared" si="16"/>
        <v>0</v>
      </c>
      <c r="I1024" s="5">
        <f>IF(MAX(I$1:I1021)&gt;=B$16,0,IF(OR(I1023=C$4,I1023=C$5,I1023=C$6,I1023=C$7,I1023=C$8,I1023=C$9,I1023=C$10,I1023=C$11,I1023=C$12,I1023=C$13,I1023=C$14,I1023=C$15),"本月合计",IF(I1023="本月合计","本年累计",MAX(I$3:I1023)+1)))</f>
        <v>0</v>
      </c>
      <c r="J1024" s="3">
        <f>IF(T1024="",0,IF(INT(LEFT(T1024,C$21))=B$21,MAX(J$3:J1023)+1,0))</f>
        <v>0</v>
      </c>
      <c r="K1024" s="6">
        <f>IF(AND(O1024=B$23,Q1024=B$24),MAX(K$3:K1023)+1,0)</f>
        <v>0</v>
      </c>
    </row>
    <row r="1025" spans="8:11" ht="15" customHeight="1" x14ac:dyDescent="0.15">
      <c r="H1025" s="5">
        <f t="shared" si="16"/>
        <v>0</v>
      </c>
      <c r="I1025" s="5">
        <f>IF(MAX(I$1:I1022)&gt;=B$16,0,IF(OR(I1024=C$4,I1024=C$5,I1024=C$6,I1024=C$7,I1024=C$8,I1024=C$9,I1024=C$10,I1024=C$11,I1024=C$12,I1024=C$13,I1024=C$14,I1024=C$15),"本月合计",IF(I1024="本月合计","本年累计",MAX(I$3:I1024)+1)))</f>
        <v>0</v>
      </c>
      <c r="J1025" s="3">
        <f>IF(T1025="",0,IF(INT(LEFT(T1025,C$21))=B$21,MAX(J$3:J1024)+1,0))</f>
        <v>0</v>
      </c>
      <c r="K1025" s="6">
        <f>IF(AND(O1025=B$23,Q1025=B$24),MAX(K$3:K1024)+1,0)</f>
        <v>0</v>
      </c>
    </row>
    <row r="1026" spans="8:11" ht="15" customHeight="1" x14ac:dyDescent="0.15">
      <c r="H1026" s="5">
        <f t="shared" si="16"/>
        <v>0</v>
      </c>
      <c r="I1026" s="5">
        <f>IF(MAX(I$1:I1023)&gt;=B$16,0,IF(OR(I1025=C$4,I1025=C$5,I1025=C$6,I1025=C$7,I1025=C$8,I1025=C$9,I1025=C$10,I1025=C$11,I1025=C$12,I1025=C$13,I1025=C$14,I1025=C$15),"本月合计",IF(I1025="本月合计","本年累计",MAX(I$3:I1025)+1)))</f>
        <v>0</v>
      </c>
      <c r="J1026" s="3">
        <f>IF(T1026="",0,IF(INT(LEFT(T1026,C$21))=B$21,MAX(J$3:J1025)+1,0))</f>
        <v>0</v>
      </c>
      <c r="K1026" s="6">
        <f>IF(AND(O1026=B$23,Q1026=B$24),MAX(K$3:K1025)+1,0)</f>
        <v>0</v>
      </c>
    </row>
    <row r="1027" spans="8:11" ht="15" customHeight="1" x14ac:dyDescent="0.15">
      <c r="H1027" s="5">
        <f t="shared" si="16"/>
        <v>0</v>
      </c>
      <c r="I1027" s="5">
        <f>IF(MAX(I$1:I1024)&gt;=B$16,0,IF(OR(I1026=C$4,I1026=C$5,I1026=C$6,I1026=C$7,I1026=C$8,I1026=C$9,I1026=C$10,I1026=C$11,I1026=C$12,I1026=C$13,I1026=C$14,I1026=C$15),"本月合计",IF(I1026="本月合计","本年累计",MAX(I$3:I1026)+1)))</f>
        <v>0</v>
      </c>
      <c r="J1027" s="3">
        <f>IF(T1027="",0,IF(INT(LEFT(T1027,C$21))=B$21,MAX(J$3:J1026)+1,0))</f>
        <v>0</v>
      </c>
      <c r="K1027" s="6">
        <f>IF(AND(O1027=B$23,Q1027=B$24),MAX(K$3:K1026)+1,0)</f>
        <v>0</v>
      </c>
    </row>
    <row r="1028" spans="8:11" ht="15" customHeight="1" x14ac:dyDescent="0.15">
      <c r="H1028" s="5">
        <f t="shared" si="16"/>
        <v>0</v>
      </c>
      <c r="I1028" s="5">
        <f>IF(MAX(I$1:I1025)&gt;=B$16,0,IF(OR(I1027=C$4,I1027=C$5,I1027=C$6,I1027=C$7,I1027=C$8,I1027=C$9,I1027=C$10,I1027=C$11,I1027=C$12,I1027=C$13,I1027=C$14,I1027=C$15),"本月合计",IF(I1027="本月合计","本年累计",MAX(I$3:I1027)+1)))</f>
        <v>0</v>
      </c>
      <c r="J1028" s="3">
        <f>IF(T1028="",0,IF(INT(LEFT(T1028,C$21))=B$21,MAX(J$3:J1027)+1,0))</f>
        <v>0</v>
      </c>
      <c r="K1028" s="6">
        <f>IF(AND(O1028=B$23,Q1028=B$24),MAX(K$3:K1027)+1,0)</f>
        <v>0</v>
      </c>
    </row>
    <row r="1029" spans="8:11" ht="15" customHeight="1" x14ac:dyDescent="0.15">
      <c r="H1029" s="5">
        <f t="shared" ref="H1029:H1092" si="17">IF(I1029=0,0,ROW()-3)</f>
        <v>0</v>
      </c>
      <c r="I1029" s="5">
        <f>IF(MAX(I$1:I1026)&gt;=B$16,0,IF(OR(I1028=C$4,I1028=C$5,I1028=C$6,I1028=C$7,I1028=C$8,I1028=C$9,I1028=C$10,I1028=C$11,I1028=C$12,I1028=C$13,I1028=C$14,I1028=C$15),"本月合计",IF(I1028="本月合计","本年累计",MAX(I$3:I1028)+1)))</f>
        <v>0</v>
      </c>
      <c r="J1029" s="3">
        <f>IF(T1029="",0,IF(INT(LEFT(T1029,C$21))=B$21,MAX(J$3:J1028)+1,0))</f>
        <v>0</v>
      </c>
      <c r="K1029" s="6">
        <f>IF(AND(O1029=B$23,Q1029=B$24),MAX(K$3:K1028)+1,0)</f>
        <v>0</v>
      </c>
    </row>
    <row r="1030" spans="8:11" ht="15" customHeight="1" x14ac:dyDescent="0.15">
      <c r="H1030" s="5">
        <f t="shared" si="17"/>
        <v>0</v>
      </c>
      <c r="I1030" s="5">
        <f>IF(MAX(I$1:I1027)&gt;=B$16,0,IF(OR(I1029=C$4,I1029=C$5,I1029=C$6,I1029=C$7,I1029=C$8,I1029=C$9,I1029=C$10,I1029=C$11,I1029=C$12,I1029=C$13,I1029=C$14,I1029=C$15),"本月合计",IF(I1029="本月合计","本年累计",MAX(I$3:I1029)+1)))</f>
        <v>0</v>
      </c>
      <c r="J1030" s="3">
        <f>IF(T1030="",0,IF(INT(LEFT(T1030,C$21))=B$21,MAX(J$3:J1029)+1,0))</f>
        <v>0</v>
      </c>
      <c r="K1030" s="6">
        <f>IF(AND(O1030=B$23,Q1030=B$24),MAX(K$3:K1029)+1,0)</f>
        <v>0</v>
      </c>
    </row>
    <row r="1031" spans="8:11" ht="15" customHeight="1" x14ac:dyDescent="0.15">
      <c r="H1031" s="5">
        <f t="shared" si="17"/>
        <v>0</v>
      </c>
      <c r="I1031" s="5">
        <f>IF(MAX(I$1:I1028)&gt;=B$16,0,IF(OR(I1030=C$4,I1030=C$5,I1030=C$6,I1030=C$7,I1030=C$8,I1030=C$9,I1030=C$10,I1030=C$11,I1030=C$12,I1030=C$13,I1030=C$14,I1030=C$15),"本月合计",IF(I1030="本月合计","本年累计",MAX(I$3:I1030)+1)))</f>
        <v>0</v>
      </c>
      <c r="J1031" s="3">
        <f>IF(T1031="",0,IF(INT(LEFT(T1031,C$21))=B$21,MAX(J$3:J1030)+1,0))</f>
        <v>0</v>
      </c>
      <c r="K1031" s="6">
        <f>IF(AND(O1031=B$23,Q1031=B$24),MAX(K$3:K1030)+1,0)</f>
        <v>0</v>
      </c>
    </row>
    <row r="1032" spans="8:11" ht="15" customHeight="1" x14ac:dyDescent="0.15">
      <c r="H1032" s="5">
        <f t="shared" si="17"/>
        <v>0</v>
      </c>
      <c r="I1032" s="5">
        <f>IF(MAX(I$1:I1029)&gt;=B$16,0,IF(OR(I1031=C$4,I1031=C$5,I1031=C$6,I1031=C$7,I1031=C$8,I1031=C$9,I1031=C$10,I1031=C$11,I1031=C$12,I1031=C$13,I1031=C$14,I1031=C$15),"本月合计",IF(I1031="本月合计","本年累计",MAX(I$3:I1031)+1)))</f>
        <v>0</v>
      </c>
      <c r="J1032" s="3">
        <f>IF(T1032="",0,IF(INT(LEFT(T1032,C$21))=B$21,MAX(J$3:J1031)+1,0))</f>
        <v>0</v>
      </c>
      <c r="K1032" s="6">
        <f>IF(AND(O1032=B$23,Q1032=B$24),MAX(K$3:K1031)+1,0)</f>
        <v>0</v>
      </c>
    </row>
    <row r="1033" spans="8:11" ht="15" customHeight="1" x14ac:dyDescent="0.15">
      <c r="H1033" s="5">
        <f t="shared" si="17"/>
        <v>0</v>
      </c>
      <c r="I1033" s="5">
        <f>IF(MAX(I$1:I1030)&gt;=B$16,0,IF(OR(I1032=C$4,I1032=C$5,I1032=C$6,I1032=C$7,I1032=C$8,I1032=C$9,I1032=C$10,I1032=C$11,I1032=C$12,I1032=C$13,I1032=C$14,I1032=C$15),"本月合计",IF(I1032="本月合计","本年累计",MAX(I$3:I1032)+1)))</f>
        <v>0</v>
      </c>
      <c r="J1033" s="3">
        <f>IF(T1033="",0,IF(INT(LEFT(T1033,C$21))=B$21,MAX(J$3:J1032)+1,0))</f>
        <v>0</v>
      </c>
      <c r="K1033" s="6">
        <f>IF(AND(O1033=B$23,Q1033=B$24),MAX(K$3:K1032)+1,0)</f>
        <v>0</v>
      </c>
    </row>
    <row r="1034" spans="8:11" ht="15" customHeight="1" x14ac:dyDescent="0.15">
      <c r="H1034" s="5">
        <f t="shared" si="17"/>
        <v>0</v>
      </c>
      <c r="I1034" s="5">
        <f>IF(MAX(I$1:I1031)&gt;=B$16,0,IF(OR(I1033=C$4,I1033=C$5,I1033=C$6,I1033=C$7,I1033=C$8,I1033=C$9,I1033=C$10,I1033=C$11,I1033=C$12,I1033=C$13,I1033=C$14,I1033=C$15),"本月合计",IF(I1033="本月合计","本年累计",MAX(I$3:I1033)+1)))</f>
        <v>0</v>
      </c>
      <c r="J1034" s="3">
        <f>IF(T1034="",0,IF(INT(LEFT(T1034,C$21))=B$21,MAX(J$3:J1033)+1,0))</f>
        <v>0</v>
      </c>
      <c r="K1034" s="6">
        <f>IF(AND(O1034=B$23,Q1034=B$24),MAX(K$3:K1033)+1,0)</f>
        <v>0</v>
      </c>
    </row>
    <row r="1035" spans="8:11" ht="15" customHeight="1" x14ac:dyDescent="0.15">
      <c r="H1035" s="5">
        <f t="shared" si="17"/>
        <v>0</v>
      </c>
      <c r="I1035" s="5">
        <f>IF(MAX(I$1:I1032)&gt;=B$16,0,IF(OR(I1034=C$4,I1034=C$5,I1034=C$6,I1034=C$7,I1034=C$8,I1034=C$9,I1034=C$10,I1034=C$11,I1034=C$12,I1034=C$13,I1034=C$14,I1034=C$15),"本月合计",IF(I1034="本月合计","本年累计",MAX(I$3:I1034)+1)))</f>
        <v>0</v>
      </c>
      <c r="J1035" s="3">
        <f>IF(T1035="",0,IF(INT(LEFT(T1035,C$21))=B$21,MAX(J$3:J1034)+1,0))</f>
        <v>0</v>
      </c>
      <c r="K1035" s="6">
        <f>IF(AND(O1035=B$23,Q1035=B$24),MAX(K$3:K1034)+1,0)</f>
        <v>0</v>
      </c>
    </row>
    <row r="1036" spans="8:11" ht="15" customHeight="1" x14ac:dyDescent="0.15">
      <c r="H1036" s="5">
        <f t="shared" si="17"/>
        <v>0</v>
      </c>
      <c r="I1036" s="5">
        <f>IF(MAX(I$1:I1033)&gt;=B$16,0,IF(OR(I1035=C$4,I1035=C$5,I1035=C$6,I1035=C$7,I1035=C$8,I1035=C$9,I1035=C$10,I1035=C$11,I1035=C$12,I1035=C$13,I1035=C$14,I1035=C$15),"本月合计",IF(I1035="本月合计","本年累计",MAX(I$3:I1035)+1)))</f>
        <v>0</v>
      </c>
      <c r="J1036" s="3">
        <f>IF(T1036="",0,IF(INT(LEFT(T1036,C$21))=B$21,MAX(J$3:J1035)+1,0))</f>
        <v>0</v>
      </c>
      <c r="K1036" s="6">
        <f>IF(AND(O1036=B$23,Q1036=B$24),MAX(K$3:K1035)+1,0)</f>
        <v>0</v>
      </c>
    </row>
    <row r="1037" spans="8:11" ht="15" customHeight="1" x14ac:dyDescent="0.15">
      <c r="H1037" s="5">
        <f t="shared" si="17"/>
        <v>0</v>
      </c>
      <c r="I1037" s="5">
        <f>IF(MAX(I$1:I1034)&gt;=B$16,0,IF(OR(I1036=C$4,I1036=C$5,I1036=C$6,I1036=C$7,I1036=C$8,I1036=C$9,I1036=C$10,I1036=C$11,I1036=C$12,I1036=C$13,I1036=C$14,I1036=C$15),"本月合计",IF(I1036="本月合计","本年累计",MAX(I$3:I1036)+1)))</f>
        <v>0</v>
      </c>
      <c r="J1037" s="3">
        <f>IF(T1037="",0,IF(INT(LEFT(T1037,C$21))=B$21,MAX(J$3:J1036)+1,0))</f>
        <v>0</v>
      </c>
      <c r="K1037" s="6">
        <f>IF(AND(O1037=B$23,Q1037=B$24),MAX(K$3:K1036)+1,0)</f>
        <v>0</v>
      </c>
    </row>
    <row r="1038" spans="8:11" ht="15" customHeight="1" x14ac:dyDescent="0.15">
      <c r="H1038" s="5">
        <f t="shared" si="17"/>
        <v>0</v>
      </c>
      <c r="I1038" s="5">
        <f>IF(MAX(I$1:I1035)&gt;=B$16,0,IF(OR(I1037=C$4,I1037=C$5,I1037=C$6,I1037=C$7,I1037=C$8,I1037=C$9,I1037=C$10,I1037=C$11,I1037=C$12,I1037=C$13,I1037=C$14,I1037=C$15),"本月合计",IF(I1037="本月合计","本年累计",MAX(I$3:I1037)+1)))</f>
        <v>0</v>
      </c>
      <c r="J1038" s="3">
        <f>IF(T1038="",0,IF(INT(LEFT(T1038,C$21))=B$21,MAX(J$3:J1037)+1,0))</f>
        <v>0</v>
      </c>
      <c r="K1038" s="6">
        <f>IF(AND(O1038=B$23,Q1038=B$24),MAX(K$3:K1037)+1,0)</f>
        <v>0</v>
      </c>
    </row>
    <row r="1039" spans="8:11" ht="15" customHeight="1" x14ac:dyDescent="0.15">
      <c r="H1039" s="5">
        <f t="shared" si="17"/>
        <v>0</v>
      </c>
      <c r="I1039" s="5">
        <f>IF(MAX(I$1:I1036)&gt;=B$16,0,IF(OR(I1038=C$4,I1038=C$5,I1038=C$6,I1038=C$7,I1038=C$8,I1038=C$9,I1038=C$10,I1038=C$11,I1038=C$12,I1038=C$13,I1038=C$14,I1038=C$15),"本月合计",IF(I1038="本月合计","本年累计",MAX(I$3:I1038)+1)))</f>
        <v>0</v>
      </c>
      <c r="J1039" s="3">
        <f>IF(T1039="",0,IF(INT(LEFT(T1039,C$21))=B$21,MAX(J$3:J1038)+1,0))</f>
        <v>0</v>
      </c>
      <c r="K1039" s="6">
        <f>IF(AND(O1039=B$23,Q1039=B$24),MAX(K$3:K1038)+1,0)</f>
        <v>0</v>
      </c>
    </row>
    <row r="1040" spans="8:11" ht="15" customHeight="1" x14ac:dyDescent="0.15">
      <c r="H1040" s="5">
        <f t="shared" si="17"/>
        <v>0</v>
      </c>
      <c r="I1040" s="5">
        <f>IF(MAX(I$1:I1037)&gt;=B$16,0,IF(OR(I1039=C$4,I1039=C$5,I1039=C$6,I1039=C$7,I1039=C$8,I1039=C$9,I1039=C$10,I1039=C$11,I1039=C$12,I1039=C$13,I1039=C$14,I1039=C$15),"本月合计",IF(I1039="本月合计","本年累计",MAX(I$3:I1039)+1)))</f>
        <v>0</v>
      </c>
      <c r="J1040" s="3">
        <f>IF(T1040="",0,IF(INT(LEFT(T1040,C$21))=B$21,MAX(J$3:J1039)+1,0))</f>
        <v>0</v>
      </c>
      <c r="K1040" s="6">
        <f>IF(AND(O1040=B$23,Q1040=B$24),MAX(K$3:K1039)+1,0)</f>
        <v>0</v>
      </c>
    </row>
    <row r="1041" spans="8:11" ht="15" customHeight="1" x14ac:dyDescent="0.15">
      <c r="H1041" s="5">
        <f t="shared" si="17"/>
        <v>0</v>
      </c>
      <c r="I1041" s="5">
        <f>IF(MAX(I$1:I1038)&gt;=B$16,0,IF(OR(I1040=C$4,I1040=C$5,I1040=C$6,I1040=C$7,I1040=C$8,I1040=C$9,I1040=C$10,I1040=C$11,I1040=C$12,I1040=C$13,I1040=C$14,I1040=C$15),"本月合计",IF(I1040="本月合计","本年累计",MAX(I$3:I1040)+1)))</f>
        <v>0</v>
      </c>
      <c r="J1041" s="3">
        <f>IF(T1041="",0,IF(INT(LEFT(T1041,C$21))=B$21,MAX(J$3:J1040)+1,0))</f>
        <v>0</v>
      </c>
      <c r="K1041" s="6">
        <f>IF(AND(O1041=B$23,Q1041=B$24),MAX(K$3:K1040)+1,0)</f>
        <v>0</v>
      </c>
    </row>
    <row r="1042" spans="8:11" ht="15" customHeight="1" x14ac:dyDescent="0.15">
      <c r="H1042" s="5">
        <f t="shared" si="17"/>
        <v>0</v>
      </c>
      <c r="I1042" s="5">
        <f>IF(MAX(I$1:I1039)&gt;=B$16,0,IF(OR(I1041=C$4,I1041=C$5,I1041=C$6,I1041=C$7,I1041=C$8,I1041=C$9,I1041=C$10,I1041=C$11,I1041=C$12,I1041=C$13,I1041=C$14,I1041=C$15),"本月合计",IF(I1041="本月合计","本年累计",MAX(I$3:I1041)+1)))</f>
        <v>0</v>
      </c>
      <c r="J1042" s="3">
        <f>IF(T1042="",0,IF(INT(LEFT(T1042,C$21))=B$21,MAX(J$3:J1041)+1,0))</f>
        <v>0</v>
      </c>
      <c r="K1042" s="6">
        <f>IF(AND(O1042=B$23,Q1042=B$24),MAX(K$3:K1041)+1,0)</f>
        <v>0</v>
      </c>
    </row>
    <row r="1043" spans="8:11" ht="15" customHeight="1" x14ac:dyDescent="0.15">
      <c r="H1043" s="5">
        <f t="shared" si="17"/>
        <v>0</v>
      </c>
      <c r="I1043" s="5">
        <f>IF(MAX(I$1:I1040)&gt;=B$16,0,IF(OR(I1042=C$4,I1042=C$5,I1042=C$6,I1042=C$7,I1042=C$8,I1042=C$9,I1042=C$10,I1042=C$11,I1042=C$12,I1042=C$13,I1042=C$14,I1042=C$15),"本月合计",IF(I1042="本月合计","本年累计",MAX(I$3:I1042)+1)))</f>
        <v>0</v>
      </c>
      <c r="J1043" s="3">
        <f>IF(T1043="",0,IF(INT(LEFT(T1043,C$21))=B$21,MAX(J$3:J1042)+1,0))</f>
        <v>0</v>
      </c>
      <c r="K1043" s="6">
        <f>IF(AND(O1043=B$23,Q1043=B$24),MAX(K$3:K1042)+1,0)</f>
        <v>0</v>
      </c>
    </row>
    <row r="1044" spans="8:11" ht="15" customHeight="1" x14ac:dyDescent="0.15">
      <c r="H1044" s="5">
        <f t="shared" si="17"/>
        <v>0</v>
      </c>
      <c r="I1044" s="5">
        <f>IF(MAX(I$1:I1041)&gt;=B$16,0,IF(OR(I1043=C$4,I1043=C$5,I1043=C$6,I1043=C$7,I1043=C$8,I1043=C$9,I1043=C$10,I1043=C$11,I1043=C$12,I1043=C$13,I1043=C$14,I1043=C$15),"本月合计",IF(I1043="本月合计","本年累计",MAX(I$3:I1043)+1)))</f>
        <v>0</v>
      </c>
      <c r="J1044" s="3">
        <f>IF(T1044="",0,IF(INT(LEFT(T1044,C$21))=B$21,MAX(J$3:J1043)+1,0))</f>
        <v>0</v>
      </c>
      <c r="K1044" s="6">
        <f>IF(AND(O1044=B$23,Q1044=B$24),MAX(K$3:K1043)+1,0)</f>
        <v>0</v>
      </c>
    </row>
    <row r="1045" spans="8:11" ht="15" customHeight="1" x14ac:dyDescent="0.15">
      <c r="H1045" s="5">
        <f t="shared" si="17"/>
        <v>0</v>
      </c>
      <c r="I1045" s="5">
        <f>IF(MAX(I$1:I1042)&gt;=B$16,0,IF(OR(I1044=C$4,I1044=C$5,I1044=C$6,I1044=C$7,I1044=C$8,I1044=C$9,I1044=C$10,I1044=C$11,I1044=C$12,I1044=C$13,I1044=C$14,I1044=C$15),"本月合计",IF(I1044="本月合计","本年累计",MAX(I$3:I1044)+1)))</f>
        <v>0</v>
      </c>
      <c r="J1045" s="3">
        <f>IF(T1045="",0,IF(INT(LEFT(T1045,C$21))=B$21,MAX(J$3:J1044)+1,0))</f>
        <v>0</v>
      </c>
      <c r="K1045" s="6">
        <f>IF(AND(O1045=B$23,Q1045=B$24),MAX(K$3:K1044)+1,0)</f>
        <v>0</v>
      </c>
    </row>
    <row r="1046" spans="8:11" ht="15" customHeight="1" x14ac:dyDescent="0.15">
      <c r="H1046" s="5">
        <f t="shared" si="17"/>
        <v>0</v>
      </c>
      <c r="I1046" s="5">
        <f>IF(MAX(I$1:I1043)&gt;=B$16,0,IF(OR(I1045=C$4,I1045=C$5,I1045=C$6,I1045=C$7,I1045=C$8,I1045=C$9,I1045=C$10,I1045=C$11,I1045=C$12,I1045=C$13,I1045=C$14,I1045=C$15),"本月合计",IF(I1045="本月合计","本年累计",MAX(I$3:I1045)+1)))</f>
        <v>0</v>
      </c>
      <c r="J1046" s="3">
        <f>IF(T1046="",0,IF(INT(LEFT(T1046,C$21))=B$21,MAX(J$3:J1045)+1,0))</f>
        <v>0</v>
      </c>
      <c r="K1046" s="6">
        <f>IF(AND(O1046=B$23,Q1046=B$24),MAX(K$3:K1045)+1,0)</f>
        <v>0</v>
      </c>
    </row>
    <row r="1047" spans="8:11" ht="15" customHeight="1" x14ac:dyDescent="0.15">
      <c r="H1047" s="5">
        <f t="shared" si="17"/>
        <v>0</v>
      </c>
      <c r="I1047" s="5">
        <f>IF(MAX(I$1:I1044)&gt;=B$16,0,IF(OR(I1046=C$4,I1046=C$5,I1046=C$6,I1046=C$7,I1046=C$8,I1046=C$9,I1046=C$10,I1046=C$11,I1046=C$12,I1046=C$13,I1046=C$14,I1046=C$15),"本月合计",IF(I1046="本月合计","本年累计",MAX(I$3:I1046)+1)))</f>
        <v>0</v>
      </c>
      <c r="J1047" s="3">
        <f>IF(T1047="",0,IF(INT(LEFT(T1047,C$21))=B$21,MAX(J$3:J1046)+1,0))</f>
        <v>0</v>
      </c>
      <c r="K1047" s="6">
        <f>IF(AND(O1047=B$23,Q1047=B$24),MAX(K$3:K1046)+1,0)</f>
        <v>0</v>
      </c>
    </row>
    <row r="1048" spans="8:11" ht="15" customHeight="1" x14ac:dyDescent="0.15">
      <c r="H1048" s="5">
        <f t="shared" si="17"/>
        <v>0</v>
      </c>
      <c r="I1048" s="5">
        <f>IF(MAX(I$1:I1045)&gt;=B$16,0,IF(OR(I1047=C$4,I1047=C$5,I1047=C$6,I1047=C$7,I1047=C$8,I1047=C$9,I1047=C$10,I1047=C$11,I1047=C$12,I1047=C$13,I1047=C$14,I1047=C$15),"本月合计",IF(I1047="本月合计","本年累计",MAX(I$3:I1047)+1)))</f>
        <v>0</v>
      </c>
      <c r="J1048" s="3">
        <f>IF(T1048="",0,IF(INT(LEFT(T1048,C$21))=B$21,MAX(J$3:J1047)+1,0))</f>
        <v>0</v>
      </c>
      <c r="K1048" s="6">
        <f>IF(AND(O1048=B$23,Q1048=B$24),MAX(K$3:K1047)+1,0)</f>
        <v>0</v>
      </c>
    </row>
    <row r="1049" spans="8:11" ht="15" customHeight="1" x14ac:dyDescent="0.15">
      <c r="H1049" s="5">
        <f t="shared" si="17"/>
        <v>0</v>
      </c>
      <c r="I1049" s="5">
        <f>IF(MAX(I$1:I1046)&gt;=B$16,0,IF(OR(I1048=C$4,I1048=C$5,I1048=C$6,I1048=C$7,I1048=C$8,I1048=C$9,I1048=C$10,I1048=C$11,I1048=C$12,I1048=C$13,I1048=C$14,I1048=C$15),"本月合计",IF(I1048="本月合计","本年累计",MAX(I$3:I1048)+1)))</f>
        <v>0</v>
      </c>
      <c r="J1049" s="3">
        <f>IF(T1049="",0,IF(INT(LEFT(T1049,C$21))=B$21,MAX(J$3:J1048)+1,0))</f>
        <v>0</v>
      </c>
      <c r="K1049" s="6">
        <f>IF(AND(O1049=B$23,Q1049=B$24),MAX(K$3:K1048)+1,0)</f>
        <v>0</v>
      </c>
    </row>
    <row r="1050" spans="8:11" ht="15" customHeight="1" x14ac:dyDescent="0.15">
      <c r="H1050" s="5">
        <f t="shared" si="17"/>
        <v>0</v>
      </c>
      <c r="I1050" s="5">
        <f>IF(MAX(I$1:I1047)&gt;=B$16,0,IF(OR(I1049=C$4,I1049=C$5,I1049=C$6,I1049=C$7,I1049=C$8,I1049=C$9,I1049=C$10,I1049=C$11,I1049=C$12,I1049=C$13,I1049=C$14,I1049=C$15),"本月合计",IF(I1049="本月合计","本年累计",MAX(I$3:I1049)+1)))</f>
        <v>0</v>
      </c>
      <c r="J1050" s="3">
        <f>IF(T1050="",0,IF(INT(LEFT(T1050,C$21))=B$21,MAX(J$3:J1049)+1,0))</f>
        <v>0</v>
      </c>
      <c r="K1050" s="6">
        <f>IF(AND(O1050=B$23,Q1050=B$24),MAX(K$3:K1049)+1,0)</f>
        <v>0</v>
      </c>
    </row>
    <row r="1051" spans="8:11" ht="15" customHeight="1" x14ac:dyDescent="0.15">
      <c r="H1051" s="5">
        <f t="shared" si="17"/>
        <v>0</v>
      </c>
      <c r="I1051" s="5">
        <f>IF(MAX(I$1:I1048)&gt;=B$16,0,IF(OR(I1050=C$4,I1050=C$5,I1050=C$6,I1050=C$7,I1050=C$8,I1050=C$9,I1050=C$10,I1050=C$11,I1050=C$12,I1050=C$13,I1050=C$14,I1050=C$15),"本月合计",IF(I1050="本月合计","本年累计",MAX(I$3:I1050)+1)))</f>
        <v>0</v>
      </c>
      <c r="J1051" s="3">
        <f>IF(T1051="",0,IF(INT(LEFT(T1051,C$21))=B$21,MAX(J$3:J1050)+1,0))</f>
        <v>0</v>
      </c>
      <c r="K1051" s="6">
        <f>IF(AND(O1051=B$23,Q1051=B$24),MAX(K$3:K1050)+1,0)</f>
        <v>0</v>
      </c>
    </row>
    <row r="1052" spans="8:11" ht="15" customHeight="1" x14ac:dyDescent="0.15">
      <c r="H1052" s="5">
        <f t="shared" si="17"/>
        <v>0</v>
      </c>
      <c r="I1052" s="5">
        <f>IF(MAX(I$1:I1049)&gt;=B$16,0,IF(OR(I1051=C$4,I1051=C$5,I1051=C$6,I1051=C$7,I1051=C$8,I1051=C$9,I1051=C$10,I1051=C$11,I1051=C$12,I1051=C$13,I1051=C$14,I1051=C$15),"本月合计",IF(I1051="本月合计","本年累计",MAX(I$3:I1051)+1)))</f>
        <v>0</v>
      </c>
      <c r="J1052" s="3">
        <f>IF(T1052="",0,IF(INT(LEFT(T1052,C$21))=B$21,MAX(J$3:J1051)+1,0))</f>
        <v>0</v>
      </c>
      <c r="K1052" s="6">
        <f>IF(AND(O1052=B$23,Q1052=B$24),MAX(K$3:K1051)+1,0)</f>
        <v>0</v>
      </c>
    </row>
    <row r="1053" spans="8:11" ht="15" customHeight="1" x14ac:dyDescent="0.15">
      <c r="H1053" s="5">
        <f t="shared" si="17"/>
        <v>0</v>
      </c>
      <c r="I1053" s="5">
        <f>IF(MAX(I$1:I1050)&gt;=B$16,0,IF(OR(I1052=C$4,I1052=C$5,I1052=C$6,I1052=C$7,I1052=C$8,I1052=C$9,I1052=C$10,I1052=C$11,I1052=C$12,I1052=C$13,I1052=C$14,I1052=C$15),"本月合计",IF(I1052="本月合计","本年累计",MAX(I$3:I1052)+1)))</f>
        <v>0</v>
      </c>
      <c r="J1053" s="3">
        <f>IF(T1053="",0,IF(INT(LEFT(T1053,C$21))=B$21,MAX(J$3:J1052)+1,0))</f>
        <v>0</v>
      </c>
      <c r="K1053" s="6">
        <f>IF(AND(O1053=B$23,Q1053=B$24),MAX(K$3:K1052)+1,0)</f>
        <v>0</v>
      </c>
    </row>
    <row r="1054" spans="8:11" ht="15" customHeight="1" x14ac:dyDescent="0.15">
      <c r="H1054" s="5">
        <f t="shared" si="17"/>
        <v>0</v>
      </c>
      <c r="I1054" s="5">
        <f>IF(MAX(I$1:I1051)&gt;=B$16,0,IF(OR(I1053=C$4,I1053=C$5,I1053=C$6,I1053=C$7,I1053=C$8,I1053=C$9,I1053=C$10,I1053=C$11,I1053=C$12,I1053=C$13,I1053=C$14,I1053=C$15),"本月合计",IF(I1053="本月合计","本年累计",MAX(I$3:I1053)+1)))</f>
        <v>0</v>
      </c>
      <c r="J1054" s="3">
        <f>IF(T1054="",0,IF(INT(LEFT(T1054,C$21))=B$21,MAX(J$3:J1053)+1,0))</f>
        <v>0</v>
      </c>
      <c r="K1054" s="6">
        <f>IF(AND(O1054=B$23,Q1054=B$24),MAX(K$3:K1053)+1,0)</f>
        <v>0</v>
      </c>
    </row>
    <row r="1055" spans="8:11" ht="15" customHeight="1" x14ac:dyDescent="0.15">
      <c r="H1055" s="5">
        <f t="shared" si="17"/>
        <v>0</v>
      </c>
      <c r="I1055" s="5">
        <f>IF(MAX(I$1:I1052)&gt;=B$16,0,IF(OR(I1054=C$4,I1054=C$5,I1054=C$6,I1054=C$7,I1054=C$8,I1054=C$9,I1054=C$10,I1054=C$11,I1054=C$12,I1054=C$13,I1054=C$14,I1054=C$15),"本月合计",IF(I1054="本月合计","本年累计",MAX(I$3:I1054)+1)))</f>
        <v>0</v>
      </c>
      <c r="J1055" s="3">
        <f>IF(T1055="",0,IF(INT(LEFT(T1055,C$21))=B$21,MAX(J$3:J1054)+1,0))</f>
        <v>0</v>
      </c>
      <c r="K1055" s="6">
        <f>IF(AND(O1055=B$23,Q1055=B$24),MAX(K$3:K1054)+1,0)</f>
        <v>0</v>
      </c>
    </row>
    <row r="1056" spans="8:11" ht="15" customHeight="1" x14ac:dyDescent="0.15">
      <c r="H1056" s="5">
        <f t="shared" si="17"/>
        <v>0</v>
      </c>
      <c r="I1056" s="5">
        <f>IF(MAX(I$1:I1053)&gt;=B$16,0,IF(OR(I1055=C$4,I1055=C$5,I1055=C$6,I1055=C$7,I1055=C$8,I1055=C$9,I1055=C$10,I1055=C$11,I1055=C$12,I1055=C$13,I1055=C$14,I1055=C$15),"本月合计",IF(I1055="本月合计","本年累计",MAX(I$3:I1055)+1)))</f>
        <v>0</v>
      </c>
      <c r="J1056" s="3">
        <f>IF(T1056="",0,IF(INT(LEFT(T1056,C$21))=B$21,MAX(J$3:J1055)+1,0))</f>
        <v>0</v>
      </c>
      <c r="K1056" s="6">
        <f>IF(AND(O1056=B$23,Q1056=B$24),MAX(K$3:K1055)+1,0)</f>
        <v>0</v>
      </c>
    </row>
    <row r="1057" spans="8:11" ht="15" customHeight="1" x14ac:dyDescent="0.15">
      <c r="H1057" s="5">
        <f t="shared" si="17"/>
        <v>0</v>
      </c>
      <c r="I1057" s="5">
        <f>IF(MAX(I$1:I1054)&gt;=B$16,0,IF(OR(I1056=C$4,I1056=C$5,I1056=C$6,I1056=C$7,I1056=C$8,I1056=C$9,I1056=C$10,I1056=C$11,I1056=C$12,I1056=C$13,I1056=C$14,I1056=C$15),"本月合计",IF(I1056="本月合计","本年累计",MAX(I$3:I1056)+1)))</f>
        <v>0</v>
      </c>
      <c r="J1057" s="3">
        <f>IF(T1057="",0,IF(INT(LEFT(T1057,C$21))=B$21,MAX(J$3:J1056)+1,0))</f>
        <v>0</v>
      </c>
      <c r="K1057" s="6">
        <f>IF(AND(O1057=B$23,Q1057=B$24),MAX(K$3:K1056)+1,0)</f>
        <v>0</v>
      </c>
    </row>
    <row r="1058" spans="8:11" ht="15" customHeight="1" x14ac:dyDescent="0.15">
      <c r="H1058" s="5">
        <f t="shared" si="17"/>
        <v>0</v>
      </c>
      <c r="I1058" s="5">
        <f>IF(MAX(I$1:I1055)&gt;=B$16,0,IF(OR(I1057=C$4,I1057=C$5,I1057=C$6,I1057=C$7,I1057=C$8,I1057=C$9,I1057=C$10,I1057=C$11,I1057=C$12,I1057=C$13,I1057=C$14,I1057=C$15),"本月合计",IF(I1057="本月合计","本年累计",MAX(I$3:I1057)+1)))</f>
        <v>0</v>
      </c>
      <c r="J1058" s="3">
        <f>IF(T1058="",0,IF(INT(LEFT(T1058,C$21))=B$21,MAX(J$3:J1057)+1,0))</f>
        <v>0</v>
      </c>
      <c r="K1058" s="6">
        <f>IF(AND(O1058=B$23,Q1058=B$24),MAX(K$3:K1057)+1,0)</f>
        <v>0</v>
      </c>
    </row>
    <row r="1059" spans="8:11" ht="15" customHeight="1" x14ac:dyDescent="0.15">
      <c r="H1059" s="5">
        <f t="shared" si="17"/>
        <v>0</v>
      </c>
      <c r="I1059" s="5">
        <f>IF(MAX(I$1:I1056)&gt;=B$16,0,IF(OR(I1058=C$4,I1058=C$5,I1058=C$6,I1058=C$7,I1058=C$8,I1058=C$9,I1058=C$10,I1058=C$11,I1058=C$12,I1058=C$13,I1058=C$14,I1058=C$15),"本月合计",IF(I1058="本月合计","本年累计",MAX(I$3:I1058)+1)))</f>
        <v>0</v>
      </c>
      <c r="J1059" s="3">
        <f>IF(T1059="",0,IF(INT(LEFT(T1059,C$21))=B$21,MAX(J$3:J1058)+1,0))</f>
        <v>0</v>
      </c>
      <c r="K1059" s="6">
        <f>IF(AND(O1059=B$23,Q1059=B$24),MAX(K$3:K1058)+1,0)</f>
        <v>0</v>
      </c>
    </row>
    <row r="1060" spans="8:11" ht="15" customHeight="1" x14ac:dyDescent="0.15">
      <c r="H1060" s="5">
        <f t="shared" si="17"/>
        <v>0</v>
      </c>
      <c r="I1060" s="5">
        <f>IF(MAX(I$1:I1057)&gt;=B$16,0,IF(OR(I1059=C$4,I1059=C$5,I1059=C$6,I1059=C$7,I1059=C$8,I1059=C$9,I1059=C$10,I1059=C$11,I1059=C$12,I1059=C$13,I1059=C$14,I1059=C$15),"本月合计",IF(I1059="本月合计","本年累计",MAX(I$3:I1059)+1)))</f>
        <v>0</v>
      </c>
      <c r="J1060" s="3">
        <f>IF(T1060="",0,IF(INT(LEFT(T1060,C$21))=B$21,MAX(J$3:J1059)+1,0))</f>
        <v>0</v>
      </c>
      <c r="K1060" s="6">
        <f>IF(AND(O1060=B$23,Q1060=B$24),MAX(K$3:K1059)+1,0)</f>
        <v>0</v>
      </c>
    </row>
    <row r="1061" spans="8:11" ht="15" customHeight="1" x14ac:dyDescent="0.15">
      <c r="H1061" s="5">
        <f t="shared" si="17"/>
        <v>0</v>
      </c>
      <c r="I1061" s="5">
        <f>IF(MAX(I$1:I1058)&gt;=B$16,0,IF(OR(I1060=C$4,I1060=C$5,I1060=C$6,I1060=C$7,I1060=C$8,I1060=C$9,I1060=C$10,I1060=C$11,I1060=C$12,I1060=C$13,I1060=C$14,I1060=C$15),"本月合计",IF(I1060="本月合计","本年累计",MAX(I$3:I1060)+1)))</f>
        <v>0</v>
      </c>
      <c r="J1061" s="3">
        <f>IF(T1061="",0,IF(INT(LEFT(T1061,C$21))=B$21,MAX(J$3:J1060)+1,0))</f>
        <v>0</v>
      </c>
      <c r="K1061" s="6">
        <f>IF(AND(O1061=B$23,Q1061=B$24),MAX(K$3:K1060)+1,0)</f>
        <v>0</v>
      </c>
    </row>
    <row r="1062" spans="8:11" ht="15" customHeight="1" x14ac:dyDescent="0.15">
      <c r="H1062" s="5">
        <f t="shared" si="17"/>
        <v>0</v>
      </c>
      <c r="I1062" s="5">
        <f>IF(MAX(I$1:I1059)&gt;=B$16,0,IF(OR(I1061=C$4,I1061=C$5,I1061=C$6,I1061=C$7,I1061=C$8,I1061=C$9,I1061=C$10,I1061=C$11,I1061=C$12,I1061=C$13,I1061=C$14,I1061=C$15),"本月合计",IF(I1061="本月合计","本年累计",MAX(I$3:I1061)+1)))</f>
        <v>0</v>
      </c>
      <c r="J1062" s="3">
        <f>IF(T1062="",0,IF(INT(LEFT(T1062,C$21))=B$21,MAX(J$3:J1061)+1,0))</f>
        <v>0</v>
      </c>
      <c r="K1062" s="6">
        <f>IF(AND(O1062=B$23,Q1062=B$24),MAX(K$3:K1061)+1,0)</f>
        <v>0</v>
      </c>
    </row>
    <row r="1063" spans="8:11" ht="15" customHeight="1" x14ac:dyDescent="0.15">
      <c r="H1063" s="5">
        <f t="shared" si="17"/>
        <v>0</v>
      </c>
      <c r="I1063" s="5">
        <f>IF(MAX(I$1:I1060)&gt;=B$16,0,IF(OR(I1062=C$4,I1062=C$5,I1062=C$6,I1062=C$7,I1062=C$8,I1062=C$9,I1062=C$10,I1062=C$11,I1062=C$12,I1062=C$13,I1062=C$14,I1062=C$15),"本月合计",IF(I1062="本月合计","本年累计",MAX(I$3:I1062)+1)))</f>
        <v>0</v>
      </c>
      <c r="J1063" s="3">
        <f>IF(T1063="",0,IF(INT(LEFT(T1063,C$21))=B$21,MAX(J$3:J1062)+1,0))</f>
        <v>0</v>
      </c>
      <c r="K1063" s="6">
        <f>IF(AND(O1063=B$23,Q1063=B$24),MAX(K$3:K1062)+1,0)</f>
        <v>0</v>
      </c>
    </row>
    <row r="1064" spans="8:11" ht="15" customHeight="1" x14ac:dyDescent="0.15">
      <c r="H1064" s="5">
        <f t="shared" si="17"/>
        <v>0</v>
      </c>
      <c r="I1064" s="5">
        <f>IF(MAX(I$1:I1061)&gt;=B$16,0,IF(OR(I1063=C$4,I1063=C$5,I1063=C$6,I1063=C$7,I1063=C$8,I1063=C$9,I1063=C$10,I1063=C$11,I1063=C$12,I1063=C$13,I1063=C$14,I1063=C$15),"本月合计",IF(I1063="本月合计","本年累计",MAX(I$3:I1063)+1)))</f>
        <v>0</v>
      </c>
      <c r="J1064" s="3">
        <f>IF(T1064="",0,IF(INT(LEFT(T1064,C$21))=B$21,MAX(J$3:J1063)+1,0))</f>
        <v>0</v>
      </c>
      <c r="K1064" s="6">
        <f>IF(AND(O1064=B$23,Q1064=B$24),MAX(K$3:K1063)+1,0)</f>
        <v>0</v>
      </c>
    </row>
    <row r="1065" spans="8:11" ht="15" customHeight="1" x14ac:dyDescent="0.15">
      <c r="H1065" s="5">
        <f t="shared" si="17"/>
        <v>0</v>
      </c>
      <c r="I1065" s="5">
        <f>IF(MAX(I$1:I1062)&gt;=B$16,0,IF(OR(I1064=C$4,I1064=C$5,I1064=C$6,I1064=C$7,I1064=C$8,I1064=C$9,I1064=C$10,I1064=C$11,I1064=C$12,I1064=C$13,I1064=C$14,I1064=C$15),"本月合计",IF(I1064="本月合计","本年累计",MAX(I$3:I1064)+1)))</f>
        <v>0</v>
      </c>
      <c r="J1065" s="3">
        <f>IF(T1065="",0,IF(INT(LEFT(T1065,C$21))=B$21,MAX(J$3:J1064)+1,0))</f>
        <v>0</v>
      </c>
      <c r="K1065" s="6">
        <f>IF(AND(O1065=B$23,Q1065=B$24),MAX(K$3:K1064)+1,0)</f>
        <v>0</v>
      </c>
    </row>
    <row r="1066" spans="8:11" ht="15" customHeight="1" x14ac:dyDescent="0.15">
      <c r="H1066" s="5">
        <f t="shared" si="17"/>
        <v>0</v>
      </c>
      <c r="I1066" s="5">
        <f>IF(MAX(I$1:I1063)&gt;=B$16,0,IF(OR(I1065=C$4,I1065=C$5,I1065=C$6,I1065=C$7,I1065=C$8,I1065=C$9,I1065=C$10,I1065=C$11,I1065=C$12,I1065=C$13,I1065=C$14,I1065=C$15),"本月合计",IF(I1065="本月合计","本年累计",MAX(I$3:I1065)+1)))</f>
        <v>0</v>
      </c>
      <c r="J1066" s="3">
        <f>IF(T1066="",0,IF(INT(LEFT(T1066,C$21))=B$21,MAX(J$3:J1065)+1,0))</f>
        <v>0</v>
      </c>
      <c r="K1066" s="6">
        <f>IF(AND(O1066=B$23,Q1066=B$24),MAX(K$3:K1065)+1,0)</f>
        <v>0</v>
      </c>
    </row>
    <row r="1067" spans="8:11" ht="15" customHeight="1" x14ac:dyDescent="0.15">
      <c r="H1067" s="5">
        <f t="shared" si="17"/>
        <v>0</v>
      </c>
      <c r="I1067" s="5">
        <f>IF(MAX(I$1:I1064)&gt;=B$16,0,IF(OR(I1066=C$4,I1066=C$5,I1066=C$6,I1066=C$7,I1066=C$8,I1066=C$9,I1066=C$10,I1066=C$11,I1066=C$12,I1066=C$13,I1066=C$14,I1066=C$15),"本月合计",IF(I1066="本月合计","本年累计",MAX(I$3:I1066)+1)))</f>
        <v>0</v>
      </c>
      <c r="J1067" s="3">
        <f>IF(T1067="",0,IF(INT(LEFT(T1067,C$21))=B$21,MAX(J$3:J1066)+1,0))</f>
        <v>0</v>
      </c>
      <c r="K1067" s="6">
        <f>IF(AND(O1067=B$23,Q1067=B$24),MAX(K$3:K1066)+1,0)</f>
        <v>0</v>
      </c>
    </row>
    <row r="1068" spans="8:11" ht="15" customHeight="1" x14ac:dyDescent="0.15">
      <c r="H1068" s="5">
        <f t="shared" si="17"/>
        <v>0</v>
      </c>
      <c r="I1068" s="5">
        <f>IF(MAX(I$1:I1065)&gt;=B$16,0,IF(OR(I1067=C$4,I1067=C$5,I1067=C$6,I1067=C$7,I1067=C$8,I1067=C$9,I1067=C$10,I1067=C$11,I1067=C$12,I1067=C$13,I1067=C$14,I1067=C$15),"本月合计",IF(I1067="本月合计","本年累计",MAX(I$3:I1067)+1)))</f>
        <v>0</v>
      </c>
      <c r="J1068" s="3">
        <f>IF(T1068="",0,IF(INT(LEFT(T1068,C$21))=B$21,MAX(J$3:J1067)+1,0))</f>
        <v>0</v>
      </c>
      <c r="K1068" s="6">
        <f>IF(AND(O1068=B$23,Q1068=B$24),MAX(K$3:K1067)+1,0)</f>
        <v>0</v>
      </c>
    </row>
    <row r="1069" spans="8:11" ht="15" customHeight="1" x14ac:dyDescent="0.15">
      <c r="H1069" s="5">
        <f t="shared" si="17"/>
        <v>0</v>
      </c>
      <c r="I1069" s="5">
        <f>IF(MAX(I$1:I1066)&gt;=B$16,0,IF(OR(I1068=C$4,I1068=C$5,I1068=C$6,I1068=C$7,I1068=C$8,I1068=C$9,I1068=C$10,I1068=C$11,I1068=C$12,I1068=C$13,I1068=C$14,I1068=C$15),"本月合计",IF(I1068="本月合计","本年累计",MAX(I$3:I1068)+1)))</f>
        <v>0</v>
      </c>
      <c r="J1069" s="3">
        <f>IF(T1069="",0,IF(INT(LEFT(T1069,C$21))=B$21,MAX(J$3:J1068)+1,0))</f>
        <v>0</v>
      </c>
      <c r="K1069" s="6">
        <f>IF(AND(O1069=B$23,Q1069=B$24),MAX(K$3:K1068)+1,0)</f>
        <v>0</v>
      </c>
    </row>
    <row r="1070" spans="8:11" ht="15" customHeight="1" x14ac:dyDescent="0.15">
      <c r="H1070" s="5">
        <f t="shared" si="17"/>
        <v>0</v>
      </c>
      <c r="I1070" s="5">
        <f>IF(MAX(I$1:I1067)&gt;=B$16,0,IF(OR(I1069=C$4,I1069=C$5,I1069=C$6,I1069=C$7,I1069=C$8,I1069=C$9,I1069=C$10,I1069=C$11,I1069=C$12,I1069=C$13,I1069=C$14,I1069=C$15),"本月合计",IF(I1069="本月合计","本年累计",MAX(I$3:I1069)+1)))</f>
        <v>0</v>
      </c>
      <c r="J1070" s="3">
        <f>IF(T1070="",0,IF(INT(LEFT(T1070,C$21))=B$21,MAX(J$3:J1069)+1,0))</f>
        <v>0</v>
      </c>
      <c r="K1070" s="6">
        <f>IF(AND(O1070=B$23,Q1070=B$24),MAX(K$3:K1069)+1,0)</f>
        <v>0</v>
      </c>
    </row>
    <row r="1071" spans="8:11" ht="15" customHeight="1" x14ac:dyDescent="0.15">
      <c r="H1071" s="5">
        <f t="shared" si="17"/>
        <v>0</v>
      </c>
      <c r="I1071" s="5">
        <f>IF(MAX(I$1:I1068)&gt;=B$16,0,IF(OR(I1070=C$4,I1070=C$5,I1070=C$6,I1070=C$7,I1070=C$8,I1070=C$9,I1070=C$10,I1070=C$11,I1070=C$12,I1070=C$13,I1070=C$14,I1070=C$15),"本月合计",IF(I1070="本月合计","本年累计",MAX(I$3:I1070)+1)))</f>
        <v>0</v>
      </c>
      <c r="J1071" s="3">
        <f>IF(T1071="",0,IF(INT(LEFT(T1071,C$21))=B$21,MAX(J$3:J1070)+1,0))</f>
        <v>0</v>
      </c>
      <c r="K1071" s="6">
        <f>IF(AND(O1071=B$23,Q1071=B$24),MAX(K$3:K1070)+1,0)</f>
        <v>0</v>
      </c>
    </row>
    <row r="1072" spans="8:11" ht="15" customHeight="1" x14ac:dyDescent="0.15">
      <c r="H1072" s="5">
        <f t="shared" si="17"/>
        <v>0</v>
      </c>
      <c r="I1072" s="5">
        <f>IF(MAX(I$1:I1069)&gt;=B$16,0,IF(OR(I1071=C$4,I1071=C$5,I1071=C$6,I1071=C$7,I1071=C$8,I1071=C$9,I1071=C$10,I1071=C$11,I1071=C$12,I1071=C$13,I1071=C$14,I1071=C$15),"本月合计",IF(I1071="本月合计","本年累计",MAX(I$3:I1071)+1)))</f>
        <v>0</v>
      </c>
      <c r="J1072" s="3">
        <f>IF(T1072="",0,IF(INT(LEFT(T1072,C$21))=B$21,MAX(J$3:J1071)+1,0))</f>
        <v>0</v>
      </c>
      <c r="K1072" s="6">
        <f>IF(AND(O1072=B$23,Q1072=B$24),MAX(K$3:K1071)+1,0)</f>
        <v>0</v>
      </c>
    </row>
    <row r="1073" spans="8:11" ht="15" customHeight="1" x14ac:dyDescent="0.15">
      <c r="H1073" s="5">
        <f t="shared" si="17"/>
        <v>0</v>
      </c>
      <c r="I1073" s="5">
        <f>IF(MAX(I$1:I1070)&gt;=B$16,0,IF(OR(I1072=C$4,I1072=C$5,I1072=C$6,I1072=C$7,I1072=C$8,I1072=C$9,I1072=C$10,I1072=C$11,I1072=C$12,I1072=C$13,I1072=C$14,I1072=C$15),"本月合计",IF(I1072="本月合计","本年累计",MAX(I$3:I1072)+1)))</f>
        <v>0</v>
      </c>
      <c r="J1073" s="3">
        <f>IF(T1073="",0,IF(INT(LEFT(T1073,C$21))=B$21,MAX(J$3:J1072)+1,0))</f>
        <v>0</v>
      </c>
      <c r="K1073" s="6">
        <f>IF(AND(O1073=B$23,Q1073=B$24),MAX(K$3:K1072)+1,0)</f>
        <v>0</v>
      </c>
    </row>
    <row r="1074" spans="8:11" ht="15" customHeight="1" x14ac:dyDescent="0.15">
      <c r="H1074" s="5">
        <f t="shared" si="17"/>
        <v>0</v>
      </c>
      <c r="I1074" s="5">
        <f>IF(MAX(I$1:I1071)&gt;=B$16,0,IF(OR(I1073=C$4,I1073=C$5,I1073=C$6,I1073=C$7,I1073=C$8,I1073=C$9,I1073=C$10,I1073=C$11,I1073=C$12,I1073=C$13,I1073=C$14,I1073=C$15),"本月合计",IF(I1073="本月合计","本年累计",MAX(I$3:I1073)+1)))</f>
        <v>0</v>
      </c>
      <c r="J1074" s="3">
        <f>IF(T1074="",0,IF(INT(LEFT(T1074,C$21))=B$21,MAX(J$3:J1073)+1,0))</f>
        <v>0</v>
      </c>
      <c r="K1074" s="6">
        <f>IF(AND(O1074=B$23,Q1074=B$24),MAX(K$3:K1073)+1,0)</f>
        <v>0</v>
      </c>
    </row>
    <row r="1075" spans="8:11" ht="15" customHeight="1" x14ac:dyDescent="0.15">
      <c r="H1075" s="5">
        <f t="shared" si="17"/>
        <v>0</v>
      </c>
      <c r="I1075" s="5">
        <f>IF(MAX(I$1:I1072)&gt;=B$16,0,IF(OR(I1074=C$4,I1074=C$5,I1074=C$6,I1074=C$7,I1074=C$8,I1074=C$9,I1074=C$10,I1074=C$11,I1074=C$12,I1074=C$13,I1074=C$14,I1074=C$15),"本月合计",IF(I1074="本月合计","本年累计",MAX(I$3:I1074)+1)))</f>
        <v>0</v>
      </c>
      <c r="J1075" s="3">
        <f>IF(T1075="",0,IF(INT(LEFT(T1075,C$21))=B$21,MAX(J$3:J1074)+1,0))</f>
        <v>0</v>
      </c>
      <c r="K1075" s="6">
        <f>IF(AND(O1075=B$23,Q1075=B$24),MAX(K$3:K1074)+1,0)</f>
        <v>0</v>
      </c>
    </row>
    <row r="1076" spans="8:11" ht="15" customHeight="1" x14ac:dyDescent="0.15">
      <c r="H1076" s="5">
        <f t="shared" si="17"/>
        <v>0</v>
      </c>
      <c r="I1076" s="5">
        <f>IF(MAX(I$1:I1073)&gt;=B$16,0,IF(OR(I1075=C$4,I1075=C$5,I1075=C$6,I1075=C$7,I1075=C$8,I1075=C$9,I1075=C$10,I1075=C$11,I1075=C$12,I1075=C$13,I1075=C$14,I1075=C$15),"本月合计",IF(I1075="本月合计","本年累计",MAX(I$3:I1075)+1)))</f>
        <v>0</v>
      </c>
      <c r="J1076" s="3">
        <f>IF(T1076="",0,IF(INT(LEFT(T1076,C$21))=B$21,MAX(J$3:J1075)+1,0))</f>
        <v>0</v>
      </c>
      <c r="K1076" s="6">
        <f>IF(AND(O1076=B$23,Q1076=B$24),MAX(K$3:K1075)+1,0)</f>
        <v>0</v>
      </c>
    </row>
    <row r="1077" spans="8:11" ht="15" customHeight="1" x14ac:dyDescent="0.15">
      <c r="H1077" s="5">
        <f t="shared" si="17"/>
        <v>0</v>
      </c>
      <c r="I1077" s="5">
        <f>IF(MAX(I$1:I1074)&gt;=B$16,0,IF(OR(I1076=C$4,I1076=C$5,I1076=C$6,I1076=C$7,I1076=C$8,I1076=C$9,I1076=C$10,I1076=C$11,I1076=C$12,I1076=C$13,I1076=C$14,I1076=C$15),"本月合计",IF(I1076="本月合计","本年累计",MAX(I$3:I1076)+1)))</f>
        <v>0</v>
      </c>
      <c r="J1077" s="3">
        <f>IF(T1077="",0,IF(INT(LEFT(T1077,C$21))=B$21,MAX(J$3:J1076)+1,0))</f>
        <v>0</v>
      </c>
      <c r="K1077" s="6">
        <f>IF(AND(O1077=B$23,Q1077=B$24),MAX(K$3:K1076)+1,0)</f>
        <v>0</v>
      </c>
    </row>
    <row r="1078" spans="8:11" ht="15" customHeight="1" x14ac:dyDescent="0.15">
      <c r="H1078" s="5">
        <f t="shared" si="17"/>
        <v>0</v>
      </c>
      <c r="I1078" s="5">
        <f>IF(MAX(I$1:I1075)&gt;=B$16,0,IF(OR(I1077=C$4,I1077=C$5,I1077=C$6,I1077=C$7,I1077=C$8,I1077=C$9,I1077=C$10,I1077=C$11,I1077=C$12,I1077=C$13,I1077=C$14,I1077=C$15),"本月合计",IF(I1077="本月合计","本年累计",MAX(I$3:I1077)+1)))</f>
        <v>0</v>
      </c>
      <c r="J1078" s="3">
        <f>IF(T1078="",0,IF(INT(LEFT(T1078,C$21))=B$21,MAX(J$3:J1077)+1,0))</f>
        <v>0</v>
      </c>
      <c r="K1078" s="6">
        <f>IF(AND(O1078=B$23,Q1078=B$24),MAX(K$3:K1077)+1,0)</f>
        <v>0</v>
      </c>
    </row>
    <row r="1079" spans="8:11" ht="15" customHeight="1" x14ac:dyDescent="0.15">
      <c r="H1079" s="5">
        <f t="shared" si="17"/>
        <v>0</v>
      </c>
      <c r="I1079" s="5">
        <f>IF(MAX(I$1:I1076)&gt;=B$16,0,IF(OR(I1078=C$4,I1078=C$5,I1078=C$6,I1078=C$7,I1078=C$8,I1078=C$9,I1078=C$10,I1078=C$11,I1078=C$12,I1078=C$13,I1078=C$14,I1078=C$15),"本月合计",IF(I1078="本月合计","本年累计",MAX(I$3:I1078)+1)))</f>
        <v>0</v>
      </c>
      <c r="J1079" s="3">
        <f>IF(T1079="",0,IF(INT(LEFT(T1079,C$21))=B$21,MAX(J$3:J1078)+1,0))</f>
        <v>0</v>
      </c>
      <c r="K1079" s="6">
        <f>IF(AND(O1079=B$23,Q1079=B$24),MAX(K$3:K1078)+1,0)</f>
        <v>0</v>
      </c>
    </row>
    <row r="1080" spans="8:11" ht="15" customHeight="1" x14ac:dyDescent="0.15">
      <c r="H1080" s="5">
        <f t="shared" si="17"/>
        <v>0</v>
      </c>
      <c r="I1080" s="5">
        <f>IF(MAX(I$1:I1077)&gt;=B$16,0,IF(OR(I1079=C$4,I1079=C$5,I1079=C$6,I1079=C$7,I1079=C$8,I1079=C$9,I1079=C$10,I1079=C$11,I1079=C$12,I1079=C$13,I1079=C$14,I1079=C$15),"本月合计",IF(I1079="本月合计","本年累计",MAX(I$3:I1079)+1)))</f>
        <v>0</v>
      </c>
      <c r="J1080" s="3">
        <f>IF(T1080="",0,IF(INT(LEFT(T1080,C$21))=B$21,MAX(J$3:J1079)+1,0))</f>
        <v>0</v>
      </c>
      <c r="K1080" s="6">
        <f>IF(AND(O1080=B$23,Q1080=B$24),MAX(K$3:K1079)+1,0)</f>
        <v>0</v>
      </c>
    </row>
    <row r="1081" spans="8:11" ht="15" customHeight="1" x14ac:dyDescent="0.15">
      <c r="H1081" s="5">
        <f t="shared" si="17"/>
        <v>0</v>
      </c>
      <c r="I1081" s="5">
        <f>IF(MAX(I$1:I1078)&gt;=B$16,0,IF(OR(I1080=C$4,I1080=C$5,I1080=C$6,I1080=C$7,I1080=C$8,I1080=C$9,I1080=C$10,I1080=C$11,I1080=C$12,I1080=C$13,I1080=C$14,I1080=C$15),"本月合计",IF(I1080="本月合计","本年累计",MAX(I$3:I1080)+1)))</f>
        <v>0</v>
      </c>
      <c r="J1081" s="3">
        <f>IF(T1081="",0,IF(INT(LEFT(T1081,C$21))=B$21,MAX(J$3:J1080)+1,0))</f>
        <v>0</v>
      </c>
      <c r="K1081" s="6">
        <f>IF(AND(O1081=B$23,Q1081=B$24),MAX(K$3:K1080)+1,0)</f>
        <v>0</v>
      </c>
    </row>
    <row r="1082" spans="8:11" ht="15" customHeight="1" x14ac:dyDescent="0.15">
      <c r="H1082" s="5">
        <f t="shared" si="17"/>
        <v>0</v>
      </c>
      <c r="I1082" s="5">
        <f>IF(MAX(I$1:I1079)&gt;=B$16,0,IF(OR(I1081=C$4,I1081=C$5,I1081=C$6,I1081=C$7,I1081=C$8,I1081=C$9,I1081=C$10,I1081=C$11,I1081=C$12,I1081=C$13,I1081=C$14,I1081=C$15),"本月合计",IF(I1081="本月合计","本年累计",MAX(I$3:I1081)+1)))</f>
        <v>0</v>
      </c>
      <c r="J1082" s="3">
        <f>IF(T1082="",0,IF(INT(LEFT(T1082,C$21))=B$21,MAX(J$3:J1081)+1,0))</f>
        <v>0</v>
      </c>
      <c r="K1082" s="6">
        <f>IF(AND(O1082=B$23,Q1082=B$24),MAX(K$3:K1081)+1,0)</f>
        <v>0</v>
      </c>
    </row>
    <row r="1083" spans="8:11" ht="15" customHeight="1" x14ac:dyDescent="0.15">
      <c r="H1083" s="5">
        <f t="shared" si="17"/>
        <v>0</v>
      </c>
      <c r="I1083" s="5">
        <f>IF(MAX(I$1:I1080)&gt;=B$16,0,IF(OR(I1082=C$4,I1082=C$5,I1082=C$6,I1082=C$7,I1082=C$8,I1082=C$9,I1082=C$10,I1082=C$11,I1082=C$12,I1082=C$13,I1082=C$14,I1082=C$15),"本月合计",IF(I1082="本月合计","本年累计",MAX(I$3:I1082)+1)))</f>
        <v>0</v>
      </c>
      <c r="J1083" s="3">
        <f>IF(T1083="",0,IF(INT(LEFT(T1083,C$21))=B$21,MAX(J$3:J1082)+1,0))</f>
        <v>0</v>
      </c>
      <c r="K1083" s="6">
        <f>IF(AND(O1083=B$23,Q1083=B$24),MAX(K$3:K1082)+1,0)</f>
        <v>0</v>
      </c>
    </row>
    <row r="1084" spans="8:11" ht="15" customHeight="1" x14ac:dyDescent="0.15">
      <c r="H1084" s="5">
        <f t="shared" si="17"/>
        <v>0</v>
      </c>
      <c r="I1084" s="5">
        <f>IF(MAX(I$1:I1081)&gt;=B$16,0,IF(OR(I1083=C$4,I1083=C$5,I1083=C$6,I1083=C$7,I1083=C$8,I1083=C$9,I1083=C$10,I1083=C$11,I1083=C$12,I1083=C$13,I1083=C$14,I1083=C$15),"本月合计",IF(I1083="本月合计","本年累计",MAX(I$3:I1083)+1)))</f>
        <v>0</v>
      </c>
      <c r="J1084" s="3">
        <f>IF(T1084="",0,IF(INT(LEFT(T1084,C$21))=B$21,MAX(J$3:J1083)+1,0))</f>
        <v>0</v>
      </c>
      <c r="K1084" s="6">
        <f>IF(AND(O1084=B$23,Q1084=B$24),MAX(K$3:K1083)+1,0)</f>
        <v>0</v>
      </c>
    </row>
    <row r="1085" spans="8:11" ht="15" customHeight="1" x14ac:dyDescent="0.15">
      <c r="H1085" s="5">
        <f t="shared" si="17"/>
        <v>0</v>
      </c>
      <c r="I1085" s="5">
        <f>IF(MAX(I$1:I1082)&gt;=B$16,0,IF(OR(I1084=C$4,I1084=C$5,I1084=C$6,I1084=C$7,I1084=C$8,I1084=C$9,I1084=C$10,I1084=C$11,I1084=C$12,I1084=C$13,I1084=C$14,I1084=C$15),"本月合计",IF(I1084="本月合计","本年累计",MAX(I$3:I1084)+1)))</f>
        <v>0</v>
      </c>
      <c r="J1085" s="3">
        <f>IF(T1085="",0,IF(INT(LEFT(T1085,C$21))=B$21,MAX(J$3:J1084)+1,0))</f>
        <v>0</v>
      </c>
      <c r="K1085" s="6">
        <f>IF(AND(O1085=B$23,Q1085=B$24),MAX(K$3:K1084)+1,0)</f>
        <v>0</v>
      </c>
    </row>
    <row r="1086" spans="8:11" ht="15" customHeight="1" x14ac:dyDescent="0.15">
      <c r="H1086" s="5">
        <f t="shared" si="17"/>
        <v>0</v>
      </c>
      <c r="I1086" s="5">
        <f>IF(MAX(I$1:I1083)&gt;=B$16,0,IF(OR(I1085=C$4,I1085=C$5,I1085=C$6,I1085=C$7,I1085=C$8,I1085=C$9,I1085=C$10,I1085=C$11,I1085=C$12,I1085=C$13,I1085=C$14,I1085=C$15),"本月合计",IF(I1085="本月合计","本年累计",MAX(I$3:I1085)+1)))</f>
        <v>0</v>
      </c>
      <c r="J1086" s="3">
        <f>IF(T1086="",0,IF(INT(LEFT(T1086,C$21))=B$21,MAX(J$3:J1085)+1,0))</f>
        <v>0</v>
      </c>
      <c r="K1086" s="6">
        <f>IF(AND(O1086=B$23,Q1086=B$24),MAX(K$3:K1085)+1,0)</f>
        <v>0</v>
      </c>
    </row>
    <row r="1087" spans="8:11" ht="15" customHeight="1" x14ac:dyDescent="0.15">
      <c r="H1087" s="5">
        <f t="shared" si="17"/>
        <v>0</v>
      </c>
      <c r="I1087" s="5">
        <f>IF(MAX(I$1:I1084)&gt;=B$16,0,IF(OR(I1086=C$4,I1086=C$5,I1086=C$6,I1086=C$7,I1086=C$8,I1086=C$9,I1086=C$10,I1086=C$11,I1086=C$12,I1086=C$13,I1086=C$14,I1086=C$15),"本月合计",IF(I1086="本月合计","本年累计",MAX(I$3:I1086)+1)))</f>
        <v>0</v>
      </c>
      <c r="J1087" s="3">
        <f>IF(T1087="",0,IF(INT(LEFT(T1087,C$21))=B$21,MAX(J$3:J1086)+1,0))</f>
        <v>0</v>
      </c>
      <c r="K1087" s="6">
        <f>IF(AND(O1087=B$23,Q1087=B$24),MAX(K$3:K1086)+1,0)</f>
        <v>0</v>
      </c>
    </row>
    <row r="1088" spans="8:11" ht="15" customHeight="1" x14ac:dyDescent="0.15">
      <c r="H1088" s="5">
        <f t="shared" si="17"/>
        <v>0</v>
      </c>
      <c r="I1088" s="5">
        <f>IF(MAX(I$1:I1085)&gt;=B$16,0,IF(OR(I1087=C$4,I1087=C$5,I1087=C$6,I1087=C$7,I1087=C$8,I1087=C$9,I1087=C$10,I1087=C$11,I1087=C$12,I1087=C$13,I1087=C$14,I1087=C$15),"本月合计",IF(I1087="本月合计","本年累计",MAX(I$3:I1087)+1)))</f>
        <v>0</v>
      </c>
      <c r="J1088" s="3">
        <f>IF(T1088="",0,IF(INT(LEFT(T1088,C$21))=B$21,MAX(J$3:J1087)+1,0))</f>
        <v>0</v>
      </c>
      <c r="K1088" s="6">
        <f>IF(AND(O1088=B$23,Q1088=B$24),MAX(K$3:K1087)+1,0)</f>
        <v>0</v>
      </c>
    </row>
    <row r="1089" spans="8:11" ht="15" customHeight="1" x14ac:dyDescent="0.15">
      <c r="H1089" s="5">
        <f t="shared" si="17"/>
        <v>0</v>
      </c>
      <c r="I1089" s="5">
        <f>IF(MAX(I$1:I1086)&gt;=B$16,0,IF(OR(I1088=C$4,I1088=C$5,I1088=C$6,I1088=C$7,I1088=C$8,I1088=C$9,I1088=C$10,I1088=C$11,I1088=C$12,I1088=C$13,I1088=C$14,I1088=C$15),"本月合计",IF(I1088="本月合计","本年累计",MAX(I$3:I1088)+1)))</f>
        <v>0</v>
      </c>
      <c r="J1089" s="3">
        <f>IF(T1089="",0,IF(INT(LEFT(T1089,C$21))=B$21,MAX(J$3:J1088)+1,0))</f>
        <v>0</v>
      </c>
      <c r="K1089" s="6">
        <f>IF(AND(O1089=B$23,Q1089=B$24),MAX(K$3:K1088)+1,0)</f>
        <v>0</v>
      </c>
    </row>
    <row r="1090" spans="8:11" ht="15" customHeight="1" x14ac:dyDescent="0.15">
      <c r="H1090" s="5">
        <f t="shared" si="17"/>
        <v>0</v>
      </c>
      <c r="I1090" s="5">
        <f>IF(MAX(I$1:I1087)&gt;=B$16,0,IF(OR(I1089=C$4,I1089=C$5,I1089=C$6,I1089=C$7,I1089=C$8,I1089=C$9,I1089=C$10,I1089=C$11,I1089=C$12,I1089=C$13,I1089=C$14,I1089=C$15),"本月合计",IF(I1089="本月合计","本年累计",MAX(I$3:I1089)+1)))</f>
        <v>0</v>
      </c>
      <c r="J1090" s="3">
        <f>IF(T1090="",0,IF(INT(LEFT(T1090,C$21))=B$21,MAX(J$3:J1089)+1,0))</f>
        <v>0</v>
      </c>
      <c r="K1090" s="6">
        <f>IF(AND(O1090=B$23,Q1090=B$24),MAX(K$3:K1089)+1,0)</f>
        <v>0</v>
      </c>
    </row>
    <row r="1091" spans="8:11" ht="15" customHeight="1" x14ac:dyDescent="0.15">
      <c r="H1091" s="5">
        <f t="shared" si="17"/>
        <v>0</v>
      </c>
      <c r="I1091" s="5">
        <f>IF(MAX(I$1:I1088)&gt;=B$16,0,IF(OR(I1090=C$4,I1090=C$5,I1090=C$6,I1090=C$7,I1090=C$8,I1090=C$9,I1090=C$10,I1090=C$11,I1090=C$12,I1090=C$13,I1090=C$14,I1090=C$15),"本月合计",IF(I1090="本月合计","本年累计",MAX(I$3:I1090)+1)))</f>
        <v>0</v>
      </c>
      <c r="J1091" s="3">
        <f>IF(T1091="",0,IF(INT(LEFT(T1091,C$21))=B$21,MAX(J$3:J1090)+1,0))</f>
        <v>0</v>
      </c>
      <c r="K1091" s="6">
        <f>IF(AND(O1091=B$23,Q1091=B$24),MAX(K$3:K1090)+1,0)</f>
        <v>0</v>
      </c>
    </row>
    <row r="1092" spans="8:11" ht="15" customHeight="1" x14ac:dyDescent="0.15">
      <c r="H1092" s="5">
        <f t="shared" si="17"/>
        <v>0</v>
      </c>
      <c r="I1092" s="5">
        <f>IF(MAX(I$1:I1089)&gt;=B$16,0,IF(OR(I1091=C$4,I1091=C$5,I1091=C$6,I1091=C$7,I1091=C$8,I1091=C$9,I1091=C$10,I1091=C$11,I1091=C$12,I1091=C$13,I1091=C$14,I1091=C$15),"本月合计",IF(I1091="本月合计","本年累计",MAX(I$3:I1091)+1)))</f>
        <v>0</v>
      </c>
      <c r="J1092" s="3">
        <f>IF(T1092="",0,IF(INT(LEFT(T1092,C$21))=B$21,MAX(J$3:J1091)+1,0))</f>
        <v>0</v>
      </c>
      <c r="K1092" s="6">
        <f>IF(AND(O1092=B$23,Q1092=B$24),MAX(K$3:K1091)+1,0)</f>
        <v>0</v>
      </c>
    </row>
    <row r="1093" spans="8:11" ht="15" customHeight="1" x14ac:dyDescent="0.15">
      <c r="H1093" s="5">
        <f t="shared" ref="H1093:H1156" si="18">IF(I1093=0,0,ROW()-3)</f>
        <v>0</v>
      </c>
      <c r="I1093" s="5">
        <f>IF(MAX(I$1:I1090)&gt;=B$16,0,IF(OR(I1092=C$4,I1092=C$5,I1092=C$6,I1092=C$7,I1092=C$8,I1092=C$9,I1092=C$10,I1092=C$11,I1092=C$12,I1092=C$13,I1092=C$14,I1092=C$15),"本月合计",IF(I1092="本月合计","本年累计",MAX(I$3:I1092)+1)))</f>
        <v>0</v>
      </c>
      <c r="J1093" s="3">
        <f>IF(T1093="",0,IF(INT(LEFT(T1093,C$21))=B$21,MAX(J$3:J1092)+1,0))</f>
        <v>0</v>
      </c>
      <c r="K1093" s="6">
        <f>IF(AND(O1093=B$23,Q1093=B$24),MAX(K$3:K1092)+1,0)</f>
        <v>0</v>
      </c>
    </row>
    <row r="1094" spans="8:11" ht="15" customHeight="1" x14ac:dyDescent="0.15">
      <c r="H1094" s="5">
        <f t="shared" si="18"/>
        <v>0</v>
      </c>
      <c r="I1094" s="5">
        <f>IF(MAX(I$1:I1091)&gt;=B$16,0,IF(OR(I1093=C$4,I1093=C$5,I1093=C$6,I1093=C$7,I1093=C$8,I1093=C$9,I1093=C$10,I1093=C$11,I1093=C$12,I1093=C$13,I1093=C$14,I1093=C$15),"本月合计",IF(I1093="本月合计","本年累计",MAX(I$3:I1093)+1)))</f>
        <v>0</v>
      </c>
      <c r="J1094" s="3">
        <f>IF(T1094="",0,IF(INT(LEFT(T1094,C$21))=B$21,MAX(J$3:J1093)+1,0))</f>
        <v>0</v>
      </c>
      <c r="K1094" s="6">
        <f>IF(AND(O1094=B$23,Q1094=B$24),MAX(K$3:K1093)+1,0)</f>
        <v>0</v>
      </c>
    </row>
    <row r="1095" spans="8:11" ht="15" customHeight="1" x14ac:dyDescent="0.15">
      <c r="H1095" s="5">
        <f t="shared" si="18"/>
        <v>0</v>
      </c>
      <c r="I1095" s="5">
        <f>IF(MAX(I$1:I1092)&gt;=B$16,0,IF(OR(I1094=C$4,I1094=C$5,I1094=C$6,I1094=C$7,I1094=C$8,I1094=C$9,I1094=C$10,I1094=C$11,I1094=C$12,I1094=C$13,I1094=C$14,I1094=C$15),"本月合计",IF(I1094="本月合计","本年累计",MAX(I$3:I1094)+1)))</f>
        <v>0</v>
      </c>
      <c r="J1095" s="3">
        <f>IF(T1095="",0,IF(INT(LEFT(T1095,C$21))=B$21,MAX(J$3:J1094)+1,0))</f>
        <v>0</v>
      </c>
      <c r="K1095" s="6">
        <f>IF(AND(O1095=B$23,Q1095=B$24),MAX(K$3:K1094)+1,0)</f>
        <v>0</v>
      </c>
    </row>
    <row r="1096" spans="8:11" ht="15" customHeight="1" x14ac:dyDescent="0.15">
      <c r="H1096" s="5">
        <f t="shared" si="18"/>
        <v>0</v>
      </c>
      <c r="I1096" s="5">
        <f>IF(MAX(I$1:I1093)&gt;=B$16,0,IF(OR(I1095=C$4,I1095=C$5,I1095=C$6,I1095=C$7,I1095=C$8,I1095=C$9,I1095=C$10,I1095=C$11,I1095=C$12,I1095=C$13,I1095=C$14,I1095=C$15),"本月合计",IF(I1095="本月合计","本年累计",MAX(I$3:I1095)+1)))</f>
        <v>0</v>
      </c>
      <c r="J1096" s="3">
        <f>IF(T1096="",0,IF(INT(LEFT(T1096,C$21))=B$21,MAX(J$3:J1095)+1,0))</f>
        <v>0</v>
      </c>
      <c r="K1096" s="6">
        <f>IF(AND(O1096=B$23,Q1096=B$24),MAX(K$3:K1095)+1,0)</f>
        <v>0</v>
      </c>
    </row>
    <row r="1097" spans="8:11" ht="15" customHeight="1" x14ac:dyDescent="0.15">
      <c r="H1097" s="5">
        <f t="shared" si="18"/>
        <v>0</v>
      </c>
      <c r="I1097" s="5">
        <f>IF(MAX(I$1:I1094)&gt;=B$16,0,IF(OR(I1096=C$4,I1096=C$5,I1096=C$6,I1096=C$7,I1096=C$8,I1096=C$9,I1096=C$10,I1096=C$11,I1096=C$12,I1096=C$13,I1096=C$14,I1096=C$15),"本月合计",IF(I1096="本月合计","本年累计",MAX(I$3:I1096)+1)))</f>
        <v>0</v>
      </c>
      <c r="J1097" s="3">
        <f>IF(T1097="",0,IF(INT(LEFT(T1097,C$21))=B$21,MAX(J$3:J1096)+1,0))</f>
        <v>0</v>
      </c>
      <c r="K1097" s="6">
        <f>IF(AND(O1097=B$23,Q1097=B$24),MAX(K$3:K1096)+1,0)</f>
        <v>0</v>
      </c>
    </row>
    <row r="1098" spans="8:11" ht="15" customHeight="1" x14ac:dyDescent="0.15">
      <c r="H1098" s="5">
        <f t="shared" si="18"/>
        <v>0</v>
      </c>
      <c r="I1098" s="5">
        <f>IF(MAX(I$1:I1095)&gt;=B$16,0,IF(OR(I1097=C$4,I1097=C$5,I1097=C$6,I1097=C$7,I1097=C$8,I1097=C$9,I1097=C$10,I1097=C$11,I1097=C$12,I1097=C$13,I1097=C$14,I1097=C$15),"本月合计",IF(I1097="本月合计","本年累计",MAX(I$3:I1097)+1)))</f>
        <v>0</v>
      </c>
      <c r="J1098" s="3">
        <f>IF(T1098="",0,IF(INT(LEFT(T1098,C$21))=B$21,MAX(J$3:J1097)+1,0))</f>
        <v>0</v>
      </c>
      <c r="K1098" s="6">
        <f>IF(AND(O1098=B$23,Q1098=B$24),MAX(K$3:K1097)+1,0)</f>
        <v>0</v>
      </c>
    </row>
    <row r="1099" spans="8:11" ht="15" customHeight="1" x14ac:dyDescent="0.15">
      <c r="H1099" s="5">
        <f t="shared" si="18"/>
        <v>0</v>
      </c>
      <c r="I1099" s="5">
        <f>IF(MAX(I$1:I1096)&gt;=B$16,0,IF(OR(I1098=C$4,I1098=C$5,I1098=C$6,I1098=C$7,I1098=C$8,I1098=C$9,I1098=C$10,I1098=C$11,I1098=C$12,I1098=C$13,I1098=C$14,I1098=C$15),"本月合计",IF(I1098="本月合计","本年累计",MAX(I$3:I1098)+1)))</f>
        <v>0</v>
      </c>
      <c r="J1099" s="3">
        <f>IF(T1099="",0,IF(INT(LEFT(T1099,C$21))=B$21,MAX(J$3:J1098)+1,0))</f>
        <v>0</v>
      </c>
      <c r="K1099" s="6">
        <f>IF(AND(O1099=B$23,Q1099=B$24),MAX(K$3:K1098)+1,0)</f>
        <v>0</v>
      </c>
    </row>
    <row r="1100" spans="8:11" ht="15" customHeight="1" x14ac:dyDescent="0.15">
      <c r="H1100" s="5">
        <f t="shared" si="18"/>
        <v>0</v>
      </c>
      <c r="I1100" s="5">
        <f>IF(MAX(I$1:I1097)&gt;=B$16,0,IF(OR(I1099=C$4,I1099=C$5,I1099=C$6,I1099=C$7,I1099=C$8,I1099=C$9,I1099=C$10,I1099=C$11,I1099=C$12,I1099=C$13,I1099=C$14,I1099=C$15),"本月合计",IF(I1099="本月合计","本年累计",MAX(I$3:I1099)+1)))</f>
        <v>0</v>
      </c>
      <c r="J1100" s="3">
        <f>IF(T1100="",0,IF(INT(LEFT(T1100,C$21))=B$21,MAX(J$3:J1099)+1,0))</f>
        <v>0</v>
      </c>
      <c r="K1100" s="6">
        <f>IF(AND(O1100=B$23,Q1100=B$24),MAX(K$3:K1099)+1,0)</f>
        <v>0</v>
      </c>
    </row>
    <row r="1101" spans="8:11" ht="15" customHeight="1" x14ac:dyDescent="0.15">
      <c r="H1101" s="5">
        <f t="shared" si="18"/>
        <v>0</v>
      </c>
      <c r="I1101" s="5">
        <f>IF(MAX(I$1:I1098)&gt;=B$16,0,IF(OR(I1100=C$4,I1100=C$5,I1100=C$6,I1100=C$7,I1100=C$8,I1100=C$9,I1100=C$10,I1100=C$11,I1100=C$12,I1100=C$13,I1100=C$14,I1100=C$15),"本月合计",IF(I1100="本月合计","本年累计",MAX(I$3:I1100)+1)))</f>
        <v>0</v>
      </c>
      <c r="J1101" s="3">
        <f>IF(T1101="",0,IF(INT(LEFT(T1101,C$21))=B$21,MAX(J$3:J1100)+1,0))</f>
        <v>0</v>
      </c>
      <c r="K1101" s="6">
        <f>IF(AND(O1101=B$23,Q1101=B$24),MAX(K$3:K1100)+1,0)</f>
        <v>0</v>
      </c>
    </row>
    <row r="1102" spans="8:11" ht="15" customHeight="1" x14ac:dyDescent="0.15">
      <c r="H1102" s="5">
        <f t="shared" si="18"/>
        <v>0</v>
      </c>
      <c r="I1102" s="5">
        <f>IF(MAX(I$1:I1099)&gt;=B$16,0,IF(OR(I1101=C$4,I1101=C$5,I1101=C$6,I1101=C$7,I1101=C$8,I1101=C$9,I1101=C$10,I1101=C$11,I1101=C$12,I1101=C$13,I1101=C$14,I1101=C$15),"本月合计",IF(I1101="本月合计","本年累计",MAX(I$3:I1101)+1)))</f>
        <v>0</v>
      </c>
      <c r="J1102" s="3">
        <f>IF(T1102="",0,IF(INT(LEFT(T1102,C$21))=B$21,MAX(J$3:J1101)+1,0))</f>
        <v>0</v>
      </c>
      <c r="K1102" s="6">
        <f>IF(AND(O1102=B$23,Q1102=B$24),MAX(K$3:K1101)+1,0)</f>
        <v>0</v>
      </c>
    </row>
    <row r="1103" spans="8:11" ht="15" customHeight="1" x14ac:dyDescent="0.15">
      <c r="H1103" s="5">
        <f t="shared" si="18"/>
        <v>0</v>
      </c>
      <c r="I1103" s="5">
        <f>IF(MAX(I$1:I1100)&gt;=B$16,0,IF(OR(I1102=C$4,I1102=C$5,I1102=C$6,I1102=C$7,I1102=C$8,I1102=C$9,I1102=C$10,I1102=C$11,I1102=C$12,I1102=C$13,I1102=C$14,I1102=C$15),"本月合计",IF(I1102="本月合计","本年累计",MAX(I$3:I1102)+1)))</f>
        <v>0</v>
      </c>
      <c r="J1103" s="3">
        <f>IF(T1103="",0,IF(INT(LEFT(T1103,C$21))=B$21,MAX(J$3:J1102)+1,0))</f>
        <v>0</v>
      </c>
      <c r="K1103" s="6">
        <f>IF(AND(O1103=B$23,Q1103=B$24),MAX(K$3:K1102)+1,0)</f>
        <v>0</v>
      </c>
    </row>
    <row r="1104" spans="8:11" ht="15" customHeight="1" x14ac:dyDescent="0.15">
      <c r="H1104" s="5">
        <f t="shared" si="18"/>
        <v>0</v>
      </c>
      <c r="I1104" s="5">
        <f>IF(MAX(I$1:I1101)&gt;=B$16,0,IF(OR(I1103=C$4,I1103=C$5,I1103=C$6,I1103=C$7,I1103=C$8,I1103=C$9,I1103=C$10,I1103=C$11,I1103=C$12,I1103=C$13,I1103=C$14,I1103=C$15),"本月合计",IF(I1103="本月合计","本年累计",MAX(I$3:I1103)+1)))</f>
        <v>0</v>
      </c>
      <c r="J1104" s="3">
        <f>IF(T1104="",0,IF(INT(LEFT(T1104,C$21))=B$21,MAX(J$3:J1103)+1,0))</f>
        <v>0</v>
      </c>
      <c r="K1104" s="6">
        <f>IF(AND(O1104=B$23,Q1104=B$24),MAX(K$3:K1103)+1,0)</f>
        <v>0</v>
      </c>
    </row>
    <row r="1105" spans="8:11" ht="15" customHeight="1" x14ac:dyDescent="0.15">
      <c r="H1105" s="5">
        <f t="shared" si="18"/>
        <v>0</v>
      </c>
      <c r="I1105" s="5">
        <f>IF(MAX(I$1:I1102)&gt;=B$16,0,IF(OR(I1104=C$4,I1104=C$5,I1104=C$6,I1104=C$7,I1104=C$8,I1104=C$9,I1104=C$10,I1104=C$11,I1104=C$12,I1104=C$13,I1104=C$14,I1104=C$15),"本月合计",IF(I1104="本月合计","本年累计",MAX(I$3:I1104)+1)))</f>
        <v>0</v>
      </c>
      <c r="J1105" s="3">
        <f>IF(T1105="",0,IF(INT(LEFT(T1105,C$21))=B$21,MAX(J$3:J1104)+1,0))</f>
        <v>0</v>
      </c>
      <c r="K1105" s="6">
        <f>IF(AND(O1105=B$23,Q1105=B$24),MAX(K$3:K1104)+1,0)</f>
        <v>0</v>
      </c>
    </row>
    <row r="1106" spans="8:11" ht="15" customHeight="1" x14ac:dyDescent="0.15">
      <c r="H1106" s="5">
        <f t="shared" si="18"/>
        <v>0</v>
      </c>
      <c r="I1106" s="5">
        <f>IF(MAX(I$1:I1103)&gt;=B$16,0,IF(OR(I1105=C$4,I1105=C$5,I1105=C$6,I1105=C$7,I1105=C$8,I1105=C$9,I1105=C$10,I1105=C$11,I1105=C$12,I1105=C$13,I1105=C$14,I1105=C$15),"本月合计",IF(I1105="本月合计","本年累计",MAX(I$3:I1105)+1)))</f>
        <v>0</v>
      </c>
      <c r="J1106" s="3">
        <f>IF(T1106="",0,IF(INT(LEFT(T1106,C$21))=B$21,MAX(J$3:J1105)+1,0))</f>
        <v>0</v>
      </c>
      <c r="K1106" s="6">
        <f>IF(AND(O1106=B$23,Q1106=B$24),MAX(K$3:K1105)+1,0)</f>
        <v>0</v>
      </c>
    </row>
    <row r="1107" spans="8:11" ht="15" customHeight="1" x14ac:dyDescent="0.15">
      <c r="H1107" s="5">
        <f t="shared" si="18"/>
        <v>0</v>
      </c>
      <c r="I1107" s="5">
        <f>IF(MAX(I$1:I1104)&gt;=B$16,0,IF(OR(I1106=C$4,I1106=C$5,I1106=C$6,I1106=C$7,I1106=C$8,I1106=C$9,I1106=C$10,I1106=C$11,I1106=C$12,I1106=C$13,I1106=C$14,I1106=C$15),"本月合计",IF(I1106="本月合计","本年累计",MAX(I$3:I1106)+1)))</f>
        <v>0</v>
      </c>
      <c r="J1107" s="3">
        <f>IF(T1107="",0,IF(INT(LEFT(T1107,C$21))=B$21,MAX(J$3:J1106)+1,0))</f>
        <v>0</v>
      </c>
      <c r="K1107" s="6">
        <f>IF(AND(O1107=B$23,Q1107=B$24),MAX(K$3:K1106)+1,0)</f>
        <v>0</v>
      </c>
    </row>
    <row r="1108" spans="8:11" ht="15" customHeight="1" x14ac:dyDescent="0.15">
      <c r="H1108" s="5">
        <f t="shared" si="18"/>
        <v>0</v>
      </c>
      <c r="I1108" s="5">
        <f>IF(MAX(I$1:I1105)&gt;=B$16,0,IF(OR(I1107=C$4,I1107=C$5,I1107=C$6,I1107=C$7,I1107=C$8,I1107=C$9,I1107=C$10,I1107=C$11,I1107=C$12,I1107=C$13,I1107=C$14,I1107=C$15),"本月合计",IF(I1107="本月合计","本年累计",MAX(I$3:I1107)+1)))</f>
        <v>0</v>
      </c>
      <c r="J1108" s="3">
        <f>IF(T1108="",0,IF(INT(LEFT(T1108,C$21))=B$21,MAX(J$3:J1107)+1,0))</f>
        <v>0</v>
      </c>
      <c r="K1108" s="6">
        <f>IF(AND(O1108=B$23,Q1108=B$24),MAX(K$3:K1107)+1,0)</f>
        <v>0</v>
      </c>
    </row>
    <row r="1109" spans="8:11" ht="15" customHeight="1" x14ac:dyDescent="0.15">
      <c r="H1109" s="5">
        <f t="shared" si="18"/>
        <v>0</v>
      </c>
      <c r="I1109" s="5">
        <f>IF(MAX(I$1:I1106)&gt;=B$16,0,IF(OR(I1108=C$4,I1108=C$5,I1108=C$6,I1108=C$7,I1108=C$8,I1108=C$9,I1108=C$10,I1108=C$11,I1108=C$12,I1108=C$13,I1108=C$14,I1108=C$15),"本月合计",IF(I1108="本月合计","本年累计",MAX(I$3:I1108)+1)))</f>
        <v>0</v>
      </c>
      <c r="J1109" s="3">
        <f>IF(T1109="",0,IF(INT(LEFT(T1109,C$21))=B$21,MAX(J$3:J1108)+1,0))</f>
        <v>0</v>
      </c>
      <c r="K1109" s="6">
        <f>IF(AND(O1109=B$23,Q1109=B$24),MAX(K$3:K1108)+1,0)</f>
        <v>0</v>
      </c>
    </row>
    <row r="1110" spans="8:11" ht="15" customHeight="1" x14ac:dyDescent="0.15">
      <c r="H1110" s="5">
        <f t="shared" si="18"/>
        <v>0</v>
      </c>
      <c r="I1110" s="5">
        <f>IF(MAX(I$1:I1107)&gt;=B$16,0,IF(OR(I1109=C$4,I1109=C$5,I1109=C$6,I1109=C$7,I1109=C$8,I1109=C$9,I1109=C$10,I1109=C$11,I1109=C$12,I1109=C$13,I1109=C$14,I1109=C$15),"本月合计",IF(I1109="本月合计","本年累计",MAX(I$3:I1109)+1)))</f>
        <v>0</v>
      </c>
      <c r="J1110" s="3">
        <f>IF(T1110="",0,IF(INT(LEFT(T1110,C$21))=B$21,MAX(J$3:J1109)+1,0))</f>
        <v>0</v>
      </c>
      <c r="K1110" s="6">
        <f>IF(AND(O1110=B$23,Q1110=B$24),MAX(K$3:K1109)+1,0)</f>
        <v>0</v>
      </c>
    </row>
    <row r="1111" spans="8:11" ht="15" customHeight="1" x14ac:dyDescent="0.15">
      <c r="H1111" s="5">
        <f t="shared" si="18"/>
        <v>0</v>
      </c>
      <c r="I1111" s="5">
        <f>IF(MAX(I$1:I1108)&gt;=B$16,0,IF(OR(I1110=C$4,I1110=C$5,I1110=C$6,I1110=C$7,I1110=C$8,I1110=C$9,I1110=C$10,I1110=C$11,I1110=C$12,I1110=C$13,I1110=C$14,I1110=C$15),"本月合计",IF(I1110="本月合计","本年累计",MAX(I$3:I1110)+1)))</f>
        <v>0</v>
      </c>
      <c r="J1111" s="3">
        <f>IF(T1111="",0,IF(INT(LEFT(T1111,C$21))=B$21,MAX(J$3:J1110)+1,0))</f>
        <v>0</v>
      </c>
      <c r="K1111" s="6">
        <f>IF(AND(O1111=B$23,Q1111=B$24),MAX(K$3:K1110)+1,0)</f>
        <v>0</v>
      </c>
    </row>
    <row r="1112" spans="8:11" ht="15" customHeight="1" x14ac:dyDescent="0.15">
      <c r="H1112" s="5">
        <f t="shared" si="18"/>
        <v>0</v>
      </c>
      <c r="I1112" s="5">
        <f>IF(MAX(I$1:I1109)&gt;=B$16,0,IF(OR(I1111=C$4,I1111=C$5,I1111=C$6,I1111=C$7,I1111=C$8,I1111=C$9,I1111=C$10,I1111=C$11,I1111=C$12,I1111=C$13,I1111=C$14,I1111=C$15),"本月合计",IF(I1111="本月合计","本年累计",MAX(I$3:I1111)+1)))</f>
        <v>0</v>
      </c>
      <c r="J1112" s="3">
        <f>IF(T1112="",0,IF(INT(LEFT(T1112,C$21))=B$21,MAX(J$3:J1111)+1,0))</f>
        <v>0</v>
      </c>
      <c r="K1112" s="6">
        <f>IF(AND(O1112=B$23,Q1112=B$24),MAX(K$3:K1111)+1,0)</f>
        <v>0</v>
      </c>
    </row>
    <row r="1113" spans="8:11" ht="15" customHeight="1" x14ac:dyDescent="0.15">
      <c r="H1113" s="5">
        <f t="shared" si="18"/>
        <v>0</v>
      </c>
      <c r="I1113" s="5">
        <f>IF(MAX(I$1:I1110)&gt;=B$16,0,IF(OR(I1112=C$4,I1112=C$5,I1112=C$6,I1112=C$7,I1112=C$8,I1112=C$9,I1112=C$10,I1112=C$11,I1112=C$12,I1112=C$13,I1112=C$14,I1112=C$15),"本月合计",IF(I1112="本月合计","本年累计",MAX(I$3:I1112)+1)))</f>
        <v>0</v>
      </c>
      <c r="J1113" s="3">
        <f>IF(T1113="",0,IF(INT(LEFT(T1113,C$21))=B$21,MAX(J$3:J1112)+1,0))</f>
        <v>0</v>
      </c>
      <c r="K1113" s="6">
        <f>IF(AND(O1113=B$23,Q1113=B$24),MAX(K$3:K1112)+1,0)</f>
        <v>0</v>
      </c>
    </row>
    <row r="1114" spans="8:11" ht="15" customHeight="1" x14ac:dyDescent="0.15">
      <c r="H1114" s="5">
        <f t="shared" si="18"/>
        <v>0</v>
      </c>
      <c r="I1114" s="5">
        <f>IF(MAX(I$1:I1111)&gt;=B$16,0,IF(OR(I1113=C$4,I1113=C$5,I1113=C$6,I1113=C$7,I1113=C$8,I1113=C$9,I1113=C$10,I1113=C$11,I1113=C$12,I1113=C$13,I1113=C$14,I1113=C$15),"本月合计",IF(I1113="本月合计","本年累计",MAX(I$3:I1113)+1)))</f>
        <v>0</v>
      </c>
      <c r="J1114" s="3">
        <f>IF(T1114="",0,IF(INT(LEFT(T1114,C$21))=B$21,MAX(J$3:J1113)+1,0))</f>
        <v>0</v>
      </c>
      <c r="K1114" s="6">
        <f>IF(AND(O1114=B$23,Q1114=B$24),MAX(K$3:K1113)+1,0)</f>
        <v>0</v>
      </c>
    </row>
    <row r="1115" spans="8:11" ht="15" customHeight="1" x14ac:dyDescent="0.15">
      <c r="H1115" s="5">
        <f t="shared" si="18"/>
        <v>0</v>
      </c>
      <c r="I1115" s="5">
        <f>IF(MAX(I$1:I1112)&gt;=B$16,0,IF(OR(I1114=C$4,I1114=C$5,I1114=C$6,I1114=C$7,I1114=C$8,I1114=C$9,I1114=C$10,I1114=C$11,I1114=C$12,I1114=C$13,I1114=C$14,I1114=C$15),"本月合计",IF(I1114="本月合计","本年累计",MAX(I$3:I1114)+1)))</f>
        <v>0</v>
      </c>
      <c r="J1115" s="3">
        <f>IF(T1115="",0,IF(INT(LEFT(T1115,C$21))=B$21,MAX(J$3:J1114)+1,0))</f>
        <v>0</v>
      </c>
      <c r="K1115" s="6">
        <f>IF(AND(O1115=B$23,Q1115=B$24),MAX(K$3:K1114)+1,0)</f>
        <v>0</v>
      </c>
    </row>
    <row r="1116" spans="8:11" ht="15" customHeight="1" x14ac:dyDescent="0.15">
      <c r="H1116" s="5">
        <f t="shared" si="18"/>
        <v>0</v>
      </c>
      <c r="I1116" s="5">
        <f>IF(MAX(I$1:I1113)&gt;=B$16,0,IF(OR(I1115=C$4,I1115=C$5,I1115=C$6,I1115=C$7,I1115=C$8,I1115=C$9,I1115=C$10,I1115=C$11,I1115=C$12,I1115=C$13,I1115=C$14,I1115=C$15),"本月合计",IF(I1115="本月合计","本年累计",MAX(I$3:I1115)+1)))</f>
        <v>0</v>
      </c>
      <c r="J1116" s="3">
        <f>IF(T1116="",0,IF(INT(LEFT(T1116,C$21))=B$21,MAX(J$3:J1115)+1,0))</f>
        <v>0</v>
      </c>
      <c r="K1116" s="6">
        <f>IF(AND(O1116=B$23,Q1116=B$24),MAX(K$3:K1115)+1,0)</f>
        <v>0</v>
      </c>
    </row>
    <row r="1117" spans="8:11" ht="15" customHeight="1" x14ac:dyDescent="0.15">
      <c r="H1117" s="5">
        <f t="shared" si="18"/>
        <v>0</v>
      </c>
      <c r="I1117" s="5">
        <f>IF(MAX(I$1:I1114)&gt;=B$16,0,IF(OR(I1116=C$4,I1116=C$5,I1116=C$6,I1116=C$7,I1116=C$8,I1116=C$9,I1116=C$10,I1116=C$11,I1116=C$12,I1116=C$13,I1116=C$14,I1116=C$15),"本月合计",IF(I1116="本月合计","本年累计",MAX(I$3:I1116)+1)))</f>
        <v>0</v>
      </c>
      <c r="J1117" s="3">
        <f>IF(T1117="",0,IF(INT(LEFT(T1117,C$21))=B$21,MAX(J$3:J1116)+1,0))</f>
        <v>0</v>
      </c>
      <c r="K1117" s="6">
        <f>IF(AND(O1117=B$23,Q1117=B$24),MAX(K$3:K1116)+1,0)</f>
        <v>0</v>
      </c>
    </row>
    <row r="1118" spans="8:11" ht="15" customHeight="1" x14ac:dyDescent="0.15">
      <c r="H1118" s="5">
        <f t="shared" si="18"/>
        <v>0</v>
      </c>
      <c r="I1118" s="5">
        <f>IF(MAX(I$1:I1115)&gt;=B$16,0,IF(OR(I1117=C$4,I1117=C$5,I1117=C$6,I1117=C$7,I1117=C$8,I1117=C$9,I1117=C$10,I1117=C$11,I1117=C$12,I1117=C$13,I1117=C$14,I1117=C$15),"本月合计",IF(I1117="本月合计","本年累计",MAX(I$3:I1117)+1)))</f>
        <v>0</v>
      </c>
      <c r="J1118" s="3">
        <f>IF(T1118="",0,IF(INT(LEFT(T1118,C$21))=B$21,MAX(J$3:J1117)+1,0))</f>
        <v>0</v>
      </c>
      <c r="K1118" s="6">
        <f>IF(AND(O1118=B$23,Q1118=B$24),MAX(K$3:K1117)+1,0)</f>
        <v>0</v>
      </c>
    </row>
    <row r="1119" spans="8:11" ht="15" customHeight="1" x14ac:dyDescent="0.15">
      <c r="H1119" s="5">
        <f t="shared" si="18"/>
        <v>0</v>
      </c>
      <c r="I1119" s="5">
        <f>IF(MAX(I$1:I1116)&gt;=B$16,0,IF(OR(I1118=C$4,I1118=C$5,I1118=C$6,I1118=C$7,I1118=C$8,I1118=C$9,I1118=C$10,I1118=C$11,I1118=C$12,I1118=C$13,I1118=C$14,I1118=C$15),"本月合计",IF(I1118="本月合计","本年累计",MAX(I$3:I1118)+1)))</f>
        <v>0</v>
      </c>
      <c r="J1119" s="3">
        <f>IF(T1119="",0,IF(INT(LEFT(T1119,C$21))=B$21,MAX(J$3:J1118)+1,0))</f>
        <v>0</v>
      </c>
      <c r="K1119" s="6">
        <f>IF(AND(O1119=B$23,Q1119=B$24),MAX(K$3:K1118)+1,0)</f>
        <v>0</v>
      </c>
    </row>
    <row r="1120" spans="8:11" ht="15" customHeight="1" x14ac:dyDescent="0.15">
      <c r="H1120" s="5">
        <f t="shared" si="18"/>
        <v>0</v>
      </c>
      <c r="I1120" s="5">
        <f>IF(MAX(I$1:I1117)&gt;=B$16,0,IF(OR(I1119=C$4,I1119=C$5,I1119=C$6,I1119=C$7,I1119=C$8,I1119=C$9,I1119=C$10,I1119=C$11,I1119=C$12,I1119=C$13,I1119=C$14,I1119=C$15),"本月合计",IF(I1119="本月合计","本年累计",MAX(I$3:I1119)+1)))</f>
        <v>0</v>
      </c>
      <c r="J1120" s="3">
        <f>IF(T1120="",0,IF(INT(LEFT(T1120,C$21))=B$21,MAX(J$3:J1119)+1,0))</f>
        <v>0</v>
      </c>
      <c r="K1120" s="6">
        <f>IF(AND(O1120=B$23,Q1120=B$24),MAX(K$3:K1119)+1,0)</f>
        <v>0</v>
      </c>
    </row>
    <row r="1121" spans="8:11" ht="15" customHeight="1" x14ac:dyDescent="0.15">
      <c r="H1121" s="5">
        <f t="shared" si="18"/>
        <v>0</v>
      </c>
      <c r="I1121" s="5">
        <f>IF(MAX(I$1:I1118)&gt;=B$16,0,IF(OR(I1120=C$4,I1120=C$5,I1120=C$6,I1120=C$7,I1120=C$8,I1120=C$9,I1120=C$10,I1120=C$11,I1120=C$12,I1120=C$13,I1120=C$14,I1120=C$15),"本月合计",IF(I1120="本月合计","本年累计",MAX(I$3:I1120)+1)))</f>
        <v>0</v>
      </c>
      <c r="J1121" s="3">
        <f>IF(T1121="",0,IF(INT(LEFT(T1121,C$21))=B$21,MAX(J$3:J1120)+1,0))</f>
        <v>0</v>
      </c>
      <c r="K1121" s="6">
        <f>IF(AND(O1121=B$23,Q1121=B$24),MAX(K$3:K1120)+1,0)</f>
        <v>0</v>
      </c>
    </row>
    <row r="1122" spans="8:11" ht="15" customHeight="1" x14ac:dyDescent="0.15">
      <c r="H1122" s="5">
        <f t="shared" si="18"/>
        <v>0</v>
      </c>
      <c r="I1122" s="5">
        <f>IF(MAX(I$1:I1119)&gt;=B$16,0,IF(OR(I1121=C$4,I1121=C$5,I1121=C$6,I1121=C$7,I1121=C$8,I1121=C$9,I1121=C$10,I1121=C$11,I1121=C$12,I1121=C$13,I1121=C$14,I1121=C$15),"本月合计",IF(I1121="本月合计","本年累计",MAX(I$3:I1121)+1)))</f>
        <v>0</v>
      </c>
      <c r="J1122" s="3">
        <f>IF(T1122="",0,IF(INT(LEFT(T1122,C$21))=B$21,MAX(J$3:J1121)+1,0))</f>
        <v>0</v>
      </c>
      <c r="K1122" s="6">
        <f>IF(AND(O1122=B$23,Q1122=B$24),MAX(K$3:K1121)+1,0)</f>
        <v>0</v>
      </c>
    </row>
    <row r="1123" spans="8:11" ht="15" customHeight="1" x14ac:dyDescent="0.15">
      <c r="H1123" s="5">
        <f t="shared" si="18"/>
        <v>0</v>
      </c>
      <c r="I1123" s="5">
        <f>IF(MAX(I$1:I1120)&gt;=B$16,0,IF(OR(I1122=C$4,I1122=C$5,I1122=C$6,I1122=C$7,I1122=C$8,I1122=C$9,I1122=C$10,I1122=C$11,I1122=C$12,I1122=C$13,I1122=C$14,I1122=C$15),"本月合计",IF(I1122="本月合计","本年累计",MAX(I$3:I1122)+1)))</f>
        <v>0</v>
      </c>
      <c r="J1123" s="3">
        <f>IF(T1123="",0,IF(INT(LEFT(T1123,C$21))=B$21,MAX(J$3:J1122)+1,0))</f>
        <v>0</v>
      </c>
      <c r="K1123" s="6">
        <f>IF(AND(O1123=B$23,Q1123=B$24),MAX(K$3:K1122)+1,0)</f>
        <v>0</v>
      </c>
    </row>
    <row r="1124" spans="8:11" ht="15" customHeight="1" x14ac:dyDescent="0.15">
      <c r="H1124" s="5">
        <f t="shared" si="18"/>
        <v>0</v>
      </c>
      <c r="I1124" s="5">
        <f>IF(MAX(I$1:I1121)&gt;=B$16,0,IF(OR(I1123=C$4,I1123=C$5,I1123=C$6,I1123=C$7,I1123=C$8,I1123=C$9,I1123=C$10,I1123=C$11,I1123=C$12,I1123=C$13,I1123=C$14,I1123=C$15),"本月合计",IF(I1123="本月合计","本年累计",MAX(I$3:I1123)+1)))</f>
        <v>0</v>
      </c>
      <c r="J1124" s="3">
        <f>IF(T1124="",0,IF(INT(LEFT(T1124,C$21))=B$21,MAX(J$3:J1123)+1,0))</f>
        <v>0</v>
      </c>
      <c r="K1124" s="6">
        <f>IF(AND(O1124=B$23,Q1124=B$24),MAX(K$3:K1123)+1,0)</f>
        <v>0</v>
      </c>
    </row>
    <row r="1125" spans="8:11" ht="15" customHeight="1" x14ac:dyDescent="0.15">
      <c r="H1125" s="5">
        <f t="shared" si="18"/>
        <v>0</v>
      </c>
      <c r="I1125" s="5">
        <f>IF(MAX(I$1:I1122)&gt;=B$16,0,IF(OR(I1124=C$4,I1124=C$5,I1124=C$6,I1124=C$7,I1124=C$8,I1124=C$9,I1124=C$10,I1124=C$11,I1124=C$12,I1124=C$13,I1124=C$14,I1124=C$15),"本月合计",IF(I1124="本月合计","本年累计",MAX(I$3:I1124)+1)))</f>
        <v>0</v>
      </c>
      <c r="J1125" s="3">
        <f>IF(T1125="",0,IF(INT(LEFT(T1125,C$21))=B$21,MAX(J$3:J1124)+1,0))</f>
        <v>0</v>
      </c>
      <c r="K1125" s="6">
        <f>IF(AND(O1125=B$23,Q1125=B$24),MAX(K$3:K1124)+1,0)</f>
        <v>0</v>
      </c>
    </row>
    <row r="1126" spans="8:11" ht="15" customHeight="1" x14ac:dyDescent="0.15">
      <c r="H1126" s="5">
        <f t="shared" si="18"/>
        <v>0</v>
      </c>
      <c r="I1126" s="5">
        <f>IF(MAX(I$1:I1123)&gt;=B$16,0,IF(OR(I1125=C$4,I1125=C$5,I1125=C$6,I1125=C$7,I1125=C$8,I1125=C$9,I1125=C$10,I1125=C$11,I1125=C$12,I1125=C$13,I1125=C$14,I1125=C$15),"本月合计",IF(I1125="本月合计","本年累计",MAX(I$3:I1125)+1)))</f>
        <v>0</v>
      </c>
      <c r="J1126" s="3">
        <f>IF(T1126="",0,IF(INT(LEFT(T1126,C$21))=B$21,MAX(J$3:J1125)+1,0))</f>
        <v>0</v>
      </c>
      <c r="K1126" s="6">
        <f>IF(AND(O1126=B$23,Q1126=B$24),MAX(K$3:K1125)+1,0)</f>
        <v>0</v>
      </c>
    </row>
    <row r="1127" spans="8:11" ht="15" customHeight="1" x14ac:dyDescent="0.15">
      <c r="H1127" s="5">
        <f t="shared" si="18"/>
        <v>0</v>
      </c>
      <c r="I1127" s="5">
        <f>IF(MAX(I$1:I1124)&gt;=B$16,0,IF(OR(I1126=C$4,I1126=C$5,I1126=C$6,I1126=C$7,I1126=C$8,I1126=C$9,I1126=C$10,I1126=C$11,I1126=C$12,I1126=C$13,I1126=C$14,I1126=C$15),"本月合计",IF(I1126="本月合计","本年累计",MAX(I$3:I1126)+1)))</f>
        <v>0</v>
      </c>
      <c r="J1127" s="3">
        <f>IF(T1127="",0,IF(INT(LEFT(T1127,C$21))=B$21,MAX(J$3:J1126)+1,0))</f>
        <v>0</v>
      </c>
      <c r="K1127" s="6">
        <f>IF(AND(O1127=B$23,Q1127=B$24),MAX(K$3:K1126)+1,0)</f>
        <v>0</v>
      </c>
    </row>
    <row r="1128" spans="8:11" ht="15" customHeight="1" x14ac:dyDescent="0.15">
      <c r="H1128" s="5">
        <f t="shared" si="18"/>
        <v>0</v>
      </c>
      <c r="I1128" s="5">
        <f>IF(MAX(I$1:I1125)&gt;=B$16,0,IF(OR(I1127=C$4,I1127=C$5,I1127=C$6,I1127=C$7,I1127=C$8,I1127=C$9,I1127=C$10,I1127=C$11,I1127=C$12,I1127=C$13,I1127=C$14,I1127=C$15),"本月合计",IF(I1127="本月合计","本年累计",MAX(I$3:I1127)+1)))</f>
        <v>0</v>
      </c>
      <c r="J1128" s="3">
        <f>IF(T1128="",0,IF(INT(LEFT(T1128,C$21))=B$21,MAX(J$3:J1127)+1,0))</f>
        <v>0</v>
      </c>
      <c r="K1128" s="6">
        <f>IF(AND(O1128=B$23,Q1128=B$24),MAX(K$3:K1127)+1,0)</f>
        <v>0</v>
      </c>
    </row>
    <row r="1129" spans="8:11" ht="15" customHeight="1" x14ac:dyDescent="0.15">
      <c r="H1129" s="5">
        <f t="shared" si="18"/>
        <v>0</v>
      </c>
      <c r="I1129" s="5">
        <f>IF(MAX(I$1:I1126)&gt;=B$16,0,IF(OR(I1128=C$4,I1128=C$5,I1128=C$6,I1128=C$7,I1128=C$8,I1128=C$9,I1128=C$10,I1128=C$11,I1128=C$12,I1128=C$13,I1128=C$14,I1128=C$15),"本月合计",IF(I1128="本月合计","本年累计",MAX(I$3:I1128)+1)))</f>
        <v>0</v>
      </c>
      <c r="J1129" s="3">
        <f>IF(T1129="",0,IF(INT(LEFT(T1129,C$21))=B$21,MAX(J$3:J1128)+1,0))</f>
        <v>0</v>
      </c>
      <c r="K1129" s="6">
        <f>IF(AND(O1129=B$23,Q1129=B$24),MAX(K$3:K1128)+1,0)</f>
        <v>0</v>
      </c>
    </row>
    <row r="1130" spans="8:11" ht="15" customHeight="1" x14ac:dyDescent="0.15">
      <c r="H1130" s="5">
        <f t="shared" si="18"/>
        <v>0</v>
      </c>
      <c r="I1130" s="5">
        <f>IF(MAX(I$1:I1127)&gt;=B$16,0,IF(OR(I1129=C$4,I1129=C$5,I1129=C$6,I1129=C$7,I1129=C$8,I1129=C$9,I1129=C$10,I1129=C$11,I1129=C$12,I1129=C$13,I1129=C$14,I1129=C$15),"本月合计",IF(I1129="本月合计","本年累计",MAX(I$3:I1129)+1)))</f>
        <v>0</v>
      </c>
      <c r="J1130" s="3">
        <f>IF(T1130="",0,IF(INT(LEFT(T1130,C$21))=B$21,MAX(J$3:J1129)+1,0))</f>
        <v>0</v>
      </c>
      <c r="K1130" s="6">
        <f>IF(AND(O1130=B$23,Q1130=B$24),MAX(K$3:K1129)+1,0)</f>
        <v>0</v>
      </c>
    </row>
    <row r="1131" spans="8:11" ht="15" customHeight="1" x14ac:dyDescent="0.15">
      <c r="H1131" s="5">
        <f t="shared" si="18"/>
        <v>0</v>
      </c>
      <c r="I1131" s="5">
        <f>IF(MAX(I$1:I1128)&gt;=B$16,0,IF(OR(I1130=C$4,I1130=C$5,I1130=C$6,I1130=C$7,I1130=C$8,I1130=C$9,I1130=C$10,I1130=C$11,I1130=C$12,I1130=C$13,I1130=C$14,I1130=C$15),"本月合计",IF(I1130="本月合计","本年累计",MAX(I$3:I1130)+1)))</f>
        <v>0</v>
      </c>
      <c r="J1131" s="3">
        <f>IF(T1131="",0,IF(INT(LEFT(T1131,C$21))=B$21,MAX(J$3:J1130)+1,0))</f>
        <v>0</v>
      </c>
      <c r="K1131" s="6">
        <f>IF(AND(O1131=B$23,Q1131=B$24),MAX(K$3:K1130)+1,0)</f>
        <v>0</v>
      </c>
    </row>
    <row r="1132" spans="8:11" ht="15" customHeight="1" x14ac:dyDescent="0.15">
      <c r="H1132" s="5">
        <f t="shared" si="18"/>
        <v>0</v>
      </c>
      <c r="I1132" s="5">
        <f>IF(MAX(I$1:I1129)&gt;=B$16,0,IF(OR(I1131=C$4,I1131=C$5,I1131=C$6,I1131=C$7,I1131=C$8,I1131=C$9,I1131=C$10,I1131=C$11,I1131=C$12,I1131=C$13,I1131=C$14,I1131=C$15),"本月合计",IF(I1131="本月合计","本年累计",MAX(I$3:I1131)+1)))</f>
        <v>0</v>
      </c>
      <c r="J1132" s="3">
        <f>IF(T1132="",0,IF(INT(LEFT(T1132,C$21))=B$21,MAX(J$3:J1131)+1,0))</f>
        <v>0</v>
      </c>
      <c r="K1132" s="6">
        <f>IF(AND(O1132=B$23,Q1132=B$24),MAX(K$3:K1131)+1,0)</f>
        <v>0</v>
      </c>
    </row>
    <row r="1133" spans="8:11" ht="15" customHeight="1" x14ac:dyDescent="0.15">
      <c r="H1133" s="5">
        <f t="shared" si="18"/>
        <v>0</v>
      </c>
      <c r="I1133" s="5">
        <f>IF(MAX(I$1:I1130)&gt;=B$16,0,IF(OR(I1132=C$4,I1132=C$5,I1132=C$6,I1132=C$7,I1132=C$8,I1132=C$9,I1132=C$10,I1132=C$11,I1132=C$12,I1132=C$13,I1132=C$14,I1132=C$15),"本月合计",IF(I1132="本月合计","本年累计",MAX(I$3:I1132)+1)))</f>
        <v>0</v>
      </c>
      <c r="J1133" s="3">
        <f>IF(T1133="",0,IF(INT(LEFT(T1133,C$21))=B$21,MAX(J$3:J1132)+1,0))</f>
        <v>0</v>
      </c>
      <c r="K1133" s="6">
        <f>IF(AND(O1133=B$23,Q1133=B$24),MAX(K$3:K1132)+1,0)</f>
        <v>0</v>
      </c>
    </row>
    <row r="1134" spans="8:11" ht="15" customHeight="1" x14ac:dyDescent="0.15">
      <c r="H1134" s="5">
        <f t="shared" si="18"/>
        <v>0</v>
      </c>
      <c r="I1134" s="5">
        <f>IF(MAX(I$1:I1131)&gt;=B$16,0,IF(OR(I1133=C$4,I1133=C$5,I1133=C$6,I1133=C$7,I1133=C$8,I1133=C$9,I1133=C$10,I1133=C$11,I1133=C$12,I1133=C$13,I1133=C$14,I1133=C$15),"本月合计",IF(I1133="本月合计","本年累计",MAX(I$3:I1133)+1)))</f>
        <v>0</v>
      </c>
      <c r="J1134" s="3">
        <f>IF(T1134="",0,IF(INT(LEFT(T1134,C$21))=B$21,MAX(J$3:J1133)+1,0))</f>
        <v>0</v>
      </c>
      <c r="K1134" s="6">
        <f>IF(AND(O1134=B$23,Q1134=B$24),MAX(K$3:K1133)+1,0)</f>
        <v>0</v>
      </c>
    </row>
    <row r="1135" spans="8:11" ht="15" customHeight="1" x14ac:dyDescent="0.15">
      <c r="H1135" s="5">
        <f t="shared" si="18"/>
        <v>0</v>
      </c>
      <c r="I1135" s="5">
        <f>IF(MAX(I$1:I1132)&gt;=B$16,0,IF(OR(I1134=C$4,I1134=C$5,I1134=C$6,I1134=C$7,I1134=C$8,I1134=C$9,I1134=C$10,I1134=C$11,I1134=C$12,I1134=C$13,I1134=C$14,I1134=C$15),"本月合计",IF(I1134="本月合计","本年累计",MAX(I$3:I1134)+1)))</f>
        <v>0</v>
      </c>
      <c r="J1135" s="3">
        <f>IF(T1135="",0,IF(INT(LEFT(T1135,C$21))=B$21,MAX(J$3:J1134)+1,0))</f>
        <v>0</v>
      </c>
      <c r="K1135" s="6">
        <f>IF(AND(O1135=B$23,Q1135=B$24),MAX(K$3:K1134)+1,0)</f>
        <v>0</v>
      </c>
    </row>
    <row r="1136" spans="8:11" ht="15" customHeight="1" x14ac:dyDescent="0.15">
      <c r="H1136" s="5">
        <f t="shared" si="18"/>
        <v>0</v>
      </c>
      <c r="I1136" s="5">
        <f>IF(MAX(I$1:I1133)&gt;=B$16,0,IF(OR(I1135=C$4,I1135=C$5,I1135=C$6,I1135=C$7,I1135=C$8,I1135=C$9,I1135=C$10,I1135=C$11,I1135=C$12,I1135=C$13,I1135=C$14,I1135=C$15),"本月合计",IF(I1135="本月合计","本年累计",MAX(I$3:I1135)+1)))</f>
        <v>0</v>
      </c>
      <c r="J1136" s="3">
        <f>IF(T1136="",0,IF(INT(LEFT(T1136,C$21))=B$21,MAX(J$3:J1135)+1,0))</f>
        <v>0</v>
      </c>
      <c r="K1136" s="6">
        <f>IF(AND(O1136=B$23,Q1136=B$24),MAX(K$3:K1135)+1,0)</f>
        <v>0</v>
      </c>
    </row>
    <row r="1137" spans="8:11" ht="15" customHeight="1" x14ac:dyDescent="0.15">
      <c r="H1137" s="5">
        <f t="shared" si="18"/>
        <v>0</v>
      </c>
      <c r="I1137" s="5">
        <f>IF(MAX(I$1:I1134)&gt;=B$16,0,IF(OR(I1136=C$4,I1136=C$5,I1136=C$6,I1136=C$7,I1136=C$8,I1136=C$9,I1136=C$10,I1136=C$11,I1136=C$12,I1136=C$13,I1136=C$14,I1136=C$15),"本月合计",IF(I1136="本月合计","本年累计",MAX(I$3:I1136)+1)))</f>
        <v>0</v>
      </c>
      <c r="J1137" s="3">
        <f>IF(T1137="",0,IF(INT(LEFT(T1137,C$21))=B$21,MAX(J$3:J1136)+1,0))</f>
        <v>0</v>
      </c>
      <c r="K1137" s="6">
        <f>IF(AND(O1137=B$23,Q1137=B$24),MAX(K$3:K1136)+1,0)</f>
        <v>0</v>
      </c>
    </row>
    <row r="1138" spans="8:11" ht="15" customHeight="1" x14ac:dyDescent="0.15">
      <c r="H1138" s="5">
        <f t="shared" si="18"/>
        <v>0</v>
      </c>
      <c r="I1138" s="5">
        <f>IF(MAX(I$1:I1135)&gt;=B$16,0,IF(OR(I1137=C$4,I1137=C$5,I1137=C$6,I1137=C$7,I1137=C$8,I1137=C$9,I1137=C$10,I1137=C$11,I1137=C$12,I1137=C$13,I1137=C$14,I1137=C$15),"本月合计",IF(I1137="本月合计","本年累计",MAX(I$3:I1137)+1)))</f>
        <v>0</v>
      </c>
      <c r="J1138" s="3">
        <f>IF(T1138="",0,IF(INT(LEFT(T1138,C$21))=B$21,MAX(J$3:J1137)+1,0))</f>
        <v>0</v>
      </c>
      <c r="K1138" s="6">
        <f>IF(AND(O1138=B$23,Q1138=B$24),MAX(K$3:K1137)+1,0)</f>
        <v>0</v>
      </c>
    </row>
    <row r="1139" spans="8:11" ht="15" customHeight="1" x14ac:dyDescent="0.15">
      <c r="H1139" s="5">
        <f t="shared" si="18"/>
        <v>0</v>
      </c>
      <c r="I1139" s="5">
        <f>IF(MAX(I$1:I1136)&gt;=B$16,0,IF(OR(I1138=C$4,I1138=C$5,I1138=C$6,I1138=C$7,I1138=C$8,I1138=C$9,I1138=C$10,I1138=C$11,I1138=C$12,I1138=C$13,I1138=C$14,I1138=C$15),"本月合计",IF(I1138="本月合计","本年累计",MAX(I$3:I1138)+1)))</f>
        <v>0</v>
      </c>
      <c r="J1139" s="3">
        <f>IF(T1139="",0,IF(INT(LEFT(T1139,C$21))=B$21,MAX(J$3:J1138)+1,0))</f>
        <v>0</v>
      </c>
      <c r="K1139" s="6">
        <f>IF(AND(O1139=B$23,Q1139=B$24),MAX(K$3:K1138)+1,0)</f>
        <v>0</v>
      </c>
    </row>
    <row r="1140" spans="8:11" ht="15" customHeight="1" x14ac:dyDescent="0.15">
      <c r="H1140" s="5">
        <f t="shared" si="18"/>
        <v>0</v>
      </c>
      <c r="I1140" s="5">
        <f>IF(MAX(I$1:I1137)&gt;=B$16,0,IF(OR(I1139=C$4,I1139=C$5,I1139=C$6,I1139=C$7,I1139=C$8,I1139=C$9,I1139=C$10,I1139=C$11,I1139=C$12,I1139=C$13,I1139=C$14,I1139=C$15),"本月合计",IF(I1139="本月合计","本年累计",MAX(I$3:I1139)+1)))</f>
        <v>0</v>
      </c>
      <c r="J1140" s="3">
        <f>IF(T1140="",0,IF(INT(LEFT(T1140,C$21))=B$21,MAX(J$3:J1139)+1,0))</f>
        <v>0</v>
      </c>
      <c r="K1140" s="6">
        <f>IF(AND(O1140=B$23,Q1140=B$24),MAX(K$3:K1139)+1,0)</f>
        <v>0</v>
      </c>
    </row>
    <row r="1141" spans="8:11" ht="15" customHeight="1" x14ac:dyDescent="0.15">
      <c r="H1141" s="5">
        <f t="shared" si="18"/>
        <v>0</v>
      </c>
      <c r="I1141" s="5">
        <f>IF(MAX(I$1:I1138)&gt;=B$16,0,IF(OR(I1140=C$4,I1140=C$5,I1140=C$6,I1140=C$7,I1140=C$8,I1140=C$9,I1140=C$10,I1140=C$11,I1140=C$12,I1140=C$13,I1140=C$14,I1140=C$15),"本月合计",IF(I1140="本月合计","本年累计",MAX(I$3:I1140)+1)))</f>
        <v>0</v>
      </c>
      <c r="J1141" s="3">
        <f>IF(T1141="",0,IF(INT(LEFT(T1141,C$21))=B$21,MAX(J$3:J1140)+1,0))</f>
        <v>0</v>
      </c>
      <c r="K1141" s="6">
        <f>IF(AND(O1141=B$23,Q1141=B$24),MAX(K$3:K1140)+1,0)</f>
        <v>0</v>
      </c>
    </row>
    <row r="1142" spans="8:11" ht="15" customHeight="1" x14ac:dyDescent="0.15">
      <c r="H1142" s="5">
        <f t="shared" si="18"/>
        <v>0</v>
      </c>
      <c r="I1142" s="5">
        <f>IF(MAX(I$1:I1139)&gt;=B$16,0,IF(OR(I1141=C$4,I1141=C$5,I1141=C$6,I1141=C$7,I1141=C$8,I1141=C$9,I1141=C$10,I1141=C$11,I1141=C$12,I1141=C$13,I1141=C$14,I1141=C$15),"本月合计",IF(I1141="本月合计","本年累计",MAX(I$3:I1141)+1)))</f>
        <v>0</v>
      </c>
      <c r="J1142" s="3">
        <f>IF(T1142="",0,IF(INT(LEFT(T1142,C$21))=B$21,MAX(J$3:J1141)+1,0))</f>
        <v>0</v>
      </c>
      <c r="K1142" s="6">
        <f>IF(AND(O1142=B$23,Q1142=B$24),MAX(K$3:K1141)+1,0)</f>
        <v>0</v>
      </c>
    </row>
    <row r="1143" spans="8:11" ht="15" customHeight="1" x14ac:dyDescent="0.15">
      <c r="H1143" s="5">
        <f t="shared" si="18"/>
        <v>0</v>
      </c>
      <c r="I1143" s="5">
        <f>IF(MAX(I$1:I1140)&gt;=B$16,0,IF(OR(I1142=C$4,I1142=C$5,I1142=C$6,I1142=C$7,I1142=C$8,I1142=C$9,I1142=C$10,I1142=C$11,I1142=C$12,I1142=C$13,I1142=C$14,I1142=C$15),"本月合计",IF(I1142="本月合计","本年累计",MAX(I$3:I1142)+1)))</f>
        <v>0</v>
      </c>
      <c r="J1143" s="3">
        <f>IF(T1143="",0,IF(INT(LEFT(T1143,C$21))=B$21,MAX(J$3:J1142)+1,0))</f>
        <v>0</v>
      </c>
      <c r="K1143" s="6">
        <f>IF(AND(O1143=B$23,Q1143=B$24),MAX(K$3:K1142)+1,0)</f>
        <v>0</v>
      </c>
    </row>
    <row r="1144" spans="8:11" ht="15" customHeight="1" x14ac:dyDescent="0.15">
      <c r="H1144" s="5">
        <f t="shared" si="18"/>
        <v>0</v>
      </c>
      <c r="I1144" s="5">
        <f>IF(MAX(I$1:I1141)&gt;=B$16,0,IF(OR(I1143=C$4,I1143=C$5,I1143=C$6,I1143=C$7,I1143=C$8,I1143=C$9,I1143=C$10,I1143=C$11,I1143=C$12,I1143=C$13,I1143=C$14,I1143=C$15),"本月合计",IF(I1143="本月合计","本年累计",MAX(I$3:I1143)+1)))</f>
        <v>0</v>
      </c>
      <c r="J1144" s="3">
        <f>IF(T1144="",0,IF(INT(LEFT(T1144,C$21))=B$21,MAX(J$3:J1143)+1,0))</f>
        <v>0</v>
      </c>
      <c r="K1144" s="6">
        <f>IF(AND(O1144=B$23,Q1144=B$24),MAX(K$3:K1143)+1,0)</f>
        <v>0</v>
      </c>
    </row>
    <row r="1145" spans="8:11" ht="15" customHeight="1" x14ac:dyDescent="0.15">
      <c r="H1145" s="5">
        <f t="shared" si="18"/>
        <v>0</v>
      </c>
      <c r="I1145" s="5">
        <f>IF(MAX(I$1:I1142)&gt;=B$16,0,IF(OR(I1144=C$4,I1144=C$5,I1144=C$6,I1144=C$7,I1144=C$8,I1144=C$9,I1144=C$10,I1144=C$11,I1144=C$12,I1144=C$13,I1144=C$14,I1144=C$15),"本月合计",IF(I1144="本月合计","本年累计",MAX(I$3:I1144)+1)))</f>
        <v>0</v>
      </c>
      <c r="J1145" s="3">
        <f>IF(T1145="",0,IF(INT(LEFT(T1145,C$21))=B$21,MAX(J$3:J1144)+1,0))</f>
        <v>0</v>
      </c>
      <c r="K1145" s="6">
        <f>IF(AND(O1145=B$23,Q1145=B$24),MAX(K$3:K1144)+1,0)</f>
        <v>0</v>
      </c>
    </row>
    <row r="1146" spans="8:11" ht="15" customHeight="1" x14ac:dyDescent="0.15">
      <c r="H1146" s="5">
        <f t="shared" si="18"/>
        <v>0</v>
      </c>
      <c r="I1146" s="5">
        <f>IF(MAX(I$1:I1143)&gt;=B$16,0,IF(OR(I1145=C$4,I1145=C$5,I1145=C$6,I1145=C$7,I1145=C$8,I1145=C$9,I1145=C$10,I1145=C$11,I1145=C$12,I1145=C$13,I1145=C$14,I1145=C$15),"本月合计",IF(I1145="本月合计","本年累计",MAX(I$3:I1145)+1)))</f>
        <v>0</v>
      </c>
      <c r="J1146" s="3">
        <f>IF(T1146="",0,IF(INT(LEFT(T1146,C$21))=B$21,MAX(J$3:J1145)+1,0))</f>
        <v>0</v>
      </c>
      <c r="K1146" s="6">
        <f>IF(AND(O1146=B$23,Q1146=B$24),MAX(K$3:K1145)+1,0)</f>
        <v>0</v>
      </c>
    </row>
    <row r="1147" spans="8:11" ht="15" customHeight="1" x14ac:dyDescent="0.15">
      <c r="H1147" s="5">
        <f t="shared" si="18"/>
        <v>0</v>
      </c>
      <c r="I1147" s="5">
        <f>IF(MAX(I$1:I1144)&gt;=B$16,0,IF(OR(I1146=C$4,I1146=C$5,I1146=C$6,I1146=C$7,I1146=C$8,I1146=C$9,I1146=C$10,I1146=C$11,I1146=C$12,I1146=C$13,I1146=C$14,I1146=C$15),"本月合计",IF(I1146="本月合计","本年累计",MAX(I$3:I1146)+1)))</f>
        <v>0</v>
      </c>
      <c r="J1147" s="3">
        <f>IF(T1147="",0,IF(INT(LEFT(T1147,C$21))=B$21,MAX(J$3:J1146)+1,0))</f>
        <v>0</v>
      </c>
      <c r="K1147" s="6">
        <f>IF(AND(O1147=B$23,Q1147=B$24),MAX(K$3:K1146)+1,0)</f>
        <v>0</v>
      </c>
    </row>
    <row r="1148" spans="8:11" ht="15" customHeight="1" x14ac:dyDescent="0.15">
      <c r="H1148" s="5">
        <f t="shared" si="18"/>
        <v>0</v>
      </c>
      <c r="I1148" s="5">
        <f>IF(MAX(I$1:I1145)&gt;=B$16,0,IF(OR(I1147=C$4,I1147=C$5,I1147=C$6,I1147=C$7,I1147=C$8,I1147=C$9,I1147=C$10,I1147=C$11,I1147=C$12,I1147=C$13,I1147=C$14,I1147=C$15),"本月合计",IF(I1147="本月合计","本年累计",MAX(I$3:I1147)+1)))</f>
        <v>0</v>
      </c>
      <c r="J1148" s="3">
        <f>IF(T1148="",0,IF(INT(LEFT(T1148,C$21))=B$21,MAX(J$3:J1147)+1,0))</f>
        <v>0</v>
      </c>
      <c r="K1148" s="6">
        <f>IF(AND(O1148=B$23,Q1148=B$24),MAX(K$3:K1147)+1,0)</f>
        <v>0</v>
      </c>
    </row>
    <row r="1149" spans="8:11" ht="15" customHeight="1" x14ac:dyDescent="0.15">
      <c r="H1149" s="5">
        <f t="shared" si="18"/>
        <v>0</v>
      </c>
      <c r="I1149" s="5">
        <f>IF(MAX(I$1:I1146)&gt;=B$16,0,IF(OR(I1148=C$4,I1148=C$5,I1148=C$6,I1148=C$7,I1148=C$8,I1148=C$9,I1148=C$10,I1148=C$11,I1148=C$12,I1148=C$13,I1148=C$14,I1148=C$15),"本月合计",IF(I1148="本月合计","本年累计",MAX(I$3:I1148)+1)))</f>
        <v>0</v>
      </c>
      <c r="J1149" s="3">
        <f>IF(T1149="",0,IF(INT(LEFT(T1149,C$21))=B$21,MAX(J$3:J1148)+1,0))</f>
        <v>0</v>
      </c>
      <c r="K1149" s="6">
        <f>IF(AND(O1149=B$23,Q1149=B$24),MAX(K$3:K1148)+1,0)</f>
        <v>0</v>
      </c>
    </row>
    <row r="1150" spans="8:11" ht="15" customHeight="1" x14ac:dyDescent="0.15">
      <c r="H1150" s="5">
        <f t="shared" si="18"/>
        <v>0</v>
      </c>
      <c r="I1150" s="5">
        <f>IF(MAX(I$1:I1147)&gt;=B$16,0,IF(OR(I1149=C$4,I1149=C$5,I1149=C$6,I1149=C$7,I1149=C$8,I1149=C$9,I1149=C$10,I1149=C$11,I1149=C$12,I1149=C$13,I1149=C$14,I1149=C$15),"本月合计",IF(I1149="本月合计","本年累计",MAX(I$3:I1149)+1)))</f>
        <v>0</v>
      </c>
      <c r="J1150" s="3">
        <f>IF(T1150="",0,IF(INT(LEFT(T1150,C$21))=B$21,MAX(J$3:J1149)+1,0))</f>
        <v>0</v>
      </c>
      <c r="K1150" s="6">
        <f>IF(AND(O1150=B$23,Q1150=B$24),MAX(K$3:K1149)+1,0)</f>
        <v>0</v>
      </c>
    </row>
    <row r="1151" spans="8:11" ht="15" customHeight="1" x14ac:dyDescent="0.15">
      <c r="H1151" s="5">
        <f t="shared" si="18"/>
        <v>0</v>
      </c>
      <c r="I1151" s="5">
        <f>IF(MAX(I$1:I1148)&gt;=B$16,0,IF(OR(I1150=C$4,I1150=C$5,I1150=C$6,I1150=C$7,I1150=C$8,I1150=C$9,I1150=C$10,I1150=C$11,I1150=C$12,I1150=C$13,I1150=C$14,I1150=C$15),"本月合计",IF(I1150="本月合计","本年累计",MAX(I$3:I1150)+1)))</f>
        <v>0</v>
      </c>
      <c r="J1151" s="3">
        <f>IF(T1151="",0,IF(INT(LEFT(T1151,C$21))=B$21,MAX(J$3:J1150)+1,0))</f>
        <v>0</v>
      </c>
      <c r="K1151" s="6">
        <f>IF(AND(O1151=B$23,Q1151=B$24),MAX(K$3:K1150)+1,0)</f>
        <v>0</v>
      </c>
    </row>
    <row r="1152" spans="8:11" ht="15" customHeight="1" x14ac:dyDescent="0.15">
      <c r="H1152" s="5">
        <f t="shared" si="18"/>
        <v>0</v>
      </c>
      <c r="I1152" s="5">
        <f>IF(MAX(I$1:I1149)&gt;=B$16,0,IF(OR(I1151=C$4,I1151=C$5,I1151=C$6,I1151=C$7,I1151=C$8,I1151=C$9,I1151=C$10,I1151=C$11,I1151=C$12,I1151=C$13,I1151=C$14,I1151=C$15),"本月合计",IF(I1151="本月合计","本年累计",MAX(I$3:I1151)+1)))</f>
        <v>0</v>
      </c>
      <c r="J1152" s="3">
        <f>IF(T1152="",0,IF(INT(LEFT(T1152,C$21))=B$21,MAX(J$3:J1151)+1,0))</f>
        <v>0</v>
      </c>
      <c r="K1152" s="6">
        <f>IF(AND(O1152=B$23,Q1152=B$24),MAX(K$3:K1151)+1,0)</f>
        <v>0</v>
      </c>
    </row>
    <row r="1153" spans="8:11" ht="15" customHeight="1" x14ac:dyDescent="0.15">
      <c r="H1153" s="5">
        <f t="shared" si="18"/>
        <v>0</v>
      </c>
      <c r="I1153" s="5">
        <f>IF(MAX(I$1:I1150)&gt;=B$16,0,IF(OR(I1152=C$4,I1152=C$5,I1152=C$6,I1152=C$7,I1152=C$8,I1152=C$9,I1152=C$10,I1152=C$11,I1152=C$12,I1152=C$13,I1152=C$14,I1152=C$15),"本月合计",IF(I1152="本月合计","本年累计",MAX(I$3:I1152)+1)))</f>
        <v>0</v>
      </c>
      <c r="J1153" s="3">
        <f>IF(T1153="",0,IF(INT(LEFT(T1153,C$21))=B$21,MAX(J$3:J1152)+1,0))</f>
        <v>0</v>
      </c>
      <c r="K1153" s="6">
        <f>IF(AND(O1153=B$23,Q1153=B$24),MAX(K$3:K1152)+1,0)</f>
        <v>0</v>
      </c>
    </row>
    <row r="1154" spans="8:11" ht="15" customHeight="1" x14ac:dyDescent="0.15">
      <c r="H1154" s="5">
        <f t="shared" si="18"/>
        <v>0</v>
      </c>
      <c r="I1154" s="5">
        <f>IF(MAX(I$1:I1151)&gt;=B$16,0,IF(OR(I1153=C$4,I1153=C$5,I1153=C$6,I1153=C$7,I1153=C$8,I1153=C$9,I1153=C$10,I1153=C$11,I1153=C$12,I1153=C$13,I1153=C$14,I1153=C$15),"本月合计",IF(I1153="本月合计","本年累计",MAX(I$3:I1153)+1)))</f>
        <v>0</v>
      </c>
      <c r="J1154" s="3">
        <f>IF(T1154="",0,IF(INT(LEFT(T1154,C$21))=B$21,MAX(J$3:J1153)+1,0))</f>
        <v>0</v>
      </c>
      <c r="K1154" s="6">
        <f>IF(AND(O1154=B$23,Q1154=B$24),MAX(K$3:K1153)+1,0)</f>
        <v>0</v>
      </c>
    </row>
    <row r="1155" spans="8:11" ht="15" customHeight="1" x14ac:dyDescent="0.15">
      <c r="H1155" s="5">
        <f t="shared" si="18"/>
        <v>0</v>
      </c>
      <c r="I1155" s="5">
        <f>IF(MAX(I$1:I1152)&gt;=B$16,0,IF(OR(I1154=C$4,I1154=C$5,I1154=C$6,I1154=C$7,I1154=C$8,I1154=C$9,I1154=C$10,I1154=C$11,I1154=C$12,I1154=C$13,I1154=C$14,I1154=C$15),"本月合计",IF(I1154="本月合计","本年累计",MAX(I$3:I1154)+1)))</f>
        <v>0</v>
      </c>
      <c r="J1155" s="3">
        <f>IF(T1155="",0,IF(INT(LEFT(T1155,C$21))=B$21,MAX(J$3:J1154)+1,0))</f>
        <v>0</v>
      </c>
      <c r="K1155" s="6">
        <f>IF(AND(O1155=B$23,Q1155=B$24),MAX(K$3:K1154)+1,0)</f>
        <v>0</v>
      </c>
    </row>
    <row r="1156" spans="8:11" ht="15" customHeight="1" x14ac:dyDescent="0.15">
      <c r="H1156" s="5">
        <f t="shared" si="18"/>
        <v>0</v>
      </c>
      <c r="I1156" s="5">
        <f>IF(MAX(I$1:I1153)&gt;=B$16,0,IF(OR(I1155=C$4,I1155=C$5,I1155=C$6,I1155=C$7,I1155=C$8,I1155=C$9,I1155=C$10,I1155=C$11,I1155=C$12,I1155=C$13,I1155=C$14,I1155=C$15),"本月合计",IF(I1155="本月合计","本年累计",MAX(I$3:I1155)+1)))</f>
        <v>0</v>
      </c>
      <c r="J1156" s="3">
        <f>IF(T1156="",0,IF(INT(LEFT(T1156,C$21))=B$21,MAX(J$3:J1155)+1,0))</f>
        <v>0</v>
      </c>
      <c r="K1156" s="6">
        <f>IF(AND(O1156=B$23,Q1156=B$24),MAX(K$3:K1155)+1,0)</f>
        <v>0</v>
      </c>
    </row>
    <row r="1157" spans="8:11" ht="15" customHeight="1" x14ac:dyDescent="0.15">
      <c r="H1157" s="5">
        <f t="shared" ref="H1157:H1220" si="19">IF(I1157=0,0,ROW()-3)</f>
        <v>0</v>
      </c>
      <c r="I1157" s="5">
        <f>IF(MAX(I$1:I1154)&gt;=B$16,0,IF(OR(I1156=C$4,I1156=C$5,I1156=C$6,I1156=C$7,I1156=C$8,I1156=C$9,I1156=C$10,I1156=C$11,I1156=C$12,I1156=C$13,I1156=C$14,I1156=C$15),"本月合计",IF(I1156="本月合计","本年累计",MAX(I$3:I1156)+1)))</f>
        <v>0</v>
      </c>
      <c r="J1157" s="3">
        <f>IF(T1157="",0,IF(INT(LEFT(T1157,C$21))=B$21,MAX(J$3:J1156)+1,0))</f>
        <v>0</v>
      </c>
      <c r="K1157" s="6">
        <f>IF(AND(O1157=B$23,Q1157=B$24),MAX(K$3:K1156)+1,0)</f>
        <v>0</v>
      </c>
    </row>
    <row r="1158" spans="8:11" ht="15" customHeight="1" x14ac:dyDescent="0.15">
      <c r="H1158" s="5">
        <f t="shared" si="19"/>
        <v>0</v>
      </c>
      <c r="I1158" s="5">
        <f>IF(MAX(I$1:I1155)&gt;=B$16,0,IF(OR(I1157=C$4,I1157=C$5,I1157=C$6,I1157=C$7,I1157=C$8,I1157=C$9,I1157=C$10,I1157=C$11,I1157=C$12,I1157=C$13,I1157=C$14,I1157=C$15),"本月合计",IF(I1157="本月合计","本年累计",MAX(I$3:I1157)+1)))</f>
        <v>0</v>
      </c>
      <c r="J1158" s="3">
        <f>IF(T1158="",0,IF(INT(LEFT(T1158,C$21))=B$21,MAX(J$3:J1157)+1,0))</f>
        <v>0</v>
      </c>
      <c r="K1158" s="6">
        <f>IF(AND(O1158=B$23,Q1158=B$24),MAX(K$3:K1157)+1,0)</f>
        <v>0</v>
      </c>
    </row>
    <row r="1159" spans="8:11" ht="15" customHeight="1" x14ac:dyDescent="0.15">
      <c r="H1159" s="5">
        <f t="shared" si="19"/>
        <v>0</v>
      </c>
      <c r="I1159" s="5">
        <f>IF(MAX(I$1:I1156)&gt;=B$16,0,IF(OR(I1158=C$4,I1158=C$5,I1158=C$6,I1158=C$7,I1158=C$8,I1158=C$9,I1158=C$10,I1158=C$11,I1158=C$12,I1158=C$13,I1158=C$14,I1158=C$15),"本月合计",IF(I1158="本月合计","本年累计",MAX(I$3:I1158)+1)))</f>
        <v>0</v>
      </c>
      <c r="J1159" s="3">
        <f>IF(T1159="",0,IF(INT(LEFT(T1159,C$21))=B$21,MAX(J$3:J1158)+1,0))</f>
        <v>0</v>
      </c>
      <c r="K1159" s="6">
        <f>IF(AND(O1159=B$23,Q1159=B$24),MAX(K$3:K1158)+1,0)</f>
        <v>0</v>
      </c>
    </row>
    <row r="1160" spans="8:11" ht="15" customHeight="1" x14ac:dyDescent="0.15">
      <c r="H1160" s="5">
        <f t="shared" si="19"/>
        <v>0</v>
      </c>
      <c r="I1160" s="5">
        <f>IF(MAX(I$1:I1157)&gt;=B$16,0,IF(OR(I1159=C$4,I1159=C$5,I1159=C$6,I1159=C$7,I1159=C$8,I1159=C$9,I1159=C$10,I1159=C$11,I1159=C$12,I1159=C$13,I1159=C$14,I1159=C$15),"本月合计",IF(I1159="本月合计","本年累计",MAX(I$3:I1159)+1)))</f>
        <v>0</v>
      </c>
      <c r="J1160" s="3">
        <f>IF(T1160="",0,IF(INT(LEFT(T1160,C$21))=B$21,MAX(J$3:J1159)+1,0))</f>
        <v>0</v>
      </c>
      <c r="K1160" s="6">
        <f>IF(AND(O1160=B$23,Q1160=B$24),MAX(K$3:K1159)+1,0)</f>
        <v>0</v>
      </c>
    </row>
    <row r="1161" spans="8:11" ht="15" customHeight="1" x14ac:dyDescent="0.15">
      <c r="H1161" s="5">
        <f t="shared" si="19"/>
        <v>0</v>
      </c>
      <c r="I1161" s="5">
        <f>IF(MAX(I$1:I1158)&gt;=B$16,0,IF(OR(I1160=C$4,I1160=C$5,I1160=C$6,I1160=C$7,I1160=C$8,I1160=C$9,I1160=C$10,I1160=C$11,I1160=C$12,I1160=C$13,I1160=C$14,I1160=C$15),"本月合计",IF(I1160="本月合计","本年累计",MAX(I$3:I1160)+1)))</f>
        <v>0</v>
      </c>
      <c r="J1161" s="3">
        <f>IF(T1161="",0,IF(INT(LEFT(T1161,C$21))=B$21,MAX(J$3:J1160)+1,0))</f>
        <v>0</v>
      </c>
      <c r="K1161" s="6">
        <f>IF(AND(O1161=B$23,Q1161=B$24),MAX(K$3:K1160)+1,0)</f>
        <v>0</v>
      </c>
    </row>
    <row r="1162" spans="8:11" ht="15" customHeight="1" x14ac:dyDescent="0.15">
      <c r="H1162" s="5">
        <f t="shared" si="19"/>
        <v>0</v>
      </c>
      <c r="I1162" s="5">
        <f>IF(MAX(I$1:I1159)&gt;=B$16,0,IF(OR(I1161=C$4,I1161=C$5,I1161=C$6,I1161=C$7,I1161=C$8,I1161=C$9,I1161=C$10,I1161=C$11,I1161=C$12,I1161=C$13,I1161=C$14,I1161=C$15),"本月合计",IF(I1161="本月合计","本年累计",MAX(I$3:I1161)+1)))</f>
        <v>0</v>
      </c>
      <c r="J1162" s="3">
        <f>IF(T1162="",0,IF(INT(LEFT(T1162,C$21))=B$21,MAX(J$3:J1161)+1,0))</f>
        <v>0</v>
      </c>
      <c r="K1162" s="6">
        <f>IF(AND(O1162=B$23,Q1162=B$24),MAX(K$3:K1161)+1,0)</f>
        <v>0</v>
      </c>
    </row>
    <row r="1163" spans="8:11" ht="15" customHeight="1" x14ac:dyDescent="0.15">
      <c r="H1163" s="5">
        <f t="shared" si="19"/>
        <v>0</v>
      </c>
      <c r="I1163" s="5">
        <f>IF(MAX(I$1:I1160)&gt;=B$16,0,IF(OR(I1162=C$4,I1162=C$5,I1162=C$6,I1162=C$7,I1162=C$8,I1162=C$9,I1162=C$10,I1162=C$11,I1162=C$12,I1162=C$13,I1162=C$14,I1162=C$15),"本月合计",IF(I1162="本月合计","本年累计",MAX(I$3:I1162)+1)))</f>
        <v>0</v>
      </c>
      <c r="J1163" s="3">
        <f>IF(T1163="",0,IF(INT(LEFT(T1163,C$21))=B$21,MAX(J$3:J1162)+1,0))</f>
        <v>0</v>
      </c>
      <c r="K1163" s="6">
        <f>IF(AND(O1163=B$23,Q1163=B$24),MAX(K$3:K1162)+1,0)</f>
        <v>0</v>
      </c>
    </row>
    <row r="1164" spans="8:11" ht="15" customHeight="1" x14ac:dyDescent="0.15">
      <c r="H1164" s="5">
        <f t="shared" si="19"/>
        <v>0</v>
      </c>
      <c r="I1164" s="5">
        <f>IF(MAX(I$1:I1161)&gt;=B$16,0,IF(OR(I1163=C$4,I1163=C$5,I1163=C$6,I1163=C$7,I1163=C$8,I1163=C$9,I1163=C$10,I1163=C$11,I1163=C$12,I1163=C$13,I1163=C$14,I1163=C$15),"本月合计",IF(I1163="本月合计","本年累计",MAX(I$3:I1163)+1)))</f>
        <v>0</v>
      </c>
      <c r="J1164" s="3">
        <f>IF(T1164="",0,IF(INT(LEFT(T1164,C$21))=B$21,MAX(J$3:J1163)+1,0))</f>
        <v>0</v>
      </c>
      <c r="K1164" s="6">
        <f>IF(AND(O1164=B$23,Q1164=B$24),MAX(K$3:K1163)+1,0)</f>
        <v>0</v>
      </c>
    </row>
    <row r="1165" spans="8:11" ht="15" customHeight="1" x14ac:dyDescent="0.15">
      <c r="H1165" s="5">
        <f t="shared" si="19"/>
        <v>0</v>
      </c>
      <c r="I1165" s="5">
        <f>IF(MAX(I$1:I1162)&gt;=B$16,0,IF(OR(I1164=C$4,I1164=C$5,I1164=C$6,I1164=C$7,I1164=C$8,I1164=C$9,I1164=C$10,I1164=C$11,I1164=C$12,I1164=C$13,I1164=C$14,I1164=C$15),"本月合计",IF(I1164="本月合计","本年累计",MAX(I$3:I1164)+1)))</f>
        <v>0</v>
      </c>
      <c r="J1165" s="3">
        <f>IF(T1165="",0,IF(INT(LEFT(T1165,C$21))=B$21,MAX(J$3:J1164)+1,0))</f>
        <v>0</v>
      </c>
      <c r="K1165" s="6">
        <f>IF(AND(O1165=B$23,Q1165=B$24),MAX(K$3:K1164)+1,0)</f>
        <v>0</v>
      </c>
    </row>
    <row r="1166" spans="8:11" ht="15" customHeight="1" x14ac:dyDescent="0.15">
      <c r="H1166" s="5">
        <f t="shared" si="19"/>
        <v>0</v>
      </c>
      <c r="I1166" s="5">
        <f>IF(MAX(I$1:I1163)&gt;=B$16,0,IF(OR(I1165=C$4,I1165=C$5,I1165=C$6,I1165=C$7,I1165=C$8,I1165=C$9,I1165=C$10,I1165=C$11,I1165=C$12,I1165=C$13,I1165=C$14,I1165=C$15),"本月合计",IF(I1165="本月合计","本年累计",MAX(I$3:I1165)+1)))</f>
        <v>0</v>
      </c>
      <c r="J1166" s="3">
        <f>IF(T1166="",0,IF(INT(LEFT(T1166,C$21))=B$21,MAX(J$3:J1165)+1,0))</f>
        <v>0</v>
      </c>
      <c r="K1166" s="6">
        <f>IF(AND(O1166=B$23,Q1166=B$24),MAX(K$3:K1165)+1,0)</f>
        <v>0</v>
      </c>
    </row>
    <row r="1167" spans="8:11" ht="15" customHeight="1" x14ac:dyDescent="0.15">
      <c r="H1167" s="5">
        <f t="shared" si="19"/>
        <v>0</v>
      </c>
      <c r="I1167" s="5">
        <f>IF(MAX(I$1:I1164)&gt;=B$16,0,IF(OR(I1166=C$4,I1166=C$5,I1166=C$6,I1166=C$7,I1166=C$8,I1166=C$9,I1166=C$10,I1166=C$11,I1166=C$12,I1166=C$13,I1166=C$14,I1166=C$15),"本月合计",IF(I1166="本月合计","本年累计",MAX(I$3:I1166)+1)))</f>
        <v>0</v>
      </c>
      <c r="J1167" s="3">
        <f>IF(T1167="",0,IF(INT(LEFT(T1167,C$21))=B$21,MAX(J$3:J1166)+1,0))</f>
        <v>0</v>
      </c>
      <c r="K1167" s="6">
        <f>IF(AND(O1167=B$23,Q1167=B$24),MAX(K$3:K1166)+1,0)</f>
        <v>0</v>
      </c>
    </row>
    <row r="1168" spans="8:11" ht="15" customHeight="1" x14ac:dyDescent="0.15">
      <c r="H1168" s="5">
        <f t="shared" si="19"/>
        <v>0</v>
      </c>
      <c r="I1168" s="5">
        <f>IF(MAX(I$1:I1165)&gt;=B$16,0,IF(OR(I1167=C$4,I1167=C$5,I1167=C$6,I1167=C$7,I1167=C$8,I1167=C$9,I1167=C$10,I1167=C$11,I1167=C$12,I1167=C$13,I1167=C$14,I1167=C$15),"本月合计",IF(I1167="本月合计","本年累计",MAX(I$3:I1167)+1)))</f>
        <v>0</v>
      </c>
      <c r="J1168" s="3">
        <f>IF(T1168="",0,IF(INT(LEFT(T1168,C$21))=B$21,MAX(J$3:J1167)+1,0))</f>
        <v>0</v>
      </c>
      <c r="K1168" s="6">
        <f>IF(AND(O1168=B$23,Q1168=B$24),MAX(K$3:K1167)+1,0)</f>
        <v>0</v>
      </c>
    </row>
    <row r="1169" spans="8:11" ht="15" customHeight="1" x14ac:dyDescent="0.15">
      <c r="H1169" s="5">
        <f t="shared" si="19"/>
        <v>0</v>
      </c>
      <c r="I1169" s="5">
        <f>IF(MAX(I$1:I1166)&gt;=B$16,0,IF(OR(I1168=C$4,I1168=C$5,I1168=C$6,I1168=C$7,I1168=C$8,I1168=C$9,I1168=C$10,I1168=C$11,I1168=C$12,I1168=C$13,I1168=C$14,I1168=C$15),"本月合计",IF(I1168="本月合计","本年累计",MAX(I$3:I1168)+1)))</f>
        <v>0</v>
      </c>
      <c r="J1169" s="3">
        <f>IF(T1169="",0,IF(INT(LEFT(T1169,C$21))=B$21,MAX(J$3:J1168)+1,0))</f>
        <v>0</v>
      </c>
      <c r="K1169" s="6">
        <f>IF(AND(O1169=B$23,Q1169=B$24),MAX(K$3:K1168)+1,0)</f>
        <v>0</v>
      </c>
    </row>
    <row r="1170" spans="8:11" ht="15" customHeight="1" x14ac:dyDescent="0.15">
      <c r="H1170" s="5">
        <f t="shared" si="19"/>
        <v>0</v>
      </c>
      <c r="I1170" s="5">
        <f>IF(MAX(I$1:I1167)&gt;=B$16,0,IF(OR(I1169=C$4,I1169=C$5,I1169=C$6,I1169=C$7,I1169=C$8,I1169=C$9,I1169=C$10,I1169=C$11,I1169=C$12,I1169=C$13,I1169=C$14,I1169=C$15),"本月合计",IF(I1169="本月合计","本年累计",MAX(I$3:I1169)+1)))</f>
        <v>0</v>
      </c>
      <c r="J1170" s="3">
        <f>IF(T1170="",0,IF(INT(LEFT(T1170,C$21))=B$21,MAX(J$3:J1169)+1,0))</f>
        <v>0</v>
      </c>
      <c r="K1170" s="6">
        <f>IF(AND(O1170=B$23,Q1170=B$24),MAX(K$3:K1169)+1,0)</f>
        <v>0</v>
      </c>
    </row>
    <row r="1171" spans="8:11" ht="15" customHeight="1" x14ac:dyDescent="0.15">
      <c r="H1171" s="5">
        <f t="shared" si="19"/>
        <v>0</v>
      </c>
      <c r="I1171" s="5">
        <f>IF(MAX(I$1:I1168)&gt;=B$16,0,IF(OR(I1170=C$4,I1170=C$5,I1170=C$6,I1170=C$7,I1170=C$8,I1170=C$9,I1170=C$10,I1170=C$11,I1170=C$12,I1170=C$13,I1170=C$14,I1170=C$15),"本月合计",IF(I1170="本月合计","本年累计",MAX(I$3:I1170)+1)))</f>
        <v>0</v>
      </c>
      <c r="J1171" s="3">
        <f>IF(T1171="",0,IF(INT(LEFT(T1171,C$21))=B$21,MAX(J$3:J1170)+1,0))</f>
        <v>0</v>
      </c>
      <c r="K1171" s="6">
        <f>IF(AND(O1171=B$23,Q1171=B$24),MAX(K$3:K1170)+1,0)</f>
        <v>0</v>
      </c>
    </row>
    <row r="1172" spans="8:11" ht="15" customHeight="1" x14ac:dyDescent="0.15">
      <c r="H1172" s="5">
        <f t="shared" si="19"/>
        <v>0</v>
      </c>
      <c r="I1172" s="5">
        <f>IF(MAX(I$1:I1169)&gt;=B$16,0,IF(OR(I1171=C$4,I1171=C$5,I1171=C$6,I1171=C$7,I1171=C$8,I1171=C$9,I1171=C$10,I1171=C$11,I1171=C$12,I1171=C$13,I1171=C$14,I1171=C$15),"本月合计",IF(I1171="本月合计","本年累计",MAX(I$3:I1171)+1)))</f>
        <v>0</v>
      </c>
      <c r="J1172" s="3">
        <f>IF(T1172="",0,IF(INT(LEFT(T1172,C$21))=B$21,MAX(J$3:J1171)+1,0))</f>
        <v>0</v>
      </c>
      <c r="K1172" s="6">
        <f>IF(AND(O1172=B$23,Q1172=B$24),MAX(K$3:K1171)+1,0)</f>
        <v>0</v>
      </c>
    </row>
    <row r="1173" spans="8:11" ht="15" customHeight="1" x14ac:dyDescent="0.15">
      <c r="H1173" s="5">
        <f t="shared" si="19"/>
        <v>0</v>
      </c>
      <c r="I1173" s="5">
        <f>IF(MAX(I$1:I1170)&gt;=B$16,0,IF(OR(I1172=C$4,I1172=C$5,I1172=C$6,I1172=C$7,I1172=C$8,I1172=C$9,I1172=C$10,I1172=C$11,I1172=C$12,I1172=C$13,I1172=C$14,I1172=C$15),"本月合计",IF(I1172="本月合计","本年累计",MAX(I$3:I1172)+1)))</f>
        <v>0</v>
      </c>
      <c r="J1173" s="3">
        <f>IF(T1173="",0,IF(INT(LEFT(T1173,C$21))=B$21,MAX(J$3:J1172)+1,0))</f>
        <v>0</v>
      </c>
      <c r="K1173" s="6">
        <f>IF(AND(O1173=B$23,Q1173=B$24),MAX(K$3:K1172)+1,0)</f>
        <v>0</v>
      </c>
    </row>
    <row r="1174" spans="8:11" ht="15" customHeight="1" x14ac:dyDescent="0.15">
      <c r="H1174" s="5">
        <f t="shared" si="19"/>
        <v>0</v>
      </c>
      <c r="I1174" s="5">
        <f>IF(MAX(I$1:I1171)&gt;=B$16,0,IF(OR(I1173=C$4,I1173=C$5,I1173=C$6,I1173=C$7,I1173=C$8,I1173=C$9,I1173=C$10,I1173=C$11,I1173=C$12,I1173=C$13,I1173=C$14,I1173=C$15),"本月合计",IF(I1173="本月合计","本年累计",MAX(I$3:I1173)+1)))</f>
        <v>0</v>
      </c>
      <c r="J1174" s="3">
        <f>IF(T1174="",0,IF(INT(LEFT(T1174,C$21))=B$21,MAX(J$3:J1173)+1,0))</f>
        <v>0</v>
      </c>
      <c r="K1174" s="6">
        <f>IF(AND(O1174=B$23,Q1174=B$24),MAX(K$3:K1173)+1,0)</f>
        <v>0</v>
      </c>
    </row>
    <row r="1175" spans="8:11" ht="15" customHeight="1" x14ac:dyDescent="0.15">
      <c r="H1175" s="5">
        <f t="shared" si="19"/>
        <v>0</v>
      </c>
      <c r="I1175" s="5">
        <f>IF(MAX(I$1:I1172)&gt;=B$16,0,IF(OR(I1174=C$4,I1174=C$5,I1174=C$6,I1174=C$7,I1174=C$8,I1174=C$9,I1174=C$10,I1174=C$11,I1174=C$12,I1174=C$13,I1174=C$14,I1174=C$15),"本月合计",IF(I1174="本月合计","本年累计",MAX(I$3:I1174)+1)))</f>
        <v>0</v>
      </c>
      <c r="J1175" s="3">
        <f>IF(T1175="",0,IF(INT(LEFT(T1175,C$21))=B$21,MAX(J$3:J1174)+1,0))</f>
        <v>0</v>
      </c>
      <c r="K1175" s="6">
        <f>IF(AND(O1175=B$23,Q1175=B$24),MAX(K$3:K1174)+1,0)</f>
        <v>0</v>
      </c>
    </row>
    <row r="1176" spans="8:11" ht="15" customHeight="1" x14ac:dyDescent="0.15">
      <c r="H1176" s="5">
        <f t="shared" si="19"/>
        <v>0</v>
      </c>
      <c r="I1176" s="5">
        <f>IF(MAX(I$1:I1173)&gt;=B$16,0,IF(OR(I1175=C$4,I1175=C$5,I1175=C$6,I1175=C$7,I1175=C$8,I1175=C$9,I1175=C$10,I1175=C$11,I1175=C$12,I1175=C$13,I1175=C$14,I1175=C$15),"本月合计",IF(I1175="本月合计","本年累计",MAX(I$3:I1175)+1)))</f>
        <v>0</v>
      </c>
      <c r="J1176" s="3">
        <f>IF(T1176="",0,IF(INT(LEFT(T1176,C$21))=B$21,MAX(J$3:J1175)+1,0))</f>
        <v>0</v>
      </c>
      <c r="K1176" s="6">
        <f>IF(AND(O1176=B$23,Q1176=B$24),MAX(K$3:K1175)+1,0)</f>
        <v>0</v>
      </c>
    </row>
    <row r="1177" spans="8:11" ht="15" customHeight="1" x14ac:dyDescent="0.15">
      <c r="H1177" s="5">
        <f t="shared" si="19"/>
        <v>0</v>
      </c>
      <c r="I1177" s="5">
        <f>IF(MAX(I$1:I1174)&gt;=B$16,0,IF(OR(I1176=C$4,I1176=C$5,I1176=C$6,I1176=C$7,I1176=C$8,I1176=C$9,I1176=C$10,I1176=C$11,I1176=C$12,I1176=C$13,I1176=C$14,I1176=C$15),"本月合计",IF(I1176="本月合计","本年累计",MAX(I$3:I1176)+1)))</f>
        <v>0</v>
      </c>
      <c r="J1177" s="3">
        <f>IF(T1177="",0,IF(INT(LEFT(T1177,C$21))=B$21,MAX(J$3:J1176)+1,0))</f>
        <v>0</v>
      </c>
      <c r="K1177" s="6">
        <f>IF(AND(O1177=B$23,Q1177=B$24),MAX(K$3:K1176)+1,0)</f>
        <v>0</v>
      </c>
    </row>
    <row r="1178" spans="8:11" ht="15" customHeight="1" x14ac:dyDescent="0.15">
      <c r="H1178" s="5">
        <f t="shared" si="19"/>
        <v>0</v>
      </c>
      <c r="I1178" s="5">
        <f>IF(MAX(I$1:I1175)&gt;=B$16,0,IF(OR(I1177=C$4,I1177=C$5,I1177=C$6,I1177=C$7,I1177=C$8,I1177=C$9,I1177=C$10,I1177=C$11,I1177=C$12,I1177=C$13,I1177=C$14,I1177=C$15),"本月合计",IF(I1177="本月合计","本年累计",MAX(I$3:I1177)+1)))</f>
        <v>0</v>
      </c>
      <c r="J1178" s="3">
        <f>IF(T1178="",0,IF(INT(LEFT(T1178,C$21))=B$21,MAX(J$3:J1177)+1,0))</f>
        <v>0</v>
      </c>
      <c r="K1178" s="6">
        <f>IF(AND(O1178=B$23,Q1178=B$24),MAX(K$3:K1177)+1,0)</f>
        <v>0</v>
      </c>
    </row>
    <row r="1179" spans="8:11" ht="15" customHeight="1" x14ac:dyDescent="0.15">
      <c r="H1179" s="5">
        <f t="shared" si="19"/>
        <v>0</v>
      </c>
      <c r="I1179" s="5">
        <f>IF(MAX(I$1:I1176)&gt;=B$16,0,IF(OR(I1178=C$4,I1178=C$5,I1178=C$6,I1178=C$7,I1178=C$8,I1178=C$9,I1178=C$10,I1178=C$11,I1178=C$12,I1178=C$13,I1178=C$14,I1178=C$15),"本月合计",IF(I1178="本月合计","本年累计",MAX(I$3:I1178)+1)))</f>
        <v>0</v>
      </c>
      <c r="J1179" s="3">
        <f>IF(T1179="",0,IF(INT(LEFT(T1179,C$21))=B$21,MAX(J$3:J1178)+1,0))</f>
        <v>0</v>
      </c>
      <c r="K1179" s="6">
        <f>IF(AND(O1179=B$23,Q1179=B$24),MAX(K$3:K1178)+1,0)</f>
        <v>0</v>
      </c>
    </row>
    <row r="1180" spans="8:11" ht="15" customHeight="1" x14ac:dyDescent="0.15">
      <c r="H1180" s="5">
        <f t="shared" si="19"/>
        <v>0</v>
      </c>
      <c r="I1180" s="5">
        <f>IF(MAX(I$1:I1177)&gt;=B$16,0,IF(OR(I1179=C$4,I1179=C$5,I1179=C$6,I1179=C$7,I1179=C$8,I1179=C$9,I1179=C$10,I1179=C$11,I1179=C$12,I1179=C$13,I1179=C$14,I1179=C$15),"本月合计",IF(I1179="本月合计","本年累计",MAX(I$3:I1179)+1)))</f>
        <v>0</v>
      </c>
      <c r="J1180" s="3">
        <f>IF(T1180="",0,IF(INT(LEFT(T1180,C$21))=B$21,MAX(J$3:J1179)+1,0))</f>
        <v>0</v>
      </c>
      <c r="K1180" s="6">
        <f>IF(AND(O1180=B$23,Q1180=B$24),MAX(K$3:K1179)+1,0)</f>
        <v>0</v>
      </c>
    </row>
    <row r="1181" spans="8:11" ht="15" customHeight="1" x14ac:dyDescent="0.15">
      <c r="H1181" s="5">
        <f t="shared" si="19"/>
        <v>0</v>
      </c>
      <c r="I1181" s="5">
        <f>IF(MAX(I$1:I1178)&gt;=B$16,0,IF(OR(I1180=C$4,I1180=C$5,I1180=C$6,I1180=C$7,I1180=C$8,I1180=C$9,I1180=C$10,I1180=C$11,I1180=C$12,I1180=C$13,I1180=C$14,I1180=C$15),"本月合计",IF(I1180="本月合计","本年累计",MAX(I$3:I1180)+1)))</f>
        <v>0</v>
      </c>
      <c r="J1181" s="3">
        <f>IF(T1181="",0,IF(INT(LEFT(T1181,C$21))=B$21,MAX(J$3:J1180)+1,0))</f>
        <v>0</v>
      </c>
      <c r="K1181" s="6">
        <f>IF(AND(O1181=B$23,Q1181=B$24),MAX(K$3:K1180)+1,0)</f>
        <v>0</v>
      </c>
    </row>
    <row r="1182" spans="8:11" ht="15" customHeight="1" x14ac:dyDescent="0.15">
      <c r="H1182" s="5">
        <f t="shared" si="19"/>
        <v>0</v>
      </c>
      <c r="I1182" s="5">
        <f>IF(MAX(I$1:I1179)&gt;=B$16,0,IF(OR(I1181=C$4,I1181=C$5,I1181=C$6,I1181=C$7,I1181=C$8,I1181=C$9,I1181=C$10,I1181=C$11,I1181=C$12,I1181=C$13,I1181=C$14,I1181=C$15),"本月合计",IF(I1181="本月合计","本年累计",MAX(I$3:I1181)+1)))</f>
        <v>0</v>
      </c>
      <c r="J1182" s="3">
        <f>IF(T1182="",0,IF(INT(LEFT(T1182,C$21))=B$21,MAX(J$3:J1181)+1,0))</f>
        <v>0</v>
      </c>
      <c r="K1182" s="6">
        <f>IF(AND(O1182=B$23,Q1182=B$24),MAX(K$3:K1181)+1,0)</f>
        <v>0</v>
      </c>
    </row>
    <row r="1183" spans="8:11" ht="15" customHeight="1" x14ac:dyDescent="0.15">
      <c r="H1183" s="5">
        <f t="shared" si="19"/>
        <v>0</v>
      </c>
      <c r="I1183" s="5">
        <f>IF(MAX(I$1:I1180)&gt;=B$16,0,IF(OR(I1182=C$4,I1182=C$5,I1182=C$6,I1182=C$7,I1182=C$8,I1182=C$9,I1182=C$10,I1182=C$11,I1182=C$12,I1182=C$13,I1182=C$14,I1182=C$15),"本月合计",IF(I1182="本月合计","本年累计",MAX(I$3:I1182)+1)))</f>
        <v>0</v>
      </c>
      <c r="J1183" s="3">
        <f>IF(T1183="",0,IF(INT(LEFT(T1183,C$21))=B$21,MAX(J$3:J1182)+1,0))</f>
        <v>0</v>
      </c>
      <c r="K1183" s="6">
        <f>IF(AND(O1183=B$23,Q1183=B$24),MAX(K$3:K1182)+1,0)</f>
        <v>0</v>
      </c>
    </row>
    <row r="1184" spans="8:11" ht="15" customHeight="1" x14ac:dyDescent="0.15">
      <c r="H1184" s="5">
        <f t="shared" si="19"/>
        <v>0</v>
      </c>
      <c r="I1184" s="5">
        <f>IF(MAX(I$1:I1181)&gt;=B$16,0,IF(OR(I1183=C$4,I1183=C$5,I1183=C$6,I1183=C$7,I1183=C$8,I1183=C$9,I1183=C$10,I1183=C$11,I1183=C$12,I1183=C$13,I1183=C$14,I1183=C$15),"本月合计",IF(I1183="本月合计","本年累计",MAX(I$3:I1183)+1)))</f>
        <v>0</v>
      </c>
      <c r="J1184" s="3">
        <f>IF(T1184="",0,IF(INT(LEFT(T1184,C$21))=B$21,MAX(J$3:J1183)+1,0))</f>
        <v>0</v>
      </c>
      <c r="K1184" s="6">
        <f>IF(AND(O1184=B$23,Q1184=B$24),MAX(K$3:K1183)+1,0)</f>
        <v>0</v>
      </c>
    </row>
    <row r="1185" spans="8:11" ht="15" customHeight="1" x14ac:dyDescent="0.15">
      <c r="H1185" s="5">
        <f t="shared" si="19"/>
        <v>0</v>
      </c>
      <c r="I1185" s="5">
        <f>IF(MAX(I$1:I1182)&gt;=B$16,0,IF(OR(I1184=C$4,I1184=C$5,I1184=C$6,I1184=C$7,I1184=C$8,I1184=C$9,I1184=C$10,I1184=C$11,I1184=C$12,I1184=C$13,I1184=C$14,I1184=C$15),"本月合计",IF(I1184="本月合计","本年累计",MAX(I$3:I1184)+1)))</f>
        <v>0</v>
      </c>
      <c r="J1185" s="3">
        <f>IF(T1185="",0,IF(INT(LEFT(T1185,C$21))=B$21,MAX(J$3:J1184)+1,0))</f>
        <v>0</v>
      </c>
      <c r="K1185" s="6">
        <f>IF(AND(O1185=B$23,Q1185=B$24),MAX(K$3:K1184)+1,0)</f>
        <v>0</v>
      </c>
    </row>
    <row r="1186" spans="8:11" ht="15" customHeight="1" x14ac:dyDescent="0.15">
      <c r="H1186" s="5">
        <f t="shared" si="19"/>
        <v>0</v>
      </c>
      <c r="I1186" s="5">
        <f>IF(MAX(I$1:I1183)&gt;=B$16,0,IF(OR(I1185=C$4,I1185=C$5,I1185=C$6,I1185=C$7,I1185=C$8,I1185=C$9,I1185=C$10,I1185=C$11,I1185=C$12,I1185=C$13,I1185=C$14,I1185=C$15),"本月合计",IF(I1185="本月合计","本年累计",MAX(I$3:I1185)+1)))</f>
        <v>0</v>
      </c>
      <c r="J1186" s="3">
        <f>IF(T1186="",0,IF(INT(LEFT(T1186,C$21))=B$21,MAX(J$3:J1185)+1,0))</f>
        <v>0</v>
      </c>
      <c r="K1186" s="6">
        <f>IF(AND(O1186=B$23,Q1186=B$24),MAX(K$3:K1185)+1,0)</f>
        <v>0</v>
      </c>
    </row>
    <row r="1187" spans="8:11" ht="15" customHeight="1" x14ac:dyDescent="0.15">
      <c r="H1187" s="5">
        <f t="shared" si="19"/>
        <v>0</v>
      </c>
      <c r="I1187" s="5">
        <f>IF(MAX(I$1:I1184)&gt;=B$16,0,IF(OR(I1186=C$4,I1186=C$5,I1186=C$6,I1186=C$7,I1186=C$8,I1186=C$9,I1186=C$10,I1186=C$11,I1186=C$12,I1186=C$13,I1186=C$14,I1186=C$15),"本月合计",IF(I1186="本月合计","本年累计",MAX(I$3:I1186)+1)))</f>
        <v>0</v>
      </c>
      <c r="J1187" s="3">
        <f>IF(T1187="",0,IF(INT(LEFT(T1187,C$21))=B$21,MAX(J$3:J1186)+1,0))</f>
        <v>0</v>
      </c>
      <c r="K1187" s="6">
        <f>IF(AND(O1187=B$23,Q1187=B$24),MAX(K$3:K1186)+1,0)</f>
        <v>0</v>
      </c>
    </row>
    <row r="1188" spans="8:11" ht="15" customHeight="1" x14ac:dyDescent="0.15">
      <c r="H1188" s="5">
        <f t="shared" si="19"/>
        <v>0</v>
      </c>
      <c r="I1188" s="5">
        <f>IF(MAX(I$1:I1185)&gt;=B$16,0,IF(OR(I1187=C$4,I1187=C$5,I1187=C$6,I1187=C$7,I1187=C$8,I1187=C$9,I1187=C$10,I1187=C$11,I1187=C$12,I1187=C$13,I1187=C$14,I1187=C$15),"本月合计",IF(I1187="本月合计","本年累计",MAX(I$3:I1187)+1)))</f>
        <v>0</v>
      </c>
      <c r="J1188" s="3">
        <f>IF(T1188="",0,IF(INT(LEFT(T1188,C$21))=B$21,MAX(J$3:J1187)+1,0))</f>
        <v>0</v>
      </c>
      <c r="K1188" s="6">
        <f>IF(AND(O1188=B$23,Q1188=B$24),MAX(K$3:K1187)+1,0)</f>
        <v>0</v>
      </c>
    </row>
    <row r="1189" spans="8:11" ht="15" customHeight="1" x14ac:dyDescent="0.15">
      <c r="H1189" s="5">
        <f t="shared" si="19"/>
        <v>0</v>
      </c>
      <c r="I1189" s="5">
        <f>IF(MAX(I$1:I1186)&gt;=B$16,0,IF(OR(I1188=C$4,I1188=C$5,I1188=C$6,I1188=C$7,I1188=C$8,I1188=C$9,I1188=C$10,I1188=C$11,I1188=C$12,I1188=C$13,I1188=C$14,I1188=C$15),"本月合计",IF(I1188="本月合计","本年累计",MAX(I$3:I1188)+1)))</f>
        <v>0</v>
      </c>
      <c r="J1189" s="3">
        <f>IF(T1189="",0,IF(INT(LEFT(T1189,C$21))=B$21,MAX(J$3:J1188)+1,0))</f>
        <v>0</v>
      </c>
      <c r="K1189" s="6">
        <f>IF(AND(O1189=B$23,Q1189=B$24),MAX(K$3:K1188)+1,0)</f>
        <v>0</v>
      </c>
    </row>
    <row r="1190" spans="8:11" ht="15" customHeight="1" x14ac:dyDescent="0.15">
      <c r="H1190" s="5">
        <f t="shared" si="19"/>
        <v>0</v>
      </c>
      <c r="I1190" s="5">
        <f>IF(MAX(I$1:I1187)&gt;=B$16,0,IF(OR(I1189=C$4,I1189=C$5,I1189=C$6,I1189=C$7,I1189=C$8,I1189=C$9,I1189=C$10,I1189=C$11,I1189=C$12,I1189=C$13,I1189=C$14,I1189=C$15),"本月合计",IF(I1189="本月合计","本年累计",MAX(I$3:I1189)+1)))</f>
        <v>0</v>
      </c>
      <c r="J1190" s="3">
        <f>IF(T1190="",0,IF(INT(LEFT(T1190,C$21))=B$21,MAX(J$3:J1189)+1,0))</f>
        <v>0</v>
      </c>
      <c r="K1190" s="6">
        <f>IF(AND(O1190=B$23,Q1190=B$24),MAX(K$3:K1189)+1,0)</f>
        <v>0</v>
      </c>
    </row>
    <row r="1191" spans="8:11" ht="15" customHeight="1" x14ac:dyDescent="0.15">
      <c r="H1191" s="5">
        <f t="shared" si="19"/>
        <v>0</v>
      </c>
      <c r="I1191" s="5">
        <f>IF(MAX(I$1:I1188)&gt;=B$16,0,IF(OR(I1190=C$4,I1190=C$5,I1190=C$6,I1190=C$7,I1190=C$8,I1190=C$9,I1190=C$10,I1190=C$11,I1190=C$12,I1190=C$13,I1190=C$14,I1190=C$15),"本月合计",IF(I1190="本月合计","本年累计",MAX(I$3:I1190)+1)))</f>
        <v>0</v>
      </c>
      <c r="J1191" s="3">
        <f>IF(T1191="",0,IF(INT(LEFT(T1191,C$21))=B$21,MAX(J$3:J1190)+1,0))</f>
        <v>0</v>
      </c>
      <c r="K1191" s="6">
        <f>IF(AND(O1191=B$23,Q1191=B$24),MAX(K$3:K1190)+1,0)</f>
        <v>0</v>
      </c>
    </row>
    <row r="1192" spans="8:11" ht="15" customHeight="1" x14ac:dyDescent="0.15">
      <c r="H1192" s="5">
        <f t="shared" si="19"/>
        <v>0</v>
      </c>
      <c r="I1192" s="5">
        <f>IF(MAX(I$1:I1189)&gt;=B$16,0,IF(OR(I1191=C$4,I1191=C$5,I1191=C$6,I1191=C$7,I1191=C$8,I1191=C$9,I1191=C$10,I1191=C$11,I1191=C$12,I1191=C$13,I1191=C$14,I1191=C$15),"本月合计",IF(I1191="本月合计","本年累计",MAX(I$3:I1191)+1)))</f>
        <v>0</v>
      </c>
      <c r="J1192" s="3">
        <f>IF(T1192="",0,IF(INT(LEFT(T1192,C$21))=B$21,MAX(J$3:J1191)+1,0))</f>
        <v>0</v>
      </c>
      <c r="K1192" s="6">
        <f>IF(AND(O1192=B$23,Q1192=B$24),MAX(K$3:K1191)+1,0)</f>
        <v>0</v>
      </c>
    </row>
    <row r="1193" spans="8:11" ht="15" customHeight="1" x14ac:dyDescent="0.15">
      <c r="H1193" s="5">
        <f t="shared" si="19"/>
        <v>0</v>
      </c>
      <c r="I1193" s="5">
        <f>IF(MAX(I$1:I1190)&gt;=B$16,0,IF(OR(I1192=C$4,I1192=C$5,I1192=C$6,I1192=C$7,I1192=C$8,I1192=C$9,I1192=C$10,I1192=C$11,I1192=C$12,I1192=C$13,I1192=C$14,I1192=C$15),"本月合计",IF(I1192="本月合计","本年累计",MAX(I$3:I1192)+1)))</f>
        <v>0</v>
      </c>
      <c r="J1193" s="3">
        <f>IF(T1193="",0,IF(INT(LEFT(T1193,C$21))=B$21,MAX(J$3:J1192)+1,0))</f>
        <v>0</v>
      </c>
      <c r="K1193" s="6">
        <f>IF(AND(O1193=B$23,Q1193=B$24),MAX(K$3:K1192)+1,0)</f>
        <v>0</v>
      </c>
    </row>
    <row r="1194" spans="8:11" ht="15" customHeight="1" x14ac:dyDescent="0.15">
      <c r="H1194" s="5">
        <f t="shared" si="19"/>
        <v>0</v>
      </c>
      <c r="I1194" s="5">
        <f>IF(MAX(I$1:I1191)&gt;=B$16,0,IF(OR(I1193=C$4,I1193=C$5,I1193=C$6,I1193=C$7,I1193=C$8,I1193=C$9,I1193=C$10,I1193=C$11,I1193=C$12,I1193=C$13,I1193=C$14,I1193=C$15),"本月合计",IF(I1193="本月合计","本年累计",MAX(I$3:I1193)+1)))</f>
        <v>0</v>
      </c>
      <c r="J1194" s="3">
        <f>IF(T1194="",0,IF(INT(LEFT(T1194,C$21))=B$21,MAX(J$3:J1193)+1,0))</f>
        <v>0</v>
      </c>
      <c r="K1194" s="6">
        <f>IF(AND(O1194=B$23,Q1194=B$24),MAX(K$3:K1193)+1,0)</f>
        <v>0</v>
      </c>
    </row>
    <row r="1195" spans="8:11" ht="15" customHeight="1" x14ac:dyDescent="0.15">
      <c r="H1195" s="5">
        <f t="shared" si="19"/>
        <v>0</v>
      </c>
      <c r="I1195" s="5">
        <f>IF(MAX(I$1:I1192)&gt;=B$16,0,IF(OR(I1194=C$4,I1194=C$5,I1194=C$6,I1194=C$7,I1194=C$8,I1194=C$9,I1194=C$10,I1194=C$11,I1194=C$12,I1194=C$13,I1194=C$14,I1194=C$15),"本月合计",IF(I1194="本月合计","本年累计",MAX(I$3:I1194)+1)))</f>
        <v>0</v>
      </c>
      <c r="J1195" s="3">
        <f>IF(T1195="",0,IF(INT(LEFT(T1195,C$21))=B$21,MAX(J$3:J1194)+1,0))</f>
        <v>0</v>
      </c>
      <c r="K1195" s="6">
        <f>IF(AND(O1195=B$23,Q1195=B$24),MAX(K$3:K1194)+1,0)</f>
        <v>0</v>
      </c>
    </row>
    <row r="1196" spans="8:11" ht="15" customHeight="1" x14ac:dyDescent="0.15">
      <c r="H1196" s="5">
        <f t="shared" si="19"/>
        <v>0</v>
      </c>
      <c r="I1196" s="5">
        <f>IF(MAX(I$1:I1193)&gt;=B$16,0,IF(OR(I1195=C$4,I1195=C$5,I1195=C$6,I1195=C$7,I1195=C$8,I1195=C$9,I1195=C$10,I1195=C$11,I1195=C$12,I1195=C$13,I1195=C$14,I1195=C$15),"本月合计",IF(I1195="本月合计","本年累计",MAX(I$3:I1195)+1)))</f>
        <v>0</v>
      </c>
      <c r="J1196" s="3">
        <f>IF(T1196="",0,IF(INT(LEFT(T1196,C$21))=B$21,MAX(J$3:J1195)+1,0))</f>
        <v>0</v>
      </c>
      <c r="K1196" s="6">
        <f>IF(AND(O1196=B$23,Q1196=B$24),MAX(K$3:K1195)+1,0)</f>
        <v>0</v>
      </c>
    </row>
    <row r="1197" spans="8:11" ht="15" customHeight="1" x14ac:dyDescent="0.15">
      <c r="H1197" s="5">
        <f t="shared" si="19"/>
        <v>0</v>
      </c>
      <c r="I1197" s="5">
        <f>IF(MAX(I$1:I1194)&gt;=B$16,0,IF(OR(I1196=C$4,I1196=C$5,I1196=C$6,I1196=C$7,I1196=C$8,I1196=C$9,I1196=C$10,I1196=C$11,I1196=C$12,I1196=C$13,I1196=C$14,I1196=C$15),"本月合计",IF(I1196="本月合计","本年累计",MAX(I$3:I1196)+1)))</f>
        <v>0</v>
      </c>
      <c r="J1197" s="3">
        <f>IF(T1197="",0,IF(INT(LEFT(T1197,C$21))=B$21,MAX(J$3:J1196)+1,0))</f>
        <v>0</v>
      </c>
      <c r="K1197" s="6">
        <f>IF(AND(O1197=B$23,Q1197=B$24),MAX(K$3:K1196)+1,0)</f>
        <v>0</v>
      </c>
    </row>
    <row r="1198" spans="8:11" ht="15" customHeight="1" x14ac:dyDescent="0.15">
      <c r="H1198" s="5">
        <f t="shared" si="19"/>
        <v>0</v>
      </c>
      <c r="I1198" s="5">
        <f>IF(MAX(I$1:I1195)&gt;=B$16,0,IF(OR(I1197=C$4,I1197=C$5,I1197=C$6,I1197=C$7,I1197=C$8,I1197=C$9,I1197=C$10,I1197=C$11,I1197=C$12,I1197=C$13,I1197=C$14,I1197=C$15),"本月合计",IF(I1197="本月合计","本年累计",MAX(I$3:I1197)+1)))</f>
        <v>0</v>
      </c>
      <c r="J1198" s="3">
        <f>IF(T1198="",0,IF(INT(LEFT(T1198,C$21))=B$21,MAX(J$3:J1197)+1,0))</f>
        <v>0</v>
      </c>
      <c r="K1198" s="6">
        <f>IF(AND(O1198=B$23,Q1198=B$24),MAX(K$3:K1197)+1,0)</f>
        <v>0</v>
      </c>
    </row>
    <row r="1199" spans="8:11" ht="15" customHeight="1" x14ac:dyDescent="0.15">
      <c r="H1199" s="5">
        <f t="shared" si="19"/>
        <v>0</v>
      </c>
      <c r="I1199" s="5">
        <f>IF(MAX(I$1:I1196)&gt;=B$16,0,IF(OR(I1198=C$4,I1198=C$5,I1198=C$6,I1198=C$7,I1198=C$8,I1198=C$9,I1198=C$10,I1198=C$11,I1198=C$12,I1198=C$13,I1198=C$14,I1198=C$15),"本月合计",IF(I1198="本月合计","本年累计",MAX(I$3:I1198)+1)))</f>
        <v>0</v>
      </c>
      <c r="J1199" s="3">
        <f>IF(T1199="",0,IF(INT(LEFT(T1199,C$21))=B$21,MAX(J$3:J1198)+1,0))</f>
        <v>0</v>
      </c>
      <c r="K1199" s="6">
        <f>IF(AND(O1199=B$23,Q1199=B$24),MAX(K$3:K1198)+1,0)</f>
        <v>0</v>
      </c>
    </row>
    <row r="1200" spans="8:11" ht="15" customHeight="1" x14ac:dyDescent="0.15">
      <c r="H1200" s="5">
        <f t="shared" si="19"/>
        <v>0</v>
      </c>
      <c r="I1200" s="5">
        <f>IF(MAX(I$1:I1197)&gt;=B$16,0,IF(OR(I1199=C$4,I1199=C$5,I1199=C$6,I1199=C$7,I1199=C$8,I1199=C$9,I1199=C$10,I1199=C$11,I1199=C$12,I1199=C$13,I1199=C$14,I1199=C$15),"本月合计",IF(I1199="本月合计","本年累计",MAX(I$3:I1199)+1)))</f>
        <v>0</v>
      </c>
      <c r="J1200" s="3">
        <f>IF(T1200="",0,IF(INT(LEFT(T1200,C$21))=B$21,MAX(J$3:J1199)+1,0))</f>
        <v>0</v>
      </c>
      <c r="K1200" s="6">
        <f>IF(AND(O1200=B$23,Q1200=B$24),MAX(K$3:K1199)+1,0)</f>
        <v>0</v>
      </c>
    </row>
    <row r="1201" spans="8:11" ht="15" customHeight="1" x14ac:dyDescent="0.15">
      <c r="H1201" s="5">
        <f t="shared" si="19"/>
        <v>0</v>
      </c>
      <c r="I1201" s="5">
        <f>IF(MAX(I$1:I1198)&gt;=B$16,0,IF(OR(I1200=C$4,I1200=C$5,I1200=C$6,I1200=C$7,I1200=C$8,I1200=C$9,I1200=C$10,I1200=C$11,I1200=C$12,I1200=C$13,I1200=C$14,I1200=C$15),"本月合计",IF(I1200="本月合计","本年累计",MAX(I$3:I1200)+1)))</f>
        <v>0</v>
      </c>
      <c r="J1201" s="3">
        <f>IF(T1201="",0,IF(INT(LEFT(T1201,C$21))=B$21,MAX(J$3:J1200)+1,0))</f>
        <v>0</v>
      </c>
      <c r="K1201" s="6">
        <f>IF(AND(O1201=B$23,Q1201=B$24),MAX(K$3:K1200)+1,0)</f>
        <v>0</v>
      </c>
    </row>
    <row r="1202" spans="8:11" ht="15" customHeight="1" x14ac:dyDescent="0.15">
      <c r="H1202" s="5">
        <f t="shared" si="19"/>
        <v>0</v>
      </c>
      <c r="I1202" s="5">
        <f>IF(MAX(I$1:I1199)&gt;=B$16,0,IF(OR(I1201=C$4,I1201=C$5,I1201=C$6,I1201=C$7,I1201=C$8,I1201=C$9,I1201=C$10,I1201=C$11,I1201=C$12,I1201=C$13,I1201=C$14,I1201=C$15),"本月合计",IF(I1201="本月合计","本年累计",MAX(I$3:I1201)+1)))</f>
        <v>0</v>
      </c>
      <c r="J1202" s="3">
        <f>IF(T1202="",0,IF(INT(LEFT(T1202,C$21))=B$21,MAX(J$3:J1201)+1,0))</f>
        <v>0</v>
      </c>
      <c r="K1202" s="6">
        <f>IF(AND(O1202=B$23,Q1202=B$24),MAX(K$3:K1201)+1,0)</f>
        <v>0</v>
      </c>
    </row>
    <row r="1203" spans="8:11" ht="15" customHeight="1" x14ac:dyDescent="0.15">
      <c r="H1203" s="5">
        <f t="shared" si="19"/>
        <v>0</v>
      </c>
      <c r="I1203" s="5">
        <f>IF(MAX(I$1:I1200)&gt;=B$16,0,IF(OR(I1202=C$4,I1202=C$5,I1202=C$6,I1202=C$7,I1202=C$8,I1202=C$9,I1202=C$10,I1202=C$11,I1202=C$12,I1202=C$13,I1202=C$14,I1202=C$15),"本月合计",IF(I1202="本月合计","本年累计",MAX(I$3:I1202)+1)))</f>
        <v>0</v>
      </c>
      <c r="J1203" s="3">
        <f>IF(T1203="",0,IF(INT(LEFT(T1203,C$21))=B$21,MAX(J$3:J1202)+1,0))</f>
        <v>0</v>
      </c>
      <c r="K1203" s="6">
        <f>IF(AND(O1203=B$23,Q1203=B$24),MAX(K$3:K1202)+1,0)</f>
        <v>0</v>
      </c>
    </row>
    <row r="1204" spans="8:11" ht="15" customHeight="1" x14ac:dyDescent="0.15">
      <c r="H1204" s="5">
        <f t="shared" si="19"/>
        <v>0</v>
      </c>
      <c r="I1204" s="5">
        <f>IF(MAX(I$1:I1201)&gt;=B$16,0,IF(OR(I1203=C$4,I1203=C$5,I1203=C$6,I1203=C$7,I1203=C$8,I1203=C$9,I1203=C$10,I1203=C$11,I1203=C$12,I1203=C$13,I1203=C$14,I1203=C$15),"本月合计",IF(I1203="本月合计","本年累计",MAX(I$3:I1203)+1)))</f>
        <v>0</v>
      </c>
      <c r="J1204" s="3">
        <f>IF(T1204="",0,IF(INT(LEFT(T1204,C$21))=B$21,MAX(J$3:J1203)+1,0))</f>
        <v>0</v>
      </c>
      <c r="K1204" s="6">
        <f>IF(AND(O1204=B$23,Q1204=B$24),MAX(K$3:K1203)+1,0)</f>
        <v>0</v>
      </c>
    </row>
    <row r="1205" spans="8:11" ht="15" customHeight="1" x14ac:dyDescent="0.15">
      <c r="H1205" s="5">
        <f t="shared" si="19"/>
        <v>0</v>
      </c>
      <c r="I1205" s="5">
        <f>IF(MAX(I$1:I1202)&gt;=B$16,0,IF(OR(I1204=C$4,I1204=C$5,I1204=C$6,I1204=C$7,I1204=C$8,I1204=C$9,I1204=C$10,I1204=C$11,I1204=C$12,I1204=C$13,I1204=C$14,I1204=C$15),"本月合计",IF(I1204="本月合计","本年累计",MAX(I$3:I1204)+1)))</f>
        <v>0</v>
      </c>
      <c r="J1205" s="3">
        <f>IF(T1205="",0,IF(INT(LEFT(T1205,C$21))=B$21,MAX(J$3:J1204)+1,0))</f>
        <v>0</v>
      </c>
      <c r="K1205" s="6">
        <f>IF(AND(O1205=B$23,Q1205=B$24),MAX(K$3:K1204)+1,0)</f>
        <v>0</v>
      </c>
    </row>
    <row r="1206" spans="8:11" ht="15" customHeight="1" x14ac:dyDescent="0.15">
      <c r="H1206" s="5">
        <f t="shared" si="19"/>
        <v>0</v>
      </c>
      <c r="I1206" s="5">
        <f>IF(MAX(I$1:I1203)&gt;=B$16,0,IF(OR(I1205=C$4,I1205=C$5,I1205=C$6,I1205=C$7,I1205=C$8,I1205=C$9,I1205=C$10,I1205=C$11,I1205=C$12,I1205=C$13,I1205=C$14,I1205=C$15),"本月合计",IF(I1205="本月合计","本年累计",MAX(I$3:I1205)+1)))</f>
        <v>0</v>
      </c>
      <c r="J1206" s="3">
        <f>IF(T1206="",0,IF(INT(LEFT(T1206,C$21))=B$21,MAX(J$3:J1205)+1,0))</f>
        <v>0</v>
      </c>
      <c r="K1206" s="6">
        <f>IF(AND(O1206=B$23,Q1206=B$24),MAX(K$3:K1205)+1,0)</f>
        <v>0</v>
      </c>
    </row>
    <row r="1207" spans="8:11" ht="15" customHeight="1" x14ac:dyDescent="0.15">
      <c r="H1207" s="5">
        <f t="shared" si="19"/>
        <v>0</v>
      </c>
      <c r="I1207" s="5">
        <f>IF(MAX(I$1:I1204)&gt;=B$16,0,IF(OR(I1206=C$4,I1206=C$5,I1206=C$6,I1206=C$7,I1206=C$8,I1206=C$9,I1206=C$10,I1206=C$11,I1206=C$12,I1206=C$13,I1206=C$14,I1206=C$15),"本月合计",IF(I1206="本月合计","本年累计",MAX(I$3:I1206)+1)))</f>
        <v>0</v>
      </c>
      <c r="J1207" s="3">
        <f>IF(T1207="",0,IF(INT(LEFT(T1207,C$21))=B$21,MAX(J$3:J1206)+1,0))</f>
        <v>0</v>
      </c>
      <c r="K1207" s="6">
        <f>IF(AND(O1207=B$23,Q1207=B$24),MAX(K$3:K1206)+1,0)</f>
        <v>0</v>
      </c>
    </row>
    <row r="1208" spans="8:11" ht="15" customHeight="1" x14ac:dyDescent="0.15">
      <c r="H1208" s="5">
        <f t="shared" si="19"/>
        <v>0</v>
      </c>
      <c r="I1208" s="5">
        <f>IF(MAX(I$1:I1205)&gt;=B$16,0,IF(OR(I1207=C$4,I1207=C$5,I1207=C$6,I1207=C$7,I1207=C$8,I1207=C$9,I1207=C$10,I1207=C$11,I1207=C$12,I1207=C$13,I1207=C$14,I1207=C$15),"本月合计",IF(I1207="本月合计","本年累计",MAX(I$3:I1207)+1)))</f>
        <v>0</v>
      </c>
      <c r="J1208" s="3">
        <f>IF(T1208="",0,IF(INT(LEFT(T1208,C$21))=B$21,MAX(J$3:J1207)+1,0))</f>
        <v>0</v>
      </c>
      <c r="K1208" s="6">
        <f>IF(AND(O1208=B$23,Q1208=B$24),MAX(K$3:K1207)+1,0)</f>
        <v>0</v>
      </c>
    </row>
    <row r="1209" spans="8:11" ht="15" customHeight="1" x14ac:dyDescent="0.15">
      <c r="H1209" s="5">
        <f t="shared" si="19"/>
        <v>0</v>
      </c>
      <c r="I1209" s="5">
        <f>IF(MAX(I$1:I1206)&gt;=B$16,0,IF(OR(I1208=C$4,I1208=C$5,I1208=C$6,I1208=C$7,I1208=C$8,I1208=C$9,I1208=C$10,I1208=C$11,I1208=C$12,I1208=C$13,I1208=C$14,I1208=C$15),"本月合计",IF(I1208="本月合计","本年累计",MAX(I$3:I1208)+1)))</f>
        <v>0</v>
      </c>
      <c r="J1209" s="3">
        <f>IF(T1209="",0,IF(INT(LEFT(T1209,C$21))=B$21,MAX(J$3:J1208)+1,0))</f>
        <v>0</v>
      </c>
      <c r="K1209" s="6">
        <f>IF(AND(O1209=B$23,Q1209=B$24),MAX(K$3:K1208)+1,0)</f>
        <v>0</v>
      </c>
    </row>
    <row r="1210" spans="8:11" ht="15" customHeight="1" x14ac:dyDescent="0.15">
      <c r="H1210" s="5">
        <f t="shared" si="19"/>
        <v>0</v>
      </c>
      <c r="I1210" s="5">
        <f>IF(MAX(I$1:I1207)&gt;=B$16,0,IF(OR(I1209=C$4,I1209=C$5,I1209=C$6,I1209=C$7,I1209=C$8,I1209=C$9,I1209=C$10,I1209=C$11,I1209=C$12,I1209=C$13,I1209=C$14,I1209=C$15),"本月合计",IF(I1209="本月合计","本年累计",MAX(I$3:I1209)+1)))</f>
        <v>0</v>
      </c>
      <c r="J1210" s="3">
        <f>IF(T1210="",0,IF(INT(LEFT(T1210,C$21))=B$21,MAX(J$3:J1209)+1,0))</f>
        <v>0</v>
      </c>
      <c r="K1210" s="6">
        <f>IF(AND(O1210=B$23,Q1210=B$24),MAX(K$3:K1209)+1,0)</f>
        <v>0</v>
      </c>
    </row>
    <row r="1211" spans="8:11" ht="15" customHeight="1" x14ac:dyDescent="0.15">
      <c r="H1211" s="5">
        <f t="shared" si="19"/>
        <v>0</v>
      </c>
      <c r="I1211" s="5">
        <f>IF(MAX(I$1:I1208)&gt;=B$16,0,IF(OR(I1210=C$4,I1210=C$5,I1210=C$6,I1210=C$7,I1210=C$8,I1210=C$9,I1210=C$10,I1210=C$11,I1210=C$12,I1210=C$13,I1210=C$14,I1210=C$15),"本月合计",IF(I1210="本月合计","本年累计",MAX(I$3:I1210)+1)))</f>
        <v>0</v>
      </c>
      <c r="J1211" s="3">
        <f>IF(T1211="",0,IF(INT(LEFT(T1211,C$21))=B$21,MAX(J$3:J1210)+1,0))</f>
        <v>0</v>
      </c>
      <c r="K1211" s="6">
        <f>IF(AND(O1211=B$23,Q1211=B$24),MAX(K$3:K1210)+1,0)</f>
        <v>0</v>
      </c>
    </row>
    <row r="1212" spans="8:11" ht="15" customHeight="1" x14ac:dyDescent="0.15">
      <c r="H1212" s="5">
        <f t="shared" si="19"/>
        <v>0</v>
      </c>
      <c r="I1212" s="5">
        <f>IF(MAX(I$1:I1209)&gt;=B$16,0,IF(OR(I1211=C$4,I1211=C$5,I1211=C$6,I1211=C$7,I1211=C$8,I1211=C$9,I1211=C$10,I1211=C$11,I1211=C$12,I1211=C$13,I1211=C$14,I1211=C$15),"本月合计",IF(I1211="本月合计","本年累计",MAX(I$3:I1211)+1)))</f>
        <v>0</v>
      </c>
      <c r="J1212" s="3">
        <f>IF(T1212="",0,IF(INT(LEFT(T1212,C$21))=B$21,MAX(J$3:J1211)+1,0))</f>
        <v>0</v>
      </c>
      <c r="K1212" s="6">
        <f>IF(AND(O1212=B$23,Q1212=B$24),MAX(K$3:K1211)+1,0)</f>
        <v>0</v>
      </c>
    </row>
    <row r="1213" spans="8:11" ht="15" customHeight="1" x14ac:dyDescent="0.15">
      <c r="H1213" s="5">
        <f t="shared" si="19"/>
        <v>0</v>
      </c>
      <c r="I1213" s="5">
        <f>IF(MAX(I$1:I1210)&gt;=B$16,0,IF(OR(I1212=C$4,I1212=C$5,I1212=C$6,I1212=C$7,I1212=C$8,I1212=C$9,I1212=C$10,I1212=C$11,I1212=C$12,I1212=C$13,I1212=C$14,I1212=C$15),"本月合计",IF(I1212="本月合计","本年累计",MAX(I$3:I1212)+1)))</f>
        <v>0</v>
      </c>
      <c r="J1213" s="3">
        <f>IF(T1213="",0,IF(INT(LEFT(T1213,C$21))=B$21,MAX(J$3:J1212)+1,0))</f>
        <v>0</v>
      </c>
      <c r="K1213" s="6">
        <f>IF(AND(O1213=B$23,Q1213=B$24),MAX(K$3:K1212)+1,0)</f>
        <v>0</v>
      </c>
    </row>
    <row r="1214" spans="8:11" ht="15" customHeight="1" x14ac:dyDescent="0.15">
      <c r="H1214" s="5">
        <f t="shared" si="19"/>
        <v>0</v>
      </c>
      <c r="I1214" s="5">
        <f>IF(MAX(I$1:I1211)&gt;=B$16,0,IF(OR(I1213=C$4,I1213=C$5,I1213=C$6,I1213=C$7,I1213=C$8,I1213=C$9,I1213=C$10,I1213=C$11,I1213=C$12,I1213=C$13,I1213=C$14,I1213=C$15),"本月合计",IF(I1213="本月合计","本年累计",MAX(I$3:I1213)+1)))</f>
        <v>0</v>
      </c>
      <c r="J1214" s="3">
        <f>IF(T1214="",0,IF(INT(LEFT(T1214,C$21))=B$21,MAX(J$3:J1213)+1,0))</f>
        <v>0</v>
      </c>
      <c r="K1214" s="6">
        <f>IF(AND(O1214=B$23,Q1214=B$24),MAX(K$3:K1213)+1,0)</f>
        <v>0</v>
      </c>
    </row>
    <row r="1215" spans="8:11" ht="15" customHeight="1" x14ac:dyDescent="0.15">
      <c r="H1215" s="5">
        <f t="shared" si="19"/>
        <v>0</v>
      </c>
      <c r="I1215" s="5">
        <f>IF(MAX(I$1:I1212)&gt;=B$16,0,IF(OR(I1214=C$4,I1214=C$5,I1214=C$6,I1214=C$7,I1214=C$8,I1214=C$9,I1214=C$10,I1214=C$11,I1214=C$12,I1214=C$13,I1214=C$14,I1214=C$15),"本月合计",IF(I1214="本月合计","本年累计",MAX(I$3:I1214)+1)))</f>
        <v>0</v>
      </c>
      <c r="J1215" s="3">
        <f>IF(T1215="",0,IF(INT(LEFT(T1215,C$21))=B$21,MAX(J$3:J1214)+1,0))</f>
        <v>0</v>
      </c>
      <c r="K1215" s="6">
        <f>IF(AND(O1215=B$23,Q1215=B$24),MAX(K$3:K1214)+1,0)</f>
        <v>0</v>
      </c>
    </row>
    <row r="1216" spans="8:11" ht="15" customHeight="1" x14ac:dyDescent="0.15">
      <c r="H1216" s="5">
        <f t="shared" si="19"/>
        <v>0</v>
      </c>
      <c r="I1216" s="5">
        <f>IF(MAX(I$1:I1213)&gt;=B$16,0,IF(OR(I1215=C$4,I1215=C$5,I1215=C$6,I1215=C$7,I1215=C$8,I1215=C$9,I1215=C$10,I1215=C$11,I1215=C$12,I1215=C$13,I1215=C$14,I1215=C$15),"本月合计",IF(I1215="本月合计","本年累计",MAX(I$3:I1215)+1)))</f>
        <v>0</v>
      </c>
      <c r="J1216" s="3">
        <f>IF(T1216="",0,IF(INT(LEFT(T1216,C$21))=B$21,MAX(J$3:J1215)+1,0))</f>
        <v>0</v>
      </c>
      <c r="K1216" s="6">
        <f>IF(AND(O1216=B$23,Q1216=B$24),MAX(K$3:K1215)+1,0)</f>
        <v>0</v>
      </c>
    </row>
    <row r="1217" spans="8:11" ht="15" customHeight="1" x14ac:dyDescent="0.15">
      <c r="H1217" s="5">
        <f t="shared" si="19"/>
        <v>0</v>
      </c>
      <c r="I1217" s="5">
        <f>IF(MAX(I$1:I1214)&gt;=B$16,0,IF(OR(I1216=C$4,I1216=C$5,I1216=C$6,I1216=C$7,I1216=C$8,I1216=C$9,I1216=C$10,I1216=C$11,I1216=C$12,I1216=C$13,I1216=C$14,I1216=C$15),"本月合计",IF(I1216="本月合计","本年累计",MAX(I$3:I1216)+1)))</f>
        <v>0</v>
      </c>
      <c r="J1217" s="3">
        <f>IF(T1217="",0,IF(INT(LEFT(T1217,C$21))=B$21,MAX(J$3:J1216)+1,0))</f>
        <v>0</v>
      </c>
      <c r="K1217" s="6">
        <f>IF(AND(O1217=B$23,Q1217=B$24),MAX(K$3:K1216)+1,0)</f>
        <v>0</v>
      </c>
    </row>
    <row r="1218" spans="8:11" ht="15" customHeight="1" x14ac:dyDescent="0.15">
      <c r="H1218" s="5">
        <f t="shared" si="19"/>
        <v>0</v>
      </c>
      <c r="I1218" s="5">
        <f>IF(MAX(I$1:I1215)&gt;=B$16,0,IF(OR(I1217=C$4,I1217=C$5,I1217=C$6,I1217=C$7,I1217=C$8,I1217=C$9,I1217=C$10,I1217=C$11,I1217=C$12,I1217=C$13,I1217=C$14,I1217=C$15),"本月合计",IF(I1217="本月合计","本年累计",MAX(I$3:I1217)+1)))</f>
        <v>0</v>
      </c>
      <c r="J1218" s="3">
        <f>IF(T1218="",0,IF(INT(LEFT(T1218,C$21))=B$21,MAX(J$3:J1217)+1,0))</f>
        <v>0</v>
      </c>
      <c r="K1218" s="6">
        <f>IF(AND(O1218=B$23,Q1218=B$24),MAX(K$3:K1217)+1,0)</f>
        <v>0</v>
      </c>
    </row>
    <row r="1219" spans="8:11" ht="15" customHeight="1" x14ac:dyDescent="0.15">
      <c r="H1219" s="5">
        <f t="shared" si="19"/>
        <v>0</v>
      </c>
      <c r="I1219" s="5">
        <f>IF(MAX(I$1:I1216)&gt;=B$16,0,IF(OR(I1218=C$4,I1218=C$5,I1218=C$6,I1218=C$7,I1218=C$8,I1218=C$9,I1218=C$10,I1218=C$11,I1218=C$12,I1218=C$13,I1218=C$14,I1218=C$15),"本月合计",IF(I1218="本月合计","本年累计",MAX(I$3:I1218)+1)))</f>
        <v>0</v>
      </c>
      <c r="J1219" s="3">
        <f>IF(T1219="",0,IF(INT(LEFT(T1219,C$21))=B$21,MAX(J$3:J1218)+1,0))</f>
        <v>0</v>
      </c>
      <c r="K1219" s="6">
        <f>IF(AND(O1219=B$23,Q1219=B$24),MAX(K$3:K1218)+1,0)</f>
        <v>0</v>
      </c>
    </row>
    <row r="1220" spans="8:11" ht="15" customHeight="1" x14ac:dyDescent="0.15">
      <c r="H1220" s="5">
        <f t="shared" si="19"/>
        <v>0</v>
      </c>
      <c r="I1220" s="5">
        <f>IF(MAX(I$1:I1217)&gt;=B$16,0,IF(OR(I1219=C$4,I1219=C$5,I1219=C$6,I1219=C$7,I1219=C$8,I1219=C$9,I1219=C$10,I1219=C$11,I1219=C$12,I1219=C$13,I1219=C$14,I1219=C$15),"本月合计",IF(I1219="本月合计","本年累计",MAX(I$3:I1219)+1)))</f>
        <v>0</v>
      </c>
      <c r="J1220" s="3">
        <f>IF(T1220="",0,IF(INT(LEFT(T1220,C$21))=B$21,MAX(J$3:J1219)+1,0))</f>
        <v>0</v>
      </c>
      <c r="K1220" s="6">
        <f>IF(AND(O1220=B$23,Q1220=B$24),MAX(K$3:K1219)+1,0)</f>
        <v>0</v>
      </c>
    </row>
    <row r="1221" spans="8:11" ht="15" customHeight="1" x14ac:dyDescent="0.15">
      <c r="H1221" s="5">
        <f t="shared" ref="H1221:H1284" si="20">IF(I1221=0,0,ROW()-3)</f>
        <v>0</v>
      </c>
      <c r="I1221" s="5">
        <f>IF(MAX(I$1:I1218)&gt;=B$16,0,IF(OR(I1220=C$4,I1220=C$5,I1220=C$6,I1220=C$7,I1220=C$8,I1220=C$9,I1220=C$10,I1220=C$11,I1220=C$12,I1220=C$13,I1220=C$14,I1220=C$15),"本月合计",IF(I1220="本月合计","本年累计",MAX(I$3:I1220)+1)))</f>
        <v>0</v>
      </c>
      <c r="J1221" s="3">
        <f>IF(T1221="",0,IF(INT(LEFT(T1221,C$21))=B$21,MAX(J$3:J1220)+1,0))</f>
        <v>0</v>
      </c>
      <c r="K1221" s="6">
        <f>IF(AND(O1221=B$23,Q1221=B$24),MAX(K$3:K1220)+1,0)</f>
        <v>0</v>
      </c>
    </row>
    <row r="1222" spans="8:11" ht="15" customHeight="1" x14ac:dyDescent="0.15">
      <c r="H1222" s="5">
        <f t="shared" si="20"/>
        <v>0</v>
      </c>
      <c r="I1222" s="5">
        <f>IF(MAX(I$1:I1219)&gt;=B$16,0,IF(OR(I1221=C$4,I1221=C$5,I1221=C$6,I1221=C$7,I1221=C$8,I1221=C$9,I1221=C$10,I1221=C$11,I1221=C$12,I1221=C$13,I1221=C$14,I1221=C$15),"本月合计",IF(I1221="本月合计","本年累计",MAX(I$3:I1221)+1)))</f>
        <v>0</v>
      </c>
      <c r="J1222" s="3">
        <f>IF(T1222="",0,IF(INT(LEFT(T1222,C$21))=B$21,MAX(J$3:J1221)+1,0))</f>
        <v>0</v>
      </c>
      <c r="K1222" s="6">
        <f>IF(AND(O1222=B$23,Q1222=B$24),MAX(K$3:K1221)+1,0)</f>
        <v>0</v>
      </c>
    </row>
    <row r="1223" spans="8:11" ht="15" customHeight="1" x14ac:dyDescent="0.15">
      <c r="H1223" s="5">
        <f t="shared" si="20"/>
        <v>0</v>
      </c>
      <c r="I1223" s="5">
        <f>IF(MAX(I$1:I1220)&gt;=B$16,0,IF(OR(I1222=C$4,I1222=C$5,I1222=C$6,I1222=C$7,I1222=C$8,I1222=C$9,I1222=C$10,I1222=C$11,I1222=C$12,I1222=C$13,I1222=C$14,I1222=C$15),"本月合计",IF(I1222="本月合计","本年累计",MAX(I$3:I1222)+1)))</f>
        <v>0</v>
      </c>
      <c r="J1223" s="3">
        <f>IF(T1223="",0,IF(INT(LEFT(T1223,C$21))=B$21,MAX(J$3:J1222)+1,0))</f>
        <v>0</v>
      </c>
      <c r="K1223" s="6">
        <f>IF(AND(O1223=B$23,Q1223=B$24),MAX(K$3:K1222)+1,0)</f>
        <v>0</v>
      </c>
    </row>
    <row r="1224" spans="8:11" ht="15" customHeight="1" x14ac:dyDescent="0.15">
      <c r="H1224" s="5">
        <f t="shared" si="20"/>
        <v>0</v>
      </c>
      <c r="I1224" s="5">
        <f>IF(MAX(I$1:I1221)&gt;=B$16,0,IF(OR(I1223=C$4,I1223=C$5,I1223=C$6,I1223=C$7,I1223=C$8,I1223=C$9,I1223=C$10,I1223=C$11,I1223=C$12,I1223=C$13,I1223=C$14,I1223=C$15),"本月合计",IF(I1223="本月合计","本年累计",MAX(I$3:I1223)+1)))</f>
        <v>0</v>
      </c>
      <c r="J1224" s="3">
        <f>IF(T1224="",0,IF(INT(LEFT(T1224,C$21))=B$21,MAX(J$3:J1223)+1,0))</f>
        <v>0</v>
      </c>
      <c r="K1224" s="6">
        <f>IF(AND(O1224=B$23,Q1224=B$24),MAX(K$3:K1223)+1,0)</f>
        <v>0</v>
      </c>
    </row>
    <row r="1225" spans="8:11" ht="15" customHeight="1" x14ac:dyDescent="0.15">
      <c r="H1225" s="5">
        <f t="shared" si="20"/>
        <v>0</v>
      </c>
      <c r="I1225" s="5">
        <f>IF(MAX(I$1:I1222)&gt;=B$16,0,IF(OR(I1224=C$4,I1224=C$5,I1224=C$6,I1224=C$7,I1224=C$8,I1224=C$9,I1224=C$10,I1224=C$11,I1224=C$12,I1224=C$13,I1224=C$14,I1224=C$15),"本月合计",IF(I1224="本月合计","本年累计",MAX(I$3:I1224)+1)))</f>
        <v>0</v>
      </c>
      <c r="J1225" s="3">
        <f>IF(T1225="",0,IF(INT(LEFT(T1225,C$21))=B$21,MAX(J$3:J1224)+1,0))</f>
        <v>0</v>
      </c>
      <c r="K1225" s="6">
        <f>IF(AND(O1225=B$23,Q1225=B$24),MAX(K$3:K1224)+1,0)</f>
        <v>0</v>
      </c>
    </row>
    <row r="1226" spans="8:11" ht="15" customHeight="1" x14ac:dyDescent="0.15">
      <c r="H1226" s="5">
        <f t="shared" si="20"/>
        <v>0</v>
      </c>
      <c r="I1226" s="5">
        <f>IF(MAX(I$1:I1223)&gt;=B$16,0,IF(OR(I1225=C$4,I1225=C$5,I1225=C$6,I1225=C$7,I1225=C$8,I1225=C$9,I1225=C$10,I1225=C$11,I1225=C$12,I1225=C$13,I1225=C$14,I1225=C$15),"本月合计",IF(I1225="本月合计","本年累计",MAX(I$3:I1225)+1)))</f>
        <v>0</v>
      </c>
      <c r="J1226" s="3">
        <f>IF(T1226="",0,IF(INT(LEFT(T1226,C$21))=B$21,MAX(J$3:J1225)+1,0))</f>
        <v>0</v>
      </c>
      <c r="K1226" s="6">
        <f>IF(AND(O1226=B$23,Q1226=B$24),MAX(K$3:K1225)+1,0)</f>
        <v>0</v>
      </c>
    </row>
    <row r="1227" spans="8:11" ht="15" customHeight="1" x14ac:dyDescent="0.15">
      <c r="H1227" s="5">
        <f t="shared" si="20"/>
        <v>0</v>
      </c>
      <c r="I1227" s="5">
        <f>IF(MAX(I$1:I1224)&gt;=B$16,0,IF(OR(I1226=C$4,I1226=C$5,I1226=C$6,I1226=C$7,I1226=C$8,I1226=C$9,I1226=C$10,I1226=C$11,I1226=C$12,I1226=C$13,I1226=C$14,I1226=C$15),"本月合计",IF(I1226="本月合计","本年累计",MAX(I$3:I1226)+1)))</f>
        <v>0</v>
      </c>
      <c r="J1227" s="3">
        <f>IF(T1227="",0,IF(INT(LEFT(T1227,C$21))=B$21,MAX(J$3:J1226)+1,0))</f>
        <v>0</v>
      </c>
      <c r="K1227" s="6">
        <f>IF(AND(O1227=B$23,Q1227=B$24),MAX(K$3:K1226)+1,0)</f>
        <v>0</v>
      </c>
    </row>
    <row r="1228" spans="8:11" ht="15" customHeight="1" x14ac:dyDescent="0.15">
      <c r="H1228" s="5">
        <f t="shared" si="20"/>
        <v>0</v>
      </c>
      <c r="I1228" s="5">
        <f>IF(MAX(I$1:I1225)&gt;=B$16,0,IF(OR(I1227=C$4,I1227=C$5,I1227=C$6,I1227=C$7,I1227=C$8,I1227=C$9,I1227=C$10,I1227=C$11,I1227=C$12,I1227=C$13,I1227=C$14,I1227=C$15),"本月合计",IF(I1227="本月合计","本年累计",MAX(I$3:I1227)+1)))</f>
        <v>0</v>
      </c>
      <c r="J1228" s="3">
        <f>IF(T1228="",0,IF(INT(LEFT(T1228,C$21))=B$21,MAX(J$3:J1227)+1,0))</f>
        <v>0</v>
      </c>
      <c r="K1228" s="6">
        <f>IF(AND(O1228=B$23,Q1228=B$24),MAX(K$3:K1227)+1,0)</f>
        <v>0</v>
      </c>
    </row>
    <row r="1229" spans="8:11" ht="15" customHeight="1" x14ac:dyDescent="0.15">
      <c r="H1229" s="5">
        <f t="shared" si="20"/>
        <v>0</v>
      </c>
      <c r="I1229" s="5">
        <f>IF(MAX(I$1:I1226)&gt;=B$16,0,IF(OR(I1228=C$4,I1228=C$5,I1228=C$6,I1228=C$7,I1228=C$8,I1228=C$9,I1228=C$10,I1228=C$11,I1228=C$12,I1228=C$13,I1228=C$14,I1228=C$15),"本月合计",IF(I1228="本月合计","本年累计",MAX(I$3:I1228)+1)))</f>
        <v>0</v>
      </c>
      <c r="J1229" s="3">
        <f>IF(T1229="",0,IF(INT(LEFT(T1229,C$21))=B$21,MAX(J$3:J1228)+1,0))</f>
        <v>0</v>
      </c>
      <c r="K1229" s="6">
        <f>IF(AND(O1229=B$23,Q1229=B$24),MAX(K$3:K1228)+1,0)</f>
        <v>0</v>
      </c>
    </row>
    <row r="1230" spans="8:11" ht="15" customHeight="1" x14ac:dyDescent="0.15">
      <c r="H1230" s="5">
        <f t="shared" si="20"/>
        <v>0</v>
      </c>
      <c r="I1230" s="5">
        <f>IF(MAX(I$1:I1227)&gt;=B$16,0,IF(OR(I1229=C$4,I1229=C$5,I1229=C$6,I1229=C$7,I1229=C$8,I1229=C$9,I1229=C$10,I1229=C$11,I1229=C$12,I1229=C$13,I1229=C$14,I1229=C$15),"本月合计",IF(I1229="本月合计","本年累计",MAX(I$3:I1229)+1)))</f>
        <v>0</v>
      </c>
      <c r="J1230" s="3">
        <f>IF(T1230="",0,IF(INT(LEFT(T1230,C$21))=B$21,MAX(J$3:J1229)+1,0))</f>
        <v>0</v>
      </c>
      <c r="K1230" s="6">
        <f>IF(AND(O1230=B$23,Q1230=B$24),MAX(K$3:K1229)+1,0)</f>
        <v>0</v>
      </c>
    </row>
    <row r="1231" spans="8:11" ht="15" customHeight="1" x14ac:dyDescent="0.15">
      <c r="H1231" s="5">
        <f t="shared" si="20"/>
        <v>0</v>
      </c>
      <c r="I1231" s="5">
        <f>IF(MAX(I$1:I1228)&gt;=B$16,0,IF(OR(I1230=C$4,I1230=C$5,I1230=C$6,I1230=C$7,I1230=C$8,I1230=C$9,I1230=C$10,I1230=C$11,I1230=C$12,I1230=C$13,I1230=C$14,I1230=C$15),"本月合计",IF(I1230="本月合计","本年累计",MAX(I$3:I1230)+1)))</f>
        <v>0</v>
      </c>
      <c r="J1231" s="3">
        <f>IF(T1231="",0,IF(INT(LEFT(T1231,C$21))=B$21,MAX(J$3:J1230)+1,0))</f>
        <v>0</v>
      </c>
      <c r="K1231" s="6">
        <f>IF(AND(O1231=B$23,Q1231=B$24),MAX(K$3:K1230)+1,0)</f>
        <v>0</v>
      </c>
    </row>
    <row r="1232" spans="8:11" ht="15" customHeight="1" x14ac:dyDescent="0.15">
      <c r="H1232" s="5">
        <f t="shared" si="20"/>
        <v>0</v>
      </c>
      <c r="I1232" s="5">
        <f>IF(MAX(I$1:I1229)&gt;=B$16,0,IF(OR(I1231=C$4,I1231=C$5,I1231=C$6,I1231=C$7,I1231=C$8,I1231=C$9,I1231=C$10,I1231=C$11,I1231=C$12,I1231=C$13,I1231=C$14,I1231=C$15),"本月合计",IF(I1231="本月合计","本年累计",MAX(I$3:I1231)+1)))</f>
        <v>0</v>
      </c>
      <c r="J1232" s="3">
        <f>IF(T1232="",0,IF(INT(LEFT(T1232,C$21))=B$21,MAX(J$3:J1231)+1,0))</f>
        <v>0</v>
      </c>
      <c r="K1232" s="6">
        <f>IF(AND(O1232=B$23,Q1232=B$24),MAX(K$3:K1231)+1,0)</f>
        <v>0</v>
      </c>
    </row>
    <row r="1233" spans="8:11" ht="15" customHeight="1" x14ac:dyDescent="0.15">
      <c r="H1233" s="5">
        <f t="shared" si="20"/>
        <v>0</v>
      </c>
      <c r="I1233" s="5">
        <f>IF(MAX(I$1:I1230)&gt;=B$16,0,IF(OR(I1232=C$4,I1232=C$5,I1232=C$6,I1232=C$7,I1232=C$8,I1232=C$9,I1232=C$10,I1232=C$11,I1232=C$12,I1232=C$13,I1232=C$14,I1232=C$15),"本月合计",IF(I1232="本月合计","本年累计",MAX(I$3:I1232)+1)))</f>
        <v>0</v>
      </c>
      <c r="J1233" s="3">
        <f>IF(T1233="",0,IF(INT(LEFT(T1233,C$21))=B$21,MAX(J$3:J1232)+1,0))</f>
        <v>0</v>
      </c>
      <c r="K1233" s="6">
        <f>IF(AND(O1233=B$23,Q1233=B$24),MAX(K$3:K1232)+1,0)</f>
        <v>0</v>
      </c>
    </row>
    <row r="1234" spans="8:11" ht="15" customHeight="1" x14ac:dyDescent="0.15">
      <c r="H1234" s="5">
        <f t="shared" si="20"/>
        <v>0</v>
      </c>
      <c r="I1234" s="5">
        <f>IF(MAX(I$1:I1231)&gt;=B$16,0,IF(OR(I1233=C$4,I1233=C$5,I1233=C$6,I1233=C$7,I1233=C$8,I1233=C$9,I1233=C$10,I1233=C$11,I1233=C$12,I1233=C$13,I1233=C$14,I1233=C$15),"本月合计",IF(I1233="本月合计","本年累计",MAX(I$3:I1233)+1)))</f>
        <v>0</v>
      </c>
      <c r="J1234" s="3">
        <f>IF(T1234="",0,IF(INT(LEFT(T1234,C$21))=B$21,MAX(J$3:J1233)+1,0))</f>
        <v>0</v>
      </c>
      <c r="K1234" s="6">
        <f>IF(AND(O1234=B$23,Q1234=B$24),MAX(K$3:K1233)+1,0)</f>
        <v>0</v>
      </c>
    </row>
    <row r="1235" spans="8:11" ht="15" customHeight="1" x14ac:dyDescent="0.15">
      <c r="H1235" s="5">
        <f t="shared" si="20"/>
        <v>0</v>
      </c>
      <c r="I1235" s="5">
        <f>IF(MAX(I$1:I1232)&gt;=B$16,0,IF(OR(I1234=C$4,I1234=C$5,I1234=C$6,I1234=C$7,I1234=C$8,I1234=C$9,I1234=C$10,I1234=C$11,I1234=C$12,I1234=C$13,I1234=C$14,I1234=C$15),"本月合计",IF(I1234="本月合计","本年累计",MAX(I$3:I1234)+1)))</f>
        <v>0</v>
      </c>
      <c r="J1235" s="3">
        <f>IF(T1235="",0,IF(INT(LEFT(T1235,C$21))=B$21,MAX(J$3:J1234)+1,0))</f>
        <v>0</v>
      </c>
      <c r="K1235" s="6">
        <f>IF(AND(O1235=B$23,Q1235=B$24),MAX(K$3:K1234)+1,0)</f>
        <v>0</v>
      </c>
    </row>
    <row r="1236" spans="8:11" ht="15" customHeight="1" x14ac:dyDescent="0.15">
      <c r="H1236" s="5">
        <f t="shared" si="20"/>
        <v>0</v>
      </c>
      <c r="I1236" s="5">
        <f>IF(MAX(I$1:I1233)&gt;=B$16,0,IF(OR(I1235=C$4,I1235=C$5,I1235=C$6,I1235=C$7,I1235=C$8,I1235=C$9,I1235=C$10,I1235=C$11,I1235=C$12,I1235=C$13,I1235=C$14,I1235=C$15),"本月合计",IF(I1235="本月合计","本年累计",MAX(I$3:I1235)+1)))</f>
        <v>0</v>
      </c>
      <c r="J1236" s="3">
        <f>IF(T1236="",0,IF(INT(LEFT(T1236,C$21))=B$21,MAX(J$3:J1235)+1,0))</f>
        <v>0</v>
      </c>
      <c r="K1236" s="6">
        <f>IF(AND(O1236=B$23,Q1236=B$24),MAX(K$3:K1235)+1,0)</f>
        <v>0</v>
      </c>
    </row>
    <row r="1237" spans="8:11" ht="15" customHeight="1" x14ac:dyDescent="0.15">
      <c r="H1237" s="5">
        <f t="shared" si="20"/>
        <v>0</v>
      </c>
      <c r="I1237" s="5">
        <f>IF(MAX(I$1:I1234)&gt;=B$16,0,IF(OR(I1236=C$4,I1236=C$5,I1236=C$6,I1236=C$7,I1236=C$8,I1236=C$9,I1236=C$10,I1236=C$11,I1236=C$12,I1236=C$13,I1236=C$14,I1236=C$15),"本月合计",IF(I1236="本月合计","本年累计",MAX(I$3:I1236)+1)))</f>
        <v>0</v>
      </c>
      <c r="J1237" s="3">
        <f>IF(T1237="",0,IF(INT(LEFT(T1237,C$21))=B$21,MAX(J$3:J1236)+1,0))</f>
        <v>0</v>
      </c>
      <c r="K1237" s="6">
        <f>IF(AND(O1237=B$23,Q1237=B$24),MAX(K$3:K1236)+1,0)</f>
        <v>0</v>
      </c>
    </row>
    <row r="1238" spans="8:11" ht="15" customHeight="1" x14ac:dyDescent="0.15">
      <c r="H1238" s="5">
        <f t="shared" si="20"/>
        <v>0</v>
      </c>
      <c r="I1238" s="5">
        <f>IF(MAX(I$1:I1235)&gt;=B$16,0,IF(OR(I1237=C$4,I1237=C$5,I1237=C$6,I1237=C$7,I1237=C$8,I1237=C$9,I1237=C$10,I1237=C$11,I1237=C$12,I1237=C$13,I1237=C$14,I1237=C$15),"本月合计",IF(I1237="本月合计","本年累计",MAX(I$3:I1237)+1)))</f>
        <v>0</v>
      </c>
      <c r="J1238" s="3">
        <f>IF(T1238="",0,IF(INT(LEFT(T1238,C$21))=B$21,MAX(J$3:J1237)+1,0))</f>
        <v>0</v>
      </c>
      <c r="K1238" s="6">
        <f>IF(AND(O1238=B$23,Q1238=B$24),MAX(K$3:K1237)+1,0)</f>
        <v>0</v>
      </c>
    </row>
    <row r="1239" spans="8:11" ht="15" customHeight="1" x14ac:dyDescent="0.15">
      <c r="H1239" s="5">
        <f t="shared" si="20"/>
        <v>0</v>
      </c>
      <c r="I1239" s="5">
        <f>IF(MAX(I$1:I1236)&gt;=B$16,0,IF(OR(I1238=C$4,I1238=C$5,I1238=C$6,I1238=C$7,I1238=C$8,I1238=C$9,I1238=C$10,I1238=C$11,I1238=C$12,I1238=C$13,I1238=C$14,I1238=C$15),"本月合计",IF(I1238="本月合计","本年累计",MAX(I$3:I1238)+1)))</f>
        <v>0</v>
      </c>
      <c r="J1239" s="3">
        <f>IF(T1239="",0,IF(INT(LEFT(T1239,C$21))=B$21,MAX(J$3:J1238)+1,0))</f>
        <v>0</v>
      </c>
      <c r="K1239" s="6">
        <f>IF(AND(O1239=B$23,Q1239=B$24),MAX(K$3:K1238)+1,0)</f>
        <v>0</v>
      </c>
    </row>
    <row r="1240" spans="8:11" ht="15" customHeight="1" x14ac:dyDescent="0.15">
      <c r="H1240" s="5">
        <f t="shared" si="20"/>
        <v>0</v>
      </c>
      <c r="I1240" s="5">
        <f>IF(MAX(I$1:I1237)&gt;=B$16,0,IF(OR(I1239=C$4,I1239=C$5,I1239=C$6,I1239=C$7,I1239=C$8,I1239=C$9,I1239=C$10,I1239=C$11,I1239=C$12,I1239=C$13,I1239=C$14,I1239=C$15),"本月合计",IF(I1239="本月合计","本年累计",MAX(I$3:I1239)+1)))</f>
        <v>0</v>
      </c>
      <c r="J1240" s="3">
        <f>IF(T1240="",0,IF(INT(LEFT(T1240,C$21))=B$21,MAX(J$3:J1239)+1,0))</f>
        <v>0</v>
      </c>
      <c r="K1240" s="6">
        <f>IF(AND(O1240=B$23,Q1240=B$24),MAX(K$3:K1239)+1,0)</f>
        <v>0</v>
      </c>
    </row>
    <row r="1241" spans="8:11" ht="15" customHeight="1" x14ac:dyDescent="0.15">
      <c r="H1241" s="5">
        <f t="shared" si="20"/>
        <v>0</v>
      </c>
      <c r="I1241" s="5">
        <f>IF(MAX(I$1:I1238)&gt;=B$16,0,IF(OR(I1240=C$4,I1240=C$5,I1240=C$6,I1240=C$7,I1240=C$8,I1240=C$9,I1240=C$10,I1240=C$11,I1240=C$12,I1240=C$13,I1240=C$14,I1240=C$15),"本月合计",IF(I1240="本月合计","本年累计",MAX(I$3:I1240)+1)))</f>
        <v>0</v>
      </c>
      <c r="J1241" s="3">
        <f>IF(T1241="",0,IF(INT(LEFT(T1241,C$21))=B$21,MAX(J$3:J1240)+1,0))</f>
        <v>0</v>
      </c>
      <c r="K1241" s="6">
        <f>IF(AND(O1241=B$23,Q1241=B$24),MAX(K$3:K1240)+1,0)</f>
        <v>0</v>
      </c>
    </row>
    <row r="1242" spans="8:11" ht="15" customHeight="1" x14ac:dyDescent="0.15">
      <c r="H1242" s="5">
        <f t="shared" si="20"/>
        <v>0</v>
      </c>
      <c r="I1242" s="5">
        <f>IF(MAX(I$1:I1239)&gt;=B$16,0,IF(OR(I1241=C$4,I1241=C$5,I1241=C$6,I1241=C$7,I1241=C$8,I1241=C$9,I1241=C$10,I1241=C$11,I1241=C$12,I1241=C$13,I1241=C$14,I1241=C$15),"本月合计",IF(I1241="本月合计","本年累计",MAX(I$3:I1241)+1)))</f>
        <v>0</v>
      </c>
      <c r="J1242" s="3">
        <f>IF(T1242="",0,IF(INT(LEFT(T1242,C$21))=B$21,MAX(J$3:J1241)+1,0))</f>
        <v>0</v>
      </c>
      <c r="K1242" s="6">
        <f>IF(AND(O1242=B$23,Q1242=B$24),MAX(K$3:K1241)+1,0)</f>
        <v>0</v>
      </c>
    </row>
    <row r="1243" spans="8:11" ht="15" customHeight="1" x14ac:dyDescent="0.15">
      <c r="H1243" s="5">
        <f t="shared" si="20"/>
        <v>0</v>
      </c>
      <c r="I1243" s="5">
        <f>IF(MAX(I$1:I1240)&gt;=B$16,0,IF(OR(I1242=C$4,I1242=C$5,I1242=C$6,I1242=C$7,I1242=C$8,I1242=C$9,I1242=C$10,I1242=C$11,I1242=C$12,I1242=C$13,I1242=C$14,I1242=C$15),"本月合计",IF(I1242="本月合计","本年累计",MAX(I$3:I1242)+1)))</f>
        <v>0</v>
      </c>
      <c r="J1243" s="3">
        <f>IF(T1243="",0,IF(INT(LEFT(T1243,C$21))=B$21,MAX(J$3:J1242)+1,0))</f>
        <v>0</v>
      </c>
      <c r="K1243" s="6">
        <f>IF(AND(O1243=B$23,Q1243=B$24),MAX(K$3:K1242)+1,0)</f>
        <v>0</v>
      </c>
    </row>
    <row r="1244" spans="8:11" ht="15" customHeight="1" x14ac:dyDescent="0.15">
      <c r="H1244" s="5">
        <f t="shared" si="20"/>
        <v>0</v>
      </c>
      <c r="I1244" s="5">
        <f>IF(MAX(I$1:I1241)&gt;=B$16,0,IF(OR(I1243=C$4,I1243=C$5,I1243=C$6,I1243=C$7,I1243=C$8,I1243=C$9,I1243=C$10,I1243=C$11,I1243=C$12,I1243=C$13,I1243=C$14,I1243=C$15),"本月合计",IF(I1243="本月合计","本年累计",MAX(I$3:I1243)+1)))</f>
        <v>0</v>
      </c>
      <c r="J1244" s="3">
        <f>IF(T1244="",0,IF(INT(LEFT(T1244,C$21))=B$21,MAX(J$3:J1243)+1,0))</f>
        <v>0</v>
      </c>
      <c r="K1244" s="6">
        <f>IF(AND(O1244=B$23,Q1244=B$24),MAX(K$3:K1243)+1,0)</f>
        <v>0</v>
      </c>
    </row>
    <row r="1245" spans="8:11" ht="15" customHeight="1" x14ac:dyDescent="0.15">
      <c r="H1245" s="5">
        <f t="shared" si="20"/>
        <v>0</v>
      </c>
      <c r="I1245" s="5">
        <f>IF(MAX(I$1:I1242)&gt;=B$16,0,IF(OR(I1244=C$4,I1244=C$5,I1244=C$6,I1244=C$7,I1244=C$8,I1244=C$9,I1244=C$10,I1244=C$11,I1244=C$12,I1244=C$13,I1244=C$14,I1244=C$15),"本月合计",IF(I1244="本月合计","本年累计",MAX(I$3:I1244)+1)))</f>
        <v>0</v>
      </c>
      <c r="J1245" s="3">
        <f>IF(T1245="",0,IF(INT(LEFT(T1245,C$21))=B$21,MAX(J$3:J1244)+1,0))</f>
        <v>0</v>
      </c>
      <c r="K1245" s="6">
        <f>IF(AND(O1245=B$23,Q1245=B$24),MAX(K$3:K1244)+1,0)</f>
        <v>0</v>
      </c>
    </row>
    <row r="1246" spans="8:11" ht="15" customHeight="1" x14ac:dyDescent="0.15">
      <c r="H1246" s="5">
        <f t="shared" si="20"/>
        <v>0</v>
      </c>
      <c r="I1246" s="5">
        <f>IF(MAX(I$1:I1243)&gt;=B$16,0,IF(OR(I1245=C$4,I1245=C$5,I1245=C$6,I1245=C$7,I1245=C$8,I1245=C$9,I1245=C$10,I1245=C$11,I1245=C$12,I1245=C$13,I1245=C$14,I1245=C$15),"本月合计",IF(I1245="本月合计","本年累计",MAX(I$3:I1245)+1)))</f>
        <v>0</v>
      </c>
      <c r="J1246" s="3">
        <f>IF(T1246="",0,IF(INT(LEFT(T1246,C$21))=B$21,MAX(J$3:J1245)+1,0))</f>
        <v>0</v>
      </c>
      <c r="K1246" s="6">
        <f>IF(AND(O1246=B$23,Q1246=B$24),MAX(K$3:K1245)+1,0)</f>
        <v>0</v>
      </c>
    </row>
    <row r="1247" spans="8:11" ht="15" customHeight="1" x14ac:dyDescent="0.15">
      <c r="H1247" s="5">
        <f t="shared" si="20"/>
        <v>0</v>
      </c>
      <c r="I1247" s="5">
        <f>IF(MAX(I$1:I1244)&gt;=B$16,0,IF(OR(I1246=C$4,I1246=C$5,I1246=C$6,I1246=C$7,I1246=C$8,I1246=C$9,I1246=C$10,I1246=C$11,I1246=C$12,I1246=C$13,I1246=C$14,I1246=C$15),"本月合计",IF(I1246="本月合计","本年累计",MAX(I$3:I1246)+1)))</f>
        <v>0</v>
      </c>
      <c r="J1247" s="3">
        <f>IF(T1247="",0,IF(INT(LEFT(T1247,C$21))=B$21,MAX(J$3:J1246)+1,0))</f>
        <v>0</v>
      </c>
      <c r="K1247" s="6">
        <f>IF(AND(O1247=B$23,Q1247=B$24),MAX(K$3:K1246)+1,0)</f>
        <v>0</v>
      </c>
    </row>
    <row r="1248" spans="8:11" ht="15" customHeight="1" x14ac:dyDescent="0.15">
      <c r="H1248" s="5">
        <f t="shared" si="20"/>
        <v>0</v>
      </c>
      <c r="I1248" s="5">
        <f>IF(MAX(I$1:I1245)&gt;=B$16,0,IF(OR(I1247=C$4,I1247=C$5,I1247=C$6,I1247=C$7,I1247=C$8,I1247=C$9,I1247=C$10,I1247=C$11,I1247=C$12,I1247=C$13,I1247=C$14,I1247=C$15),"本月合计",IF(I1247="本月合计","本年累计",MAX(I$3:I1247)+1)))</f>
        <v>0</v>
      </c>
      <c r="J1248" s="3">
        <f>IF(T1248="",0,IF(INT(LEFT(T1248,C$21))=B$21,MAX(J$3:J1247)+1,0))</f>
        <v>0</v>
      </c>
      <c r="K1248" s="6">
        <f>IF(AND(O1248=B$23,Q1248=B$24),MAX(K$3:K1247)+1,0)</f>
        <v>0</v>
      </c>
    </row>
    <row r="1249" spans="8:11" ht="15" customHeight="1" x14ac:dyDescent="0.15">
      <c r="H1249" s="5">
        <f t="shared" si="20"/>
        <v>0</v>
      </c>
      <c r="I1249" s="5">
        <f>IF(MAX(I$1:I1246)&gt;=B$16,0,IF(OR(I1248=C$4,I1248=C$5,I1248=C$6,I1248=C$7,I1248=C$8,I1248=C$9,I1248=C$10,I1248=C$11,I1248=C$12,I1248=C$13,I1248=C$14,I1248=C$15),"本月合计",IF(I1248="本月合计","本年累计",MAX(I$3:I1248)+1)))</f>
        <v>0</v>
      </c>
      <c r="J1249" s="3">
        <f>IF(T1249="",0,IF(INT(LEFT(T1249,C$21))=B$21,MAX(J$3:J1248)+1,0))</f>
        <v>0</v>
      </c>
      <c r="K1249" s="6">
        <f>IF(AND(O1249=B$23,Q1249=B$24),MAX(K$3:K1248)+1,0)</f>
        <v>0</v>
      </c>
    </row>
    <row r="1250" spans="8:11" ht="15" customHeight="1" x14ac:dyDescent="0.15">
      <c r="H1250" s="5">
        <f t="shared" si="20"/>
        <v>0</v>
      </c>
      <c r="I1250" s="5">
        <f>IF(MAX(I$1:I1247)&gt;=B$16,0,IF(OR(I1249=C$4,I1249=C$5,I1249=C$6,I1249=C$7,I1249=C$8,I1249=C$9,I1249=C$10,I1249=C$11,I1249=C$12,I1249=C$13,I1249=C$14,I1249=C$15),"本月合计",IF(I1249="本月合计","本年累计",MAX(I$3:I1249)+1)))</f>
        <v>0</v>
      </c>
      <c r="J1250" s="3">
        <f>IF(T1250="",0,IF(INT(LEFT(T1250,C$21))=B$21,MAX(J$3:J1249)+1,0))</f>
        <v>0</v>
      </c>
      <c r="K1250" s="6">
        <f>IF(AND(O1250=B$23,Q1250=B$24),MAX(K$3:K1249)+1,0)</f>
        <v>0</v>
      </c>
    </row>
    <row r="1251" spans="8:11" ht="15" customHeight="1" x14ac:dyDescent="0.15">
      <c r="H1251" s="5">
        <f t="shared" si="20"/>
        <v>0</v>
      </c>
      <c r="I1251" s="5">
        <f>IF(MAX(I$1:I1248)&gt;=B$16,0,IF(OR(I1250=C$4,I1250=C$5,I1250=C$6,I1250=C$7,I1250=C$8,I1250=C$9,I1250=C$10,I1250=C$11,I1250=C$12,I1250=C$13,I1250=C$14,I1250=C$15),"本月合计",IF(I1250="本月合计","本年累计",MAX(I$3:I1250)+1)))</f>
        <v>0</v>
      </c>
      <c r="J1251" s="3">
        <f>IF(T1251="",0,IF(INT(LEFT(T1251,C$21))=B$21,MAX(J$3:J1250)+1,0))</f>
        <v>0</v>
      </c>
      <c r="K1251" s="6">
        <f>IF(AND(O1251=B$23,Q1251=B$24),MAX(K$3:K1250)+1,0)</f>
        <v>0</v>
      </c>
    </row>
    <row r="1252" spans="8:11" ht="15" customHeight="1" x14ac:dyDescent="0.15">
      <c r="H1252" s="5">
        <f t="shared" si="20"/>
        <v>0</v>
      </c>
      <c r="I1252" s="5">
        <f>IF(MAX(I$1:I1249)&gt;=B$16,0,IF(OR(I1251=C$4,I1251=C$5,I1251=C$6,I1251=C$7,I1251=C$8,I1251=C$9,I1251=C$10,I1251=C$11,I1251=C$12,I1251=C$13,I1251=C$14,I1251=C$15),"本月合计",IF(I1251="本月合计","本年累计",MAX(I$3:I1251)+1)))</f>
        <v>0</v>
      </c>
      <c r="J1252" s="3">
        <f>IF(T1252="",0,IF(INT(LEFT(T1252,C$21))=B$21,MAX(J$3:J1251)+1,0))</f>
        <v>0</v>
      </c>
      <c r="K1252" s="6">
        <f>IF(AND(O1252=B$23,Q1252=B$24),MAX(K$3:K1251)+1,0)</f>
        <v>0</v>
      </c>
    </row>
    <row r="1253" spans="8:11" ht="15" customHeight="1" x14ac:dyDescent="0.15">
      <c r="H1253" s="5">
        <f t="shared" si="20"/>
        <v>0</v>
      </c>
      <c r="I1253" s="5">
        <f>IF(MAX(I$1:I1250)&gt;=B$16,0,IF(OR(I1252=C$4,I1252=C$5,I1252=C$6,I1252=C$7,I1252=C$8,I1252=C$9,I1252=C$10,I1252=C$11,I1252=C$12,I1252=C$13,I1252=C$14,I1252=C$15),"本月合计",IF(I1252="本月合计","本年累计",MAX(I$3:I1252)+1)))</f>
        <v>0</v>
      </c>
      <c r="J1253" s="3">
        <f>IF(T1253="",0,IF(INT(LEFT(T1253,C$21))=B$21,MAX(J$3:J1252)+1,0))</f>
        <v>0</v>
      </c>
      <c r="K1253" s="6">
        <f>IF(AND(O1253=B$23,Q1253=B$24),MAX(K$3:K1252)+1,0)</f>
        <v>0</v>
      </c>
    </row>
    <row r="1254" spans="8:11" ht="15" customHeight="1" x14ac:dyDescent="0.15">
      <c r="H1254" s="5">
        <f t="shared" si="20"/>
        <v>0</v>
      </c>
      <c r="I1254" s="5">
        <f>IF(MAX(I$1:I1251)&gt;=B$16,0,IF(OR(I1253=C$4,I1253=C$5,I1253=C$6,I1253=C$7,I1253=C$8,I1253=C$9,I1253=C$10,I1253=C$11,I1253=C$12,I1253=C$13,I1253=C$14,I1253=C$15),"本月合计",IF(I1253="本月合计","本年累计",MAX(I$3:I1253)+1)))</f>
        <v>0</v>
      </c>
      <c r="J1254" s="3">
        <f>IF(T1254="",0,IF(INT(LEFT(T1254,C$21))=B$21,MAX(J$3:J1253)+1,0))</f>
        <v>0</v>
      </c>
      <c r="K1254" s="6">
        <f>IF(AND(O1254=B$23,Q1254=B$24),MAX(K$3:K1253)+1,0)</f>
        <v>0</v>
      </c>
    </row>
    <row r="1255" spans="8:11" ht="15" customHeight="1" x14ac:dyDescent="0.15">
      <c r="H1255" s="5">
        <f t="shared" si="20"/>
        <v>0</v>
      </c>
      <c r="I1255" s="5">
        <f>IF(MAX(I$1:I1252)&gt;=B$16,0,IF(OR(I1254=C$4,I1254=C$5,I1254=C$6,I1254=C$7,I1254=C$8,I1254=C$9,I1254=C$10,I1254=C$11,I1254=C$12,I1254=C$13,I1254=C$14,I1254=C$15),"本月合计",IF(I1254="本月合计","本年累计",MAX(I$3:I1254)+1)))</f>
        <v>0</v>
      </c>
      <c r="J1255" s="3">
        <f>IF(T1255="",0,IF(INT(LEFT(T1255,C$21))=B$21,MAX(J$3:J1254)+1,0))</f>
        <v>0</v>
      </c>
      <c r="K1255" s="6">
        <f>IF(AND(O1255=B$23,Q1255=B$24),MAX(K$3:K1254)+1,0)</f>
        <v>0</v>
      </c>
    </row>
    <row r="1256" spans="8:11" ht="15" customHeight="1" x14ac:dyDescent="0.15">
      <c r="H1256" s="5">
        <f t="shared" si="20"/>
        <v>0</v>
      </c>
      <c r="I1256" s="5">
        <f>IF(MAX(I$1:I1253)&gt;=B$16,0,IF(OR(I1255=C$4,I1255=C$5,I1255=C$6,I1255=C$7,I1255=C$8,I1255=C$9,I1255=C$10,I1255=C$11,I1255=C$12,I1255=C$13,I1255=C$14,I1255=C$15),"本月合计",IF(I1255="本月合计","本年累计",MAX(I$3:I1255)+1)))</f>
        <v>0</v>
      </c>
      <c r="J1256" s="3">
        <f>IF(T1256="",0,IF(INT(LEFT(T1256,C$21))=B$21,MAX(J$3:J1255)+1,0))</f>
        <v>0</v>
      </c>
      <c r="K1256" s="6">
        <f>IF(AND(O1256=B$23,Q1256=B$24),MAX(K$3:K1255)+1,0)</f>
        <v>0</v>
      </c>
    </row>
    <row r="1257" spans="8:11" ht="15" customHeight="1" x14ac:dyDescent="0.15">
      <c r="H1257" s="5">
        <f t="shared" si="20"/>
        <v>0</v>
      </c>
      <c r="I1257" s="5">
        <f>IF(MAX(I$1:I1254)&gt;=B$16,0,IF(OR(I1256=C$4,I1256=C$5,I1256=C$6,I1256=C$7,I1256=C$8,I1256=C$9,I1256=C$10,I1256=C$11,I1256=C$12,I1256=C$13,I1256=C$14,I1256=C$15),"本月合计",IF(I1256="本月合计","本年累计",MAX(I$3:I1256)+1)))</f>
        <v>0</v>
      </c>
      <c r="J1257" s="3">
        <f>IF(T1257="",0,IF(INT(LEFT(T1257,C$21))=B$21,MAX(J$3:J1256)+1,0))</f>
        <v>0</v>
      </c>
      <c r="K1257" s="6">
        <f>IF(AND(O1257=B$23,Q1257=B$24),MAX(K$3:K1256)+1,0)</f>
        <v>0</v>
      </c>
    </row>
    <row r="1258" spans="8:11" ht="15" customHeight="1" x14ac:dyDescent="0.15">
      <c r="H1258" s="5">
        <f t="shared" si="20"/>
        <v>0</v>
      </c>
      <c r="I1258" s="5">
        <f>IF(MAX(I$1:I1255)&gt;=B$16,0,IF(OR(I1257=C$4,I1257=C$5,I1257=C$6,I1257=C$7,I1257=C$8,I1257=C$9,I1257=C$10,I1257=C$11,I1257=C$12,I1257=C$13,I1257=C$14,I1257=C$15),"本月合计",IF(I1257="本月合计","本年累计",MAX(I$3:I1257)+1)))</f>
        <v>0</v>
      </c>
      <c r="J1258" s="3">
        <f>IF(T1258="",0,IF(INT(LEFT(T1258,C$21))=B$21,MAX(J$3:J1257)+1,0))</f>
        <v>0</v>
      </c>
      <c r="K1258" s="6">
        <f>IF(AND(O1258=B$23,Q1258=B$24),MAX(K$3:K1257)+1,0)</f>
        <v>0</v>
      </c>
    </row>
    <row r="1259" spans="8:11" ht="15" customHeight="1" x14ac:dyDescent="0.15">
      <c r="H1259" s="5">
        <f t="shared" si="20"/>
        <v>0</v>
      </c>
      <c r="I1259" s="5">
        <f>IF(MAX(I$1:I1256)&gt;=B$16,0,IF(OR(I1258=C$4,I1258=C$5,I1258=C$6,I1258=C$7,I1258=C$8,I1258=C$9,I1258=C$10,I1258=C$11,I1258=C$12,I1258=C$13,I1258=C$14,I1258=C$15),"本月合计",IF(I1258="本月合计","本年累计",MAX(I$3:I1258)+1)))</f>
        <v>0</v>
      </c>
      <c r="J1259" s="3">
        <f>IF(T1259="",0,IF(INT(LEFT(T1259,C$21))=B$21,MAX(J$3:J1258)+1,0))</f>
        <v>0</v>
      </c>
      <c r="K1259" s="6">
        <f>IF(AND(O1259=B$23,Q1259=B$24),MAX(K$3:K1258)+1,0)</f>
        <v>0</v>
      </c>
    </row>
    <row r="1260" spans="8:11" ht="15" customHeight="1" x14ac:dyDescent="0.15">
      <c r="H1260" s="5">
        <f t="shared" si="20"/>
        <v>0</v>
      </c>
      <c r="I1260" s="5">
        <f>IF(MAX(I$1:I1257)&gt;=B$16,0,IF(OR(I1259=C$4,I1259=C$5,I1259=C$6,I1259=C$7,I1259=C$8,I1259=C$9,I1259=C$10,I1259=C$11,I1259=C$12,I1259=C$13,I1259=C$14,I1259=C$15),"本月合计",IF(I1259="本月合计","本年累计",MAX(I$3:I1259)+1)))</f>
        <v>0</v>
      </c>
      <c r="J1260" s="3">
        <f>IF(T1260="",0,IF(INT(LEFT(T1260,C$21))=B$21,MAX(J$3:J1259)+1,0))</f>
        <v>0</v>
      </c>
      <c r="K1260" s="6">
        <f>IF(AND(O1260=B$23,Q1260=B$24),MAX(K$3:K1259)+1,0)</f>
        <v>0</v>
      </c>
    </row>
    <row r="1261" spans="8:11" ht="15" customHeight="1" x14ac:dyDescent="0.15">
      <c r="H1261" s="5">
        <f t="shared" si="20"/>
        <v>0</v>
      </c>
      <c r="I1261" s="5">
        <f>IF(MAX(I$1:I1258)&gt;=B$16,0,IF(OR(I1260=C$4,I1260=C$5,I1260=C$6,I1260=C$7,I1260=C$8,I1260=C$9,I1260=C$10,I1260=C$11,I1260=C$12,I1260=C$13,I1260=C$14,I1260=C$15),"本月合计",IF(I1260="本月合计","本年累计",MAX(I$3:I1260)+1)))</f>
        <v>0</v>
      </c>
      <c r="J1261" s="3">
        <f>IF(T1261="",0,IF(INT(LEFT(T1261,C$21))=B$21,MAX(J$3:J1260)+1,0))</f>
        <v>0</v>
      </c>
      <c r="K1261" s="6">
        <f>IF(AND(O1261=B$23,Q1261=B$24),MAX(K$3:K1260)+1,0)</f>
        <v>0</v>
      </c>
    </row>
    <row r="1262" spans="8:11" ht="15" customHeight="1" x14ac:dyDescent="0.15">
      <c r="H1262" s="5">
        <f t="shared" si="20"/>
        <v>0</v>
      </c>
      <c r="I1262" s="5">
        <f>IF(MAX(I$1:I1259)&gt;=B$16,0,IF(OR(I1261=C$4,I1261=C$5,I1261=C$6,I1261=C$7,I1261=C$8,I1261=C$9,I1261=C$10,I1261=C$11,I1261=C$12,I1261=C$13,I1261=C$14,I1261=C$15),"本月合计",IF(I1261="本月合计","本年累计",MAX(I$3:I1261)+1)))</f>
        <v>0</v>
      </c>
      <c r="J1262" s="3">
        <f>IF(T1262="",0,IF(INT(LEFT(T1262,C$21))=B$21,MAX(J$3:J1261)+1,0))</f>
        <v>0</v>
      </c>
      <c r="K1262" s="6">
        <f>IF(AND(O1262=B$23,Q1262=B$24),MAX(K$3:K1261)+1,0)</f>
        <v>0</v>
      </c>
    </row>
    <row r="1263" spans="8:11" ht="15" customHeight="1" x14ac:dyDescent="0.15">
      <c r="H1263" s="5">
        <f t="shared" si="20"/>
        <v>0</v>
      </c>
      <c r="I1263" s="5">
        <f>IF(MAX(I$1:I1260)&gt;=B$16,0,IF(OR(I1262=C$4,I1262=C$5,I1262=C$6,I1262=C$7,I1262=C$8,I1262=C$9,I1262=C$10,I1262=C$11,I1262=C$12,I1262=C$13,I1262=C$14,I1262=C$15),"本月合计",IF(I1262="本月合计","本年累计",MAX(I$3:I1262)+1)))</f>
        <v>0</v>
      </c>
      <c r="J1263" s="3">
        <f>IF(T1263="",0,IF(INT(LEFT(T1263,C$21))=B$21,MAX(J$3:J1262)+1,0))</f>
        <v>0</v>
      </c>
      <c r="K1263" s="6">
        <f>IF(AND(O1263=B$23,Q1263=B$24),MAX(K$3:K1262)+1,0)</f>
        <v>0</v>
      </c>
    </row>
    <row r="1264" spans="8:11" ht="15" customHeight="1" x14ac:dyDescent="0.15">
      <c r="H1264" s="5">
        <f t="shared" si="20"/>
        <v>0</v>
      </c>
      <c r="I1264" s="5">
        <f>IF(MAX(I$1:I1261)&gt;=B$16,0,IF(OR(I1263=C$4,I1263=C$5,I1263=C$6,I1263=C$7,I1263=C$8,I1263=C$9,I1263=C$10,I1263=C$11,I1263=C$12,I1263=C$13,I1263=C$14,I1263=C$15),"本月合计",IF(I1263="本月合计","本年累计",MAX(I$3:I1263)+1)))</f>
        <v>0</v>
      </c>
      <c r="J1264" s="3">
        <f>IF(T1264="",0,IF(INT(LEFT(T1264,C$21))=B$21,MAX(J$3:J1263)+1,0))</f>
        <v>0</v>
      </c>
      <c r="K1264" s="6">
        <f>IF(AND(O1264=B$23,Q1264=B$24),MAX(K$3:K1263)+1,0)</f>
        <v>0</v>
      </c>
    </row>
    <row r="1265" spans="8:11" ht="15" customHeight="1" x14ac:dyDescent="0.15">
      <c r="H1265" s="5">
        <f t="shared" si="20"/>
        <v>0</v>
      </c>
      <c r="I1265" s="5">
        <f>IF(MAX(I$1:I1262)&gt;=B$16,0,IF(OR(I1264=C$4,I1264=C$5,I1264=C$6,I1264=C$7,I1264=C$8,I1264=C$9,I1264=C$10,I1264=C$11,I1264=C$12,I1264=C$13,I1264=C$14,I1264=C$15),"本月合计",IF(I1264="本月合计","本年累计",MAX(I$3:I1264)+1)))</f>
        <v>0</v>
      </c>
      <c r="J1265" s="3">
        <f>IF(T1265="",0,IF(INT(LEFT(T1265,C$21))=B$21,MAX(J$3:J1264)+1,0))</f>
        <v>0</v>
      </c>
      <c r="K1265" s="6">
        <f>IF(AND(O1265=B$23,Q1265=B$24),MAX(K$3:K1264)+1,0)</f>
        <v>0</v>
      </c>
    </row>
    <row r="1266" spans="8:11" ht="15" customHeight="1" x14ac:dyDescent="0.15">
      <c r="H1266" s="5">
        <f t="shared" si="20"/>
        <v>0</v>
      </c>
      <c r="I1266" s="5">
        <f>IF(MAX(I$1:I1263)&gt;=B$16,0,IF(OR(I1265=C$4,I1265=C$5,I1265=C$6,I1265=C$7,I1265=C$8,I1265=C$9,I1265=C$10,I1265=C$11,I1265=C$12,I1265=C$13,I1265=C$14,I1265=C$15),"本月合计",IF(I1265="本月合计","本年累计",MAX(I$3:I1265)+1)))</f>
        <v>0</v>
      </c>
      <c r="J1266" s="3">
        <f>IF(T1266="",0,IF(INT(LEFT(T1266,C$21))=B$21,MAX(J$3:J1265)+1,0))</f>
        <v>0</v>
      </c>
      <c r="K1266" s="6">
        <f>IF(AND(O1266=B$23,Q1266=B$24),MAX(K$3:K1265)+1,0)</f>
        <v>0</v>
      </c>
    </row>
    <row r="1267" spans="8:11" ht="15" customHeight="1" x14ac:dyDescent="0.15">
      <c r="H1267" s="5">
        <f t="shared" si="20"/>
        <v>0</v>
      </c>
      <c r="I1267" s="5">
        <f>IF(MAX(I$1:I1264)&gt;=B$16,0,IF(OR(I1266=C$4,I1266=C$5,I1266=C$6,I1266=C$7,I1266=C$8,I1266=C$9,I1266=C$10,I1266=C$11,I1266=C$12,I1266=C$13,I1266=C$14,I1266=C$15),"本月合计",IF(I1266="本月合计","本年累计",MAX(I$3:I1266)+1)))</f>
        <v>0</v>
      </c>
      <c r="J1267" s="3">
        <f>IF(T1267="",0,IF(INT(LEFT(T1267,C$21))=B$21,MAX(J$3:J1266)+1,0))</f>
        <v>0</v>
      </c>
      <c r="K1267" s="6">
        <f>IF(AND(O1267=B$23,Q1267=B$24),MAX(K$3:K1266)+1,0)</f>
        <v>0</v>
      </c>
    </row>
    <row r="1268" spans="8:11" ht="15" customHeight="1" x14ac:dyDescent="0.15">
      <c r="H1268" s="5">
        <f t="shared" si="20"/>
        <v>0</v>
      </c>
      <c r="I1268" s="5">
        <f>IF(MAX(I$1:I1265)&gt;=B$16,0,IF(OR(I1267=C$4,I1267=C$5,I1267=C$6,I1267=C$7,I1267=C$8,I1267=C$9,I1267=C$10,I1267=C$11,I1267=C$12,I1267=C$13,I1267=C$14,I1267=C$15),"本月合计",IF(I1267="本月合计","本年累计",MAX(I$3:I1267)+1)))</f>
        <v>0</v>
      </c>
      <c r="J1268" s="3">
        <f>IF(T1268="",0,IF(INT(LEFT(T1268,C$21))=B$21,MAX(J$3:J1267)+1,0))</f>
        <v>0</v>
      </c>
      <c r="K1268" s="6">
        <f>IF(AND(O1268=B$23,Q1268=B$24),MAX(K$3:K1267)+1,0)</f>
        <v>0</v>
      </c>
    </row>
    <row r="1269" spans="8:11" ht="15" customHeight="1" x14ac:dyDescent="0.15">
      <c r="H1269" s="5">
        <f t="shared" si="20"/>
        <v>0</v>
      </c>
      <c r="I1269" s="5">
        <f>IF(MAX(I$1:I1266)&gt;=B$16,0,IF(OR(I1268=C$4,I1268=C$5,I1268=C$6,I1268=C$7,I1268=C$8,I1268=C$9,I1268=C$10,I1268=C$11,I1268=C$12,I1268=C$13,I1268=C$14,I1268=C$15),"本月合计",IF(I1268="本月合计","本年累计",MAX(I$3:I1268)+1)))</f>
        <v>0</v>
      </c>
      <c r="J1269" s="3">
        <f>IF(T1269="",0,IF(INT(LEFT(T1269,C$21))=B$21,MAX(J$3:J1268)+1,0))</f>
        <v>0</v>
      </c>
      <c r="K1269" s="6">
        <f>IF(AND(O1269=B$23,Q1269=B$24),MAX(K$3:K1268)+1,0)</f>
        <v>0</v>
      </c>
    </row>
    <row r="1270" spans="8:11" ht="15" customHeight="1" x14ac:dyDescent="0.15">
      <c r="H1270" s="5">
        <f t="shared" si="20"/>
        <v>0</v>
      </c>
      <c r="I1270" s="5">
        <f>IF(MAX(I$1:I1267)&gt;=B$16,0,IF(OR(I1269=C$4,I1269=C$5,I1269=C$6,I1269=C$7,I1269=C$8,I1269=C$9,I1269=C$10,I1269=C$11,I1269=C$12,I1269=C$13,I1269=C$14,I1269=C$15),"本月合计",IF(I1269="本月合计","本年累计",MAX(I$3:I1269)+1)))</f>
        <v>0</v>
      </c>
      <c r="J1270" s="3">
        <f>IF(T1270="",0,IF(INT(LEFT(T1270,C$21))=B$21,MAX(J$3:J1269)+1,0))</f>
        <v>0</v>
      </c>
      <c r="K1270" s="6">
        <f>IF(AND(O1270=B$23,Q1270=B$24),MAX(K$3:K1269)+1,0)</f>
        <v>0</v>
      </c>
    </row>
    <row r="1271" spans="8:11" ht="15" customHeight="1" x14ac:dyDescent="0.15">
      <c r="H1271" s="5">
        <f t="shared" si="20"/>
        <v>0</v>
      </c>
      <c r="I1271" s="5">
        <f>IF(MAX(I$1:I1268)&gt;=B$16,0,IF(OR(I1270=C$4,I1270=C$5,I1270=C$6,I1270=C$7,I1270=C$8,I1270=C$9,I1270=C$10,I1270=C$11,I1270=C$12,I1270=C$13,I1270=C$14,I1270=C$15),"本月合计",IF(I1270="本月合计","本年累计",MAX(I$3:I1270)+1)))</f>
        <v>0</v>
      </c>
      <c r="J1271" s="3">
        <f>IF(T1271="",0,IF(INT(LEFT(T1271,C$21))=B$21,MAX(J$3:J1270)+1,0))</f>
        <v>0</v>
      </c>
      <c r="K1271" s="6">
        <f>IF(AND(O1271=B$23,Q1271=B$24),MAX(K$3:K1270)+1,0)</f>
        <v>0</v>
      </c>
    </row>
    <row r="1272" spans="8:11" ht="15" customHeight="1" x14ac:dyDescent="0.15">
      <c r="H1272" s="5">
        <f t="shared" si="20"/>
        <v>0</v>
      </c>
      <c r="I1272" s="5">
        <f>IF(MAX(I$1:I1269)&gt;=B$16,0,IF(OR(I1271=C$4,I1271=C$5,I1271=C$6,I1271=C$7,I1271=C$8,I1271=C$9,I1271=C$10,I1271=C$11,I1271=C$12,I1271=C$13,I1271=C$14,I1271=C$15),"本月合计",IF(I1271="本月合计","本年累计",MAX(I$3:I1271)+1)))</f>
        <v>0</v>
      </c>
      <c r="J1272" s="3">
        <f>IF(T1272="",0,IF(INT(LEFT(T1272,C$21))=B$21,MAX(J$3:J1271)+1,0))</f>
        <v>0</v>
      </c>
      <c r="K1272" s="6">
        <f>IF(AND(O1272=B$23,Q1272=B$24),MAX(K$3:K1271)+1,0)</f>
        <v>0</v>
      </c>
    </row>
    <row r="1273" spans="8:11" ht="15" customHeight="1" x14ac:dyDescent="0.15">
      <c r="H1273" s="5">
        <f t="shared" si="20"/>
        <v>0</v>
      </c>
      <c r="I1273" s="5">
        <f>IF(MAX(I$1:I1270)&gt;=B$16,0,IF(OR(I1272=C$4,I1272=C$5,I1272=C$6,I1272=C$7,I1272=C$8,I1272=C$9,I1272=C$10,I1272=C$11,I1272=C$12,I1272=C$13,I1272=C$14,I1272=C$15),"本月合计",IF(I1272="本月合计","本年累计",MAX(I$3:I1272)+1)))</f>
        <v>0</v>
      </c>
      <c r="J1273" s="3">
        <f>IF(T1273="",0,IF(INT(LEFT(T1273,C$21))=B$21,MAX(J$3:J1272)+1,0))</f>
        <v>0</v>
      </c>
      <c r="K1273" s="6">
        <f>IF(AND(O1273=B$23,Q1273=B$24),MAX(K$3:K1272)+1,0)</f>
        <v>0</v>
      </c>
    </row>
    <row r="1274" spans="8:11" ht="15" customHeight="1" x14ac:dyDescent="0.15">
      <c r="H1274" s="5">
        <f t="shared" si="20"/>
        <v>0</v>
      </c>
      <c r="I1274" s="5">
        <f>IF(MAX(I$1:I1271)&gt;=B$16,0,IF(OR(I1273=C$4,I1273=C$5,I1273=C$6,I1273=C$7,I1273=C$8,I1273=C$9,I1273=C$10,I1273=C$11,I1273=C$12,I1273=C$13,I1273=C$14,I1273=C$15),"本月合计",IF(I1273="本月合计","本年累计",MAX(I$3:I1273)+1)))</f>
        <v>0</v>
      </c>
      <c r="J1274" s="3">
        <f>IF(T1274="",0,IF(INT(LEFT(T1274,C$21))=B$21,MAX(J$3:J1273)+1,0))</f>
        <v>0</v>
      </c>
      <c r="K1274" s="6">
        <f>IF(AND(O1274=B$23,Q1274=B$24),MAX(K$3:K1273)+1,0)</f>
        <v>0</v>
      </c>
    </row>
    <row r="1275" spans="8:11" ht="15" customHeight="1" x14ac:dyDescent="0.15">
      <c r="H1275" s="5">
        <f t="shared" si="20"/>
        <v>0</v>
      </c>
      <c r="I1275" s="5">
        <f>IF(MAX(I$1:I1272)&gt;=B$16,0,IF(OR(I1274=C$4,I1274=C$5,I1274=C$6,I1274=C$7,I1274=C$8,I1274=C$9,I1274=C$10,I1274=C$11,I1274=C$12,I1274=C$13,I1274=C$14,I1274=C$15),"本月合计",IF(I1274="本月合计","本年累计",MAX(I$3:I1274)+1)))</f>
        <v>0</v>
      </c>
      <c r="J1275" s="3">
        <f>IF(T1275="",0,IF(INT(LEFT(T1275,C$21))=B$21,MAX(J$3:J1274)+1,0))</f>
        <v>0</v>
      </c>
      <c r="K1275" s="6">
        <f>IF(AND(O1275=B$23,Q1275=B$24),MAX(K$3:K1274)+1,0)</f>
        <v>0</v>
      </c>
    </row>
    <row r="1276" spans="8:11" ht="15" customHeight="1" x14ac:dyDescent="0.15">
      <c r="H1276" s="5">
        <f t="shared" si="20"/>
        <v>0</v>
      </c>
      <c r="I1276" s="5">
        <f>IF(MAX(I$1:I1273)&gt;=B$16,0,IF(OR(I1275=C$4,I1275=C$5,I1275=C$6,I1275=C$7,I1275=C$8,I1275=C$9,I1275=C$10,I1275=C$11,I1275=C$12,I1275=C$13,I1275=C$14,I1275=C$15),"本月合计",IF(I1275="本月合计","本年累计",MAX(I$3:I1275)+1)))</f>
        <v>0</v>
      </c>
      <c r="J1276" s="3">
        <f>IF(T1276="",0,IF(INT(LEFT(T1276,C$21))=B$21,MAX(J$3:J1275)+1,0))</f>
        <v>0</v>
      </c>
      <c r="K1276" s="6">
        <f>IF(AND(O1276=B$23,Q1276=B$24),MAX(K$3:K1275)+1,0)</f>
        <v>0</v>
      </c>
    </row>
    <row r="1277" spans="8:11" ht="15" customHeight="1" x14ac:dyDescent="0.15">
      <c r="H1277" s="5">
        <f t="shared" si="20"/>
        <v>0</v>
      </c>
      <c r="I1277" s="5">
        <f>IF(MAX(I$1:I1274)&gt;=B$16,0,IF(OR(I1276=C$4,I1276=C$5,I1276=C$6,I1276=C$7,I1276=C$8,I1276=C$9,I1276=C$10,I1276=C$11,I1276=C$12,I1276=C$13,I1276=C$14,I1276=C$15),"本月合计",IF(I1276="本月合计","本年累计",MAX(I$3:I1276)+1)))</f>
        <v>0</v>
      </c>
      <c r="J1277" s="3">
        <f>IF(T1277="",0,IF(INT(LEFT(T1277,C$21))=B$21,MAX(J$3:J1276)+1,0))</f>
        <v>0</v>
      </c>
      <c r="K1277" s="6">
        <f>IF(AND(O1277=B$23,Q1277=B$24),MAX(K$3:K1276)+1,0)</f>
        <v>0</v>
      </c>
    </row>
    <row r="1278" spans="8:11" ht="15" customHeight="1" x14ac:dyDescent="0.15">
      <c r="H1278" s="5">
        <f t="shared" si="20"/>
        <v>0</v>
      </c>
      <c r="I1278" s="5">
        <f>IF(MAX(I$1:I1275)&gt;=B$16,0,IF(OR(I1277=C$4,I1277=C$5,I1277=C$6,I1277=C$7,I1277=C$8,I1277=C$9,I1277=C$10,I1277=C$11,I1277=C$12,I1277=C$13,I1277=C$14,I1277=C$15),"本月合计",IF(I1277="本月合计","本年累计",MAX(I$3:I1277)+1)))</f>
        <v>0</v>
      </c>
      <c r="J1278" s="3">
        <f>IF(T1278="",0,IF(INT(LEFT(T1278,C$21))=B$21,MAX(J$3:J1277)+1,0))</f>
        <v>0</v>
      </c>
      <c r="K1278" s="6">
        <f>IF(AND(O1278=B$23,Q1278=B$24),MAX(K$3:K1277)+1,0)</f>
        <v>0</v>
      </c>
    </row>
    <row r="1279" spans="8:11" ht="15" customHeight="1" x14ac:dyDescent="0.15">
      <c r="H1279" s="5">
        <f t="shared" si="20"/>
        <v>0</v>
      </c>
      <c r="I1279" s="5">
        <f>IF(MAX(I$1:I1276)&gt;=B$16,0,IF(OR(I1278=C$4,I1278=C$5,I1278=C$6,I1278=C$7,I1278=C$8,I1278=C$9,I1278=C$10,I1278=C$11,I1278=C$12,I1278=C$13,I1278=C$14,I1278=C$15),"本月合计",IF(I1278="本月合计","本年累计",MAX(I$3:I1278)+1)))</f>
        <v>0</v>
      </c>
      <c r="J1279" s="3">
        <f>IF(T1279="",0,IF(INT(LEFT(T1279,C$21))=B$21,MAX(J$3:J1278)+1,0))</f>
        <v>0</v>
      </c>
      <c r="K1279" s="6">
        <f>IF(AND(O1279=B$23,Q1279=B$24),MAX(K$3:K1278)+1,0)</f>
        <v>0</v>
      </c>
    </row>
    <row r="1280" spans="8:11" ht="15" customHeight="1" x14ac:dyDescent="0.15">
      <c r="H1280" s="5">
        <f t="shared" si="20"/>
        <v>0</v>
      </c>
      <c r="I1280" s="5">
        <f>IF(MAX(I$1:I1277)&gt;=B$16,0,IF(OR(I1279=C$4,I1279=C$5,I1279=C$6,I1279=C$7,I1279=C$8,I1279=C$9,I1279=C$10,I1279=C$11,I1279=C$12,I1279=C$13,I1279=C$14,I1279=C$15),"本月合计",IF(I1279="本月合计","本年累计",MAX(I$3:I1279)+1)))</f>
        <v>0</v>
      </c>
      <c r="J1280" s="3">
        <f>IF(T1280="",0,IF(INT(LEFT(T1280,C$21))=B$21,MAX(J$3:J1279)+1,0))</f>
        <v>0</v>
      </c>
      <c r="K1280" s="6">
        <f>IF(AND(O1280=B$23,Q1280=B$24),MAX(K$3:K1279)+1,0)</f>
        <v>0</v>
      </c>
    </row>
    <row r="1281" spans="8:11" ht="15" customHeight="1" x14ac:dyDescent="0.15">
      <c r="H1281" s="5">
        <f t="shared" si="20"/>
        <v>0</v>
      </c>
      <c r="I1281" s="5">
        <f>IF(MAX(I$1:I1278)&gt;=B$16,0,IF(OR(I1280=C$4,I1280=C$5,I1280=C$6,I1280=C$7,I1280=C$8,I1280=C$9,I1280=C$10,I1280=C$11,I1280=C$12,I1280=C$13,I1280=C$14,I1280=C$15),"本月合计",IF(I1280="本月合计","本年累计",MAX(I$3:I1280)+1)))</f>
        <v>0</v>
      </c>
      <c r="J1281" s="3">
        <f>IF(T1281="",0,IF(INT(LEFT(T1281,C$21))=B$21,MAX(J$3:J1280)+1,0))</f>
        <v>0</v>
      </c>
      <c r="K1281" s="6">
        <f>IF(AND(O1281=B$23,Q1281=B$24),MAX(K$3:K1280)+1,0)</f>
        <v>0</v>
      </c>
    </row>
    <row r="1282" spans="8:11" ht="15" customHeight="1" x14ac:dyDescent="0.15">
      <c r="H1282" s="5">
        <f t="shared" si="20"/>
        <v>0</v>
      </c>
      <c r="I1282" s="5">
        <f>IF(MAX(I$1:I1279)&gt;=B$16,0,IF(OR(I1281=C$4,I1281=C$5,I1281=C$6,I1281=C$7,I1281=C$8,I1281=C$9,I1281=C$10,I1281=C$11,I1281=C$12,I1281=C$13,I1281=C$14,I1281=C$15),"本月合计",IF(I1281="本月合计","本年累计",MAX(I$3:I1281)+1)))</f>
        <v>0</v>
      </c>
      <c r="J1282" s="3">
        <f>IF(T1282="",0,IF(INT(LEFT(T1282,C$21))=B$21,MAX(J$3:J1281)+1,0))</f>
        <v>0</v>
      </c>
      <c r="K1282" s="6">
        <f>IF(AND(O1282=B$23,Q1282=B$24),MAX(K$3:K1281)+1,0)</f>
        <v>0</v>
      </c>
    </row>
    <row r="1283" spans="8:11" ht="15" customHeight="1" x14ac:dyDescent="0.15">
      <c r="H1283" s="5">
        <f t="shared" si="20"/>
        <v>0</v>
      </c>
      <c r="I1283" s="5">
        <f>IF(MAX(I$1:I1280)&gt;=B$16,0,IF(OR(I1282=C$4,I1282=C$5,I1282=C$6,I1282=C$7,I1282=C$8,I1282=C$9,I1282=C$10,I1282=C$11,I1282=C$12,I1282=C$13,I1282=C$14,I1282=C$15),"本月合计",IF(I1282="本月合计","本年累计",MAX(I$3:I1282)+1)))</f>
        <v>0</v>
      </c>
      <c r="J1283" s="3">
        <f>IF(T1283="",0,IF(INT(LEFT(T1283,C$21))=B$21,MAX(J$3:J1282)+1,0))</f>
        <v>0</v>
      </c>
      <c r="K1283" s="6">
        <f>IF(AND(O1283=B$23,Q1283=B$24),MAX(K$3:K1282)+1,0)</f>
        <v>0</v>
      </c>
    </row>
    <row r="1284" spans="8:11" ht="15" customHeight="1" x14ac:dyDescent="0.15">
      <c r="H1284" s="5">
        <f t="shared" si="20"/>
        <v>0</v>
      </c>
      <c r="I1284" s="5">
        <f>IF(MAX(I$1:I1281)&gt;=B$16,0,IF(OR(I1283=C$4,I1283=C$5,I1283=C$6,I1283=C$7,I1283=C$8,I1283=C$9,I1283=C$10,I1283=C$11,I1283=C$12,I1283=C$13,I1283=C$14,I1283=C$15),"本月合计",IF(I1283="本月合计","本年累计",MAX(I$3:I1283)+1)))</f>
        <v>0</v>
      </c>
      <c r="J1284" s="3">
        <f>IF(T1284="",0,IF(INT(LEFT(T1284,C$21))=B$21,MAX(J$3:J1283)+1,0))</f>
        <v>0</v>
      </c>
      <c r="K1284" s="6">
        <f>IF(AND(O1284=B$23,Q1284=B$24),MAX(K$3:K1283)+1,0)</f>
        <v>0</v>
      </c>
    </row>
    <row r="1285" spans="8:11" ht="15" customHeight="1" x14ac:dyDescent="0.15">
      <c r="H1285" s="5">
        <f t="shared" ref="H1285:H1348" si="21">IF(I1285=0,0,ROW()-3)</f>
        <v>0</v>
      </c>
      <c r="I1285" s="5">
        <f>IF(MAX(I$1:I1282)&gt;=B$16,0,IF(OR(I1284=C$4,I1284=C$5,I1284=C$6,I1284=C$7,I1284=C$8,I1284=C$9,I1284=C$10,I1284=C$11,I1284=C$12,I1284=C$13,I1284=C$14,I1284=C$15),"本月合计",IF(I1284="本月合计","本年累计",MAX(I$3:I1284)+1)))</f>
        <v>0</v>
      </c>
      <c r="J1285" s="3">
        <f>IF(T1285="",0,IF(INT(LEFT(T1285,C$21))=B$21,MAX(J$3:J1284)+1,0))</f>
        <v>0</v>
      </c>
      <c r="K1285" s="6">
        <f>IF(AND(O1285=B$23,Q1285=B$24),MAX(K$3:K1284)+1,0)</f>
        <v>0</v>
      </c>
    </row>
    <row r="1286" spans="8:11" ht="15" customHeight="1" x14ac:dyDescent="0.15">
      <c r="H1286" s="5">
        <f t="shared" si="21"/>
        <v>0</v>
      </c>
      <c r="I1286" s="5">
        <f>IF(MAX(I$1:I1283)&gt;=B$16,0,IF(OR(I1285=C$4,I1285=C$5,I1285=C$6,I1285=C$7,I1285=C$8,I1285=C$9,I1285=C$10,I1285=C$11,I1285=C$12,I1285=C$13,I1285=C$14,I1285=C$15),"本月合计",IF(I1285="本月合计","本年累计",MAX(I$3:I1285)+1)))</f>
        <v>0</v>
      </c>
      <c r="J1286" s="3">
        <f>IF(T1286="",0,IF(INT(LEFT(T1286,C$21))=B$21,MAX(J$3:J1285)+1,0))</f>
        <v>0</v>
      </c>
      <c r="K1286" s="6">
        <f>IF(AND(O1286=B$23,Q1286=B$24),MAX(K$3:K1285)+1,0)</f>
        <v>0</v>
      </c>
    </row>
    <row r="1287" spans="8:11" ht="15" customHeight="1" x14ac:dyDescent="0.15">
      <c r="H1287" s="5">
        <f t="shared" si="21"/>
        <v>0</v>
      </c>
      <c r="I1287" s="5">
        <f>IF(MAX(I$1:I1284)&gt;=B$16,0,IF(OR(I1286=C$4,I1286=C$5,I1286=C$6,I1286=C$7,I1286=C$8,I1286=C$9,I1286=C$10,I1286=C$11,I1286=C$12,I1286=C$13,I1286=C$14,I1286=C$15),"本月合计",IF(I1286="本月合计","本年累计",MAX(I$3:I1286)+1)))</f>
        <v>0</v>
      </c>
      <c r="J1287" s="3">
        <f>IF(T1287="",0,IF(INT(LEFT(T1287,C$21))=B$21,MAX(J$3:J1286)+1,0))</f>
        <v>0</v>
      </c>
      <c r="K1287" s="6">
        <f>IF(AND(O1287=B$23,Q1287=B$24),MAX(K$3:K1286)+1,0)</f>
        <v>0</v>
      </c>
    </row>
    <row r="1288" spans="8:11" ht="15" customHeight="1" x14ac:dyDescent="0.15">
      <c r="H1288" s="5">
        <f t="shared" si="21"/>
        <v>0</v>
      </c>
      <c r="I1288" s="5">
        <f>IF(MAX(I$1:I1285)&gt;=B$16,0,IF(OR(I1287=C$4,I1287=C$5,I1287=C$6,I1287=C$7,I1287=C$8,I1287=C$9,I1287=C$10,I1287=C$11,I1287=C$12,I1287=C$13,I1287=C$14,I1287=C$15),"本月合计",IF(I1287="本月合计","本年累计",MAX(I$3:I1287)+1)))</f>
        <v>0</v>
      </c>
      <c r="J1288" s="3">
        <f>IF(T1288="",0,IF(INT(LEFT(T1288,C$21))=B$21,MAX(J$3:J1287)+1,0))</f>
        <v>0</v>
      </c>
      <c r="K1288" s="6">
        <f>IF(AND(O1288=B$23,Q1288=B$24),MAX(K$3:K1287)+1,0)</f>
        <v>0</v>
      </c>
    </row>
    <row r="1289" spans="8:11" ht="15" customHeight="1" x14ac:dyDescent="0.15">
      <c r="H1289" s="5">
        <f t="shared" si="21"/>
        <v>0</v>
      </c>
      <c r="I1289" s="5">
        <f>IF(MAX(I$1:I1286)&gt;=B$16,0,IF(OR(I1288=C$4,I1288=C$5,I1288=C$6,I1288=C$7,I1288=C$8,I1288=C$9,I1288=C$10,I1288=C$11,I1288=C$12,I1288=C$13,I1288=C$14,I1288=C$15),"本月合计",IF(I1288="本月合计","本年累计",MAX(I$3:I1288)+1)))</f>
        <v>0</v>
      </c>
      <c r="J1289" s="3">
        <f>IF(T1289="",0,IF(INT(LEFT(T1289,C$21))=B$21,MAX(J$3:J1288)+1,0))</f>
        <v>0</v>
      </c>
      <c r="K1289" s="6">
        <f>IF(AND(O1289=B$23,Q1289=B$24),MAX(K$3:K1288)+1,0)</f>
        <v>0</v>
      </c>
    </row>
    <row r="1290" spans="8:11" ht="15" customHeight="1" x14ac:dyDescent="0.15">
      <c r="H1290" s="5">
        <f t="shared" si="21"/>
        <v>0</v>
      </c>
      <c r="I1290" s="5">
        <f>IF(MAX(I$1:I1287)&gt;=B$16,0,IF(OR(I1289=C$4,I1289=C$5,I1289=C$6,I1289=C$7,I1289=C$8,I1289=C$9,I1289=C$10,I1289=C$11,I1289=C$12,I1289=C$13,I1289=C$14,I1289=C$15),"本月合计",IF(I1289="本月合计","本年累计",MAX(I$3:I1289)+1)))</f>
        <v>0</v>
      </c>
      <c r="J1290" s="3">
        <f>IF(T1290="",0,IF(INT(LEFT(T1290,C$21))=B$21,MAX(J$3:J1289)+1,0))</f>
        <v>0</v>
      </c>
      <c r="K1290" s="6">
        <f>IF(AND(O1290=B$23,Q1290=B$24),MAX(K$3:K1289)+1,0)</f>
        <v>0</v>
      </c>
    </row>
    <row r="1291" spans="8:11" ht="15" customHeight="1" x14ac:dyDescent="0.15">
      <c r="H1291" s="5">
        <f t="shared" si="21"/>
        <v>0</v>
      </c>
      <c r="I1291" s="5">
        <f>IF(MAX(I$1:I1288)&gt;=B$16,0,IF(OR(I1290=C$4,I1290=C$5,I1290=C$6,I1290=C$7,I1290=C$8,I1290=C$9,I1290=C$10,I1290=C$11,I1290=C$12,I1290=C$13,I1290=C$14,I1290=C$15),"本月合计",IF(I1290="本月合计","本年累计",MAX(I$3:I1290)+1)))</f>
        <v>0</v>
      </c>
      <c r="J1291" s="3">
        <f>IF(T1291="",0,IF(INT(LEFT(T1291,C$21))=B$21,MAX(J$3:J1290)+1,0))</f>
        <v>0</v>
      </c>
      <c r="K1291" s="6">
        <f>IF(AND(O1291=B$23,Q1291=B$24),MAX(K$3:K1290)+1,0)</f>
        <v>0</v>
      </c>
    </row>
    <row r="1292" spans="8:11" ht="15" customHeight="1" x14ac:dyDescent="0.15">
      <c r="H1292" s="5">
        <f t="shared" si="21"/>
        <v>0</v>
      </c>
      <c r="I1292" s="5">
        <f>IF(MAX(I$1:I1289)&gt;=B$16,0,IF(OR(I1291=C$4,I1291=C$5,I1291=C$6,I1291=C$7,I1291=C$8,I1291=C$9,I1291=C$10,I1291=C$11,I1291=C$12,I1291=C$13,I1291=C$14,I1291=C$15),"本月合计",IF(I1291="本月合计","本年累计",MAX(I$3:I1291)+1)))</f>
        <v>0</v>
      </c>
      <c r="J1292" s="3">
        <f>IF(T1292="",0,IF(INT(LEFT(T1292,C$21))=B$21,MAX(J$3:J1291)+1,0))</f>
        <v>0</v>
      </c>
      <c r="K1292" s="6">
        <f>IF(AND(O1292=B$23,Q1292=B$24),MAX(K$3:K1291)+1,0)</f>
        <v>0</v>
      </c>
    </row>
    <row r="1293" spans="8:11" ht="15" customHeight="1" x14ac:dyDescent="0.15">
      <c r="H1293" s="5">
        <f t="shared" si="21"/>
        <v>0</v>
      </c>
      <c r="I1293" s="5">
        <f>IF(MAX(I$1:I1290)&gt;=B$16,0,IF(OR(I1292=C$4,I1292=C$5,I1292=C$6,I1292=C$7,I1292=C$8,I1292=C$9,I1292=C$10,I1292=C$11,I1292=C$12,I1292=C$13,I1292=C$14,I1292=C$15),"本月合计",IF(I1292="本月合计","本年累计",MAX(I$3:I1292)+1)))</f>
        <v>0</v>
      </c>
      <c r="J1293" s="3">
        <f>IF(T1293="",0,IF(INT(LEFT(T1293,C$21))=B$21,MAX(J$3:J1292)+1,0))</f>
        <v>0</v>
      </c>
      <c r="K1293" s="6">
        <f>IF(AND(O1293=B$23,Q1293=B$24),MAX(K$3:K1292)+1,0)</f>
        <v>0</v>
      </c>
    </row>
    <row r="1294" spans="8:11" ht="15" customHeight="1" x14ac:dyDescent="0.15">
      <c r="H1294" s="5">
        <f t="shared" si="21"/>
        <v>0</v>
      </c>
      <c r="I1294" s="5">
        <f>IF(MAX(I$1:I1291)&gt;=B$16,0,IF(OR(I1293=C$4,I1293=C$5,I1293=C$6,I1293=C$7,I1293=C$8,I1293=C$9,I1293=C$10,I1293=C$11,I1293=C$12,I1293=C$13,I1293=C$14,I1293=C$15),"本月合计",IF(I1293="本月合计","本年累计",MAX(I$3:I1293)+1)))</f>
        <v>0</v>
      </c>
      <c r="J1294" s="3">
        <f>IF(T1294="",0,IF(INT(LEFT(T1294,C$21))=B$21,MAX(J$3:J1293)+1,0))</f>
        <v>0</v>
      </c>
      <c r="K1294" s="6">
        <f>IF(AND(O1294=B$23,Q1294=B$24),MAX(K$3:K1293)+1,0)</f>
        <v>0</v>
      </c>
    </row>
    <row r="1295" spans="8:11" ht="15" customHeight="1" x14ac:dyDescent="0.15">
      <c r="H1295" s="5">
        <f t="shared" si="21"/>
        <v>0</v>
      </c>
      <c r="I1295" s="5">
        <f>IF(MAX(I$1:I1292)&gt;=B$16,0,IF(OR(I1294=C$4,I1294=C$5,I1294=C$6,I1294=C$7,I1294=C$8,I1294=C$9,I1294=C$10,I1294=C$11,I1294=C$12,I1294=C$13,I1294=C$14,I1294=C$15),"本月合计",IF(I1294="本月合计","本年累计",MAX(I$3:I1294)+1)))</f>
        <v>0</v>
      </c>
      <c r="J1295" s="3">
        <f>IF(T1295="",0,IF(INT(LEFT(T1295,C$21))=B$21,MAX(J$3:J1294)+1,0))</f>
        <v>0</v>
      </c>
      <c r="K1295" s="6">
        <f>IF(AND(O1295=B$23,Q1295=B$24),MAX(K$3:K1294)+1,0)</f>
        <v>0</v>
      </c>
    </row>
    <row r="1296" spans="8:11" ht="15" customHeight="1" x14ac:dyDescent="0.15">
      <c r="H1296" s="5">
        <f t="shared" si="21"/>
        <v>0</v>
      </c>
      <c r="I1296" s="5">
        <f>IF(MAX(I$1:I1293)&gt;=B$16,0,IF(OR(I1295=C$4,I1295=C$5,I1295=C$6,I1295=C$7,I1295=C$8,I1295=C$9,I1295=C$10,I1295=C$11,I1295=C$12,I1295=C$13,I1295=C$14,I1295=C$15),"本月合计",IF(I1295="本月合计","本年累计",MAX(I$3:I1295)+1)))</f>
        <v>0</v>
      </c>
      <c r="J1296" s="3">
        <f>IF(T1296="",0,IF(INT(LEFT(T1296,C$21))=B$21,MAX(J$3:J1295)+1,0))</f>
        <v>0</v>
      </c>
      <c r="K1296" s="6">
        <f>IF(AND(O1296=B$23,Q1296=B$24),MAX(K$3:K1295)+1,0)</f>
        <v>0</v>
      </c>
    </row>
    <row r="1297" spans="8:11" ht="15" customHeight="1" x14ac:dyDescent="0.15">
      <c r="H1297" s="5">
        <f t="shared" si="21"/>
        <v>0</v>
      </c>
      <c r="I1297" s="5">
        <f>IF(MAX(I$1:I1294)&gt;=B$16,0,IF(OR(I1296=C$4,I1296=C$5,I1296=C$6,I1296=C$7,I1296=C$8,I1296=C$9,I1296=C$10,I1296=C$11,I1296=C$12,I1296=C$13,I1296=C$14,I1296=C$15),"本月合计",IF(I1296="本月合计","本年累计",MAX(I$3:I1296)+1)))</f>
        <v>0</v>
      </c>
      <c r="J1297" s="3">
        <f>IF(T1297="",0,IF(INT(LEFT(T1297,C$21))=B$21,MAX(J$3:J1296)+1,0))</f>
        <v>0</v>
      </c>
      <c r="K1297" s="6">
        <f>IF(AND(O1297=B$23,Q1297=B$24),MAX(K$3:K1296)+1,0)</f>
        <v>0</v>
      </c>
    </row>
    <row r="1298" spans="8:11" ht="15" customHeight="1" x14ac:dyDescent="0.15">
      <c r="H1298" s="5">
        <f t="shared" si="21"/>
        <v>0</v>
      </c>
      <c r="I1298" s="5">
        <f>IF(MAX(I$1:I1295)&gt;=B$16,0,IF(OR(I1297=C$4,I1297=C$5,I1297=C$6,I1297=C$7,I1297=C$8,I1297=C$9,I1297=C$10,I1297=C$11,I1297=C$12,I1297=C$13,I1297=C$14,I1297=C$15),"本月合计",IF(I1297="本月合计","本年累计",MAX(I$3:I1297)+1)))</f>
        <v>0</v>
      </c>
      <c r="J1298" s="3">
        <f>IF(T1298="",0,IF(INT(LEFT(T1298,C$21))=B$21,MAX(J$3:J1297)+1,0))</f>
        <v>0</v>
      </c>
      <c r="K1298" s="6">
        <f>IF(AND(O1298=B$23,Q1298=B$24),MAX(K$3:K1297)+1,0)</f>
        <v>0</v>
      </c>
    </row>
    <row r="1299" spans="8:11" ht="15" customHeight="1" x14ac:dyDescent="0.15">
      <c r="H1299" s="5">
        <f t="shared" si="21"/>
        <v>0</v>
      </c>
      <c r="I1299" s="5">
        <f>IF(MAX(I$1:I1296)&gt;=B$16,0,IF(OR(I1298=C$4,I1298=C$5,I1298=C$6,I1298=C$7,I1298=C$8,I1298=C$9,I1298=C$10,I1298=C$11,I1298=C$12,I1298=C$13,I1298=C$14,I1298=C$15),"本月合计",IF(I1298="本月合计","本年累计",MAX(I$3:I1298)+1)))</f>
        <v>0</v>
      </c>
      <c r="J1299" s="3">
        <f>IF(T1299="",0,IF(INT(LEFT(T1299,C$21))=B$21,MAX(J$3:J1298)+1,0))</f>
        <v>0</v>
      </c>
      <c r="K1299" s="6">
        <f>IF(AND(O1299=B$23,Q1299=B$24),MAX(K$3:K1298)+1,0)</f>
        <v>0</v>
      </c>
    </row>
    <row r="1300" spans="8:11" ht="15" customHeight="1" x14ac:dyDescent="0.15">
      <c r="H1300" s="5">
        <f t="shared" si="21"/>
        <v>0</v>
      </c>
      <c r="I1300" s="5">
        <f>IF(MAX(I$1:I1297)&gt;=B$16,0,IF(OR(I1299=C$4,I1299=C$5,I1299=C$6,I1299=C$7,I1299=C$8,I1299=C$9,I1299=C$10,I1299=C$11,I1299=C$12,I1299=C$13,I1299=C$14,I1299=C$15),"本月合计",IF(I1299="本月合计","本年累计",MAX(I$3:I1299)+1)))</f>
        <v>0</v>
      </c>
      <c r="J1300" s="3">
        <f>IF(T1300="",0,IF(INT(LEFT(T1300,C$21))=B$21,MAX(J$3:J1299)+1,0))</f>
        <v>0</v>
      </c>
      <c r="K1300" s="6">
        <f>IF(AND(O1300=B$23,Q1300=B$24),MAX(K$3:K1299)+1,0)</f>
        <v>0</v>
      </c>
    </row>
    <row r="1301" spans="8:11" ht="15" customHeight="1" x14ac:dyDescent="0.15">
      <c r="H1301" s="5">
        <f t="shared" si="21"/>
        <v>0</v>
      </c>
      <c r="I1301" s="5">
        <f>IF(MAX(I$1:I1298)&gt;=B$16,0,IF(OR(I1300=C$4,I1300=C$5,I1300=C$6,I1300=C$7,I1300=C$8,I1300=C$9,I1300=C$10,I1300=C$11,I1300=C$12,I1300=C$13,I1300=C$14,I1300=C$15),"本月合计",IF(I1300="本月合计","本年累计",MAX(I$3:I1300)+1)))</f>
        <v>0</v>
      </c>
      <c r="J1301" s="3">
        <f>IF(T1301="",0,IF(INT(LEFT(T1301,C$21))=B$21,MAX(J$3:J1300)+1,0))</f>
        <v>0</v>
      </c>
      <c r="K1301" s="6">
        <f>IF(AND(O1301=B$23,Q1301=B$24),MAX(K$3:K1300)+1,0)</f>
        <v>0</v>
      </c>
    </row>
    <row r="1302" spans="8:11" ht="15" customHeight="1" x14ac:dyDescent="0.15">
      <c r="H1302" s="5">
        <f t="shared" si="21"/>
        <v>0</v>
      </c>
      <c r="I1302" s="5">
        <f>IF(MAX(I$1:I1299)&gt;=B$16,0,IF(OR(I1301=C$4,I1301=C$5,I1301=C$6,I1301=C$7,I1301=C$8,I1301=C$9,I1301=C$10,I1301=C$11,I1301=C$12,I1301=C$13,I1301=C$14,I1301=C$15),"本月合计",IF(I1301="本月合计","本年累计",MAX(I$3:I1301)+1)))</f>
        <v>0</v>
      </c>
      <c r="J1302" s="3">
        <f>IF(T1302="",0,IF(INT(LEFT(T1302,C$21))=B$21,MAX(J$3:J1301)+1,0))</f>
        <v>0</v>
      </c>
      <c r="K1302" s="6">
        <f>IF(AND(O1302=B$23,Q1302=B$24),MAX(K$3:K1301)+1,0)</f>
        <v>0</v>
      </c>
    </row>
    <row r="1303" spans="8:11" ht="15" customHeight="1" x14ac:dyDescent="0.15">
      <c r="H1303" s="5">
        <f t="shared" si="21"/>
        <v>0</v>
      </c>
      <c r="I1303" s="5">
        <f>IF(MAX(I$1:I1300)&gt;=B$16,0,IF(OR(I1302=C$4,I1302=C$5,I1302=C$6,I1302=C$7,I1302=C$8,I1302=C$9,I1302=C$10,I1302=C$11,I1302=C$12,I1302=C$13,I1302=C$14,I1302=C$15),"本月合计",IF(I1302="本月合计","本年累计",MAX(I$3:I1302)+1)))</f>
        <v>0</v>
      </c>
      <c r="J1303" s="3">
        <f>IF(T1303="",0,IF(INT(LEFT(T1303,C$21))=B$21,MAX(J$3:J1302)+1,0))</f>
        <v>0</v>
      </c>
      <c r="K1303" s="6">
        <f>IF(AND(O1303=B$23,Q1303=B$24),MAX(K$3:K1302)+1,0)</f>
        <v>0</v>
      </c>
    </row>
    <row r="1304" spans="8:11" ht="15" customHeight="1" x14ac:dyDescent="0.15">
      <c r="H1304" s="5">
        <f t="shared" si="21"/>
        <v>0</v>
      </c>
      <c r="I1304" s="5">
        <f>IF(MAX(I$1:I1301)&gt;=B$16,0,IF(OR(I1303=C$4,I1303=C$5,I1303=C$6,I1303=C$7,I1303=C$8,I1303=C$9,I1303=C$10,I1303=C$11,I1303=C$12,I1303=C$13,I1303=C$14,I1303=C$15),"本月合计",IF(I1303="本月合计","本年累计",MAX(I$3:I1303)+1)))</f>
        <v>0</v>
      </c>
      <c r="J1304" s="3">
        <f>IF(T1304="",0,IF(INT(LEFT(T1304,C$21))=B$21,MAX(J$3:J1303)+1,0))</f>
        <v>0</v>
      </c>
      <c r="K1304" s="6">
        <f>IF(AND(O1304=B$23,Q1304=B$24),MAX(K$3:K1303)+1,0)</f>
        <v>0</v>
      </c>
    </row>
    <row r="1305" spans="8:11" ht="15" customHeight="1" x14ac:dyDescent="0.15">
      <c r="H1305" s="5">
        <f t="shared" si="21"/>
        <v>0</v>
      </c>
      <c r="I1305" s="5">
        <f>IF(MAX(I$1:I1302)&gt;=B$16,0,IF(OR(I1304=C$4,I1304=C$5,I1304=C$6,I1304=C$7,I1304=C$8,I1304=C$9,I1304=C$10,I1304=C$11,I1304=C$12,I1304=C$13,I1304=C$14,I1304=C$15),"本月合计",IF(I1304="本月合计","本年累计",MAX(I$3:I1304)+1)))</f>
        <v>0</v>
      </c>
      <c r="J1305" s="3">
        <f>IF(T1305="",0,IF(INT(LEFT(T1305,C$21))=B$21,MAX(J$3:J1304)+1,0))</f>
        <v>0</v>
      </c>
      <c r="K1305" s="6">
        <f>IF(AND(O1305=B$23,Q1305=B$24),MAX(K$3:K1304)+1,0)</f>
        <v>0</v>
      </c>
    </row>
    <row r="1306" spans="8:11" ht="15" customHeight="1" x14ac:dyDescent="0.15">
      <c r="H1306" s="5">
        <f t="shared" si="21"/>
        <v>0</v>
      </c>
      <c r="I1306" s="5">
        <f>IF(MAX(I$1:I1303)&gt;=B$16,0,IF(OR(I1305=C$4,I1305=C$5,I1305=C$6,I1305=C$7,I1305=C$8,I1305=C$9,I1305=C$10,I1305=C$11,I1305=C$12,I1305=C$13,I1305=C$14,I1305=C$15),"本月合计",IF(I1305="本月合计","本年累计",MAX(I$3:I1305)+1)))</f>
        <v>0</v>
      </c>
      <c r="J1306" s="3">
        <f>IF(T1306="",0,IF(INT(LEFT(T1306,C$21))=B$21,MAX(J$3:J1305)+1,0))</f>
        <v>0</v>
      </c>
      <c r="K1306" s="6">
        <f>IF(AND(O1306=B$23,Q1306=B$24),MAX(K$3:K1305)+1,0)</f>
        <v>0</v>
      </c>
    </row>
    <row r="1307" spans="8:11" ht="15" customHeight="1" x14ac:dyDescent="0.15">
      <c r="H1307" s="5">
        <f t="shared" si="21"/>
        <v>0</v>
      </c>
      <c r="I1307" s="5">
        <f>IF(MAX(I$1:I1304)&gt;=B$16,0,IF(OR(I1306=C$4,I1306=C$5,I1306=C$6,I1306=C$7,I1306=C$8,I1306=C$9,I1306=C$10,I1306=C$11,I1306=C$12,I1306=C$13,I1306=C$14,I1306=C$15),"本月合计",IF(I1306="本月合计","本年累计",MAX(I$3:I1306)+1)))</f>
        <v>0</v>
      </c>
      <c r="J1307" s="3">
        <f>IF(T1307="",0,IF(INT(LEFT(T1307,C$21))=B$21,MAX(J$3:J1306)+1,0))</f>
        <v>0</v>
      </c>
      <c r="K1307" s="6">
        <f>IF(AND(O1307=B$23,Q1307=B$24),MAX(K$3:K1306)+1,0)</f>
        <v>0</v>
      </c>
    </row>
    <row r="1308" spans="8:11" ht="15" customHeight="1" x14ac:dyDescent="0.15">
      <c r="H1308" s="5">
        <f t="shared" si="21"/>
        <v>0</v>
      </c>
      <c r="I1308" s="5">
        <f>IF(MAX(I$1:I1305)&gt;=B$16,0,IF(OR(I1307=C$4,I1307=C$5,I1307=C$6,I1307=C$7,I1307=C$8,I1307=C$9,I1307=C$10,I1307=C$11,I1307=C$12,I1307=C$13,I1307=C$14,I1307=C$15),"本月合计",IF(I1307="本月合计","本年累计",MAX(I$3:I1307)+1)))</f>
        <v>0</v>
      </c>
      <c r="J1308" s="3">
        <f>IF(T1308="",0,IF(INT(LEFT(T1308,C$21))=B$21,MAX(J$3:J1307)+1,0))</f>
        <v>0</v>
      </c>
      <c r="K1308" s="6">
        <f>IF(AND(O1308=B$23,Q1308=B$24),MAX(K$3:K1307)+1,0)</f>
        <v>0</v>
      </c>
    </row>
    <row r="1309" spans="8:11" ht="15" customHeight="1" x14ac:dyDescent="0.15">
      <c r="H1309" s="5">
        <f t="shared" si="21"/>
        <v>0</v>
      </c>
      <c r="I1309" s="5">
        <f>IF(MAX(I$1:I1306)&gt;=B$16,0,IF(OR(I1308=C$4,I1308=C$5,I1308=C$6,I1308=C$7,I1308=C$8,I1308=C$9,I1308=C$10,I1308=C$11,I1308=C$12,I1308=C$13,I1308=C$14,I1308=C$15),"本月合计",IF(I1308="本月合计","本年累计",MAX(I$3:I1308)+1)))</f>
        <v>0</v>
      </c>
      <c r="J1309" s="3">
        <f>IF(T1309="",0,IF(INT(LEFT(T1309,C$21))=B$21,MAX(J$3:J1308)+1,0))</f>
        <v>0</v>
      </c>
      <c r="K1309" s="6">
        <f>IF(AND(O1309=B$23,Q1309=B$24),MAX(K$3:K1308)+1,0)</f>
        <v>0</v>
      </c>
    </row>
    <row r="1310" spans="8:11" ht="15" customHeight="1" x14ac:dyDescent="0.15">
      <c r="H1310" s="5">
        <f t="shared" si="21"/>
        <v>0</v>
      </c>
      <c r="I1310" s="5">
        <f>IF(MAX(I$1:I1307)&gt;=B$16,0,IF(OR(I1309=C$4,I1309=C$5,I1309=C$6,I1309=C$7,I1309=C$8,I1309=C$9,I1309=C$10,I1309=C$11,I1309=C$12,I1309=C$13,I1309=C$14,I1309=C$15),"本月合计",IF(I1309="本月合计","本年累计",MAX(I$3:I1309)+1)))</f>
        <v>0</v>
      </c>
      <c r="J1310" s="3">
        <f>IF(T1310="",0,IF(INT(LEFT(T1310,C$21))=B$21,MAX(J$3:J1309)+1,0))</f>
        <v>0</v>
      </c>
      <c r="K1310" s="6">
        <f>IF(AND(O1310=B$23,Q1310=B$24),MAX(K$3:K1309)+1,0)</f>
        <v>0</v>
      </c>
    </row>
    <row r="1311" spans="8:11" ht="15" customHeight="1" x14ac:dyDescent="0.15">
      <c r="H1311" s="5">
        <f t="shared" si="21"/>
        <v>0</v>
      </c>
      <c r="I1311" s="5">
        <f>IF(MAX(I$1:I1308)&gt;=B$16,0,IF(OR(I1310=C$4,I1310=C$5,I1310=C$6,I1310=C$7,I1310=C$8,I1310=C$9,I1310=C$10,I1310=C$11,I1310=C$12,I1310=C$13,I1310=C$14,I1310=C$15),"本月合计",IF(I1310="本月合计","本年累计",MAX(I$3:I1310)+1)))</f>
        <v>0</v>
      </c>
      <c r="J1311" s="3">
        <f>IF(T1311="",0,IF(INT(LEFT(T1311,C$21))=B$21,MAX(J$3:J1310)+1,0))</f>
        <v>0</v>
      </c>
      <c r="K1311" s="6">
        <f>IF(AND(O1311=B$23,Q1311=B$24),MAX(K$3:K1310)+1,0)</f>
        <v>0</v>
      </c>
    </row>
    <row r="1312" spans="8:11" ht="15" customHeight="1" x14ac:dyDescent="0.15">
      <c r="H1312" s="5">
        <f t="shared" si="21"/>
        <v>0</v>
      </c>
      <c r="I1312" s="5">
        <f>IF(MAX(I$1:I1309)&gt;=B$16,0,IF(OR(I1311=C$4,I1311=C$5,I1311=C$6,I1311=C$7,I1311=C$8,I1311=C$9,I1311=C$10,I1311=C$11,I1311=C$12,I1311=C$13,I1311=C$14,I1311=C$15),"本月合计",IF(I1311="本月合计","本年累计",MAX(I$3:I1311)+1)))</f>
        <v>0</v>
      </c>
      <c r="J1312" s="3">
        <f>IF(T1312="",0,IF(INT(LEFT(T1312,C$21))=B$21,MAX(J$3:J1311)+1,0))</f>
        <v>0</v>
      </c>
      <c r="K1312" s="6">
        <f>IF(AND(O1312=B$23,Q1312=B$24),MAX(K$3:K1311)+1,0)</f>
        <v>0</v>
      </c>
    </row>
    <row r="1313" spans="8:11" ht="15" customHeight="1" x14ac:dyDescent="0.15">
      <c r="H1313" s="5">
        <f t="shared" si="21"/>
        <v>0</v>
      </c>
      <c r="I1313" s="5">
        <f>IF(MAX(I$1:I1310)&gt;=B$16,0,IF(OR(I1312=C$4,I1312=C$5,I1312=C$6,I1312=C$7,I1312=C$8,I1312=C$9,I1312=C$10,I1312=C$11,I1312=C$12,I1312=C$13,I1312=C$14,I1312=C$15),"本月合计",IF(I1312="本月合计","本年累计",MAX(I$3:I1312)+1)))</f>
        <v>0</v>
      </c>
      <c r="J1313" s="3">
        <f>IF(T1313="",0,IF(INT(LEFT(T1313,C$21))=B$21,MAX(J$3:J1312)+1,0))</f>
        <v>0</v>
      </c>
      <c r="K1313" s="6">
        <f>IF(AND(O1313=B$23,Q1313=B$24),MAX(K$3:K1312)+1,0)</f>
        <v>0</v>
      </c>
    </row>
    <row r="1314" spans="8:11" ht="15" customHeight="1" x14ac:dyDescent="0.15">
      <c r="H1314" s="5">
        <f t="shared" si="21"/>
        <v>0</v>
      </c>
      <c r="I1314" s="5">
        <f>IF(MAX(I$1:I1311)&gt;=B$16,0,IF(OR(I1313=C$4,I1313=C$5,I1313=C$6,I1313=C$7,I1313=C$8,I1313=C$9,I1313=C$10,I1313=C$11,I1313=C$12,I1313=C$13,I1313=C$14,I1313=C$15),"本月合计",IF(I1313="本月合计","本年累计",MAX(I$3:I1313)+1)))</f>
        <v>0</v>
      </c>
      <c r="J1314" s="3">
        <f>IF(T1314="",0,IF(INT(LEFT(T1314,C$21))=B$21,MAX(J$3:J1313)+1,0))</f>
        <v>0</v>
      </c>
      <c r="K1314" s="6">
        <f>IF(AND(O1314=B$23,Q1314=B$24),MAX(K$3:K1313)+1,0)</f>
        <v>0</v>
      </c>
    </row>
    <row r="1315" spans="8:11" ht="15" customHeight="1" x14ac:dyDescent="0.15">
      <c r="H1315" s="5">
        <f t="shared" si="21"/>
        <v>0</v>
      </c>
      <c r="I1315" s="5">
        <f>IF(MAX(I$1:I1312)&gt;=B$16,0,IF(OR(I1314=C$4,I1314=C$5,I1314=C$6,I1314=C$7,I1314=C$8,I1314=C$9,I1314=C$10,I1314=C$11,I1314=C$12,I1314=C$13,I1314=C$14,I1314=C$15),"本月合计",IF(I1314="本月合计","本年累计",MAX(I$3:I1314)+1)))</f>
        <v>0</v>
      </c>
      <c r="J1315" s="3">
        <f>IF(T1315="",0,IF(INT(LEFT(T1315,C$21))=B$21,MAX(J$3:J1314)+1,0))</f>
        <v>0</v>
      </c>
      <c r="K1315" s="6">
        <f>IF(AND(O1315=B$23,Q1315=B$24),MAX(K$3:K1314)+1,0)</f>
        <v>0</v>
      </c>
    </row>
    <row r="1316" spans="8:11" ht="15" customHeight="1" x14ac:dyDescent="0.15">
      <c r="H1316" s="5">
        <f t="shared" si="21"/>
        <v>0</v>
      </c>
      <c r="I1316" s="5">
        <f>IF(MAX(I$1:I1313)&gt;=B$16,0,IF(OR(I1315=C$4,I1315=C$5,I1315=C$6,I1315=C$7,I1315=C$8,I1315=C$9,I1315=C$10,I1315=C$11,I1315=C$12,I1315=C$13,I1315=C$14,I1315=C$15),"本月合计",IF(I1315="本月合计","本年累计",MAX(I$3:I1315)+1)))</f>
        <v>0</v>
      </c>
      <c r="J1316" s="3">
        <f>IF(T1316="",0,IF(INT(LEFT(T1316,C$21))=B$21,MAX(J$3:J1315)+1,0))</f>
        <v>0</v>
      </c>
      <c r="K1316" s="6">
        <f>IF(AND(O1316=B$23,Q1316=B$24),MAX(K$3:K1315)+1,0)</f>
        <v>0</v>
      </c>
    </row>
    <row r="1317" spans="8:11" ht="15" customHeight="1" x14ac:dyDescent="0.15">
      <c r="H1317" s="5">
        <f t="shared" si="21"/>
        <v>0</v>
      </c>
      <c r="I1317" s="5">
        <f>IF(MAX(I$1:I1314)&gt;=B$16,0,IF(OR(I1316=C$4,I1316=C$5,I1316=C$6,I1316=C$7,I1316=C$8,I1316=C$9,I1316=C$10,I1316=C$11,I1316=C$12,I1316=C$13,I1316=C$14,I1316=C$15),"本月合计",IF(I1316="本月合计","本年累计",MAX(I$3:I1316)+1)))</f>
        <v>0</v>
      </c>
      <c r="J1317" s="3">
        <f>IF(T1317="",0,IF(INT(LEFT(T1317,C$21))=B$21,MAX(J$3:J1316)+1,0))</f>
        <v>0</v>
      </c>
      <c r="K1317" s="6">
        <f>IF(AND(O1317=B$23,Q1317=B$24),MAX(K$3:K1316)+1,0)</f>
        <v>0</v>
      </c>
    </row>
    <row r="1318" spans="8:11" ht="15" customHeight="1" x14ac:dyDescent="0.15">
      <c r="H1318" s="5">
        <f t="shared" si="21"/>
        <v>0</v>
      </c>
      <c r="I1318" s="5">
        <f>IF(MAX(I$1:I1315)&gt;=B$16,0,IF(OR(I1317=C$4,I1317=C$5,I1317=C$6,I1317=C$7,I1317=C$8,I1317=C$9,I1317=C$10,I1317=C$11,I1317=C$12,I1317=C$13,I1317=C$14,I1317=C$15),"本月合计",IF(I1317="本月合计","本年累计",MAX(I$3:I1317)+1)))</f>
        <v>0</v>
      </c>
      <c r="J1318" s="3">
        <f>IF(T1318="",0,IF(INT(LEFT(T1318,C$21))=B$21,MAX(J$3:J1317)+1,0))</f>
        <v>0</v>
      </c>
      <c r="K1318" s="6">
        <f>IF(AND(O1318=B$23,Q1318=B$24),MAX(K$3:K1317)+1,0)</f>
        <v>0</v>
      </c>
    </row>
    <row r="1319" spans="8:11" ht="15" customHeight="1" x14ac:dyDescent="0.15">
      <c r="H1319" s="5">
        <f t="shared" si="21"/>
        <v>0</v>
      </c>
      <c r="I1319" s="5">
        <f>IF(MAX(I$1:I1316)&gt;=B$16,0,IF(OR(I1318=C$4,I1318=C$5,I1318=C$6,I1318=C$7,I1318=C$8,I1318=C$9,I1318=C$10,I1318=C$11,I1318=C$12,I1318=C$13,I1318=C$14,I1318=C$15),"本月合计",IF(I1318="本月合计","本年累计",MAX(I$3:I1318)+1)))</f>
        <v>0</v>
      </c>
      <c r="J1319" s="3">
        <f>IF(T1319="",0,IF(INT(LEFT(T1319,C$21))=B$21,MAX(J$3:J1318)+1,0))</f>
        <v>0</v>
      </c>
      <c r="K1319" s="6">
        <f>IF(AND(O1319=B$23,Q1319=B$24),MAX(K$3:K1318)+1,0)</f>
        <v>0</v>
      </c>
    </row>
    <row r="1320" spans="8:11" ht="15" customHeight="1" x14ac:dyDescent="0.15">
      <c r="H1320" s="5">
        <f t="shared" si="21"/>
        <v>0</v>
      </c>
      <c r="I1320" s="5">
        <f>IF(MAX(I$1:I1317)&gt;=B$16,0,IF(OR(I1319=C$4,I1319=C$5,I1319=C$6,I1319=C$7,I1319=C$8,I1319=C$9,I1319=C$10,I1319=C$11,I1319=C$12,I1319=C$13,I1319=C$14,I1319=C$15),"本月合计",IF(I1319="本月合计","本年累计",MAX(I$3:I1319)+1)))</f>
        <v>0</v>
      </c>
      <c r="J1320" s="3">
        <f>IF(T1320="",0,IF(INT(LEFT(T1320,C$21))=B$21,MAX(J$3:J1319)+1,0))</f>
        <v>0</v>
      </c>
      <c r="K1320" s="6">
        <f>IF(AND(O1320=B$23,Q1320=B$24),MAX(K$3:K1319)+1,0)</f>
        <v>0</v>
      </c>
    </row>
    <row r="1321" spans="8:11" ht="15" customHeight="1" x14ac:dyDescent="0.15">
      <c r="H1321" s="5">
        <f t="shared" si="21"/>
        <v>0</v>
      </c>
      <c r="I1321" s="5">
        <f>IF(MAX(I$1:I1318)&gt;=B$16,0,IF(OR(I1320=C$4,I1320=C$5,I1320=C$6,I1320=C$7,I1320=C$8,I1320=C$9,I1320=C$10,I1320=C$11,I1320=C$12,I1320=C$13,I1320=C$14,I1320=C$15),"本月合计",IF(I1320="本月合计","本年累计",MAX(I$3:I1320)+1)))</f>
        <v>0</v>
      </c>
      <c r="J1321" s="3">
        <f>IF(T1321="",0,IF(INT(LEFT(T1321,C$21))=B$21,MAX(J$3:J1320)+1,0))</f>
        <v>0</v>
      </c>
      <c r="K1321" s="6">
        <f>IF(AND(O1321=B$23,Q1321=B$24),MAX(K$3:K1320)+1,0)</f>
        <v>0</v>
      </c>
    </row>
    <row r="1322" spans="8:11" ht="15" customHeight="1" x14ac:dyDescent="0.15">
      <c r="H1322" s="5">
        <f t="shared" si="21"/>
        <v>0</v>
      </c>
      <c r="I1322" s="5">
        <f>IF(MAX(I$1:I1319)&gt;=B$16,0,IF(OR(I1321=C$4,I1321=C$5,I1321=C$6,I1321=C$7,I1321=C$8,I1321=C$9,I1321=C$10,I1321=C$11,I1321=C$12,I1321=C$13,I1321=C$14,I1321=C$15),"本月合计",IF(I1321="本月合计","本年累计",MAX(I$3:I1321)+1)))</f>
        <v>0</v>
      </c>
      <c r="J1322" s="3">
        <f>IF(T1322="",0,IF(INT(LEFT(T1322,C$21))=B$21,MAX(J$3:J1321)+1,0))</f>
        <v>0</v>
      </c>
      <c r="K1322" s="6">
        <f>IF(AND(O1322=B$23,Q1322=B$24),MAX(K$3:K1321)+1,0)</f>
        <v>0</v>
      </c>
    </row>
    <row r="1323" spans="8:11" ht="15" customHeight="1" x14ac:dyDescent="0.15">
      <c r="H1323" s="5">
        <f t="shared" si="21"/>
        <v>0</v>
      </c>
      <c r="I1323" s="5">
        <f>IF(MAX(I$1:I1320)&gt;=B$16,0,IF(OR(I1322=C$4,I1322=C$5,I1322=C$6,I1322=C$7,I1322=C$8,I1322=C$9,I1322=C$10,I1322=C$11,I1322=C$12,I1322=C$13,I1322=C$14,I1322=C$15),"本月合计",IF(I1322="本月合计","本年累计",MAX(I$3:I1322)+1)))</f>
        <v>0</v>
      </c>
      <c r="J1323" s="3">
        <f>IF(T1323="",0,IF(INT(LEFT(T1323,C$21))=B$21,MAX(J$3:J1322)+1,0))</f>
        <v>0</v>
      </c>
      <c r="K1323" s="6">
        <f>IF(AND(O1323=B$23,Q1323=B$24),MAX(K$3:K1322)+1,0)</f>
        <v>0</v>
      </c>
    </row>
    <row r="1324" spans="8:11" ht="15" customHeight="1" x14ac:dyDescent="0.15">
      <c r="H1324" s="5">
        <f t="shared" si="21"/>
        <v>0</v>
      </c>
      <c r="I1324" s="5">
        <f>IF(MAX(I$1:I1321)&gt;=B$16,0,IF(OR(I1323=C$4,I1323=C$5,I1323=C$6,I1323=C$7,I1323=C$8,I1323=C$9,I1323=C$10,I1323=C$11,I1323=C$12,I1323=C$13,I1323=C$14,I1323=C$15),"本月合计",IF(I1323="本月合计","本年累计",MAX(I$3:I1323)+1)))</f>
        <v>0</v>
      </c>
      <c r="J1324" s="3">
        <f>IF(T1324="",0,IF(INT(LEFT(T1324,C$21))=B$21,MAX(J$3:J1323)+1,0))</f>
        <v>0</v>
      </c>
      <c r="K1324" s="6">
        <f>IF(AND(O1324=B$23,Q1324=B$24),MAX(K$3:K1323)+1,0)</f>
        <v>0</v>
      </c>
    </row>
    <row r="1325" spans="8:11" ht="15" customHeight="1" x14ac:dyDescent="0.15">
      <c r="H1325" s="5">
        <f t="shared" si="21"/>
        <v>0</v>
      </c>
      <c r="I1325" s="5">
        <f>IF(MAX(I$1:I1322)&gt;=B$16,0,IF(OR(I1324=C$4,I1324=C$5,I1324=C$6,I1324=C$7,I1324=C$8,I1324=C$9,I1324=C$10,I1324=C$11,I1324=C$12,I1324=C$13,I1324=C$14,I1324=C$15),"本月合计",IF(I1324="本月合计","本年累计",MAX(I$3:I1324)+1)))</f>
        <v>0</v>
      </c>
      <c r="J1325" s="3">
        <f>IF(T1325="",0,IF(INT(LEFT(T1325,C$21))=B$21,MAX(J$3:J1324)+1,0))</f>
        <v>0</v>
      </c>
      <c r="K1325" s="6">
        <f>IF(AND(O1325=B$23,Q1325=B$24),MAX(K$3:K1324)+1,0)</f>
        <v>0</v>
      </c>
    </row>
    <row r="1326" spans="8:11" ht="15" customHeight="1" x14ac:dyDescent="0.15">
      <c r="H1326" s="5">
        <f t="shared" si="21"/>
        <v>0</v>
      </c>
      <c r="I1326" s="5">
        <f>IF(MAX(I$1:I1323)&gt;=B$16,0,IF(OR(I1325=C$4,I1325=C$5,I1325=C$6,I1325=C$7,I1325=C$8,I1325=C$9,I1325=C$10,I1325=C$11,I1325=C$12,I1325=C$13,I1325=C$14,I1325=C$15),"本月合计",IF(I1325="本月合计","本年累计",MAX(I$3:I1325)+1)))</f>
        <v>0</v>
      </c>
      <c r="J1326" s="3">
        <f>IF(T1326="",0,IF(INT(LEFT(T1326,C$21))=B$21,MAX(J$3:J1325)+1,0))</f>
        <v>0</v>
      </c>
      <c r="K1326" s="6">
        <f>IF(AND(O1326=B$23,Q1326=B$24),MAX(K$3:K1325)+1,0)</f>
        <v>0</v>
      </c>
    </row>
    <row r="1327" spans="8:11" ht="15" customHeight="1" x14ac:dyDescent="0.15">
      <c r="H1327" s="5">
        <f t="shared" si="21"/>
        <v>0</v>
      </c>
      <c r="I1327" s="5">
        <f>IF(MAX(I$1:I1324)&gt;=B$16,0,IF(OR(I1326=C$4,I1326=C$5,I1326=C$6,I1326=C$7,I1326=C$8,I1326=C$9,I1326=C$10,I1326=C$11,I1326=C$12,I1326=C$13,I1326=C$14,I1326=C$15),"本月合计",IF(I1326="本月合计","本年累计",MAX(I$3:I1326)+1)))</f>
        <v>0</v>
      </c>
      <c r="J1327" s="3">
        <f>IF(T1327="",0,IF(INT(LEFT(T1327,C$21))=B$21,MAX(J$3:J1326)+1,0))</f>
        <v>0</v>
      </c>
      <c r="K1327" s="6">
        <f>IF(AND(O1327=B$23,Q1327=B$24),MAX(K$3:K1326)+1,0)</f>
        <v>0</v>
      </c>
    </row>
    <row r="1328" spans="8:11" ht="15" customHeight="1" x14ac:dyDescent="0.15">
      <c r="H1328" s="5">
        <f t="shared" si="21"/>
        <v>0</v>
      </c>
      <c r="I1328" s="5">
        <f>IF(MAX(I$1:I1325)&gt;=B$16,0,IF(OR(I1327=C$4,I1327=C$5,I1327=C$6,I1327=C$7,I1327=C$8,I1327=C$9,I1327=C$10,I1327=C$11,I1327=C$12,I1327=C$13,I1327=C$14,I1327=C$15),"本月合计",IF(I1327="本月合计","本年累计",MAX(I$3:I1327)+1)))</f>
        <v>0</v>
      </c>
      <c r="J1328" s="3">
        <f>IF(T1328="",0,IF(INT(LEFT(T1328,C$21))=B$21,MAX(J$3:J1327)+1,0))</f>
        <v>0</v>
      </c>
      <c r="K1328" s="6">
        <f>IF(AND(O1328=B$23,Q1328=B$24),MAX(K$3:K1327)+1,0)</f>
        <v>0</v>
      </c>
    </row>
    <row r="1329" spans="8:11" ht="15" customHeight="1" x14ac:dyDescent="0.15">
      <c r="H1329" s="5">
        <f t="shared" si="21"/>
        <v>0</v>
      </c>
      <c r="I1329" s="5">
        <f>IF(MAX(I$1:I1326)&gt;=B$16,0,IF(OR(I1328=C$4,I1328=C$5,I1328=C$6,I1328=C$7,I1328=C$8,I1328=C$9,I1328=C$10,I1328=C$11,I1328=C$12,I1328=C$13,I1328=C$14,I1328=C$15),"本月合计",IF(I1328="本月合计","本年累计",MAX(I$3:I1328)+1)))</f>
        <v>0</v>
      </c>
      <c r="J1329" s="3">
        <f>IF(T1329="",0,IF(INT(LEFT(T1329,C$21))=B$21,MAX(J$3:J1328)+1,0))</f>
        <v>0</v>
      </c>
      <c r="K1329" s="6">
        <f>IF(AND(O1329=B$23,Q1329=B$24),MAX(K$3:K1328)+1,0)</f>
        <v>0</v>
      </c>
    </row>
    <row r="1330" spans="8:11" ht="15" customHeight="1" x14ac:dyDescent="0.15">
      <c r="H1330" s="5">
        <f t="shared" si="21"/>
        <v>0</v>
      </c>
      <c r="I1330" s="5">
        <f>IF(MAX(I$1:I1327)&gt;=B$16,0,IF(OR(I1329=C$4,I1329=C$5,I1329=C$6,I1329=C$7,I1329=C$8,I1329=C$9,I1329=C$10,I1329=C$11,I1329=C$12,I1329=C$13,I1329=C$14,I1329=C$15),"本月合计",IF(I1329="本月合计","本年累计",MAX(I$3:I1329)+1)))</f>
        <v>0</v>
      </c>
      <c r="J1330" s="3">
        <f>IF(T1330="",0,IF(INT(LEFT(T1330,C$21))=B$21,MAX(J$3:J1329)+1,0))</f>
        <v>0</v>
      </c>
      <c r="K1330" s="6">
        <f>IF(AND(O1330=B$23,Q1330=B$24),MAX(K$3:K1329)+1,0)</f>
        <v>0</v>
      </c>
    </row>
    <row r="1331" spans="8:11" ht="15" customHeight="1" x14ac:dyDescent="0.15">
      <c r="H1331" s="5">
        <f t="shared" si="21"/>
        <v>0</v>
      </c>
      <c r="I1331" s="5">
        <f>IF(MAX(I$1:I1328)&gt;=B$16,0,IF(OR(I1330=C$4,I1330=C$5,I1330=C$6,I1330=C$7,I1330=C$8,I1330=C$9,I1330=C$10,I1330=C$11,I1330=C$12,I1330=C$13,I1330=C$14,I1330=C$15),"本月合计",IF(I1330="本月合计","本年累计",MAX(I$3:I1330)+1)))</f>
        <v>0</v>
      </c>
      <c r="J1331" s="3">
        <f>IF(T1331="",0,IF(INT(LEFT(T1331,C$21))=B$21,MAX(J$3:J1330)+1,0))</f>
        <v>0</v>
      </c>
      <c r="K1331" s="6">
        <f>IF(AND(O1331=B$23,Q1331=B$24),MAX(K$3:K1330)+1,0)</f>
        <v>0</v>
      </c>
    </row>
    <row r="1332" spans="8:11" ht="15" customHeight="1" x14ac:dyDescent="0.15">
      <c r="H1332" s="5">
        <f t="shared" si="21"/>
        <v>0</v>
      </c>
      <c r="I1332" s="5">
        <f>IF(MAX(I$1:I1329)&gt;=B$16,0,IF(OR(I1331=C$4,I1331=C$5,I1331=C$6,I1331=C$7,I1331=C$8,I1331=C$9,I1331=C$10,I1331=C$11,I1331=C$12,I1331=C$13,I1331=C$14,I1331=C$15),"本月合计",IF(I1331="本月合计","本年累计",MAX(I$3:I1331)+1)))</f>
        <v>0</v>
      </c>
      <c r="J1332" s="3">
        <f>IF(T1332="",0,IF(INT(LEFT(T1332,C$21))=B$21,MAX(J$3:J1331)+1,0))</f>
        <v>0</v>
      </c>
      <c r="K1332" s="6">
        <f>IF(AND(O1332=B$23,Q1332=B$24),MAX(K$3:K1331)+1,0)</f>
        <v>0</v>
      </c>
    </row>
    <row r="1333" spans="8:11" ht="15" customHeight="1" x14ac:dyDescent="0.15">
      <c r="H1333" s="5">
        <f t="shared" si="21"/>
        <v>0</v>
      </c>
      <c r="I1333" s="5">
        <f>IF(MAX(I$1:I1330)&gt;=B$16,0,IF(OR(I1332=C$4,I1332=C$5,I1332=C$6,I1332=C$7,I1332=C$8,I1332=C$9,I1332=C$10,I1332=C$11,I1332=C$12,I1332=C$13,I1332=C$14,I1332=C$15),"本月合计",IF(I1332="本月合计","本年累计",MAX(I$3:I1332)+1)))</f>
        <v>0</v>
      </c>
      <c r="J1333" s="3">
        <f>IF(T1333="",0,IF(INT(LEFT(T1333,C$21))=B$21,MAX(J$3:J1332)+1,0))</f>
        <v>0</v>
      </c>
      <c r="K1333" s="6">
        <f>IF(AND(O1333=B$23,Q1333=B$24),MAX(K$3:K1332)+1,0)</f>
        <v>0</v>
      </c>
    </row>
    <row r="1334" spans="8:11" ht="15" customHeight="1" x14ac:dyDescent="0.15">
      <c r="H1334" s="5">
        <f t="shared" si="21"/>
        <v>0</v>
      </c>
      <c r="I1334" s="5">
        <f>IF(MAX(I$1:I1331)&gt;=B$16,0,IF(OR(I1333=C$4,I1333=C$5,I1333=C$6,I1333=C$7,I1333=C$8,I1333=C$9,I1333=C$10,I1333=C$11,I1333=C$12,I1333=C$13,I1333=C$14,I1333=C$15),"本月合计",IF(I1333="本月合计","本年累计",MAX(I$3:I1333)+1)))</f>
        <v>0</v>
      </c>
      <c r="J1334" s="3">
        <f>IF(T1334="",0,IF(INT(LEFT(T1334,C$21))=B$21,MAX(J$3:J1333)+1,0))</f>
        <v>0</v>
      </c>
      <c r="K1334" s="6">
        <f>IF(AND(O1334=B$23,Q1334=B$24),MAX(K$3:K1333)+1,0)</f>
        <v>0</v>
      </c>
    </row>
    <row r="1335" spans="8:11" ht="15" customHeight="1" x14ac:dyDescent="0.15">
      <c r="H1335" s="5">
        <f t="shared" si="21"/>
        <v>0</v>
      </c>
      <c r="I1335" s="5">
        <f>IF(MAX(I$1:I1332)&gt;=B$16,0,IF(OR(I1334=C$4,I1334=C$5,I1334=C$6,I1334=C$7,I1334=C$8,I1334=C$9,I1334=C$10,I1334=C$11,I1334=C$12,I1334=C$13,I1334=C$14,I1334=C$15),"本月合计",IF(I1334="本月合计","本年累计",MAX(I$3:I1334)+1)))</f>
        <v>0</v>
      </c>
      <c r="J1335" s="3">
        <f>IF(T1335="",0,IF(INT(LEFT(T1335,C$21))=B$21,MAX(J$3:J1334)+1,0))</f>
        <v>0</v>
      </c>
      <c r="K1335" s="6">
        <f>IF(AND(O1335=B$23,Q1335=B$24),MAX(K$3:K1334)+1,0)</f>
        <v>0</v>
      </c>
    </row>
    <row r="1336" spans="8:11" ht="15" customHeight="1" x14ac:dyDescent="0.15">
      <c r="H1336" s="5">
        <f t="shared" si="21"/>
        <v>0</v>
      </c>
      <c r="I1336" s="5">
        <f>IF(MAX(I$1:I1333)&gt;=B$16,0,IF(OR(I1335=C$4,I1335=C$5,I1335=C$6,I1335=C$7,I1335=C$8,I1335=C$9,I1335=C$10,I1335=C$11,I1335=C$12,I1335=C$13,I1335=C$14,I1335=C$15),"本月合计",IF(I1335="本月合计","本年累计",MAX(I$3:I1335)+1)))</f>
        <v>0</v>
      </c>
      <c r="J1336" s="3">
        <f>IF(T1336="",0,IF(INT(LEFT(T1336,C$21))=B$21,MAX(J$3:J1335)+1,0))</f>
        <v>0</v>
      </c>
      <c r="K1336" s="6">
        <f>IF(AND(O1336=B$23,Q1336=B$24),MAX(K$3:K1335)+1,0)</f>
        <v>0</v>
      </c>
    </row>
    <row r="1337" spans="8:11" ht="15" customHeight="1" x14ac:dyDescent="0.15">
      <c r="H1337" s="5">
        <f t="shared" si="21"/>
        <v>0</v>
      </c>
      <c r="I1337" s="5">
        <f>IF(MAX(I$1:I1334)&gt;=B$16,0,IF(OR(I1336=C$4,I1336=C$5,I1336=C$6,I1336=C$7,I1336=C$8,I1336=C$9,I1336=C$10,I1336=C$11,I1336=C$12,I1336=C$13,I1336=C$14,I1336=C$15),"本月合计",IF(I1336="本月合计","本年累计",MAX(I$3:I1336)+1)))</f>
        <v>0</v>
      </c>
      <c r="J1337" s="3">
        <f>IF(T1337="",0,IF(INT(LEFT(T1337,C$21))=B$21,MAX(J$3:J1336)+1,0))</f>
        <v>0</v>
      </c>
      <c r="K1337" s="6">
        <f>IF(AND(O1337=B$23,Q1337=B$24),MAX(K$3:K1336)+1,0)</f>
        <v>0</v>
      </c>
    </row>
    <row r="1338" spans="8:11" ht="15" customHeight="1" x14ac:dyDescent="0.15">
      <c r="H1338" s="5">
        <f t="shared" si="21"/>
        <v>0</v>
      </c>
      <c r="I1338" s="5">
        <f>IF(MAX(I$1:I1335)&gt;=B$16,0,IF(OR(I1337=C$4,I1337=C$5,I1337=C$6,I1337=C$7,I1337=C$8,I1337=C$9,I1337=C$10,I1337=C$11,I1337=C$12,I1337=C$13,I1337=C$14,I1337=C$15),"本月合计",IF(I1337="本月合计","本年累计",MAX(I$3:I1337)+1)))</f>
        <v>0</v>
      </c>
      <c r="J1338" s="3">
        <f>IF(T1338="",0,IF(INT(LEFT(T1338,C$21))=B$21,MAX(J$3:J1337)+1,0))</f>
        <v>0</v>
      </c>
      <c r="K1338" s="6">
        <f>IF(AND(O1338=B$23,Q1338=B$24),MAX(K$3:K1337)+1,0)</f>
        <v>0</v>
      </c>
    </row>
    <row r="1339" spans="8:11" ht="15" customHeight="1" x14ac:dyDescent="0.15">
      <c r="H1339" s="5">
        <f t="shared" si="21"/>
        <v>0</v>
      </c>
      <c r="I1339" s="5">
        <f>IF(MAX(I$1:I1336)&gt;=B$16,0,IF(OR(I1338=C$4,I1338=C$5,I1338=C$6,I1338=C$7,I1338=C$8,I1338=C$9,I1338=C$10,I1338=C$11,I1338=C$12,I1338=C$13,I1338=C$14,I1338=C$15),"本月合计",IF(I1338="本月合计","本年累计",MAX(I$3:I1338)+1)))</f>
        <v>0</v>
      </c>
      <c r="J1339" s="3">
        <f>IF(T1339="",0,IF(INT(LEFT(T1339,C$21))=B$21,MAX(J$3:J1338)+1,0))</f>
        <v>0</v>
      </c>
      <c r="K1339" s="6">
        <f>IF(AND(O1339=B$23,Q1339=B$24),MAX(K$3:K1338)+1,0)</f>
        <v>0</v>
      </c>
    </row>
    <row r="1340" spans="8:11" ht="15" customHeight="1" x14ac:dyDescent="0.15">
      <c r="H1340" s="5">
        <f t="shared" si="21"/>
        <v>0</v>
      </c>
      <c r="I1340" s="5">
        <f>IF(MAX(I$1:I1337)&gt;=B$16,0,IF(OR(I1339=C$4,I1339=C$5,I1339=C$6,I1339=C$7,I1339=C$8,I1339=C$9,I1339=C$10,I1339=C$11,I1339=C$12,I1339=C$13,I1339=C$14,I1339=C$15),"本月合计",IF(I1339="本月合计","本年累计",MAX(I$3:I1339)+1)))</f>
        <v>0</v>
      </c>
      <c r="J1340" s="3">
        <f>IF(T1340="",0,IF(INT(LEFT(T1340,C$21))=B$21,MAX(J$3:J1339)+1,0))</f>
        <v>0</v>
      </c>
      <c r="K1340" s="6">
        <f>IF(AND(O1340=B$23,Q1340=B$24),MAX(K$3:K1339)+1,0)</f>
        <v>0</v>
      </c>
    </row>
    <row r="1341" spans="8:11" ht="15" customHeight="1" x14ac:dyDescent="0.15">
      <c r="H1341" s="5">
        <f t="shared" si="21"/>
        <v>0</v>
      </c>
      <c r="I1341" s="5">
        <f>IF(MAX(I$1:I1338)&gt;=B$16,0,IF(OR(I1340=C$4,I1340=C$5,I1340=C$6,I1340=C$7,I1340=C$8,I1340=C$9,I1340=C$10,I1340=C$11,I1340=C$12,I1340=C$13,I1340=C$14,I1340=C$15),"本月合计",IF(I1340="本月合计","本年累计",MAX(I$3:I1340)+1)))</f>
        <v>0</v>
      </c>
      <c r="J1341" s="3">
        <f>IF(T1341="",0,IF(INT(LEFT(T1341,C$21))=B$21,MAX(J$3:J1340)+1,0))</f>
        <v>0</v>
      </c>
      <c r="K1341" s="6">
        <f>IF(AND(O1341=B$23,Q1341=B$24),MAX(K$3:K1340)+1,0)</f>
        <v>0</v>
      </c>
    </row>
    <row r="1342" spans="8:11" ht="15" customHeight="1" x14ac:dyDescent="0.15">
      <c r="H1342" s="5">
        <f t="shared" si="21"/>
        <v>0</v>
      </c>
      <c r="I1342" s="5">
        <f>IF(MAX(I$1:I1339)&gt;=B$16,0,IF(OR(I1341=C$4,I1341=C$5,I1341=C$6,I1341=C$7,I1341=C$8,I1341=C$9,I1341=C$10,I1341=C$11,I1341=C$12,I1341=C$13,I1341=C$14,I1341=C$15),"本月合计",IF(I1341="本月合计","本年累计",MAX(I$3:I1341)+1)))</f>
        <v>0</v>
      </c>
      <c r="J1342" s="3">
        <f>IF(T1342="",0,IF(INT(LEFT(T1342,C$21))=B$21,MAX(J$3:J1341)+1,0))</f>
        <v>0</v>
      </c>
      <c r="K1342" s="6">
        <f>IF(AND(O1342=B$23,Q1342=B$24),MAX(K$3:K1341)+1,0)</f>
        <v>0</v>
      </c>
    </row>
    <row r="1343" spans="8:11" ht="15" customHeight="1" x14ac:dyDescent="0.15">
      <c r="H1343" s="5">
        <f t="shared" si="21"/>
        <v>0</v>
      </c>
      <c r="I1343" s="5">
        <f>IF(MAX(I$1:I1340)&gt;=B$16,0,IF(OR(I1342=C$4,I1342=C$5,I1342=C$6,I1342=C$7,I1342=C$8,I1342=C$9,I1342=C$10,I1342=C$11,I1342=C$12,I1342=C$13,I1342=C$14,I1342=C$15),"本月合计",IF(I1342="本月合计","本年累计",MAX(I$3:I1342)+1)))</f>
        <v>0</v>
      </c>
      <c r="J1343" s="3">
        <f>IF(T1343="",0,IF(INT(LEFT(T1343,C$21))=B$21,MAX(J$3:J1342)+1,0))</f>
        <v>0</v>
      </c>
      <c r="K1343" s="6">
        <f>IF(AND(O1343=B$23,Q1343=B$24),MAX(K$3:K1342)+1,0)</f>
        <v>0</v>
      </c>
    </row>
    <row r="1344" spans="8:11" ht="15" customHeight="1" x14ac:dyDescent="0.15">
      <c r="H1344" s="5">
        <f t="shared" si="21"/>
        <v>0</v>
      </c>
      <c r="I1344" s="5">
        <f>IF(MAX(I$1:I1341)&gt;=B$16,0,IF(OR(I1343=C$4,I1343=C$5,I1343=C$6,I1343=C$7,I1343=C$8,I1343=C$9,I1343=C$10,I1343=C$11,I1343=C$12,I1343=C$13,I1343=C$14,I1343=C$15),"本月合计",IF(I1343="本月合计","本年累计",MAX(I$3:I1343)+1)))</f>
        <v>0</v>
      </c>
      <c r="J1344" s="3">
        <f>IF(T1344="",0,IF(INT(LEFT(T1344,C$21))=B$21,MAX(J$3:J1343)+1,0))</f>
        <v>0</v>
      </c>
      <c r="K1344" s="6">
        <f>IF(AND(O1344=B$23,Q1344=B$24),MAX(K$3:K1343)+1,0)</f>
        <v>0</v>
      </c>
    </row>
    <row r="1345" spans="8:11" ht="15" customHeight="1" x14ac:dyDescent="0.15">
      <c r="H1345" s="5">
        <f t="shared" si="21"/>
        <v>0</v>
      </c>
      <c r="I1345" s="5">
        <f>IF(MAX(I$1:I1342)&gt;=B$16,0,IF(OR(I1344=C$4,I1344=C$5,I1344=C$6,I1344=C$7,I1344=C$8,I1344=C$9,I1344=C$10,I1344=C$11,I1344=C$12,I1344=C$13,I1344=C$14,I1344=C$15),"本月合计",IF(I1344="本月合计","本年累计",MAX(I$3:I1344)+1)))</f>
        <v>0</v>
      </c>
      <c r="J1345" s="3">
        <f>IF(T1345="",0,IF(INT(LEFT(T1345,C$21))=B$21,MAX(J$3:J1344)+1,0))</f>
        <v>0</v>
      </c>
      <c r="K1345" s="6">
        <f>IF(AND(O1345=B$23,Q1345=B$24),MAX(K$3:K1344)+1,0)</f>
        <v>0</v>
      </c>
    </row>
    <row r="1346" spans="8:11" ht="15" customHeight="1" x14ac:dyDescent="0.15">
      <c r="H1346" s="5">
        <f t="shared" si="21"/>
        <v>0</v>
      </c>
      <c r="I1346" s="5">
        <f>IF(MAX(I$1:I1343)&gt;=B$16,0,IF(OR(I1345=C$4,I1345=C$5,I1345=C$6,I1345=C$7,I1345=C$8,I1345=C$9,I1345=C$10,I1345=C$11,I1345=C$12,I1345=C$13,I1345=C$14,I1345=C$15),"本月合计",IF(I1345="本月合计","本年累计",MAX(I$3:I1345)+1)))</f>
        <v>0</v>
      </c>
      <c r="J1346" s="3">
        <f>IF(T1346="",0,IF(INT(LEFT(T1346,C$21))=B$21,MAX(J$3:J1345)+1,0))</f>
        <v>0</v>
      </c>
      <c r="K1346" s="6">
        <f>IF(AND(O1346=B$23,Q1346=B$24),MAX(K$3:K1345)+1,0)</f>
        <v>0</v>
      </c>
    </row>
    <row r="1347" spans="8:11" ht="15" customHeight="1" x14ac:dyDescent="0.15">
      <c r="H1347" s="5">
        <f t="shared" si="21"/>
        <v>0</v>
      </c>
      <c r="I1347" s="5">
        <f>IF(MAX(I$1:I1344)&gt;=B$16,0,IF(OR(I1346=C$4,I1346=C$5,I1346=C$6,I1346=C$7,I1346=C$8,I1346=C$9,I1346=C$10,I1346=C$11,I1346=C$12,I1346=C$13,I1346=C$14,I1346=C$15),"本月合计",IF(I1346="本月合计","本年累计",MAX(I$3:I1346)+1)))</f>
        <v>0</v>
      </c>
      <c r="J1347" s="3">
        <f>IF(T1347="",0,IF(INT(LEFT(T1347,C$21))=B$21,MAX(J$3:J1346)+1,0))</f>
        <v>0</v>
      </c>
      <c r="K1347" s="6">
        <f>IF(AND(O1347=B$23,Q1347=B$24),MAX(K$3:K1346)+1,0)</f>
        <v>0</v>
      </c>
    </row>
    <row r="1348" spans="8:11" ht="15" customHeight="1" x14ac:dyDescent="0.15">
      <c r="H1348" s="5">
        <f t="shared" si="21"/>
        <v>0</v>
      </c>
      <c r="I1348" s="5">
        <f>IF(MAX(I$1:I1345)&gt;=B$16,0,IF(OR(I1347=C$4,I1347=C$5,I1347=C$6,I1347=C$7,I1347=C$8,I1347=C$9,I1347=C$10,I1347=C$11,I1347=C$12,I1347=C$13,I1347=C$14,I1347=C$15),"本月合计",IF(I1347="本月合计","本年累计",MAX(I$3:I1347)+1)))</f>
        <v>0</v>
      </c>
      <c r="J1348" s="3">
        <f>IF(T1348="",0,IF(INT(LEFT(T1348,C$21))=B$21,MAX(J$3:J1347)+1,0))</f>
        <v>0</v>
      </c>
      <c r="K1348" s="6">
        <f>IF(AND(O1348=B$23,Q1348=B$24),MAX(K$3:K1347)+1,0)</f>
        <v>0</v>
      </c>
    </row>
    <row r="1349" spans="8:11" ht="15" customHeight="1" x14ac:dyDescent="0.15">
      <c r="H1349" s="5">
        <f t="shared" ref="H1349:H1412" si="22">IF(I1349=0,0,ROW()-3)</f>
        <v>0</v>
      </c>
      <c r="I1349" s="5">
        <f>IF(MAX(I$1:I1346)&gt;=B$16,0,IF(OR(I1348=C$4,I1348=C$5,I1348=C$6,I1348=C$7,I1348=C$8,I1348=C$9,I1348=C$10,I1348=C$11,I1348=C$12,I1348=C$13,I1348=C$14,I1348=C$15),"本月合计",IF(I1348="本月合计","本年累计",MAX(I$3:I1348)+1)))</f>
        <v>0</v>
      </c>
      <c r="J1349" s="3">
        <f>IF(T1349="",0,IF(INT(LEFT(T1349,C$21))=B$21,MAX(J$3:J1348)+1,0))</f>
        <v>0</v>
      </c>
      <c r="K1349" s="6">
        <f>IF(AND(O1349=B$23,Q1349=B$24),MAX(K$3:K1348)+1,0)</f>
        <v>0</v>
      </c>
    </row>
    <row r="1350" spans="8:11" ht="15" customHeight="1" x14ac:dyDescent="0.15">
      <c r="H1350" s="5">
        <f t="shared" si="22"/>
        <v>0</v>
      </c>
      <c r="I1350" s="5">
        <f>IF(MAX(I$1:I1347)&gt;=B$16,0,IF(OR(I1349=C$4,I1349=C$5,I1349=C$6,I1349=C$7,I1349=C$8,I1349=C$9,I1349=C$10,I1349=C$11,I1349=C$12,I1349=C$13,I1349=C$14,I1349=C$15),"本月合计",IF(I1349="本月合计","本年累计",MAX(I$3:I1349)+1)))</f>
        <v>0</v>
      </c>
      <c r="J1350" s="3">
        <f>IF(T1350="",0,IF(INT(LEFT(T1350,C$21))=B$21,MAX(J$3:J1349)+1,0))</f>
        <v>0</v>
      </c>
      <c r="K1350" s="6">
        <f>IF(AND(O1350=B$23,Q1350=B$24),MAX(K$3:K1349)+1,0)</f>
        <v>0</v>
      </c>
    </row>
    <row r="1351" spans="8:11" ht="15" customHeight="1" x14ac:dyDescent="0.15">
      <c r="H1351" s="5">
        <f t="shared" si="22"/>
        <v>0</v>
      </c>
      <c r="I1351" s="5">
        <f>IF(MAX(I$1:I1348)&gt;=B$16,0,IF(OR(I1350=C$4,I1350=C$5,I1350=C$6,I1350=C$7,I1350=C$8,I1350=C$9,I1350=C$10,I1350=C$11,I1350=C$12,I1350=C$13,I1350=C$14,I1350=C$15),"本月合计",IF(I1350="本月合计","本年累计",MAX(I$3:I1350)+1)))</f>
        <v>0</v>
      </c>
      <c r="J1351" s="3">
        <f>IF(T1351="",0,IF(INT(LEFT(T1351,C$21))=B$21,MAX(J$3:J1350)+1,0))</f>
        <v>0</v>
      </c>
      <c r="K1351" s="6">
        <f>IF(AND(O1351=B$23,Q1351=B$24),MAX(K$3:K1350)+1,0)</f>
        <v>0</v>
      </c>
    </row>
    <row r="1352" spans="8:11" ht="15" customHeight="1" x14ac:dyDescent="0.15">
      <c r="H1352" s="5">
        <f t="shared" si="22"/>
        <v>0</v>
      </c>
      <c r="I1352" s="5">
        <f>IF(MAX(I$1:I1349)&gt;=B$16,0,IF(OR(I1351=C$4,I1351=C$5,I1351=C$6,I1351=C$7,I1351=C$8,I1351=C$9,I1351=C$10,I1351=C$11,I1351=C$12,I1351=C$13,I1351=C$14,I1351=C$15),"本月合计",IF(I1351="本月合计","本年累计",MAX(I$3:I1351)+1)))</f>
        <v>0</v>
      </c>
      <c r="J1352" s="3">
        <f>IF(T1352="",0,IF(INT(LEFT(T1352,C$21))=B$21,MAX(J$3:J1351)+1,0))</f>
        <v>0</v>
      </c>
      <c r="K1352" s="6">
        <f>IF(AND(O1352=B$23,Q1352=B$24),MAX(K$3:K1351)+1,0)</f>
        <v>0</v>
      </c>
    </row>
    <row r="1353" spans="8:11" ht="15" customHeight="1" x14ac:dyDescent="0.15">
      <c r="H1353" s="5">
        <f t="shared" si="22"/>
        <v>0</v>
      </c>
      <c r="I1353" s="5">
        <f>IF(MAX(I$1:I1350)&gt;=B$16,0,IF(OR(I1352=C$4,I1352=C$5,I1352=C$6,I1352=C$7,I1352=C$8,I1352=C$9,I1352=C$10,I1352=C$11,I1352=C$12,I1352=C$13,I1352=C$14,I1352=C$15),"本月合计",IF(I1352="本月合计","本年累计",MAX(I$3:I1352)+1)))</f>
        <v>0</v>
      </c>
      <c r="J1353" s="3">
        <f>IF(T1353="",0,IF(INT(LEFT(T1353,C$21))=B$21,MAX(J$3:J1352)+1,0))</f>
        <v>0</v>
      </c>
      <c r="K1353" s="6">
        <f>IF(AND(O1353=B$23,Q1353=B$24),MAX(K$3:K1352)+1,0)</f>
        <v>0</v>
      </c>
    </row>
    <row r="1354" spans="8:11" ht="15" customHeight="1" x14ac:dyDescent="0.15">
      <c r="H1354" s="5">
        <f t="shared" si="22"/>
        <v>0</v>
      </c>
      <c r="I1354" s="5">
        <f>IF(MAX(I$1:I1351)&gt;=B$16,0,IF(OR(I1353=C$4,I1353=C$5,I1353=C$6,I1353=C$7,I1353=C$8,I1353=C$9,I1353=C$10,I1353=C$11,I1353=C$12,I1353=C$13,I1353=C$14,I1353=C$15),"本月合计",IF(I1353="本月合计","本年累计",MAX(I$3:I1353)+1)))</f>
        <v>0</v>
      </c>
      <c r="J1354" s="3">
        <f>IF(T1354="",0,IF(INT(LEFT(T1354,C$21))=B$21,MAX(J$3:J1353)+1,0))</f>
        <v>0</v>
      </c>
      <c r="K1354" s="6">
        <f>IF(AND(O1354=B$23,Q1354=B$24),MAX(K$3:K1353)+1,0)</f>
        <v>0</v>
      </c>
    </row>
    <row r="1355" spans="8:11" ht="15" customHeight="1" x14ac:dyDescent="0.15">
      <c r="H1355" s="5">
        <f t="shared" si="22"/>
        <v>0</v>
      </c>
      <c r="I1355" s="5">
        <f>IF(MAX(I$1:I1352)&gt;=B$16,0,IF(OR(I1354=C$4,I1354=C$5,I1354=C$6,I1354=C$7,I1354=C$8,I1354=C$9,I1354=C$10,I1354=C$11,I1354=C$12,I1354=C$13,I1354=C$14,I1354=C$15),"本月合计",IF(I1354="本月合计","本年累计",MAX(I$3:I1354)+1)))</f>
        <v>0</v>
      </c>
      <c r="J1355" s="3">
        <f>IF(T1355="",0,IF(INT(LEFT(T1355,C$21))=B$21,MAX(J$3:J1354)+1,0))</f>
        <v>0</v>
      </c>
      <c r="K1355" s="6">
        <f>IF(AND(O1355=B$23,Q1355=B$24),MAX(K$3:K1354)+1,0)</f>
        <v>0</v>
      </c>
    </row>
    <row r="1356" spans="8:11" ht="15" customHeight="1" x14ac:dyDescent="0.15">
      <c r="H1356" s="5">
        <f t="shared" si="22"/>
        <v>0</v>
      </c>
      <c r="I1356" s="5">
        <f>IF(MAX(I$1:I1353)&gt;=B$16,0,IF(OR(I1355=C$4,I1355=C$5,I1355=C$6,I1355=C$7,I1355=C$8,I1355=C$9,I1355=C$10,I1355=C$11,I1355=C$12,I1355=C$13,I1355=C$14,I1355=C$15),"本月合计",IF(I1355="本月合计","本年累计",MAX(I$3:I1355)+1)))</f>
        <v>0</v>
      </c>
      <c r="J1356" s="3">
        <f>IF(T1356="",0,IF(INT(LEFT(T1356,C$21))=B$21,MAX(J$3:J1355)+1,0))</f>
        <v>0</v>
      </c>
      <c r="K1356" s="6">
        <f>IF(AND(O1356=B$23,Q1356=B$24),MAX(K$3:K1355)+1,0)</f>
        <v>0</v>
      </c>
    </row>
    <row r="1357" spans="8:11" ht="15" customHeight="1" x14ac:dyDescent="0.15">
      <c r="H1357" s="5">
        <f t="shared" si="22"/>
        <v>0</v>
      </c>
      <c r="I1357" s="5">
        <f>IF(MAX(I$1:I1354)&gt;=B$16,0,IF(OR(I1356=C$4,I1356=C$5,I1356=C$6,I1356=C$7,I1356=C$8,I1356=C$9,I1356=C$10,I1356=C$11,I1356=C$12,I1356=C$13,I1356=C$14,I1356=C$15),"本月合计",IF(I1356="本月合计","本年累计",MAX(I$3:I1356)+1)))</f>
        <v>0</v>
      </c>
      <c r="J1357" s="3">
        <f>IF(T1357="",0,IF(INT(LEFT(T1357,C$21))=B$21,MAX(J$3:J1356)+1,0))</f>
        <v>0</v>
      </c>
      <c r="K1357" s="6">
        <f>IF(AND(O1357=B$23,Q1357=B$24),MAX(K$3:K1356)+1,0)</f>
        <v>0</v>
      </c>
    </row>
    <row r="1358" spans="8:11" ht="15" customHeight="1" x14ac:dyDescent="0.15">
      <c r="H1358" s="5">
        <f t="shared" si="22"/>
        <v>0</v>
      </c>
      <c r="I1358" s="5">
        <f>IF(MAX(I$1:I1355)&gt;=B$16,0,IF(OR(I1357=C$4,I1357=C$5,I1357=C$6,I1357=C$7,I1357=C$8,I1357=C$9,I1357=C$10,I1357=C$11,I1357=C$12,I1357=C$13,I1357=C$14,I1357=C$15),"本月合计",IF(I1357="本月合计","本年累计",MAX(I$3:I1357)+1)))</f>
        <v>0</v>
      </c>
      <c r="J1358" s="3">
        <f>IF(T1358="",0,IF(INT(LEFT(T1358,C$21))=B$21,MAX(J$3:J1357)+1,0))</f>
        <v>0</v>
      </c>
      <c r="K1358" s="6">
        <f>IF(AND(O1358=B$23,Q1358=B$24),MAX(K$3:K1357)+1,0)</f>
        <v>0</v>
      </c>
    </row>
    <row r="1359" spans="8:11" ht="15" customHeight="1" x14ac:dyDescent="0.15">
      <c r="H1359" s="5">
        <f t="shared" si="22"/>
        <v>0</v>
      </c>
      <c r="I1359" s="5">
        <f>IF(MAX(I$1:I1356)&gt;=B$16,0,IF(OR(I1358=C$4,I1358=C$5,I1358=C$6,I1358=C$7,I1358=C$8,I1358=C$9,I1358=C$10,I1358=C$11,I1358=C$12,I1358=C$13,I1358=C$14,I1358=C$15),"本月合计",IF(I1358="本月合计","本年累计",MAX(I$3:I1358)+1)))</f>
        <v>0</v>
      </c>
      <c r="J1359" s="3">
        <f>IF(T1359="",0,IF(INT(LEFT(T1359,C$21))=B$21,MAX(J$3:J1358)+1,0))</f>
        <v>0</v>
      </c>
      <c r="K1359" s="6">
        <f>IF(AND(O1359=B$23,Q1359=B$24),MAX(K$3:K1358)+1,0)</f>
        <v>0</v>
      </c>
    </row>
    <row r="1360" spans="8:11" ht="15" customHeight="1" x14ac:dyDescent="0.15">
      <c r="H1360" s="5">
        <f t="shared" si="22"/>
        <v>0</v>
      </c>
      <c r="I1360" s="5">
        <f>IF(MAX(I$1:I1357)&gt;=B$16,0,IF(OR(I1359=C$4,I1359=C$5,I1359=C$6,I1359=C$7,I1359=C$8,I1359=C$9,I1359=C$10,I1359=C$11,I1359=C$12,I1359=C$13,I1359=C$14,I1359=C$15),"本月合计",IF(I1359="本月合计","本年累计",MAX(I$3:I1359)+1)))</f>
        <v>0</v>
      </c>
      <c r="J1360" s="3">
        <f>IF(T1360="",0,IF(INT(LEFT(T1360,C$21))=B$21,MAX(J$3:J1359)+1,0))</f>
        <v>0</v>
      </c>
      <c r="K1360" s="6">
        <f>IF(AND(O1360=B$23,Q1360=B$24),MAX(K$3:K1359)+1,0)</f>
        <v>0</v>
      </c>
    </row>
    <row r="1361" spans="8:11" ht="15" customHeight="1" x14ac:dyDescent="0.15">
      <c r="H1361" s="5">
        <f t="shared" si="22"/>
        <v>0</v>
      </c>
      <c r="I1361" s="5">
        <f>IF(MAX(I$1:I1358)&gt;=B$16,0,IF(OR(I1360=C$4,I1360=C$5,I1360=C$6,I1360=C$7,I1360=C$8,I1360=C$9,I1360=C$10,I1360=C$11,I1360=C$12,I1360=C$13,I1360=C$14,I1360=C$15),"本月合计",IF(I1360="本月合计","本年累计",MAX(I$3:I1360)+1)))</f>
        <v>0</v>
      </c>
      <c r="J1361" s="3">
        <f>IF(T1361="",0,IF(INT(LEFT(T1361,C$21))=B$21,MAX(J$3:J1360)+1,0))</f>
        <v>0</v>
      </c>
      <c r="K1361" s="6">
        <f>IF(AND(O1361=B$23,Q1361=B$24),MAX(K$3:K1360)+1,0)</f>
        <v>0</v>
      </c>
    </row>
    <row r="1362" spans="8:11" ht="15" customHeight="1" x14ac:dyDescent="0.15">
      <c r="H1362" s="5">
        <f t="shared" si="22"/>
        <v>0</v>
      </c>
      <c r="I1362" s="5">
        <f>IF(MAX(I$1:I1359)&gt;=B$16,0,IF(OR(I1361=C$4,I1361=C$5,I1361=C$6,I1361=C$7,I1361=C$8,I1361=C$9,I1361=C$10,I1361=C$11,I1361=C$12,I1361=C$13,I1361=C$14,I1361=C$15),"本月合计",IF(I1361="本月合计","本年累计",MAX(I$3:I1361)+1)))</f>
        <v>0</v>
      </c>
      <c r="J1362" s="3">
        <f>IF(T1362="",0,IF(INT(LEFT(T1362,C$21))=B$21,MAX(J$3:J1361)+1,0))</f>
        <v>0</v>
      </c>
      <c r="K1362" s="6">
        <f>IF(AND(O1362=B$23,Q1362=B$24),MAX(K$3:K1361)+1,0)</f>
        <v>0</v>
      </c>
    </row>
    <row r="1363" spans="8:11" ht="15" customHeight="1" x14ac:dyDescent="0.15">
      <c r="H1363" s="5">
        <f t="shared" si="22"/>
        <v>0</v>
      </c>
      <c r="I1363" s="5">
        <f>IF(MAX(I$1:I1360)&gt;=B$16,0,IF(OR(I1362=C$4,I1362=C$5,I1362=C$6,I1362=C$7,I1362=C$8,I1362=C$9,I1362=C$10,I1362=C$11,I1362=C$12,I1362=C$13,I1362=C$14,I1362=C$15),"本月合计",IF(I1362="本月合计","本年累计",MAX(I$3:I1362)+1)))</f>
        <v>0</v>
      </c>
      <c r="J1363" s="3">
        <f>IF(T1363="",0,IF(INT(LEFT(T1363,C$21))=B$21,MAX(J$3:J1362)+1,0))</f>
        <v>0</v>
      </c>
      <c r="K1363" s="6">
        <f>IF(AND(O1363=B$23,Q1363=B$24),MAX(K$3:K1362)+1,0)</f>
        <v>0</v>
      </c>
    </row>
    <row r="1364" spans="8:11" ht="15" customHeight="1" x14ac:dyDescent="0.15">
      <c r="H1364" s="5">
        <f t="shared" si="22"/>
        <v>0</v>
      </c>
      <c r="I1364" s="5">
        <f>IF(MAX(I$1:I1361)&gt;=B$16,0,IF(OR(I1363=C$4,I1363=C$5,I1363=C$6,I1363=C$7,I1363=C$8,I1363=C$9,I1363=C$10,I1363=C$11,I1363=C$12,I1363=C$13,I1363=C$14,I1363=C$15),"本月合计",IF(I1363="本月合计","本年累计",MAX(I$3:I1363)+1)))</f>
        <v>0</v>
      </c>
      <c r="J1364" s="3">
        <f>IF(T1364="",0,IF(INT(LEFT(T1364,C$21))=B$21,MAX(J$3:J1363)+1,0))</f>
        <v>0</v>
      </c>
      <c r="K1364" s="6">
        <f>IF(AND(O1364=B$23,Q1364=B$24),MAX(K$3:K1363)+1,0)</f>
        <v>0</v>
      </c>
    </row>
    <row r="1365" spans="8:11" ht="15" customHeight="1" x14ac:dyDescent="0.15">
      <c r="H1365" s="5">
        <f t="shared" si="22"/>
        <v>0</v>
      </c>
      <c r="I1365" s="5">
        <f>IF(MAX(I$1:I1362)&gt;=B$16,0,IF(OR(I1364=C$4,I1364=C$5,I1364=C$6,I1364=C$7,I1364=C$8,I1364=C$9,I1364=C$10,I1364=C$11,I1364=C$12,I1364=C$13,I1364=C$14,I1364=C$15),"本月合计",IF(I1364="本月合计","本年累计",MAX(I$3:I1364)+1)))</f>
        <v>0</v>
      </c>
      <c r="J1365" s="3">
        <f>IF(T1365="",0,IF(INT(LEFT(T1365,C$21))=B$21,MAX(J$3:J1364)+1,0))</f>
        <v>0</v>
      </c>
      <c r="K1365" s="6">
        <f>IF(AND(O1365=B$23,Q1365=B$24),MAX(K$3:K1364)+1,0)</f>
        <v>0</v>
      </c>
    </row>
    <row r="1366" spans="8:11" ht="15" customHeight="1" x14ac:dyDescent="0.15">
      <c r="H1366" s="5">
        <f t="shared" si="22"/>
        <v>0</v>
      </c>
      <c r="I1366" s="5">
        <f>IF(MAX(I$1:I1363)&gt;=B$16,0,IF(OR(I1365=C$4,I1365=C$5,I1365=C$6,I1365=C$7,I1365=C$8,I1365=C$9,I1365=C$10,I1365=C$11,I1365=C$12,I1365=C$13,I1365=C$14,I1365=C$15),"本月合计",IF(I1365="本月合计","本年累计",MAX(I$3:I1365)+1)))</f>
        <v>0</v>
      </c>
      <c r="J1366" s="3">
        <f>IF(T1366="",0,IF(INT(LEFT(T1366,C$21))=B$21,MAX(J$3:J1365)+1,0))</f>
        <v>0</v>
      </c>
      <c r="K1366" s="6">
        <f>IF(AND(O1366=B$23,Q1366=B$24),MAX(K$3:K1365)+1,0)</f>
        <v>0</v>
      </c>
    </row>
    <row r="1367" spans="8:11" ht="15" customHeight="1" x14ac:dyDescent="0.15">
      <c r="H1367" s="5">
        <f t="shared" si="22"/>
        <v>0</v>
      </c>
      <c r="I1367" s="5">
        <f>IF(MAX(I$1:I1364)&gt;=B$16,0,IF(OR(I1366=C$4,I1366=C$5,I1366=C$6,I1366=C$7,I1366=C$8,I1366=C$9,I1366=C$10,I1366=C$11,I1366=C$12,I1366=C$13,I1366=C$14,I1366=C$15),"本月合计",IF(I1366="本月合计","本年累计",MAX(I$3:I1366)+1)))</f>
        <v>0</v>
      </c>
      <c r="J1367" s="3">
        <f>IF(T1367="",0,IF(INT(LEFT(T1367,C$21))=B$21,MAX(J$3:J1366)+1,0))</f>
        <v>0</v>
      </c>
      <c r="K1367" s="6">
        <f>IF(AND(O1367=B$23,Q1367=B$24),MAX(K$3:K1366)+1,0)</f>
        <v>0</v>
      </c>
    </row>
    <row r="1368" spans="8:11" ht="15" customHeight="1" x14ac:dyDescent="0.15">
      <c r="H1368" s="5">
        <f t="shared" si="22"/>
        <v>0</v>
      </c>
      <c r="I1368" s="5">
        <f>IF(MAX(I$1:I1365)&gt;=B$16,0,IF(OR(I1367=C$4,I1367=C$5,I1367=C$6,I1367=C$7,I1367=C$8,I1367=C$9,I1367=C$10,I1367=C$11,I1367=C$12,I1367=C$13,I1367=C$14,I1367=C$15),"本月合计",IF(I1367="本月合计","本年累计",MAX(I$3:I1367)+1)))</f>
        <v>0</v>
      </c>
      <c r="J1368" s="3">
        <f>IF(T1368="",0,IF(INT(LEFT(T1368,C$21))=B$21,MAX(J$3:J1367)+1,0))</f>
        <v>0</v>
      </c>
      <c r="K1368" s="6">
        <f>IF(AND(O1368=B$23,Q1368=B$24),MAX(K$3:K1367)+1,0)</f>
        <v>0</v>
      </c>
    </row>
    <row r="1369" spans="8:11" ht="15" customHeight="1" x14ac:dyDescent="0.15">
      <c r="H1369" s="5">
        <f t="shared" si="22"/>
        <v>0</v>
      </c>
      <c r="I1369" s="5">
        <f>IF(MAX(I$1:I1366)&gt;=B$16,0,IF(OR(I1368=C$4,I1368=C$5,I1368=C$6,I1368=C$7,I1368=C$8,I1368=C$9,I1368=C$10,I1368=C$11,I1368=C$12,I1368=C$13,I1368=C$14,I1368=C$15),"本月合计",IF(I1368="本月合计","本年累计",MAX(I$3:I1368)+1)))</f>
        <v>0</v>
      </c>
      <c r="J1369" s="3">
        <f>IF(T1369="",0,IF(INT(LEFT(T1369,C$21))=B$21,MAX(J$3:J1368)+1,0))</f>
        <v>0</v>
      </c>
      <c r="K1369" s="6">
        <f>IF(AND(O1369=B$23,Q1369=B$24),MAX(K$3:K1368)+1,0)</f>
        <v>0</v>
      </c>
    </row>
    <row r="1370" spans="8:11" ht="15" customHeight="1" x14ac:dyDescent="0.15">
      <c r="H1370" s="5">
        <f t="shared" si="22"/>
        <v>0</v>
      </c>
      <c r="I1370" s="5">
        <f>IF(MAX(I$1:I1367)&gt;=B$16,0,IF(OR(I1369=C$4,I1369=C$5,I1369=C$6,I1369=C$7,I1369=C$8,I1369=C$9,I1369=C$10,I1369=C$11,I1369=C$12,I1369=C$13,I1369=C$14,I1369=C$15),"本月合计",IF(I1369="本月合计","本年累计",MAX(I$3:I1369)+1)))</f>
        <v>0</v>
      </c>
      <c r="J1370" s="3">
        <f>IF(T1370="",0,IF(INT(LEFT(T1370,C$21))=B$21,MAX(J$3:J1369)+1,0))</f>
        <v>0</v>
      </c>
      <c r="K1370" s="6">
        <f>IF(AND(O1370=B$23,Q1370=B$24),MAX(K$3:K1369)+1,0)</f>
        <v>0</v>
      </c>
    </row>
    <row r="1371" spans="8:11" ht="15" customHeight="1" x14ac:dyDescent="0.15">
      <c r="H1371" s="5">
        <f t="shared" si="22"/>
        <v>0</v>
      </c>
      <c r="I1371" s="5">
        <f>IF(MAX(I$1:I1368)&gt;=B$16,0,IF(OR(I1370=C$4,I1370=C$5,I1370=C$6,I1370=C$7,I1370=C$8,I1370=C$9,I1370=C$10,I1370=C$11,I1370=C$12,I1370=C$13,I1370=C$14,I1370=C$15),"本月合计",IF(I1370="本月合计","本年累计",MAX(I$3:I1370)+1)))</f>
        <v>0</v>
      </c>
      <c r="J1371" s="3">
        <f>IF(T1371="",0,IF(INT(LEFT(T1371,C$21))=B$21,MAX(J$3:J1370)+1,0))</f>
        <v>0</v>
      </c>
      <c r="K1371" s="6">
        <f>IF(AND(O1371=B$23,Q1371=B$24),MAX(K$3:K1370)+1,0)</f>
        <v>0</v>
      </c>
    </row>
    <row r="1372" spans="8:11" ht="15" customHeight="1" x14ac:dyDescent="0.15">
      <c r="H1372" s="5">
        <f t="shared" si="22"/>
        <v>0</v>
      </c>
      <c r="I1372" s="5">
        <f>IF(MAX(I$1:I1369)&gt;=B$16,0,IF(OR(I1371=C$4,I1371=C$5,I1371=C$6,I1371=C$7,I1371=C$8,I1371=C$9,I1371=C$10,I1371=C$11,I1371=C$12,I1371=C$13,I1371=C$14,I1371=C$15),"本月合计",IF(I1371="本月合计","本年累计",MAX(I$3:I1371)+1)))</f>
        <v>0</v>
      </c>
      <c r="J1372" s="3">
        <f>IF(T1372="",0,IF(INT(LEFT(T1372,C$21))=B$21,MAX(J$3:J1371)+1,0))</f>
        <v>0</v>
      </c>
      <c r="K1372" s="6">
        <f>IF(AND(O1372=B$23,Q1372=B$24),MAX(K$3:K1371)+1,0)</f>
        <v>0</v>
      </c>
    </row>
    <row r="1373" spans="8:11" ht="15" customHeight="1" x14ac:dyDescent="0.15">
      <c r="H1373" s="5">
        <f t="shared" si="22"/>
        <v>0</v>
      </c>
      <c r="I1373" s="5">
        <f>IF(MAX(I$1:I1370)&gt;=B$16,0,IF(OR(I1372=C$4,I1372=C$5,I1372=C$6,I1372=C$7,I1372=C$8,I1372=C$9,I1372=C$10,I1372=C$11,I1372=C$12,I1372=C$13,I1372=C$14,I1372=C$15),"本月合计",IF(I1372="本月合计","本年累计",MAX(I$3:I1372)+1)))</f>
        <v>0</v>
      </c>
      <c r="J1373" s="3">
        <f>IF(T1373="",0,IF(INT(LEFT(T1373,C$21))=B$21,MAX(J$3:J1372)+1,0))</f>
        <v>0</v>
      </c>
      <c r="K1373" s="6">
        <f>IF(AND(O1373=B$23,Q1373=B$24),MAX(K$3:K1372)+1,0)</f>
        <v>0</v>
      </c>
    </row>
    <row r="1374" spans="8:11" ht="15" customHeight="1" x14ac:dyDescent="0.15">
      <c r="H1374" s="5">
        <f t="shared" si="22"/>
        <v>0</v>
      </c>
      <c r="I1374" s="5">
        <f>IF(MAX(I$1:I1371)&gt;=B$16,0,IF(OR(I1373=C$4,I1373=C$5,I1373=C$6,I1373=C$7,I1373=C$8,I1373=C$9,I1373=C$10,I1373=C$11,I1373=C$12,I1373=C$13,I1373=C$14,I1373=C$15),"本月合计",IF(I1373="本月合计","本年累计",MAX(I$3:I1373)+1)))</f>
        <v>0</v>
      </c>
      <c r="J1374" s="3">
        <f>IF(T1374="",0,IF(INT(LEFT(T1374,C$21))=B$21,MAX(J$3:J1373)+1,0))</f>
        <v>0</v>
      </c>
      <c r="K1374" s="6">
        <f>IF(AND(O1374=B$23,Q1374=B$24),MAX(K$3:K1373)+1,0)</f>
        <v>0</v>
      </c>
    </row>
    <row r="1375" spans="8:11" ht="15" customHeight="1" x14ac:dyDescent="0.15">
      <c r="H1375" s="5">
        <f t="shared" si="22"/>
        <v>0</v>
      </c>
      <c r="I1375" s="5">
        <f>IF(MAX(I$1:I1372)&gt;=B$16,0,IF(OR(I1374=C$4,I1374=C$5,I1374=C$6,I1374=C$7,I1374=C$8,I1374=C$9,I1374=C$10,I1374=C$11,I1374=C$12,I1374=C$13,I1374=C$14,I1374=C$15),"本月合计",IF(I1374="本月合计","本年累计",MAX(I$3:I1374)+1)))</f>
        <v>0</v>
      </c>
      <c r="J1375" s="3">
        <f>IF(T1375="",0,IF(INT(LEFT(T1375,C$21))=B$21,MAX(J$3:J1374)+1,0))</f>
        <v>0</v>
      </c>
      <c r="K1375" s="6">
        <f>IF(AND(O1375=B$23,Q1375=B$24),MAX(K$3:K1374)+1,0)</f>
        <v>0</v>
      </c>
    </row>
    <row r="1376" spans="8:11" ht="15" customHeight="1" x14ac:dyDescent="0.15">
      <c r="H1376" s="5">
        <f t="shared" si="22"/>
        <v>0</v>
      </c>
      <c r="I1376" s="5">
        <f>IF(MAX(I$1:I1373)&gt;=B$16,0,IF(OR(I1375=C$4,I1375=C$5,I1375=C$6,I1375=C$7,I1375=C$8,I1375=C$9,I1375=C$10,I1375=C$11,I1375=C$12,I1375=C$13,I1375=C$14,I1375=C$15),"本月合计",IF(I1375="本月合计","本年累计",MAX(I$3:I1375)+1)))</f>
        <v>0</v>
      </c>
      <c r="J1376" s="3">
        <f>IF(T1376="",0,IF(INT(LEFT(T1376,C$21))=B$21,MAX(J$3:J1375)+1,0))</f>
        <v>0</v>
      </c>
      <c r="K1376" s="6">
        <f>IF(AND(O1376=B$23,Q1376=B$24),MAX(K$3:K1375)+1,0)</f>
        <v>0</v>
      </c>
    </row>
    <row r="1377" spans="8:11" ht="15" customHeight="1" x14ac:dyDescent="0.15">
      <c r="H1377" s="5">
        <f t="shared" si="22"/>
        <v>0</v>
      </c>
      <c r="I1377" s="5">
        <f>IF(MAX(I$1:I1374)&gt;=B$16,0,IF(OR(I1376=C$4,I1376=C$5,I1376=C$6,I1376=C$7,I1376=C$8,I1376=C$9,I1376=C$10,I1376=C$11,I1376=C$12,I1376=C$13,I1376=C$14,I1376=C$15),"本月合计",IF(I1376="本月合计","本年累计",MAX(I$3:I1376)+1)))</f>
        <v>0</v>
      </c>
      <c r="J1377" s="3">
        <f>IF(T1377="",0,IF(INT(LEFT(T1377,C$21))=B$21,MAX(J$3:J1376)+1,0))</f>
        <v>0</v>
      </c>
      <c r="K1377" s="6">
        <f>IF(AND(O1377=B$23,Q1377=B$24),MAX(K$3:K1376)+1,0)</f>
        <v>0</v>
      </c>
    </row>
    <row r="1378" spans="8:11" ht="15" customHeight="1" x14ac:dyDescent="0.15">
      <c r="H1378" s="5">
        <f t="shared" si="22"/>
        <v>0</v>
      </c>
      <c r="I1378" s="5">
        <f>IF(MAX(I$1:I1375)&gt;=B$16,0,IF(OR(I1377=C$4,I1377=C$5,I1377=C$6,I1377=C$7,I1377=C$8,I1377=C$9,I1377=C$10,I1377=C$11,I1377=C$12,I1377=C$13,I1377=C$14,I1377=C$15),"本月合计",IF(I1377="本月合计","本年累计",MAX(I$3:I1377)+1)))</f>
        <v>0</v>
      </c>
      <c r="J1378" s="3">
        <f>IF(T1378="",0,IF(INT(LEFT(T1378,C$21))=B$21,MAX(J$3:J1377)+1,0))</f>
        <v>0</v>
      </c>
      <c r="K1378" s="6">
        <f>IF(AND(O1378=B$23,Q1378=B$24),MAX(K$3:K1377)+1,0)</f>
        <v>0</v>
      </c>
    </row>
    <row r="1379" spans="8:11" ht="15" customHeight="1" x14ac:dyDescent="0.15">
      <c r="H1379" s="5">
        <f t="shared" si="22"/>
        <v>0</v>
      </c>
      <c r="I1379" s="5">
        <f>IF(MAX(I$1:I1376)&gt;=B$16,0,IF(OR(I1378=C$4,I1378=C$5,I1378=C$6,I1378=C$7,I1378=C$8,I1378=C$9,I1378=C$10,I1378=C$11,I1378=C$12,I1378=C$13,I1378=C$14,I1378=C$15),"本月合计",IF(I1378="本月合计","本年累计",MAX(I$3:I1378)+1)))</f>
        <v>0</v>
      </c>
      <c r="J1379" s="3">
        <f>IF(T1379="",0,IF(INT(LEFT(T1379,C$21))=B$21,MAX(J$3:J1378)+1,0))</f>
        <v>0</v>
      </c>
      <c r="K1379" s="6">
        <f>IF(AND(O1379=B$23,Q1379=B$24),MAX(K$3:K1378)+1,0)</f>
        <v>0</v>
      </c>
    </row>
    <row r="1380" spans="8:11" ht="15" customHeight="1" x14ac:dyDescent="0.15">
      <c r="H1380" s="5">
        <f t="shared" si="22"/>
        <v>0</v>
      </c>
      <c r="I1380" s="5">
        <f>IF(MAX(I$1:I1377)&gt;=B$16,0,IF(OR(I1379=C$4,I1379=C$5,I1379=C$6,I1379=C$7,I1379=C$8,I1379=C$9,I1379=C$10,I1379=C$11,I1379=C$12,I1379=C$13,I1379=C$14,I1379=C$15),"本月合计",IF(I1379="本月合计","本年累计",MAX(I$3:I1379)+1)))</f>
        <v>0</v>
      </c>
      <c r="J1380" s="3">
        <f>IF(T1380="",0,IF(INT(LEFT(T1380,C$21))=B$21,MAX(J$3:J1379)+1,0))</f>
        <v>0</v>
      </c>
      <c r="K1380" s="6">
        <f>IF(AND(O1380=B$23,Q1380=B$24),MAX(K$3:K1379)+1,0)</f>
        <v>0</v>
      </c>
    </row>
    <row r="1381" spans="8:11" ht="15" customHeight="1" x14ac:dyDescent="0.15">
      <c r="H1381" s="5">
        <f t="shared" si="22"/>
        <v>0</v>
      </c>
      <c r="I1381" s="5">
        <f>IF(MAX(I$1:I1378)&gt;=B$16,0,IF(OR(I1380=C$4,I1380=C$5,I1380=C$6,I1380=C$7,I1380=C$8,I1380=C$9,I1380=C$10,I1380=C$11,I1380=C$12,I1380=C$13,I1380=C$14,I1380=C$15),"本月合计",IF(I1380="本月合计","本年累计",MAX(I$3:I1380)+1)))</f>
        <v>0</v>
      </c>
      <c r="J1381" s="3">
        <f>IF(T1381="",0,IF(INT(LEFT(T1381,C$21))=B$21,MAX(J$3:J1380)+1,0))</f>
        <v>0</v>
      </c>
      <c r="K1381" s="6">
        <f>IF(AND(O1381=B$23,Q1381=B$24),MAX(K$3:K1380)+1,0)</f>
        <v>0</v>
      </c>
    </row>
    <row r="1382" spans="8:11" ht="15" customHeight="1" x14ac:dyDescent="0.15">
      <c r="H1382" s="5">
        <f t="shared" si="22"/>
        <v>0</v>
      </c>
      <c r="I1382" s="5">
        <f>IF(MAX(I$1:I1379)&gt;=B$16,0,IF(OR(I1381=C$4,I1381=C$5,I1381=C$6,I1381=C$7,I1381=C$8,I1381=C$9,I1381=C$10,I1381=C$11,I1381=C$12,I1381=C$13,I1381=C$14,I1381=C$15),"本月合计",IF(I1381="本月合计","本年累计",MAX(I$3:I1381)+1)))</f>
        <v>0</v>
      </c>
      <c r="J1382" s="3">
        <f>IF(T1382="",0,IF(INT(LEFT(T1382,C$21))=B$21,MAX(J$3:J1381)+1,0))</f>
        <v>0</v>
      </c>
      <c r="K1382" s="6">
        <f>IF(AND(O1382=B$23,Q1382=B$24),MAX(K$3:K1381)+1,0)</f>
        <v>0</v>
      </c>
    </row>
    <row r="1383" spans="8:11" ht="15" customHeight="1" x14ac:dyDescent="0.15">
      <c r="H1383" s="5">
        <f t="shared" si="22"/>
        <v>0</v>
      </c>
      <c r="I1383" s="5">
        <f>IF(MAX(I$1:I1380)&gt;=B$16,0,IF(OR(I1382=C$4,I1382=C$5,I1382=C$6,I1382=C$7,I1382=C$8,I1382=C$9,I1382=C$10,I1382=C$11,I1382=C$12,I1382=C$13,I1382=C$14,I1382=C$15),"本月合计",IF(I1382="本月合计","本年累计",MAX(I$3:I1382)+1)))</f>
        <v>0</v>
      </c>
      <c r="J1383" s="3">
        <f>IF(T1383="",0,IF(INT(LEFT(T1383,C$21))=B$21,MAX(J$3:J1382)+1,0))</f>
        <v>0</v>
      </c>
      <c r="K1383" s="6">
        <f>IF(AND(O1383=B$23,Q1383=B$24),MAX(K$3:K1382)+1,0)</f>
        <v>0</v>
      </c>
    </row>
    <row r="1384" spans="8:11" ht="15" customHeight="1" x14ac:dyDescent="0.15">
      <c r="H1384" s="5">
        <f t="shared" si="22"/>
        <v>0</v>
      </c>
      <c r="I1384" s="5">
        <f>IF(MAX(I$1:I1381)&gt;=B$16,0,IF(OR(I1383=C$4,I1383=C$5,I1383=C$6,I1383=C$7,I1383=C$8,I1383=C$9,I1383=C$10,I1383=C$11,I1383=C$12,I1383=C$13,I1383=C$14,I1383=C$15),"本月合计",IF(I1383="本月合计","本年累计",MAX(I$3:I1383)+1)))</f>
        <v>0</v>
      </c>
      <c r="J1384" s="3">
        <f>IF(T1384="",0,IF(INT(LEFT(T1384,C$21))=B$21,MAX(J$3:J1383)+1,0))</f>
        <v>0</v>
      </c>
      <c r="K1384" s="6">
        <f>IF(AND(O1384=B$23,Q1384=B$24),MAX(K$3:K1383)+1,0)</f>
        <v>0</v>
      </c>
    </row>
    <row r="1385" spans="8:11" ht="15" customHeight="1" x14ac:dyDescent="0.15">
      <c r="H1385" s="5">
        <f t="shared" si="22"/>
        <v>0</v>
      </c>
      <c r="I1385" s="5">
        <f>IF(MAX(I$1:I1382)&gt;=B$16,0,IF(OR(I1384=C$4,I1384=C$5,I1384=C$6,I1384=C$7,I1384=C$8,I1384=C$9,I1384=C$10,I1384=C$11,I1384=C$12,I1384=C$13,I1384=C$14,I1384=C$15),"本月合计",IF(I1384="本月合计","本年累计",MAX(I$3:I1384)+1)))</f>
        <v>0</v>
      </c>
      <c r="J1385" s="3">
        <f>IF(T1385="",0,IF(INT(LEFT(T1385,C$21))=B$21,MAX(J$3:J1384)+1,0))</f>
        <v>0</v>
      </c>
      <c r="K1385" s="6">
        <f>IF(AND(O1385=B$23,Q1385=B$24),MAX(K$3:K1384)+1,0)</f>
        <v>0</v>
      </c>
    </row>
    <row r="1386" spans="8:11" ht="15" customHeight="1" x14ac:dyDescent="0.15">
      <c r="H1386" s="5">
        <f t="shared" si="22"/>
        <v>0</v>
      </c>
      <c r="I1386" s="5">
        <f>IF(MAX(I$1:I1383)&gt;=B$16,0,IF(OR(I1385=C$4,I1385=C$5,I1385=C$6,I1385=C$7,I1385=C$8,I1385=C$9,I1385=C$10,I1385=C$11,I1385=C$12,I1385=C$13,I1385=C$14,I1385=C$15),"本月合计",IF(I1385="本月合计","本年累计",MAX(I$3:I1385)+1)))</f>
        <v>0</v>
      </c>
      <c r="J1386" s="3">
        <f>IF(T1386="",0,IF(INT(LEFT(T1386,C$21))=B$21,MAX(J$3:J1385)+1,0))</f>
        <v>0</v>
      </c>
      <c r="K1386" s="6">
        <f>IF(AND(O1386=B$23,Q1386=B$24),MAX(K$3:K1385)+1,0)</f>
        <v>0</v>
      </c>
    </row>
    <row r="1387" spans="8:11" ht="15" customHeight="1" x14ac:dyDescent="0.15">
      <c r="H1387" s="5">
        <f t="shared" si="22"/>
        <v>0</v>
      </c>
      <c r="I1387" s="5">
        <f>IF(MAX(I$1:I1384)&gt;=B$16,0,IF(OR(I1386=C$4,I1386=C$5,I1386=C$6,I1386=C$7,I1386=C$8,I1386=C$9,I1386=C$10,I1386=C$11,I1386=C$12,I1386=C$13,I1386=C$14,I1386=C$15),"本月合计",IF(I1386="本月合计","本年累计",MAX(I$3:I1386)+1)))</f>
        <v>0</v>
      </c>
      <c r="J1387" s="3">
        <f>IF(T1387="",0,IF(INT(LEFT(T1387,C$21))=B$21,MAX(J$3:J1386)+1,0))</f>
        <v>0</v>
      </c>
      <c r="K1387" s="6">
        <f>IF(AND(O1387=B$23,Q1387=B$24),MAX(K$3:K1386)+1,0)</f>
        <v>0</v>
      </c>
    </row>
    <row r="1388" spans="8:11" ht="15" customHeight="1" x14ac:dyDescent="0.15">
      <c r="H1388" s="5">
        <f t="shared" si="22"/>
        <v>0</v>
      </c>
      <c r="I1388" s="5">
        <f>IF(MAX(I$1:I1385)&gt;=B$16,0,IF(OR(I1387=C$4,I1387=C$5,I1387=C$6,I1387=C$7,I1387=C$8,I1387=C$9,I1387=C$10,I1387=C$11,I1387=C$12,I1387=C$13,I1387=C$14,I1387=C$15),"本月合计",IF(I1387="本月合计","本年累计",MAX(I$3:I1387)+1)))</f>
        <v>0</v>
      </c>
      <c r="J1388" s="3">
        <f>IF(T1388="",0,IF(INT(LEFT(T1388,C$21))=B$21,MAX(J$3:J1387)+1,0))</f>
        <v>0</v>
      </c>
      <c r="K1388" s="6">
        <f>IF(AND(O1388=B$23,Q1388=B$24),MAX(K$3:K1387)+1,0)</f>
        <v>0</v>
      </c>
    </row>
    <row r="1389" spans="8:11" ht="15" customHeight="1" x14ac:dyDescent="0.15">
      <c r="H1389" s="5">
        <f t="shared" si="22"/>
        <v>0</v>
      </c>
      <c r="I1389" s="5">
        <f>IF(MAX(I$1:I1386)&gt;=B$16,0,IF(OR(I1388=C$4,I1388=C$5,I1388=C$6,I1388=C$7,I1388=C$8,I1388=C$9,I1388=C$10,I1388=C$11,I1388=C$12,I1388=C$13,I1388=C$14,I1388=C$15),"本月合计",IF(I1388="本月合计","本年累计",MAX(I$3:I1388)+1)))</f>
        <v>0</v>
      </c>
      <c r="J1389" s="3">
        <f>IF(T1389="",0,IF(INT(LEFT(T1389,C$21))=B$21,MAX(J$3:J1388)+1,0))</f>
        <v>0</v>
      </c>
      <c r="K1389" s="6">
        <f>IF(AND(O1389=B$23,Q1389=B$24),MAX(K$3:K1388)+1,0)</f>
        <v>0</v>
      </c>
    </row>
    <row r="1390" spans="8:11" ht="15" customHeight="1" x14ac:dyDescent="0.15">
      <c r="H1390" s="5">
        <f t="shared" si="22"/>
        <v>0</v>
      </c>
      <c r="I1390" s="5">
        <f>IF(MAX(I$1:I1387)&gt;=B$16,0,IF(OR(I1389=C$4,I1389=C$5,I1389=C$6,I1389=C$7,I1389=C$8,I1389=C$9,I1389=C$10,I1389=C$11,I1389=C$12,I1389=C$13,I1389=C$14,I1389=C$15),"本月合计",IF(I1389="本月合计","本年累计",MAX(I$3:I1389)+1)))</f>
        <v>0</v>
      </c>
      <c r="J1390" s="3">
        <f>IF(T1390="",0,IF(INT(LEFT(T1390,C$21))=B$21,MAX(J$3:J1389)+1,0))</f>
        <v>0</v>
      </c>
      <c r="K1390" s="6">
        <f>IF(AND(O1390=B$23,Q1390=B$24),MAX(K$3:K1389)+1,0)</f>
        <v>0</v>
      </c>
    </row>
    <row r="1391" spans="8:11" ht="15" customHeight="1" x14ac:dyDescent="0.15">
      <c r="H1391" s="5">
        <f t="shared" si="22"/>
        <v>0</v>
      </c>
      <c r="I1391" s="5">
        <f>IF(MAX(I$1:I1388)&gt;=B$16,0,IF(OR(I1390=C$4,I1390=C$5,I1390=C$6,I1390=C$7,I1390=C$8,I1390=C$9,I1390=C$10,I1390=C$11,I1390=C$12,I1390=C$13,I1390=C$14,I1390=C$15),"本月合计",IF(I1390="本月合计","本年累计",MAX(I$3:I1390)+1)))</f>
        <v>0</v>
      </c>
      <c r="J1391" s="3">
        <f>IF(T1391="",0,IF(INT(LEFT(T1391,C$21))=B$21,MAX(J$3:J1390)+1,0))</f>
        <v>0</v>
      </c>
      <c r="K1391" s="6">
        <f>IF(AND(O1391=B$23,Q1391=B$24),MAX(K$3:K1390)+1,0)</f>
        <v>0</v>
      </c>
    </row>
    <row r="1392" spans="8:11" ht="15" customHeight="1" x14ac:dyDescent="0.15">
      <c r="H1392" s="5">
        <f t="shared" si="22"/>
        <v>0</v>
      </c>
      <c r="I1392" s="5">
        <f>IF(MAX(I$1:I1389)&gt;=B$16,0,IF(OR(I1391=C$4,I1391=C$5,I1391=C$6,I1391=C$7,I1391=C$8,I1391=C$9,I1391=C$10,I1391=C$11,I1391=C$12,I1391=C$13,I1391=C$14,I1391=C$15),"本月合计",IF(I1391="本月合计","本年累计",MAX(I$3:I1391)+1)))</f>
        <v>0</v>
      </c>
      <c r="J1392" s="3">
        <f>IF(T1392="",0,IF(INT(LEFT(T1392,C$21))=B$21,MAX(J$3:J1391)+1,0))</f>
        <v>0</v>
      </c>
      <c r="K1392" s="6">
        <f>IF(AND(O1392=B$23,Q1392=B$24),MAX(K$3:K1391)+1,0)</f>
        <v>0</v>
      </c>
    </row>
    <row r="1393" spans="8:11" ht="15" customHeight="1" x14ac:dyDescent="0.15">
      <c r="H1393" s="5">
        <f t="shared" si="22"/>
        <v>0</v>
      </c>
      <c r="I1393" s="5">
        <f>IF(MAX(I$1:I1390)&gt;=B$16,0,IF(OR(I1392=C$4,I1392=C$5,I1392=C$6,I1392=C$7,I1392=C$8,I1392=C$9,I1392=C$10,I1392=C$11,I1392=C$12,I1392=C$13,I1392=C$14,I1392=C$15),"本月合计",IF(I1392="本月合计","本年累计",MAX(I$3:I1392)+1)))</f>
        <v>0</v>
      </c>
      <c r="J1393" s="3">
        <f>IF(T1393="",0,IF(INT(LEFT(T1393,C$21))=B$21,MAX(J$3:J1392)+1,0))</f>
        <v>0</v>
      </c>
      <c r="K1393" s="6">
        <f>IF(AND(O1393=B$23,Q1393=B$24),MAX(K$3:K1392)+1,0)</f>
        <v>0</v>
      </c>
    </row>
    <row r="1394" spans="8:11" ht="15" customHeight="1" x14ac:dyDescent="0.15">
      <c r="H1394" s="5">
        <f t="shared" si="22"/>
        <v>0</v>
      </c>
      <c r="I1394" s="5">
        <f>IF(MAX(I$1:I1391)&gt;=B$16,0,IF(OR(I1393=C$4,I1393=C$5,I1393=C$6,I1393=C$7,I1393=C$8,I1393=C$9,I1393=C$10,I1393=C$11,I1393=C$12,I1393=C$13,I1393=C$14,I1393=C$15),"本月合计",IF(I1393="本月合计","本年累计",MAX(I$3:I1393)+1)))</f>
        <v>0</v>
      </c>
      <c r="J1394" s="3">
        <f>IF(T1394="",0,IF(INT(LEFT(T1394,C$21))=B$21,MAX(J$3:J1393)+1,0))</f>
        <v>0</v>
      </c>
      <c r="K1394" s="6">
        <f>IF(AND(O1394=B$23,Q1394=B$24),MAX(K$3:K1393)+1,0)</f>
        <v>0</v>
      </c>
    </row>
    <row r="1395" spans="8:11" ht="15" customHeight="1" x14ac:dyDescent="0.15">
      <c r="H1395" s="5">
        <f t="shared" si="22"/>
        <v>0</v>
      </c>
      <c r="I1395" s="5">
        <f>IF(MAX(I$1:I1392)&gt;=B$16,0,IF(OR(I1394=C$4,I1394=C$5,I1394=C$6,I1394=C$7,I1394=C$8,I1394=C$9,I1394=C$10,I1394=C$11,I1394=C$12,I1394=C$13,I1394=C$14,I1394=C$15),"本月合计",IF(I1394="本月合计","本年累计",MAX(I$3:I1394)+1)))</f>
        <v>0</v>
      </c>
      <c r="J1395" s="3">
        <f>IF(T1395="",0,IF(INT(LEFT(T1395,C$21))=B$21,MAX(J$3:J1394)+1,0))</f>
        <v>0</v>
      </c>
      <c r="K1395" s="6">
        <f>IF(AND(O1395=B$23,Q1395=B$24),MAX(K$3:K1394)+1,0)</f>
        <v>0</v>
      </c>
    </row>
    <row r="1396" spans="8:11" ht="15" customHeight="1" x14ac:dyDescent="0.15">
      <c r="H1396" s="5">
        <f t="shared" si="22"/>
        <v>0</v>
      </c>
      <c r="I1396" s="5">
        <f>IF(MAX(I$1:I1393)&gt;=B$16,0,IF(OR(I1395=C$4,I1395=C$5,I1395=C$6,I1395=C$7,I1395=C$8,I1395=C$9,I1395=C$10,I1395=C$11,I1395=C$12,I1395=C$13,I1395=C$14,I1395=C$15),"本月合计",IF(I1395="本月合计","本年累计",MAX(I$3:I1395)+1)))</f>
        <v>0</v>
      </c>
      <c r="J1396" s="3">
        <f>IF(T1396="",0,IF(INT(LEFT(T1396,C$21))=B$21,MAX(J$3:J1395)+1,0))</f>
        <v>0</v>
      </c>
      <c r="K1396" s="6">
        <f>IF(AND(O1396=B$23,Q1396=B$24),MAX(K$3:K1395)+1,0)</f>
        <v>0</v>
      </c>
    </row>
    <row r="1397" spans="8:11" ht="15" customHeight="1" x14ac:dyDescent="0.15">
      <c r="H1397" s="5">
        <f t="shared" si="22"/>
        <v>0</v>
      </c>
      <c r="I1397" s="5">
        <f>IF(MAX(I$1:I1394)&gt;=B$16,0,IF(OR(I1396=C$4,I1396=C$5,I1396=C$6,I1396=C$7,I1396=C$8,I1396=C$9,I1396=C$10,I1396=C$11,I1396=C$12,I1396=C$13,I1396=C$14,I1396=C$15),"本月合计",IF(I1396="本月合计","本年累计",MAX(I$3:I1396)+1)))</f>
        <v>0</v>
      </c>
      <c r="J1397" s="3">
        <f>IF(T1397="",0,IF(INT(LEFT(T1397,C$21))=B$21,MAX(J$3:J1396)+1,0))</f>
        <v>0</v>
      </c>
      <c r="K1397" s="6">
        <f>IF(AND(O1397=B$23,Q1397=B$24),MAX(K$3:K1396)+1,0)</f>
        <v>0</v>
      </c>
    </row>
    <row r="1398" spans="8:11" ht="15" customHeight="1" x14ac:dyDescent="0.15">
      <c r="H1398" s="5">
        <f t="shared" si="22"/>
        <v>0</v>
      </c>
      <c r="I1398" s="5">
        <f>IF(MAX(I$1:I1395)&gt;=B$16,0,IF(OR(I1397=C$4,I1397=C$5,I1397=C$6,I1397=C$7,I1397=C$8,I1397=C$9,I1397=C$10,I1397=C$11,I1397=C$12,I1397=C$13,I1397=C$14,I1397=C$15),"本月合计",IF(I1397="本月合计","本年累计",MAX(I$3:I1397)+1)))</f>
        <v>0</v>
      </c>
      <c r="J1398" s="3">
        <f>IF(T1398="",0,IF(INT(LEFT(T1398,C$21))=B$21,MAX(J$3:J1397)+1,0))</f>
        <v>0</v>
      </c>
      <c r="K1398" s="6">
        <f>IF(AND(O1398=B$23,Q1398=B$24),MAX(K$3:K1397)+1,0)</f>
        <v>0</v>
      </c>
    </row>
    <row r="1399" spans="8:11" ht="15" customHeight="1" x14ac:dyDescent="0.15">
      <c r="H1399" s="5">
        <f t="shared" si="22"/>
        <v>0</v>
      </c>
      <c r="I1399" s="5">
        <f>IF(MAX(I$1:I1396)&gt;=B$16,0,IF(OR(I1398=C$4,I1398=C$5,I1398=C$6,I1398=C$7,I1398=C$8,I1398=C$9,I1398=C$10,I1398=C$11,I1398=C$12,I1398=C$13,I1398=C$14,I1398=C$15),"本月合计",IF(I1398="本月合计","本年累计",MAX(I$3:I1398)+1)))</f>
        <v>0</v>
      </c>
      <c r="J1399" s="3">
        <f>IF(T1399="",0,IF(INT(LEFT(T1399,C$21))=B$21,MAX(J$3:J1398)+1,0))</f>
        <v>0</v>
      </c>
      <c r="K1399" s="6">
        <f>IF(AND(O1399=B$23,Q1399=B$24),MAX(K$3:K1398)+1,0)</f>
        <v>0</v>
      </c>
    </row>
    <row r="1400" spans="8:11" ht="15" customHeight="1" x14ac:dyDescent="0.15">
      <c r="H1400" s="5">
        <f t="shared" si="22"/>
        <v>0</v>
      </c>
      <c r="I1400" s="5">
        <f>IF(MAX(I$1:I1397)&gt;=B$16,0,IF(OR(I1399=C$4,I1399=C$5,I1399=C$6,I1399=C$7,I1399=C$8,I1399=C$9,I1399=C$10,I1399=C$11,I1399=C$12,I1399=C$13,I1399=C$14,I1399=C$15),"本月合计",IF(I1399="本月合计","本年累计",MAX(I$3:I1399)+1)))</f>
        <v>0</v>
      </c>
      <c r="J1400" s="3">
        <f>IF(T1400="",0,IF(INT(LEFT(T1400,C$21))=B$21,MAX(J$3:J1399)+1,0))</f>
        <v>0</v>
      </c>
      <c r="K1400" s="6">
        <f>IF(AND(O1400=B$23,Q1400=B$24),MAX(K$3:K1399)+1,0)</f>
        <v>0</v>
      </c>
    </row>
    <row r="1401" spans="8:11" ht="15" customHeight="1" x14ac:dyDescent="0.15">
      <c r="H1401" s="5">
        <f t="shared" si="22"/>
        <v>0</v>
      </c>
      <c r="I1401" s="5">
        <f>IF(MAX(I$1:I1398)&gt;=B$16,0,IF(OR(I1400=C$4,I1400=C$5,I1400=C$6,I1400=C$7,I1400=C$8,I1400=C$9,I1400=C$10,I1400=C$11,I1400=C$12,I1400=C$13,I1400=C$14,I1400=C$15),"本月合计",IF(I1400="本月合计","本年累计",MAX(I$3:I1400)+1)))</f>
        <v>0</v>
      </c>
      <c r="J1401" s="3">
        <f>IF(T1401="",0,IF(INT(LEFT(T1401,C$21))=B$21,MAX(J$3:J1400)+1,0))</f>
        <v>0</v>
      </c>
      <c r="K1401" s="6">
        <f>IF(AND(O1401=B$23,Q1401=B$24),MAX(K$3:K1400)+1,0)</f>
        <v>0</v>
      </c>
    </row>
    <row r="1402" spans="8:11" ht="15" customHeight="1" x14ac:dyDescent="0.15">
      <c r="H1402" s="5">
        <f t="shared" si="22"/>
        <v>0</v>
      </c>
      <c r="I1402" s="5">
        <f>IF(MAX(I$1:I1399)&gt;=B$16,0,IF(OR(I1401=C$4,I1401=C$5,I1401=C$6,I1401=C$7,I1401=C$8,I1401=C$9,I1401=C$10,I1401=C$11,I1401=C$12,I1401=C$13,I1401=C$14,I1401=C$15),"本月合计",IF(I1401="本月合计","本年累计",MAX(I$3:I1401)+1)))</f>
        <v>0</v>
      </c>
      <c r="J1402" s="3">
        <f>IF(T1402="",0,IF(INT(LEFT(T1402,C$21))=B$21,MAX(J$3:J1401)+1,0))</f>
        <v>0</v>
      </c>
      <c r="K1402" s="6">
        <f>IF(AND(O1402=B$23,Q1402=B$24),MAX(K$3:K1401)+1,0)</f>
        <v>0</v>
      </c>
    </row>
    <row r="1403" spans="8:11" ht="15" customHeight="1" x14ac:dyDescent="0.15">
      <c r="H1403" s="5">
        <f t="shared" si="22"/>
        <v>0</v>
      </c>
      <c r="I1403" s="5">
        <f>IF(MAX(I$1:I1400)&gt;=B$16,0,IF(OR(I1402=C$4,I1402=C$5,I1402=C$6,I1402=C$7,I1402=C$8,I1402=C$9,I1402=C$10,I1402=C$11,I1402=C$12,I1402=C$13,I1402=C$14,I1402=C$15),"本月合计",IF(I1402="本月合计","本年累计",MAX(I$3:I1402)+1)))</f>
        <v>0</v>
      </c>
      <c r="J1403" s="3">
        <f>IF(T1403="",0,IF(INT(LEFT(T1403,C$21))=B$21,MAX(J$3:J1402)+1,0))</f>
        <v>0</v>
      </c>
      <c r="K1403" s="6">
        <f>IF(AND(O1403=B$23,Q1403=B$24),MAX(K$3:K1402)+1,0)</f>
        <v>0</v>
      </c>
    </row>
    <row r="1404" spans="8:11" ht="15" customHeight="1" x14ac:dyDescent="0.15">
      <c r="H1404" s="5">
        <f t="shared" si="22"/>
        <v>0</v>
      </c>
      <c r="I1404" s="5">
        <f>IF(MAX(I$1:I1401)&gt;=B$16,0,IF(OR(I1403=C$4,I1403=C$5,I1403=C$6,I1403=C$7,I1403=C$8,I1403=C$9,I1403=C$10,I1403=C$11,I1403=C$12,I1403=C$13,I1403=C$14,I1403=C$15),"本月合计",IF(I1403="本月合计","本年累计",MAX(I$3:I1403)+1)))</f>
        <v>0</v>
      </c>
      <c r="J1404" s="3">
        <f>IF(T1404="",0,IF(INT(LEFT(T1404,C$21))=B$21,MAX(J$3:J1403)+1,0))</f>
        <v>0</v>
      </c>
      <c r="K1404" s="6">
        <f>IF(AND(O1404=B$23,Q1404=B$24),MAX(K$3:K1403)+1,0)</f>
        <v>0</v>
      </c>
    </row>
    <row r="1405" spans="8:11" ht="15" customHeight="1" x14ac:dyDescent="0.15">
      <c r="H1405" s="5">
        <f t="shared" si="22"/>
        <v>0</v>
      </c>
      <c r="I1405" s="5">
        <f>IF(MAX(I$1:I1402)&gt;=B$16,0,IF(OR(I1404=C$4,I1404=C$5,I1404=C$6,I1404=C$7,I1404=C$8,I1404=C$9,I1404=C$10,I1404=C$11,I1404=C$12,I1404=C$13,I1404=C$14,I1404=C$15),"本月合计",IF(I1404="本月合计","本年累计",MAX(I$3:I1404)+1)))</f>
        <v>0</v>
      </c>
      <c r="J1405" s="3">
        <f>IF(T1405="",0,IF(INT(LEFT(T1405,C$21))=B$21,MAX(J$3:J1404)+1,0))</f>
        <v>0</v>
      </c>
      <c r="K1405" s="6">
        <f>IF(AND(O1405=B$23,Q1405=B$24),MAX(K$3:K1404)+1,0)</f>
        <v>0</v>
      </c>
    </row>
    <row r="1406" spans="8:11" ht="15" customHeight="1" x14ac:dyDescent="0.15">
      <c r="H1406" s="5">
        <f t="shared" si="22"/>
        <v>0</v>
      </c>
      <c r="I1406" s="5">
        <f>IF(MAX(I$1:I1403)&gt;=B$16,0,IF(OR(I1405=C$4,I1405=C$5,I1405=C$6,I1405=C$7,I1405=C$8,I1405=C$9,I1405=C$10,I1405=C$11,I1405=C$12,I1405=C$13,I1405=C$14,I1405=C$15),"本月合计",IF(I1405="本月合计","本年累计",MAX(I$3:I1405)+1)))</f>
        <v>0</v>
      </c>
      <c r="J1406" s="3">
        <f>IF(T1406="",0,IF(INT(LEFT(T1406,C$21))=B$21,MAX(J$3:J1405)+1,0))</f>
        <v>0</v>
      </c>
      <c r="K1406" s="6">
        <f>IF(AND(O1406=B$23,Q1406=B$24),MAX(K$3:K1405)+1,0)</f>
        <v>0</v>
      </c>
    </row>
    <row r="1407" spans="8:11" ht="15" customHeight="1" x14ac:dyDescent="0.15">
      <c r="H1407" s="5">
        <f t="shared" si="22"/>
        <v>0</v>
      </c>
      <c r="I1407" s="5">
        <f>IF(MAX(I$1:I1404)&gt;=B$16,0,IF(OR(I1406=C$4,I1406=C$5,I1406=C$6,I1406=C$7,I1406=C$8,I1406=C$9,I1406=C$10,I1406=C$11,I1406=C$12,I1406=C$13,I1406=C$14,I1406=C$15),"本月合计",IF(I1406="本月合计","本年累计",MAX(I$3:I1406)+1)))</f>
        <v>0</v>
      </c>
      <c r="J1407" s="3">
        <f>IF(T1407="",0,IF(INT(LEFT(T1407,C$21))=B$21,MAX(J$3:J1406)+1,0))</f>
        <v>0</v>
      </c>
      <c r="K1407" s="6">
        <f>IF(AND(O1407=B$23,Q1407=B$24),MAX(K$3:K1406)+1,0)</f>
        <v>0</v>
      </c>
    </row>
    <row r="1408" spans="8:11" ht="15" customHeight="1" x14ac:dyDescent="0.15">
      <c r="H1408" s="5">
        <f t="shared" si="22"/>
        <v>0</v>
      </c>
      <c r="I1408" s="5">
        <f>IF(MAX(I$1:I1405)&gt;=B$16,0,IF(OR(I1407=C$4,I1407=C$5,I1407=C$6,I1407=C$7,I1407=C$8,I1407=C$9,I1407=C$10,I1407=C$11,I1407=C$12,I1407=C$13,I1407=C$14,I1407=C$15),"本月合计",IF(I1407="本月合计","本年累计",MAX(I$3:I1407)+1)))</f>
        <v>0</v>
      </c>
      <c r="J1408" s="3">
        <f>IF(T1408="",0,IF(INT(LEFT(T1408,C$21))=B$21,MAX(J$3:J1407)+1,0))</f>
        <v>0</v>
      </c>
      <c r="K1408" s="6">
        <f>IF(AND(O1408=B$23,Q1408=B$24),MAX(K$3:K1407)+1,0)</f>
        <v>0</v>
      </c>
    </row>
    <row r="1409" spans="8:11" ht="15" customHeight="1" x14ac:dyDescent="0.15">
      <c r="H1409" s="5">
        <f t="shared" si="22"/>
        <v>0</v>
      </c>
      <c r="I1409" s="5">
        <f>IF(MAX(I$1:I1406)&gt;=B$16,0,IF(OR(I1408=C$4,I1408=C$5,I1408=C$6,I1408=C$7,I1408=C$8,I1408=C$9,I1408=C$10,I1408=C$11,I1408=C$12,I1408=C$13,I1408=C$14,I1408=C$15),"本月合计",IF(I1408="本月合计","本年累计",MAX(I$3:I1408)+1)))</f>
        <v>0</v>
      </c>
      <c r="J1409" s="3">
        <f>IF(T1409="",0,IF(INT(LEFT(T1409,C$21))=B$21,MAX(J$3:J1408)+1,0))</f>
        <v>0</v>
      </c>
      <c r="K1409" s="6">
        <f>IF(AND(O1409=B$23,Q1409=B$24),MAX(K$3:K1408)+1,0)</f>
        <v>0</v>
      </c>
    </row>
    <row r="1410" spans="8:11" ht="15" customHeight="1" x14ac:dyDescent="0.15">
      <c r="H1410" s="5">
        <f t="shared" si="22"/>
        <v>0</v>
      </c>
      <c r="I1410" s="5">
        <f>IF(MAX(I$1:I1407)&gt;=B$16,0,IF(OR(I1409=C$4,I1409=C$5,I1409=C$6,I1409=C$7,I1409=C$8,I1409=C$9,I1409=C$10,I1409=C$11,I1409=C$12,I1409=C$13,I1409=C$14,I1409=C$15),"本月合计",IF(I1409="本月合计","本年累计",MAX(I$3:I1409)+1)))</f>
        <v>0</v>
      </c>
      <c r="J1410" s="3">
        <f>IF(T1410="",0,IF(INT(LEFT(T1410,C$21))=B$21,MAX(J$3:J1409)+1,0))</f>
        <v>0</v>
      </c>
      <c r="K1410" s="6">
        <f>IF(AND(O1410=B$23,Q1410=B$24),MAX(K$3:K1409)+1,0)</f>
        <v>0</v>
      </c>
    </row>
    <row r="1411" spans="8:11" ht="15" customHeight="1" x14ac:dyDescent="0.15">
      <c r="H1411" s="5">
        <f t="shared" si="22"/>
        <v>0</v>
      </c>
      <c r="I1411" s="5">
        <f>IF(MAX(I$1:I1408)&gt;=B$16,0,IF(OR(I1410=C$4,I1410=C$5,I1410=C$6,I1410=C$7,I1410=C$8,I1410=C$9,I1410=C$10,I1410=C$11,I1410=C$12,I1410=C$13,I1410=C$14,I1410=C$15),"本月合计",IF(I1410="本月合计","本年累计",MAX(I$3:I1410)+1)))</f>
        <v>0</v>
      </c>
      <c r="J1411" s="3">
        <f>IF(T1411="",0,IF(INT(LEFT(T1411,C$21))=B$21,MAX(J$3:J1410)+1,0))</f>
        <v>0</v>
      </c>
      <c r="K1411" s="6">
        <f>IF(AND(O1411=B$23,Q1411=B$24),MAX(K$3:K1410)+1,0)</f>
        <v>0</v>
      </c>
    </row>
    <row r="1412" spans="8:11" ht="15" customHeight="1" x14ac:dyDescent="0.15">
      <c r="H1412" s="5">
        <f t="shared" si="22"/>
        <v>0</v>
      </c>
      <c r="I1412" s="5">
        <f>IF(MAX(I$1:I1409)&gt;=B$16,0,IF(OR(I1411=C$4,I1411=C$5,I1411=C$6,I1411=C$7,I1411=C$8,I1411=C$9,I1411=C$10,I1411=C$11,I1411=C$12,I1411=C$13,I1411=C$14,I1411=C$15),"本月合计",IF(I1411="本月合计","本年累计",MAX(I$3:I1411)+1)))</f>
        <v>0</v>
      </c>
      <c r="J1412" s="3">
        <f>IF(T1412="",0,IF(INT(LEFT(T1412,C$21))=B$21,MAX(J$3:J1411)+1,0))</f>
        <v>0</v>
      </c>
      <c r="K1412" s="6">
        <f>IF(AND(O1412=B$23,Q1412=B$24),MAX(K$3:K1411)+1,0)</f>
        <v>0</v>
      </c>
    </row>
    <row r="1413" spans="8:11" ht="15" customHeight="1" x14ac:dyDescent="0.15">
      <c r="H1413" s="5">
        <f t="shared" ref="H1413:H1476" si="23">IF(I1413=0,0,ROW()-3)</f>
        <v>0</v>
      </c>
      <c r="I1413" s="5">
        <f>IF(MAX(I$1:I1410)&gt;=B$16,0,IF(OR(I1412=C$4,I1412=C$5,I1412=C$6,I1412=C$7,I1412=C$8,I1412=C$9,I1412=C$10,I1412=C$11,I1412=C$12,I1412=C$13,I1412=C$14,I1412=C$15),"本月合计",IF(I1412="本月合计","本年累计",MAX(I$3:I1412)+1)))</f>
        <v>0</v>
      </c>
      <c r="J1413" s="3">
        <f>IF(T1413="",0,IF(INT(LEFT(T1413,C$21))=B$21,MAX(J$3:J1412)+1,0))</f>
        <v>0</v>
      </c>
      <c r="K1413" s="6">
        <f>IF(AND(O1413=B$23,Q1413=B$24),MAX(K$3:K1412)+1,0)</f>
        <v>0</v>
      </c>
    </row>
    <row r="1414" spans="8:11" ht="15" customHeight="1" x14ac:dyDescent="0.15">
      <c r="H1414" s="5">
        <f t="shared" si="23"/>
        <v>0</v>
      </c>
      <c r="I1414" s="5">
        <f>IF(MAX(I$1:I1411)&gt;=B$16,0,IF(OR(I1413=C$4,I1413=C$5,I1413=C$6,I1413=C$7,I1413=C$8,I1413=C$9,I1413=C$10,I1413=C$11,I1413=C$12,I1413=C$13,I1413=C$14,I1413=C$15),"本月合计",IF(I1413="本月合计","本年累计",MAX(I$3:I1413)+1)))</f>
        <v>0</v>
      </c>
      <c r="J1414" s="3">
        <f>IF(T1414="",0,IF(INT(LEFT(T1414,C$21))=B$21,MAX(J$3:J1413)+1,0))</f>
        <v>0</v>
      </c>
      <c r="K1414" s="6">
        <f>IF(AND(O1414=B$23,Q1414=B$24),MAX(K$3:K1413)+1,0)</f>
        <v>0</v>
      </c>
    </row>
    <row r="1415" spans="8:11" ht="15" customHeight="1" x14ac:dyDescent="0.15">
      <c r="H1415" s="5">
        <f t="shared" si="23"/>
        <v>0</v>
      </c>
      <c r="I1415" s="5">
        <f>IF(MAX(I$1:I1412)&gt;=B$16,0,IF(OR(I1414=C$4,I1414=C$5,I1414=C$6,I1414=C$7,I1414=C$8,I1414=C$9,I1414=C$10,I1414=C$11,I1414=C$12,I1414=C$13,I1414=C$14,I1414=C$15),"本月合计",IF(I1414="本月合计","本年累计",MAX(I$3:I1414)+1)))</f>
        <v>0</v>
      </c>
      <c r="J1415" s="3">
        <f>IF(T1415="",0,IF(INT(LEFT(T1415,C$21))=B$21,MAX(J$3:J1414)+1,0))</f>
        <v>0</v>
      </c>
      <c r="K1415" s="6">
        <f>IF(AND(O1415=B$23,Q1415=B$24),MAX(K$3:K1414)+1,0)</f>
        <v>0</v>
      </c>
    </row>
    <row r="1416" spans="8:11" ht="15" customHeight="1" x14ac:dyDescent="0.15">
      <c r="H1416" s="5">
        <f t="shared" si="23"/>
        <v>0</v>
      </c>
      <c r="I1416" s="5">
        <f>IF(MAX(I$1:I1413)&gt;=B$16,0,IF(OR(I1415=C$4,I1415=C$5,I1415=C$6,I1415=C$7,I1415=C$8,I1415=C$9,I1415=C$10,I1415=C$11,I1415=C$12,I1415=C$13,I1415=C$14,I1415=C$15),"本月合计",IF(I1415="本月合计","本年累计",MAX(I$3:I1415)+1)))</f>
        <v>0</v>
      </c>
      <c r="J1416" s="3">
        <f>IF(T1416="",0,IF(INT(LEFT(T1416,C$21))=B$21,MAX(J$3:J1415)+1,0))</f>
        <v>0</v>
      </c>
      <c r="K1416" s="6">
        <f>IF(AND(O1416=B$23,Q1416=B$24),MAX(K$3:K1415)+1,0)</f>
        <v>0</v>
      </c>
    </row>
    <row r="1417" spans="8:11" ht="15" customHeight="1" x14ac:dyDescent="0.15">
      <c r="H1417" s="5">
        <f t="shared" si="23"/>
        <v>0</v>
      </c>
      <c r="I1417" s="5">
        <f>IF(MAX(I$1:I1414)&gt;=B$16,0,IF(OR(I1416=C$4,I1416=C$5,I1416=C$6,I1416=C$7,I1416=C$8,I1416=C$9,I1416=C$10,I1416=C$11,I1416=C$12,I1416=C$13,I1416=C$14,I1416=C$15),"本月合计",IF(I1416="本月合计","本年累计",MAX(I$3:I1416)+1)))</f>
        <v>0</v>
      </c>
      <c r="J1417" s="3">
        <f>IF(T1417="",0,IF(INT(LEFT(T1417,C$21))=B$21,MAX(J$3:J1416)+1,0))</f>
        <v>0</v>
      </c>
      <c r="K1417" s="6">
        <f>IF(AND(O1417=B$23,Q1417=B$24),MAX(K$3:K1416)+1,0)</f>
        <v>0</v>
      </c>
    </row>
    <row r="1418" spans="8:11" ht="15" customHeight="1" x14ac:dyDescent="0.15">
      <c r="H1418" s="5">
        <f t="shared" si="23"/>
        <v>0</v>
      </c>
      <c r="I1418" s="5">
        <f>IF(MAX(I$1:I1415)&gt;=B$16,0,IF(OR(I1417=C$4,I1417=C$5,I1417=C$6,I1417=C$7,I1417=C$8,I1417=C$9,I1417=C$10,I1417=C$11,I1417=C$12,I1417=C$13,I1417=C$14,I1417=C$15),"本月合计",IF(I1417="本月合计","本年累计",MAX(I$3:I1417)+1)))</f>
        <v>0</v>
      </c>
      <c r="J1418" s="3">
        <f>IF(T1418="",0,IF(INT(LEFT(T1418,C$21))=B$21,MAX(J$3:J1417)+1,0))</f>
        <v>0</v>
      </c>
      <c r="K1418" s="6">
        <f>IF(AND(O1418=B$23,Q1418=B$24),MAX(K$3:K1417)+1,0)</f>
        <v>0</v>
      </c>
    </row>
    <row r="1419" spans="8:11" ht="15" customHeight="1" x14ac:dyDescent="0.15">
      <c r="H1419" s="5">
        <f t="shared" si="23"/>
        <v>0</v>
      </c>
      <c r="I1419" s="5">
        <f>IF(MAX(I$1:I1416)&gt;=B$16,0,IF(OR(I1418=C$4,I1418=C$5,I1418=C$6,I1418=C$7,I1418=C$8,I1418=C$9,I1418=C$10,I1418=C$11,I1418=C$12,I1418=C$13,I1418=C$14,I1418=C$15),"本月合计",IF(I1418="本月合计","本年累计",MAX(I$3:I1418)+1)))</f>
        <v>0</v>
      </c>
      <c r="J1419" s="3">
        <f>IF(T1419="",0,IF(INT(LEFT(T1419,C$21))=B$21,MAX(J$3:J1418)+1,0))</f>
        <v>0</v>
      </c>
      <c r="K1419" s="6">
        <f>IF(AND(O1419=B$23,Q1419=B$24),MAX(K$3:K1418)+1,0)</f>
        <v>0</v>
      </c>
    </row>
    <row r="1420" spans="8:11" ht="15" customHeight="1" x14ac:dyDescent="0.15">
      <c r="H1420" s="5">
        <f t="shared" si="23"/>
        <v>0</v>
      </c>
      <c r="I1420" s="5">
        <f>IF(MAX(I$1:I1417)&gt;=B$16,0,IF(OR(I1419=C$4,I1419=C$5,I1419=C$6,I1419=C$7,I1419=C$8,I1419=C$9,I1419=C$10,I1419=C$11,I1419=C$12,I1419=C$13,I1419=C$14,I1419=C$15),"本月合计",IF(I1419="本月合计","本年累计",MAX(I$3:I1419)+1)))</f>
        <v>0</v>
      </c>
      <c r="J1420" s="3">
        <f>IF(T1420="",0,IF(INT(LEFT(T1420,C$21))=B$21,MAX(J$3:J1419)+1,0))</f>
        <v>0</v>
      </c>
      <c r="K1420" s="6">
        <f>IF(AND(O1420=B$23,Q1420=B$24),MAX(K$3:K1419)+1,0)</f>
        <v>0</v>
      </c>
    </row>
    <row r="1421" spans="8:11" ht="15" customHeight="1" x14ac:dyDescent="0.15">
      <c r="H1421" s="5">
        <f t="shared" si="23"/>
        <v>0</v>
      </c>
      <c r="I1421" s="5">
        <f>IF(MAX(I$1:I1418)&gt;=B$16,0,IF(OR(I1420=C$4,I1420=C$5,I1420=C$6,I1420=C$7,I1420=C$8,I1420=C$9,I1420=C$10,I1420=C$11,I1420=C$12,I1420=C$13,I1420=C$14,I1420=C$15),"本月合计",IF(I1420="本月合计","本年累计",MAX(I$3:I1420)+1)))</f>
        <v>0</v>
      </c>
      <c r="J1421" s="3">
        <f>IF(T1421="",0,IF(INT(LEFT(T1421,C$21))=B$21,MAX(J$3:J1420)+1,0))</f>
        <v>0</v>
      </c>
      <c r="K1421" s="6">
        <f>IF(AND(O1421=B$23,Q1421=B$24),MAX(K$3:K1420)+1,0)</f>
        <v>0</v>
      </c>
    </row>
    <row r="1422" spans="8:11" ht="15" customHeight="1" x14ac:dyDescent="0.15">
      <c r="H1422" s="5">
        <f t="shared" si="23"/>
        <v>0</v>
      </c>
      <c r="I1422" s="5">
        <f>IF(MAX(I$1:I1419)&gt;=B$16,0,IF(OR(I1421=C$4,I1421=C$5,I1421=C$6,I1421=C$7,I1421=C$8,I1421=C$9,I1421=C$10,I1421=C$11,I1421=C$12,I1421=C$13,I1421=C$14,I1421=C$15),"本月合计",IF(I1421="本月合计","本年累计",MAX(I$3:I1421)+1)))</f>
        <v>0</v>
      </c>
      <c r="J1422" s="3">
        <f>IF(T1422="",0,IF(INT(LEFT(T1422,C$21))=B$21,MAX(J$3:J1421)+1,0))</f>
        <v>0</v>
      </c>
      <c r="K1422" s="6">
        <f>IF(AND(O1422=B$23,Q1422=B$24),MAX(K$3:K1421)+1,0)</f>
        <v>0</v>
      </c>
    </row>
    <row r="1423" spans="8:11" ht="15" customHeight="1" x14ac:dyDescent="0.15">
      <c r="H1423" s="5">
        <f t="shared" si="23"/>
        <v>0</v>
      </c>
      <c r="I1423" s="5">
        <f>IF(MAX(I$1:I1420)&gt;=B$16,0,IF(OR(I1422=C$4,I1422=C$5,I1422=C$6,I1422=C$7,I1422=C$8,I1422=C$9,I1422=C$10,I1422=C$11,I1422=C$12,I1422=C$13,I1422=C$14,I1422=C$15),"本月合计",IF(I1422="本月合计","本年累计",MAX(I$3:I1422)+1)))</f>
        <v>0</v>
      </c>
      <c r="J1423" s="3">
        <f>IF(T1423="",0,IF(INT(LEFT(T1423,C$21))=B$21,MAX(J$3:J1422)+1,0))</f>
        <v>0</v>
      </c>
      <c r="K1423" s="6">
        <f>IF(AND(O1423=B$23,Q1423=B$24),MAX(K$3:K1422)+1,0)</f>
        <v>0</v>
      </c>
    </row>
    <row r="1424" spans="8:11" ht="15" customHeight="1" x14ac:dyDescent="0.15">
      <c r="H1424" s="5">
        <f t="shared" si="23"/>
        <v>0</v>
      </c>
      <c r="I1424" s="5">
        <f>IF(MAX(I$1:I1421)&gt;=B$16,0,IF(OR(I1423=C$4,I1423=C$5,I1423=C$6,I1423=C$7,I1423=C$8,I1423=C$9,I1423=C$10,I1423=C$11,I1423=C$12,I1423=C$13,I1423=C$14,I1423=C$15),"本月合计",IF(I1423="本月合计","本年累计",MAX(I$3:I1423)+1)))</f>
        <v>0</v>
      </c>
      <c r="J1424" s="3">
        <f>IF(T1424="",0,IF(INT(LEFT(T1424,C$21))=B$21,MAX(J$3:J1423)+1,0))</f>
        <v>0</v>
      </c>
      <c r="K1424" s="6">
        <f>IF(AND(O1424=B$23,Q1424=B$24),MAX(K$3:K1423)+1,0)</f>
        <v>0</v>
      </c>
    </row>
    <row r="1425" spans="8:11" ht="15" customHeight="1" x14ac:dyDescent="0.15">
      <c r="H1425" s="5">
        <f t="shared" si="23"/>
        <v>0</v>
      </c>
      <c r="I1425" s="5">
        <f>IF(MAX(I$1:I1422)&gt;=B$16,0,IF(OR(I1424=C$4,I1424=C$5,I1424=C$6,I1424=C$7,I1424=C$8,I1424=C$9,I1424=C$10,I1424=C$11,I1424=C$12,I1424=C$13,I1424=C$14,I1424=C$15),"本月合计",IF(I1424="本月合计","本年累计",MAX(I$3:I1424)+1)))</f>
        <v>0</v>
      </c>
      <c r="J1425" s="3">
        <f>IF(T1425="",0,IF(INT(LEFT(T1425,C$21))=B$21,MAX(J$3:J1424)+1,0))</f>
        <v>0</v>
      </c>
      <c r="K1425" s="6">
        <f>IF(AND(O1425=B$23,Q1425=B$24),MAX(K$3:K1424)+1,0)</f>
        <v>0</v>
      </c>
    </row>
    <row r="1426" spans="8:11" ht="15" customHeight="1" x14ac:dyDescent="0.15">
      <c r="H1426" s="5">
        <f t="shared" si="23"/>
        <v>0</v>
      </c>
      <c r="I1426" s="5">
        <f>IF(MAX(I$1:I1423)&gt;=B$16,0,IF(OR(I1425=C$4,I1425=C$5,I1425=C$6,I1425=C$7,I1425=C$8,I1425=C$9,I1425=C$10,I1425=C$11,I1425=C$12,I1425=C$13,I1425=C$14,I1425=C$15),"本月合计",IF(I1425="本月合计","本年累计",MAX(I$3:I1425)+1)))</f>
        <v>0</v>
      </c>
      <c r="J1426" s="3">
        <f>IF(T1426="",0,IF(INT(LEFT(T1426,C$21))=B$21,MAX(J$3:J1425)+1,0))</f>
        <v>0</v>
      </c>
      <c r="K1426" s="6">
        <f>IF(AND(O1426=B$23,Q1426=B$24),MAX(K$3:K1425)+1,0)</f>
        <v>0</v>
      </c>
    </row>
    <row r="1427" spans="8:11" ht="15" customHeight="1" x14ac:dyDescent="0.15">
      <c r="H1427" s="5">
        <f t="shared" si="23"/>
        <v>0</v>
      </c>
      <c r="I1427" s="5">
        <f>IF(MAX(I$1:I1424)&gt;=B$16,0,IF(OR(I1426=C$4,I1426=C$5,I1426=C$6,I1426=C$7,I1426=C$8,I1426=C$9,I1426=C$10,I1426=C$11,I1426=C$12,I1426=C$13,I1426=C$14,I1426=C$15),"本月合计",IF(I1426="本月合计","本年累计",MAX(I$3:I1426)+1)))</f>
        <v>0</v>
      </c>
      <c r="J1427" s="3">
        <f>IF(T1427="",0,IF(INT(LEFT(T1427,C$21))=B$21,MAX(J$3:J1426)+1,0))</f>
        <v>0</v>
      </c>
      <c r="K1427" s="6">
        <f>IF(AND(O1427=B$23,Q1427=B$24),MAX(K$3:K1426)+1,0)</f>
        <v>0</v>
      </c>
    </row>
    <row r="1428" spans="8:11" ht="15" customHeight="1" x14ac:dyDescent="0.15">
      <c r="H1428" s="5">
        <f t="shared" si="23"/>
        <v>0</v>
      </c>
      <c r="I1428" s="5">
        <f>IF(MAX(I$1:I1425)&gt;=B$16,0,IF(OR(I1427=C$4,I1427=C$5,I1427=C$6,I1427=C$7,I1427=C$8,I1427=C$9,I1427=C$10,I1427=C$11,I1427=C$12,I1427=C$13,I1427=C$14,I1427=C$15),"本月合计",IF(I1427="本月合计","本年累计",MAX(I$3:I1427)+1)))</f>
        <v>0</v>
      </c>
      <c r="J1428" s="3">
        <f>IF(T1428="",0,IF(INT(LEFT(T1428,C$21))=B$21,MAX(J$3:J1427)+1,0))</f>
        <v>0</v>
      </c>
      <c r="K1428" s="6">
        <f>IF(AND(O1428=B$23,Q1428=B$24),MAX(K$3:K1427)+1,0)</f>
        <v>0</v>
      </c>
    </row>
    <row r="1429" spans="8:11" ht="15" customHeight="1" x14ac:dyDescent="0.15">
      <c r="H1429" s="5">
        <f t="shared" si="23"/>
        <v>0</v>
      </c>
      <c r="I1429" s="5">
        <f>IF(MAX(I$1:I1426)&gt;=B$16,0,IF(OR(I1428=C$4,I1428=C$5,I1428=C$6,I1428=C$7,I1428=C$8,I1428=C$9,I1428=C$10,I1428=C$11,I1428=C$12,I1428=C$13,I1428=C$14,I1428=C$15),"本月合计",IF(I1428="本月合计","本年累计",MAX(I$3:I1428)+1)))</f>
        <v>0</v>
      </c>
      <c r="J1429" s="3">
        <f>IF(T1429="",0,IF(INT(LEFT(T1429,C$21))=B$21,MAX(J$3:J1428)+1,0))</f>
        <v>0</v>
      </c>
      <c r="K1429" s="6">
        <f>IF(AND(O1429=B$23,Q1429=B$24),MAX(K$3:K1428)+1,0)</f>
        <v>0</v>
      </c>
    </row>
    <row r="1430" spans="8:11" ht="15" customHeight="1" x14ac:dyDescent="0.15">
      <c r="H1430" s="5">
        <f t="shared" si="23"/>
        <v>0</v>
      </c>
      <c r="I1430" s="5">
        <f>IF(MAX(I$1:I1427)&gt;=B$16,0,IF(OR(I1429=C$4,I1429=C$5,I1429=C$6,I1429=C$7,I1429=C$8,I1429=C$9,I1429=C$10,I1429=C$11,I1429=C$12,I1429=C$13,I1429=C$14,I1429=C$15),"本月合计",IF(I1429="本月合计","本年累计",MAX(I$3:I1429)+1)))</f>
        <v>0</v>
      </c>
      <c r="J1430" s="3">
        <f>IF(T1430="",0,IF(INT(LEFT(T1430,C$21))=B$21,MAX(J$3:J1429)+1,0))</f>
        <v>0</v>
      </c>
      <c r="K1430" s="6">
        <f>IF(AND(O1430=B$23,Q1430=B$24),MAX(K$3:K1429)+1,0)</f>
        <v>0</v>
      </c>
    </row>
    <row r="1431" spans="8:11" ht="15" customHeight="1" x14ac:dyDescent="0.15">
      <c r="H1431" s="5">
        <f t="shared" si="23"/>
        <v>0</v>
      </c>
      <c r="I1431" s="5">
        <f>IF(MAX(I$1:I1428)&gt;=B$16,0,IF(OR(I1430=C$4,I1430=C$5,I1430=C$6,I1430=C$7,I1430=C$8,I1430=C$9,I1430=C$10,I1430=C$11,I1430=C$12,I1430=C$13,I1430=C$14,I1430=C$15),"本月合计",IF(I1430="本月合计","本年累计",MAX(I$3:I1430)+1)))</f>
        <v>0</v>
      </c>
      <c r="J1431" s="3">
        <f>IF(T1431="",0,IF(INT(LEFT(T1431,C$21))=B$21,MAX(J$3:J1430)+1,0))</f>
        <v>0</v>
      </c>
      <c r="K1431" s="6">
        <f>IF(AND(O1431=B$23,Q1431=B$24),MAX(K$3:K1430)+1,0)</f>
        <v>0</v>
      </c>
    </row>
    <row r="1432" spans="8:11" ht="15" customHeight="1" x14ac:dyDescent="0.15">
      <c r="H1432" s="5">
        <f t="shared" si="23"/>
        <v>0</v>
      </c>
      <c r="I1432" s="5">
        <f>IF(MAX(I$1:I1429)&gt;=B$16,0,IF(OR(I1431=C$4,I1431=C$5,I1431=C$6,I1431=C$7,I1431=C$8,I1431=C$9,I1431=C$10,I1431=C$11,I1431=C$12,I1431=C$13,I1431=C$14,I1431=C$15),"本月合计",IF(I1431="本月合计","本年累计",MAX(I$3:I1431)+1)))</f>
        <v>0</v>
      </c>
      <c r="J1432" s="3">
        <f>IF(T1432="",0,IF(INT(LEFT(T1432,C$21))=B$21,MAX(J$3:J1431)+1,0))</f>
        <v>0</v>
      </c>
      <c r="K1432" s="6">
        <f>IF(AND(O1432=B$23,Q1432=B$24),MAX(K$3:K1431)+1,0)</f>
        <v>0</v>
      </c>
    </row>
    <row r="1433" spans="8:11" ht="15" customHeight="1" x14ac:dyDescent="0.15">
      <c r="H1433" s="5">
        <f t="shared" si="23"/>
        <v>0</v>
      </c>
      <c r="I1433" s="5">
        <f>IF(MAX(I$1:I1430)&gt;=B$16,0,IF(OR(I1432=C$4,I1432=C$5,I1432=C$6,I1432=C$7,I1432=C$8,I1432=C$9,I1432=C$10,I1432=C$11,I1432=C$12,I1432=C$13,I1432=C$14,I1432=C$15),"本月合计",IF(I1432="本月合计","本年累计",MAX(I$3:I1432)+1)))</f>
        <v>0</v>
      </c>
      <c r="J1433" s="3">
        <f>IF(T1433="",0,IF(INT(LEFT(T1433,C$21))=B$21,MAX(J$3:J1432)+1,0))</f>
        <v>0</v>
      </c>
      <c r="K1433" s="6">
        <f>IF(AND(O1433=B$23,Q1433=B$24),MAX(K$3:K1432)+1,0)</f>
        <v>0</v>
      </c>
    </row>
    <row r="1434" spans="8:11" ht="15" customHeight="1" x14ac:dyDescent="0.15">
      <c r="H1434" s="5">
        <f t="shared" si="23"/>
        <v>0</v>
      </c>
      <c r="I1434" s="5">
        <f>IF(MAX(I$1:I1431)&gt;=B$16,0,IF(OR(I1433=C$4,I1433=C$5,I1433=C$6,I1433=C$7,I1433=C$8,I1433=C$9,I1433=C$10,I1433=C$11,I1433=C$12,I1433=C$13,I1433=C$14,I1433=C$15),"本月合计",IF(I1433="本月合计","本年累计",MAX(I$3:I1433)+1)))</f>
        <v>0</v>
      </c>
      <c r="J1434" s="3">
        <f>IF(T1434="",0,IF(INT(LEFT(T1434,C$21))=B$21,MAX(J$3:J1433)+1,0))</f>
        <v>0</v>
      </c>
      <c r="K1434" s="6">
        <f>IF(AND(O1434=B$23,Q1434=B$24),MAX(K$3:K1433)+1,0)</f>
        <v>0</v>
      </c>
    </row>
    <row r="1435" spans="8:11" ht="15" customHeight="1" x14ac:dyDescent="0.15">
      <c r="H1435" s="5">
        <f t="shared" si="23"/>
        <v>0</v>
      </c>
      <c r="I1435" s="5">
        <f>IF(MAX(I$1:I1432)&gt;=B$16,0,IF(OR(I1434=C$4,I1434=C$5,I1434=C$6,I1434=C$7,I1434=C$8,I1434=C$9,I1434=C$10,I1434=C$11,I1434=C$12,I1434=C$13,I1434=C$14,I1434=C$15),"本月合计",IF(I1434="本月合计","本年累计",MAX(I$3:I1434)+1)))</f>
        <v>0</v>
      </c>
      <c r="J1435" s="3">
        <f>IF(T1435="",0,IF(INT(LEFT(T1435,C$21))=B$21,MAX(J$3:J1434)+1,0))</f>
        <v>0</v>
      </c>
      <c r="K1435" s="6">
        <f>IF(AND(O1435=B$23,Q1435=B$24),MAX(K$3:K1434)+1,0)</f>
        <v>0</v>
      </c>
    </row>
    <row r="1436" spans="8:11" ht="15" customHeight="1" x14ac:dyDescent="0.15">
      <c r="H1436" s="5">
        <f t="shared" si="23"/>
        <v>0</v>
      </c>
      <c r="I1436" s="5">
        <f>IF(MAX(I$1:I1433)&gt;=B$16,0,IF(OR(I1435=C$4,I1435=C$5,I1435=C$6,I1435=C$7,I1435=C$8,I1435=C$9,I1435=C$10,I1435=C$11,I1435=C$12,I1435=C$13,I1435=C$14,I1435=C$15),"本月合计",IF(I1435="本月合计","本年累计",MAX(I$3:I1435)+1)))</f>
        <v>0</v>
      </c>
      <c r="J1436" s="3">
        <f>IF(T1436="",0,IF(INT(LEFT(T1436,C$21))=B$21,MAX(J$3:J1435)+1,0))</f>
        <v>0</v>
      </c>
      <c r="K1436" s="6">
        <f>IF(AND(O1436=B$23,Q1436=B$24),MAX(K$3:K1435)+1,0)</f>
        <v>0</v>
      </c>
    </row>
    <row r="1437" spans="8:11" ht="15" customHeight="1" x14ac:dyDescent="0.15">
      <c r="H1437" s="5">
        <f t="shared" si="23"/>
        <v>0</v>
      </c>
      <c r="I1437" s="5">
        <f>IF(MAX(I$1:I1434)&gt;=B$16,0,IF(OR(I1436=C$4,I1436=C$5,I1436=C$6,I1436=C$7,I1436=C$8,I1436=C$9,I1436=C$10,I1436=C$11,I1436=C$12,I1436=C$13,I1436=C$14,I1436=C$15),"本月合计",IF(I1436="本月合计","本年累计",MAX(I$3:I1436)+1)))</f>
        <v>0</v>
      </c>
      <c r="J1437" s="3">
        <f>IF(T1437="",0,IF(INT(LEFT(T1437,C$21))=B$21,MAX(J$3:J1436)+1,0))</f>
        <v>0</v>
      </c>
      <c r="K1437" s="6">
        <f>IF(AND(O1437=B$23,Q1437=B$24),MAX(K$3:K1436)+1,0)</f>
        <v>0</v>
      </c>
    </row>
    <row r="1438" spans="8:11" ht="15" customHeight="1" x14ac:dyDescent="0.15">
      <c r="H1438" s="5">
        <f t="shared" si="23"/>
        <v>0</v>
      </c>
      <c r="I1438" s="5">
        <f>IF(MAX(I$1:I1435)&gt;=B$16,0,IF(OR(I1437=C$4,I1437=C$5,I1437=C$6,I1437=C$7,I1437=C$8,I1437=C$9,I1437=C$10,I1437=C$11,I1437=C$12,I1437=C$13,I1437=C$14,I1437=C$15),"本月合计",IF(I1437="本月合计","本年累计",MAX(I$3:I1437)+1)))</f>
        <v>0</v>
      </c>
      <c r="J1438" s="3">
        <f>IF(T1438="",0,IF(INT(LEFT(T1438,C$21))=B$21,MAX(J$3:J1437)+1,0))</f>
        <v>0</v>
      </c>
      <c r="K1438" s="6">
        <f>IF(AND(O1438=B$23,Q1438=B$24),MAX(K$3:K1437)+1,0)</f>
        <v>0</v>
      </c>
    </row>
    <row r="1439" spans="8:11" ht="15" customHeight="1" x14ac:dyDescent="0.15">
      <c r="H1439" s="5">
        <f t="shared" si="23"/>
        <v>0</v>
      </c>
      <c r="I1439" s="5">
        <f>IF(MAX(I$1:I1436)&gt;=B$16,0,IF(OR(I1438=C$4,I1438=C$5,I1438=C$6,I1438=C$7,I1438=C$8,I1438=C$9,I1438=C$10,I1438=C$11,I1438=C$12,I1438=C$13,I1438=C$14,I1438=C$15),"本月合计",IF(I1438="本月合计","本年累计",MAX(I$3:I1438)+1)))</f>
        <v>0</v>
      </c>
      <c r="J1439" s="3">
        <f>IF(T1439="",0,IF(INT(LEFT(T1439,C$21))=B$21,MAX(J$3:J1438)+1,0))</f>
        <v>0</v>
      </c>
      <c r="K1439" s="6">
        <f>IF(AND(O1439=B$23,Q1439=B$24),MAX(K$3:K1438)+1,0)</f>
        <v>0</v>
      </c>
    </row>
    <row r="1440" spans="8:11" ht="15" customHeight="1" x14ac:dyDescent="0.15">
      <c r="H1440" s="5">
        <f t="shared" si="23"/>
        <v>0</v>
      </c>
      <c r="I1440" s="5">
        <f>IF(MAX(I$1:I1437)&gt;=B$16,0,IF(OR(I1439=C$4,I1439=C$5,I1439=C$6,I1439=C$7,I1439=C$8,I1439=C$9,I1439=C$10,I1439=C$11,I1439=C$12,I1439=C$13,I1439=C$14,I1439=C$15),"本月合计",IF(I1439="本月合计","本年累计",MAX(I$3:I1439)+1)))</f>
        <v>0</v>
      </c>
      <c r="J1440" s="3">
        <f>IF(T1440="",0,IF(INT(LEFT(T1440,C$21))=B$21,MAX(J$3:J1439)+1,0))</f>
        <v>0</v>
      </c>
      <c r="K1440" s="6">
        <f>IF(AND(O1440=B$23,Q1440=B$24),MAX(K$3:K1439)+1,0)</f>
        <v>0</v>
      </c>
    </row>
    <row r="1441" spans="8:11" ht="15" customHeight="1" x14ac:dyDescent="0.15">
      <c r="H1441" s="5">
        <f t="shared" si="23"/>
        <v>0</v>
      </c>
      <c r="I1441" s="5">
        <f>IF(MAX(I$1:I1438)&gt;=B$16,0,IF(OR(I1440=C$4,I1440=C$5,I1440=C$6,I1440=C$7,I1440=C$8,I1440=C$9,I1440=C$10,I1440=C$11,I1440=C$12,I1440=C$13,I1440=C$14,I1440=C$15),"本月合计",IF(I1440="本月合计","本年累计",MAX(I$3:I1440)+1)))</f>
        <v>0</v>
      </c>
      <c r="J1441" s="3">
        <f>IF(T1441="",0,IF(INT(LEFT(T1441,C$21))=B$21,MAX(J$3:J1440)+1,0))</f>
        <v>0</v>
      </c>
      <c r="K1441" s="6">
        <f>IF(AND(O1441=B$23,Q1441=B$24),MAX(K$3:K1440)+1,0)</f>
        <v>0</v>
      </c>
    </row>
    <row r="1442" spans="8:11" ht="15" customHeight="1" x14ac:dyDescent="0.15">
      <c r="H1442" s="5">
        <f t="shared" si="23"/>
        <v>0</v>
      </c>
      <c r="I1442" s="5">
        <f>IF(MAX(I$1:I1439)&gt;=B$16,0,IF(OR(I1441=C$4,I1441=C$5,I1441=C$6,I1441=C$7,I1441=C$8,I1441=C$9,I1441=C$10,I1441=C$11,I1441=C$12,I1441=C$13,I1441=C$14,I1441=C$15),"本月合计",IF(I1441="本月合计","本年累计",MAX(I$3:I1441)+1)))</f>
        <v>0</v>
      </c>
      <c r="J1442" s="3">
        <f>IF(T1442="",0,IF(INT(LEFT(T1442,C$21))=B$21,MAX(J$3:J1441)+1,0))</f>
        <v>0</v>
      </c>
      <c r="K1442" s="6">
        <f>IF(AND(O1442=B$23,Q1442=B$24),MAX(K$3:K1441)+1,0)</f>
        <v>0</v>
      </c>
    </row>
    <row r="1443" spans="8:11" ht="15" customHeight="1" x14ac:dyDescent="0.15">
      <c r="H1443" s="5">
        <f t="shared" si="23"/>
        <v>0</v>
      </c>
      <c r="I1443" s="5">
        <f>IF(MAX(I$1:I1440)&gt;=B$16,0,IF(OR(I1442=C$4,I1442=C$5,I1442=C$6,I1442=C$7,I1442=C$8,I1442=C$9,I1442=C$10,I1442=C$11,I1442=C$12,I1442=C$13,I1442=C$14,I1442=C$15),"本月合计",IF(I1442="本月合计","本年累计",MAX(I$3:I1442)+1)))</f>
        <v>0</v>
      </c>
      <c r="J1443" s="3">
        <f>IF(T1443="",0,IF(INT(LEFT(T1443,C$21))=B$21,MAX(J$3:J1442)+1,0))</f>
        <v>0</v>
      </c>
      <c r="K1443" s="6">
        <f>IF(AND(O1443=B$23,Q1443=B$24),MAX(K$3:K1442)+1,0)</f>
        <v>0</v>
      </c>
    </row>
    <row r="1444" spans="8:11" ht="15" customHeight="1" x14ac:dyDescent="0.15">
      <c r="H1444" s="5">
        <f t="shared" si="23"/>
        <v>0</v>
      </c>
      <c r="I1444" s="5">
        <f>IF(MAX(I$1:I1441)&gt;=B$16,0,IF(OR(I1443=C$4,I1443=C$5,I1443=C$6,I1443=C$7,I1443=C$8,I1443=C$9,I1443=C$10,I1443=C$11,I1443=C$12,I1443=C$13,I1443=C$14,I1443=C$15),"本月合计",IF(I1443="本月合计","本年累计",MAX(I$3:I1443)+1)))</f>
        <v>0</v>
      </c>
      <c r="J1444" s="3">
        <f>IF(T1444="",0,IF(INT(LEFT(T1444,C$21))=B$21,MAX(J$3:J1443)+1,0))</f>
        <v>0</v>
      </c>
      <c r="K1444" s="6">
        <f>IF(AND(O1444=B$23,Q1444=B$24),MAX(K$3:K1443)+1,0)</f>
        <v>0</v>
      </c>
    </row>
    <row r="1445" spans="8:11" ht="15" customHeight="1" x14ac:dyDescent="0.15">
      <c r="H1445" s="5">
        <f t="shared" si="23"/>
        <v>0</v>
      </c>
      <c r="I1445" s="5">
        <f>IF(MAX(I$1:I1442)&gt;=B$16,0,IF(OR(I1444=C$4,I1444=C$5,I1444=C$6,I1444=C$7,I1444=C$8,I1444=C$9,I1444=C$10,I1444=C$11,I1444=C$12,I1444=C$13,I1444=C$14,I1444=C$15),"本月合计",IF(I1444="本月合计","本年累计",MAX(I$3:I1444)+1)))</f>
        <v>0</v>
      </c>
      <c r="J1445" s="3">
        <f>IF(T1445="",0,IF(INT(LEFT(T1445,C$21))=B$21,MAX(J$3:J1444)+1,0))</f>
        <v>0</v>
      </c>
      <c r="K1445" s="6">
        <f>IF(AND(O1445=B$23,Q1445=B$24),MAX(K$3:K1444)+1,0)</f>
        <v>0</v>
      </c>
    </row>
    <row r="1446" spans="8:11" ht="15" customHeight="1" x14ac:dyDescent="0.15">
      <c r="H1446" s="5">
        <f t="shared" si="23"/>
        <v>0</v>
      </c>
      <c r="I1446" s="5">
        <f>IF(MAX(I$1:I1443)&gt;=B$16,0,IF(OR(I1445=C$4,I1445=C$5,I1445=C$6,I1445=C$7,I1445=C$8,I1445=C$9,I1445=C$10,I1445=C$11,I1445=C$12,I1445=C$13,I1445=C$14,I1445=C$15),"本月合计",IF(I1445="本月合计","本年累计",MAX(I$3:I1445)+1)))</f>
        <v>0</v>
      </c>
      <c r="J1446" s="3">
        <f>IF(T1446="",0,IF(INT(LEFT(T1446,C$21))=B$21,MAX(J$3:J1445)+1,0))</f>
        <v>0</v>
      </c>
      <c r="K1446" s="6">
        <f>IF(AND(O1446=B$23,Q1446=B$24),MAX(K$3:K1445)+1,0)</f>
        <v>0</v>
      </c>
    </row>
    <row r="1447" spans="8:11" ht="15" customHeight="1" x14ac:dyDescent="0.15">
      <c r="H1447" s="5">
        <f t="shared" si="23"/>
        <v>0</v>
      </c>
      <c r="I1447" s="5">
        <f>IF(MAX(I$1:I1444)&gt;=B$16,0,IF(OR(I1446=C$4,I1446=C$5,I1446=C$6,I1446=C$7,I1446=C$8,I1446=C$9,I1446=C$10,I1446=C$11,I1446=C$12,I1446=C$13,I1446=C$14,I1446=C$15),"本月合计",IF(I1446="本月合计","本年累计",MAX(I$3:I1446)+1)))</f>
        <v>0</v>
      </c>
      <c r="J1447" s="3">
        <f>IF(T1447="",0,IF(INT(LEFT(T1447,C$21))=B$21,MAX(J$3:J1446)+1,0))</f>
        <v>0</v>
      </c>
      <c r="K1447" s="6">
        <f>IF(AND(O1447=B$23,Q1447=B$24),MAX(K$3:K1446)+1,0)</f>
        <v>0</v>
      </c>
    </row>
    <row r="1448" spans="8:11" ht="15" customHeight="1" x14ac:dyDescent="0.15">
      <c r="H1448" s="5">
        <f t="shared" si="23"/>
        <v>0</v>
      </c>
      <c r="I1448" s="5">
        <f>IF(MAX(I$1:I1445)&gt;=B$16,0,IF(OR(I1447=C$4,I1447=C$5,I1447=C$6,I1447=C$7,I1447=C$8,I1447=C$9,I1447=C$10,I1447=C$11,I1447=C$12,I1447=C$13,I1447=C$14,I1447=C$15),"本月合计",IF(I1447="本月合计","本年累计",MAX(I$3:I1447)+1)))</f>
        <v>0</v>
      </c>
      <c r="J1448" s="3">
        <f>IF(T1448="",0,IF(INT(LEFT(T1448,C$21))=B$21,MAX(J$3:J1447)+1,0))</f>
        <v>0</v>
      </c>
      <c r="K1448" s="6">
        <f>IF(AND(O1448=B$23,Q1448=B$24),MAX(K$3:K1447)+1,0)</f>
        <v>0</v>
      </c>
    </row>
    <row r="1449" spans="8:11" ht="15" customHeight="1" x14ac:dyDescent="0.15">
      <c r="H1449" s="5">
        <f t="shared" si="23"/>
        <v>0</v>
      </c>
      <c r="I1449" s="5">
        <f>IF(MAX(I$1:I1446)&gt;=B$16,0,IF(OR(I1448=C$4,I1448=C$5,I1448=C$6,I1448=C$7,I1448=C$8,I1448=C$9,I1448=C$10,I1448=C$11,I1448=C$12,I1448=C$13,I1448=C$14,I1448=C$15),"本月合计",IF(I1448="本月合计","本年累计",MAX(I$3:I1448)+1)))</f>
        <v>0</v>
      </c>
      <c r="J1449" s="3">
        <f>IF(T1449="",0,IF(INT(LEFT(T1449,C$21))=B$21,MAX(J$3:J1448)+1,0))</f>
        <v>0</v>
      </c>
      <c r="K1449" s="6">
        <f>IF(AND(O1449=B$23,Q1449=B$24),MAX(K$3:K1448)+1,0)</f>
        <v>0</v>
      </c>
    </row>
    <row r="1450" spans="8:11" ht="15" customHeight="1" x14ac:dyDescent="0.15">
      <c r="H1450" s="5">
        <f t="shared" si="23"/>
        <v>0</v>
      </c>
      <c r="I1450" s="5">
        <f>IF(MAX(I$1:I1447)&gt;=B$16,0,IF(OR(I1449=C$4,I1449=C$5,I1449=C$6,I1449=C$7,I1449=C$8,I1449=C$9,I1449=C$10,I1449=C$11,I1449=C$12,I1449=C$13,I1449=C$14,I1449=C$15),"本月合计",IF(I1449="本月合计","本年累计",MAX(I$3:I1449)+1)))</f>
        <v>0</v>
      </c>
      <c r="J1450" s="3">
        <f>IF(T1450="",0,IF(INT(LEFT(T1450,C$21))=B$21,MAX(J$3:J1449)+1,0))</f>
        <v>0</v>
      </c>
      <c r="K1450" s="6">
        <f>IF(AND(O1450=B$23,Q1450=B$24),MAX(K$3:K1449)+1,0)</f>
        <v>0</v>
      </c>
    </row>
    <row r="1451" spans="8:11" ht="15" customHeight="1" x14ac:dyDescent="0.15">
      <c r="H1451" s="5">
        <f t="shared" si="23"/>
        <v>0</v>
      </c>
      <c r="I1451" s="5">
        <f>IF(MAX(I$1:I1448)&gt;=B$16,0,IF(OR(I1450=C$4,I1450=C$5,I1450=C$6,I1450=C$7,I1450=C$8,I1450=C$9,I1450=C$10,I1450=C$11,I1450=C$12,I1450=C$13,I1450=C$14,I1450=C$15),"本月合计",IF(I1450="本月合计","本年累计",MAX(I$3:I1450)+1)))</f>
        <v>0</v>
      </c>
      <c r="J1451" s="3">
        <f>IF(T1451="",0,IF(INT(LEFT(T1451,C$21))=B$21,MAX(J$3:J1450)+1,0))</f>
        <v>0</v>
      </c>
      <c r="K1451" s="6">
        <f>IF(AND(O1451=B$23,Q1451=B$24),MAX(K$3:K1450)+1,0)</f>
        <v>0</v>
      </c>
    </row>
    <row r="1452" spans="8:11" ht="15" customHeight="1" x14ac:dyDescent="0.15">
      <c r="H1452" s="5">
        <f t="shared" si="23"/>
        <v>0</v>
      </c>
      <c r="I1452" s="5">
        <f>IF(MAX(I$1:I1449)&gt;=B$16,0,IF(OR(I1451=C$4,I1451=C$5,I1451=C$6,I1451=C$7,I1451=C$8,I1451=C$9,I1451=C$10,I1451=C$11,I1451=C$12,I1451=C$13,I1451=C$14,I1451=C$15),"本月合计",IF(I1451="本月合计","本年累计",MAX(I$3:I1451)+1)))</f>
        <v>0</v>
      </c>
      <c r="J1452" s="3">
        <f>IF(T1452="",0,IF(INT(LEFT(T1452,C$21))=B$21,MAX(J$3:J1451)+1,0))</f>
        <v>0</v>
      </c>
      <c r="K1452" s="6">
        <f>IF(AND(O1452=B$23,Q1452=B$24),MAX(K$3:K1451)+1,0)</f>
        <v>0</v>
      </c>
    </row>
    <row r="1453" spans="8:11" ht="15" customHeight="1" x14ac:dyDescent="0.15">
      <c r="H1453" s="5">
        <f t="shared" si="23"/>
        <v>0</v>
      </c>
      <c r="I1453" s="5">
        <f>IF(MAX(I$1:I1450)&gt;=B$16,0,IF(OR(I1452=C$4,I1452=C$5,I1452=C$6,I1452=C$7,I1452=C$8,I1452=C$9,I1452=C$10,I1452=C$11,I1452=C$12,I1452=C$13,I1452=C$14,I1452=C$15),"本月合计",IF(I1452="本月合计","本年累计",MAX(I$3:I1452)+1)))</f>
        <v>0</v>
      </c>
      <c r="J1453" s="3">
        <f>IF(T1453="",0,IF(INT(LEFT(T1453,C$21))=B$21,MAX(J$3:J1452)+1,0))</f>
        <v>0</v>
      </c>
      <c r="K1453" s="6">
        <f>IF(AND(O1453=B$23,Q1453=B$24),MAX(K$3:K1452)+1,0)</f>
        <v>0</v>
      </c>
    </row>
    <row r="1454" spans="8:11" ht="15" customHeight="1" x14ac:dyDescent="0.15">
      <c r="H1454" s="5">
        <f t="shared" si="23"/>
        <v>0</v>
      </c>
      <c r="I1454" s="5">
        <f>IF(MAX(I$1:I1451)&gt;=B$16,0,IF(OR(I1453=C$4,I1453=C$5,I1453=C$6,I1453=C$7,I1453=C$8,I1453=C$9,I1453=C$10,I1453=C$11,I1453=C$12,I1453=C$13,I1453=C$14,I1453=C$15),"本月合计",IF(I1453="本月合计","本年累计",MAX(I$3:I1453)+1)))</f>
        <v>0</v>
      </c>
      <c r="J1454" s="3">
        <f>IF(T1454="",0,IF(INT(LEFT(T1454,C$21))=B$21,MAX(J$3:J1453)+1,0))</f>
        <v>0</v>
      </c>
      <c r="K1454" s="6">
        <f>IF(AND(O1454=B$23,Q1454=B$24),MAX(K$3:K1453)+1,0)</f>
        <v>0</v>
      </c>
    </row>
    <row r="1455" spans="8:11" ht="15" customHeight="1" x14ac:dyDescent="0.15">
      <c r="H1455" s="5">
        <f t="shared" si="23"/>
        <v>0</v>
      </c>
      <c r="I1455" s="5">
        <f>IF(MAX(I$1:I1452)&gt;=B$16,0,IF(OR(I1454=C$4,I1454=C$5,I1454=C$6,I1454=C$7,I1454=C$8,I1454=C$9,I1454=C$10,I1454=C$11,I1454=C$12,I1454=C$13,I1454=C$14,I1454=C$15),"本月合计",IF(I1454="本月合计","本年累计",MAX(I$3:I1454)+1)))</f>
        <v>0</v>
      </c>
      <c r="J1455" s="3">
        <f>IF(T1455="",0,IF(INT(LEFT(T1455,C$21))=B$21,MAX(J$3:J1454)+1,0))</f>
        <v>0</v>
      </c>
      <c r="K1455" s="6">
        <f>IF(AND(O1455=B$23,Q1455=B$24),MAX(K$3:K1454)+1,0)</f>
        <v>0</v>
      </c>
    </row>
    <row r="1456" spans="8:11" ht="15" customHeight="1" x14ac:dyDescent="0.15">
      <c r="H1456" s="5">
        <f t="shared" si="23"/>
        <v>0</v>
      </c>
      <c r="I1456" s="5">
        <f>IF(MAX(I$1:I1453)&gt;=B$16,0,IF(OR(I1455=C$4,I1455=C$5,I1455=C$6,I1455=C$7,I1455=C$8,I1455=C$9,I1455=C$10,I1455=C$11,I1455=C$12,I1455=C$13,I1455=C$14,I1455=C$15),"本月合计",IF(I1455="本月合计","本年累计",MAX(I$3:I1455)+1)))</f>
        <v>0</v>
      </c>
      <c r="J1456" s="3">
        <f>IF(T1456="",0,IF(INT(LEFT(T1456,C$21))=B$21,MAX(J$3:J1455)+1,0))</f>
        <v>0</v>
      </c>
      <c r="K1456" s="6">
        <f>IF(AND(O1456=B$23,Q1456=B$24),MAX(K$3:K1455)+1,0)</f>
        <v>0</v>
      </c>
    </row>
    <row r="1457" spans="8:11" ht="15" customHeight="1" x14ac:dyDescent="0.15">
      <c r="H1457" s="5">
        <f t="shared" si="23"/>
        <v>0</v>
      </c>
      <c r="I1457" s="5">
        <f>IF(MAX(I$1:I1454)&gt;=B$16,0,IF(OR(I1456=C$4,I1456=C$5,I1456=C$6,I1456=C$7,I1456=C$8,I1456=C$9,I1456=C$10,I1456=C$11,I1456=C$12,I1456=C$13,I1456=C$14,I1456=C$15),"本月合计",IF(I1456="本月合计","本年累计",MAX(I$3:I1456)+1)))</f>
        <v>0</v>
      </c>
      <c r="J1457" s="3">
        <f>IF(T1457="",0,IF(INT(LEFT(T1457,C$21))=B$21,MAX(J$3:J1456)+1,0))</f>
        <v>0</v>
      </c>
      <c r="K1457" s="6">
        <f>IF(AND(O1457=B$23,Q1457=B$24),MAX(K$3:K1456)+1,0)</f>
        <v>0</v>
      </c>
    </row>
    <row r="1458" spans="8:11" ht="15" customHeight="1" x14ac:dyDescent="0.15">
      <c r="H1458" s="5">
        <f t="shared" si="23"/>
        <v>0</v>
      </c>
      <c r="I1458" s="5">
        <f>IF(MAX(I$1:I1455)&gt;=B$16,0,IF(OR(I1457=C$4,I1457=C$5,I1457=C$6,I1457=C$7,I1457=C$8,I1457=C$9,I1457=C$10,I1457=C$11,I1457=C$12,I1457=C$13,I1457=C$14,I1457=C$15),"本月合计",IF(I1457="本月合计","本年累计",MAX(I$3:I1457)+1)))</f>
        <v>0</v>
      </c>
      <c r="J1458" s="3">
        <f>IF(T1458="",0,IF(INT(LEFT(T1458,C$21))=B$21,MAX(J$3:J1457)+1,0))</f>
        <v>0</v>
      </c>
      <c r="K1458" s="6">
        <f>IF(AND(O1458=B$23,Q1458=B$24),MAX(K$3:K1457)+1,0)</f>
        <v>0</v>
      </c>
    </row>
    <row r="1459" spans="8:11" ht="15" customHeight="1" x14ac:dyDescent="0.15">
      <c r="H1459" s="5">
        <f t="shared" si="23"/>
        <v>0</v>
      </c>
      <c r="I1459" s="5">
        <f>IF(MAX(I$1:I1456)&gt;=B$16,0,IF(OR(I1458=C$4,I1458=C$5,I1458=C$6,I1458=C$7,I1458=C$8,I1458=C$9,I1458=C$10,I1458=C$11,I1458=C$12,I1458=C$13,I1458=C$14,I1458=C$15),"本月合计",IF(I1458="本月合计","本年累计",MAX(I$3:I1458)+1)))</f>
        <v>0</v>
      </c>
      <c r="J1459" s="3">
        <f>IF(T1459="",0,IF(INT(LEFT(T1459,C$21))=B$21,MAX(J$3:J1458)+1,0))</f>
        <v>0</v>
      </c>
      <c r="K1459" s="6">
        <f>IF(AND(O1459=B$23,Q1459=B$24),MAX(K$3:K1458)+1,0)</f>
        <v>0</v>
      </c>
    </row>
    <row r="1460" spans="8:11" ht="15" customHeight="1" x14ac:dyDescent="0.15">
      <c r="H1460" s="5">
        <f t="shared" si="23"/>
        <v>0</v>
      </c>
      <c r="I1460" s="5">
        <f>IF(MAX(I$1:I1457)&gt;=B$16,0,IF(OR(I1459=C$4,I1459=C$5,I1459=C$6,I1459=C$7,I1459=C$8,I1459=C$9,I1459=C$10,I1459=C$11,I1459=C$12,I1459=C$13,I1459=C$14,I1459=C$15),"本月合计",IF(I1459="本月合计","本年累计",MAX(I$3:I1459)+1)))</f>
        <v>0</v>
      </c>
      <c r="J1460" s="3">
        <f>IF(T1460="",0,IF(INT(LEFT(T1460,C$21))=B$21,MAX(J$3:J1459)+1,0))</f>
        <v>0</v>
      </c>
      <c r="K1460" s="6">
        <f>IF(AND(O1460=B$23,Q1460=B$24),MAX(K$3:K1459)+1,0)</f>
        <v>0</v>
      </c>
    </row>
    <row r="1461" spans="8:11" ht="15" customHeight="1" x14ac:dyDescent="0.15">
      <c r="H1461" s="5">
        <f t="shared" si="23"/>
        <v>0</v>
      </c>
      <c r="I1461" s="5">
        <f>IF(MAX(I$1:I1458)&gt;=B$16,0,IF(OR(I1460=C$4,I1460=C$5,I1460=C$6,I1460=C$7,I1460=C$8,I1460=C$9,I1460=C$10,I1460=C$11,I1460=C$12,I1460=C$13,I1460=C$14,I1460=C$15),"本月合计",IF(I1460="本月合计","本年累计",MAX(I$3:I1460)+1)))</f>
        <v>0</v>
      </c>
      <c r="J1461" s="3">
        <f>IF(T1461="",0,IF(INT(LEFT(T1461,C$21))=B$21,MAX(J$3:J1460)+1,0))</f>
        <v>0</v>
      </c>
      <c r="K1461" s="6">
        <f>IF(AND(O1461=B$23,Q1461=B$24),MAX(K$3:K1460)+1,0)</f>
        <v>0</v>
      </c>
    </row>
    <row r="1462" spans="8:11" ht="15" customHeight="1" x14ac:dyDescent="0.15">
      <c r="H1462" s="5">
        <f t="shared" si="23"/>
        <v>0</v>
      </c>
      <c r="I1462" s="5">
        <f>IF(MAX(I$1:I1459)&gt;=B$16,0,IF(OR(I1461=C$4,I1461=C$5,I1461=C$6,I1461=C$7,I1461=C$8,I1461=C$9,I1461=C$10,I1461=C$11,I1461=C$12,I1461=C$13,I1461=C$14,I1461=C$15),"本月合计",IF(I1461="本月合计","本年累计",MAX(I$3:I1461)+1)))</f>
        <v>0</v>
      </c>
      <c r="J1462" s="3">
        <f>IF(T1462="",0,IF(INT(LEFT(T1462,C$21))=B$21,MAX(J$3:J1461)+1,0))</f>
        <v>0</v>
      </c>
      <c r="K1462" s="6">
        <f>IF(AND(O1462=B$23,Q1462=B$24),MAX(K$3:K1461)+1,0)</f>
        <v>0</v>
      </c>
    </row>
    <row r="1463" spans="8:11" ht="15" customHeight="1" x14ac:dyDescent="0.15">
      <c r="H1463" s="5">
        <f t="shared" si="23"/>
        <v>0</v>
      </c>
      <c r="I1463" s="5">
        <f>IF(MAX(I$1:I1460)&gt;=B$16,0,IF(OR(I1462=C$4,I1462=C$5,I1462=C$6,I1462=C$7,I1462=C$8,I1462=C$9,I1462=C$10,I1462=C$11,I1462=C$12,I1462=C$13,I1462=C$14,I1462=C$15),"本月合计",IF(I1462="本月合计","本年累计",MAX(I$3:I1462)+1)))</f>
        <v>0</v>
      </c>
      <c r="J1463" s="3">
        <f>IF(T1463="",0,IF(INT(LEFT(T1463,C$21))=B$21,MAX(J$3:J1462)+1,0))</f>
        <v>0</v>
      </c>
      <c r="K1463" s="6">
        <f>IF(AND(O1463=B$23,Q1463=B$24),MAX(K$3:K1462)+1,0)</f>
        <v>0</v>
      </c>
    </row>
    <row r="1464" spans="8:11" ht="15" customHeight="1" x14ac:dyDescent="0.15">
      <c r="H1464" s="5">
        <f t="shared" si="23"/>
        <v>0</v>
      </c>
      <c r="I1464" s="5">
        <f>IF(MAX(I$1:I1461)&gt;=B$16,0,IF(OR(I1463=C$4,I1463=C$5,I1463=C$6,I1463=C$7,I1463=C$8,I1463=C$9,I1463=C$10,I1463=C$11,I1463=C$12,I1463=C$13,I1463=C$14,I1463=C$15),"本月合计",IF(I1463="本月合计","本年累计",MAX(I$3:I1463)+1)))</f>
        <v>0</v>
      </c>
      <c r="J1464" s="3">
        <f>IF(T1464="",0,IF(INT(LEFT(T1464,C$21))=B$21,MAX(J$3:J1463)+1,0))</f>
        <v>0</v>
      </c>
      <c r="K1464" s="6">
        <f>IF(AND(O1464=B$23,Q1464=B$24),MAX(K$3:K1463)+1,0)</f>
        <v>0</v>
      </c>
    </row>
    <row r="1465" spans="8:11" ht="15" customHeight="1" x14ac:dyDescent="0.15">
      <c r="H1465" s="5">
        <f t="shared" si="23"/>
        <v>0</v>
      </c>
      <c r="I1465" s="5">
        <f>IF(MAX(I$1:I1462)&gt;=B$16,0,IF(OR(I1464=C$4,I1464=C$5,I1464=C$6,I1464=C$7,I1464=C$8,I1464=C$9,I1464=C$10,I1464=C$11,I1464=C$12,I1464=C$13,I1464=C$14,I1464=C$15),"本月合计",IF(I1464="本月合计","本年累计",MAX(I$3:I1464)+1)))</f>
        <v>0</v>
      </c>
      <c r="J1465" s="3">
        <f>IF(T1465="",0,IF(INT(LEFT(T1465,C$21))=B$21,MAX(J$3:J1464)+1,0))</f>
        <v>0</v>
      </c>
      <c r="K1465" s="6">
        <f>IF(AND(O1465=B$23,Q1465=B$24),MAX(K$3:K1464)+1,0)</f>
        <v>0</v>
      </c>
    </row>
    <row r="1466" spans="8:11" ht="15" customHeight="1" x14ac:dyDescent="0.15">
      <c r="H1466" s="5">
        <f t="shared" si="23"/>
        <v>0</v>
      </c>
      <c r="I1466" s="5">
        <f>IF(MAX(I$1:I1463)&gt;=B$16,0,IF(OR(I1465=C$4,I1465=C$5,I1465=C$6,I1465=C$7,I1465=C$8,I1465=C$9,I1465=C$10,I1465=C$11,I1465=C$12,I1465=C$13,I1465=C$14,I1465=C$15),"本月合计",IF(I1465="本月合计","本年累计",MAX(I$3:I1465)+1)))</f>
        <v>0</v>
      </c>
      <c r="J1466" s="3">
        <f>IF(T1466="",0,IF(INT(LEFT(T1466,C$21))=B$21,MAX(J$3:J1465)+1,0))</f>
        <v>0</v>
      </c>
      <c r="K1466" s="6">
        <f>IF(AND(O1466=B$23,Q1466=B$24),MAX(K$3:K1465)+1,0)</f>
        <v>0</v>
      </c>
    </row>
    <row r="1467" spans="8:11" ht="15" customHeight="1" x14ac:dyDescent="0.15">
      <c r="H1467" s="5">
        <f t="shared" si="23"/>
        <v>0</v>
      </c>
      <c r="I1467" s="5">
        <f>IF(MAX(I$1:I1464)&gt;=B$16,0,IF(OR(I1466=C$4,I1466=C$5,I1466=C$6,I1466=C$7,I1466=C$8,I1466=C$9,I1466=C$10,I1466=C$11,I1466=C$12,I1466=C$13,I1466=C$14,I1466=C$15),"本月合计",IF(I1466="本月合计","本年累计",MAX(I$3:I1466)+1)))</f>
        <v>0</v>
      </c>
      <c r="J1467" s="3">
        <f>IF(T1467="",0,IF(INT(LEFT(T1467,C$21))=B$21,MAX(J$3:J1466)+1,0))</f>
        <v>0</v>
      </c>
      <c r="K1467" s="6">
        <f>IF(AND(O1467=B$23,Q1467=B$24),MAX(K$3:K1466)+1,0)</f>
        <v>0</v>
      </c>
    </row>
    <row r="1468" spans="8:11" ht="15" customHeight="1" x14ac:dyDescent="0.15">
      <c r="H1468" s="5">
        <f t="shared" si="23"/>
        <v>0</v>
      </c>
      <c r="I1468" s="5">
        <f>IF(MAX(I$1:I1465)&gt;=B$16,0,IF(OR(I1467=C$4,I1467=C$5,I1467=C$6,I1467=C$7,I1467=C$8,I1467=C$9,I1467=C$10,I1467=C$11,I1467=C$12,I1467=C$13,I1467=C$14,I1467=C$15),"本月合计",IF(I1467="本月合计","本年累计",MAX(I$3:I1467)+1)))</f>
        <v>0</v>
      </c>
      <c r="J1468" s="3">
        <f>IF(T1468="",0,IF(INT(LEFT(T1468,C$21))=B$21,MAX(J$3:J1467)+1,0))</f>
        <v>0</v>
      </c>
      <c r="K1468" s="6">
        <f>IF(AND(O1468=B$23,Q1468=B$24),MAX(K$3:K1467)+1,0)</f>
        <v>0</v>
      </c>
    </row>
    <row r="1469" spans="8:11" ht="15" customHeight="1" x14ac:dyDescent="0.15">
      <c r="H1469" s="5">
        <f t="shared" si="23"/>
        <v>0</v>
      </c>
      <c r="I1469" s="5">
        <f>IF(MAX(I$1:I1466)&gt;=B$16,0,IF(OR(I1468=C$4,I1468=C$5,I1468=C$6,I1468=C$7,I1468=C$8,I1468=C$9,I1468=C$10,I1468=C$11,I1468=C$12,I1468=C$13,I1468=C$14,I1468=C$15),"本月合计",IF(I1468="本月合计","本年累计",MAX(I$3:I1468)+1)))</f>
        <v>0</v>
      </c>
      <c r="J1469" s="3">
        <f>IF(T1469="",0,IF(INT(LEFT(T1469,C$21))=B$21,MAX(J$3:J1468)+1,0))</f>
        <v>0</v>
      </c>
      <c r="K1469" s="6">
        <f>IF(AND(O1469=B$23,Q1469=B$24),MAX(K$3:K1468)+1,0)</f>
        <v>0</v>
      </c>
    </row>
    <row r="1470" spans="8:11" ht="15" customHeight="1" x14ac:dyDescent="0.15">
      <c r="H1470" s="5">
        <f t="shared" si="23"/>
        <v>0</v>
      </c>
      <c r="I1470" s="5">
        <f>IF(MAX(I$1:I1467)&gt;=B$16,0,IF(OR(I1469=C$4,I1469=C$5,I1469=C$6,I1469=C$7,I1469=C$8,I1469=C$9,I1469=C$10,I1469=C$11,I1469=C$12,I1469=C$13,I1469=C$14,I1469=C$15),"本月合计",IF(I1469="本月合计","本年累计",MAX(I$3:I1469)+1)))</f>
        <v>0</v>
      </c>
      <c r="J1470" s="3">
        <f>IF(T1470="",0,IF(INT(LEFT(T1470,C$21))=B$21,MAX(J$3:J1469)+1,0))</f>
        <v>0</v>
      </c>
      <c r="K1470" s="6">
        <f>IF(AND(O1470=B$23,Q1470=B$24),MAX(K$3:K1469)+1,0)</f>
        <v>0</v>
      </c>
    </row>
    <row r="1471" spans="8:11" ht="15" customHeight="1" x14ac:dyDescent="0.15">
      <c r="H1471" s="5">
        <f t="shared" si="23"/>
        <v>0</v>
      </c>
      <c r="I1471" s="5">
        <f>IF(MAX(I$1:I1468)&gt;=B$16,0,IF(OR(I1470=C$4,I1470=C$5,I1470=C$6,I1470=C$7,I1470=C$8,I1470=C$9,I1470=C$10,I1470=C$11,I1470=C$12,I1470=C$13,I1470=C$14,I1470=C$15),"本月合计",IF(I1470="本月合计","本年累计",MAX(I$3:I1470)+1)))</f>
        <v>0</v>
      </c>
      <c r="J1471" s="3">
        <f>IF(T1471="",0,IF(INT(LEFT(T1471,C$21))=B$21,MAX(J$3:J1470)+1,0))</f>
        <v>0</v>
      </c>
      <c r="K1471" s="6">
        <f>IF(AND(O1471=B$23,Q1471=B$24),MAX(K$3:K1470)+1,0)</f>
        <v>0</v>
      </c>
    </row>
    <row r="1472" spans="8:11" ht="15" customHeight="1" x14ac:dyDescent="0.15">
      <c r="H1472" s="5">
        <f t="shared" si="23"/>
        <v>0</v>
      </c>
      <c r="I1472" s="5">
        <f>IF(MAX(I$1:I1469)&gt;=B$16,0,IF(OR(I1471=C$4,I1471=C$5,I1471=C$6,I1471=C$7,I1471=C$8,I1471=C$9,I1471=C$10,I1471=C$11,I1471=C$12,I1471=C$13,I1471=C$14,I1471=C$15),"本月合计",IF(I1471="本月合计","本年累计",MAX(I$3:I1471)+1)))</f>
        <v>0</v>
      </c>
      <c r="J1472" s="3">
        <f>IF(T1472="",0,IF(INT(LEFT(T1472,C$21))=B$21,MAX(J$3:J1471)+1,0))</f>
        <v>0</v>
      </c>
      <c r="K1472" s="6">
        <f>IF(AND(O1472=B$23,Q1472=B$24),MAX(K$3:K1471)+1,0)</f>
        <v>0</v>
      </c>
    </row>
    <row r="1473" spans="8:11" ht="15" customHeight="1" x14ac:dyDescent="0.15">
      <c r="H1473" s="5">
        <f t="shared" si="23"/>
        <v>0</v>
      </c>
      <c r="I1473" s="5">
        <f>IF(MAX(I$1:I1470)&gt;=B$16,0,IF(OR(I1472=C$4,I1472=C$5,I1472=C$6,I1472=C$7,I1472=C$8,I1472=C$9,I1472=C$10,I1472=C$11,I1472=C$12,I1472=C$13,I1472=C$14,I1472=C$15),"本月合计",IF(I1472="本月合计","本年累计",MAX(I$3:I1472)+1)))</f>
        <v>0</v>
      </c>
      <c r="J1473" s="3">
        <f>IF(T1473="",0,IF(INT(LEFT(T1473,C$21))=B$21,MAX(J$3:J1472)+1,0))</f>
        <v>0</v>
      </c>
      <c r="K1473" s="6">
        <f>IF(AND(O1473=B$23,Q1473=B$24),MAX(K$3:K1472)+1,0)</f>
        <v>0</v>
      </c>
    </row>
    <row r="1474" spans="8:11" ht="15" customHeight="1" x14ac:dyDescent="0.15">
      <c r="H1474" s="5">
        <f t="shared" si="23"/>
        <v>0</v>
      </c>
      <c r="I1474" s="5">
        <f>IF(MAX(I$1:I1471)&gt;=B$16,0,IF(OR(I1473=C$4,I1473=C$5,I1473=C$6,I1473=C$7,I1473=C$8,I1473=C$9,I1473=C$10,I1473=C$11,I1473=C$12,I1473=C$13,I1473=C$14,I1473=C$15),"本月合计",IF(I1473="本月合计","本年累计",MAX(I$3:I1473)+1)))</f>
        <v>0</v>
      </c>
      <c r="J1474" s="3">
        <f>IF(T1474="",0,IF(INT(LEFT(T1474,C$21))=B$21,MAX(J$3:J1473)+1,0))</f>
        <v>0</v>
      </c>
      <c r="K1474" s="6">
        <f>IF(AND(O1474=B$23,Q1474=B$24),MAX(K$3:K1473)+1,0)</f>
        <v>0</v>
      </c>
    </row>
    <row r="1475" spans="8:11" ht="15" customHeight="1" x14ac:dyDescent="0.15">
      <c r="H1475" s="5">
        <f t="shared" si="23"/>
        <v>0</v>
      </c>
      <c r="I1475" s="5">
        <f>IF(MAX(I$1:I1472)&gt;=B$16,0,IF(OR(I1474=C$4,I1474=C$5,I1474=C$6,I1474=C$7,I1474=C$8,I1474=C$9,I1474=C$10,I1474=C$11,I1474=C$12,I1474=C$13,I1474=C$14,I1474=C$15),"本月合计",IF(I1474="本月合计","本年累计",MAX(I$3:I1474)+1)))</f>
        <v>0</v>
      </c>
      <c r="J1475" s="3">
        <f>IF(T1475="",0,IF(INT(LEFT(T1475,C$21))=B$21,MAX(J$3:J1474)+1,0))</f>
        <v>0</v>
      </c>
      <c r="K1475" s="6">
        <f>IF(AND(O1475=B$23,Q1475=B$24),MAX(K$3:K1474)+1,0)</f>
        <v>0</v>
      </c>
    </row>
    <row r="1476" spans="8:11" ht="15" customHeight="1" x14ac:dyDescent="0.15">
      <c r="H1476" s="5">
        <f t="shared" si="23"/>
        <v>0</v>
      </c>
      <c r="I1476" s="5">
        <f>IF(MAX(I$1:I1473)&gt;=B$16,0,IF(OR(I1475=C$4,I1475=C$5,I1475=C$6,I1475=C$7,I1475=C$8,I1475=C$9,I1475=C$10,I1475=C$11,I1475=C$12,I1475=C$13,I1475=C$14,I1475=C$15),"本月合计",IF(I1475="本月合计","本年累计",MAX(I$3:I1475)+1)))</f>
        <v>0</v>
      </c>
      <c r="J1476" s="3">
        <f>IF(T1476="",0,IF(INT(LEFT(T1476,C$21))=B$21,MAX(J$3:J1475)+1,0))</f>
        <v>0</v>
      </c>
      <c r="K1476" s="6">
        <f>IF(AND(O1476=B$23,Q1476=B$24),MAX(K$3:K1475)+1,0)</f>
        <v>0</v>
      </c>
    </row>
    <row r="1477" spans="8:11" ht="15" customHeight="1" x14ac:dyDescent="0.15">
      <c r="H1477" s="5">
        <f t="shared" ref="H1477:H1540" si="24">IF(I1477=0,0,ROW()-3)</f>
        <v>0</v>
      </c>
      <c r="I1477" s="5">
        <f>IF(MAX(I$1:I1474)&gt;=B$16,0,IF(OR(I1476=C$4,I1476=C$5,I1476=C$6,I1476=C$7,I1476=C$8,I1476=C$9,I1476=C$10,I1476=C$11,I1476=C$12,I1476=C$13,I1476=C$14,I1476=C$15),"本月合计",IF(I1476="本月合计","本年累计",MAX(I$3:I1476)+1)))</f>
        <v>0</v>
      </c>
      <c r="J1477" s="3">
        <f>IF(T1477="",0,IF(INT(LEFT(T1477,C$21))=B$21,MAX(J$3:J1476)+1,0))</f>
        <v>0</v>
      </c>
      <c r="K1477" s="6">
        <f>IF(AND(O1477=B$23,Q1477=B$24),MAX(K$3:K1476)+1,0)</f>
        <v>0</v>
      </c>
    </row>
    <row r="1478" spans="8:11" ht="15" customHeight="1" x14ac:dyDescent="0.15">
      <c r="H1478" s="5">
        <f t="shared" si="24"/>
        <v>0</v>
      </c>
      <c r="I1478" s="5">
        <f>IF(MAX(I$1:I1475)&gt;=B$16,0,IF(OR(I1477=C$4,I1477=C$5,I1477=C$6,I1477=C$7,I1477=C$8,I1477=C$9,I1477=C$10,I1477=C$11,I1477=C$12,I1477=C$13,I1477=C$14,I1477=C$15),"本月合计",IF(I1477="本月合计","本年累计",MAX(I$3:I1477)+1)))</f>
        <v>0</v>
      </c>
      <c r="J1478" s="3">
        <f>IF(T1478="",0,IF(INT(LEFT(T1478,C$21))=B$21,MAX(J$3:J1477)+1,0))</f>
        <v>0</v>
      </c>
      <c r="K1478" s="6">
        <f>IF(AND(O1478=B$23,Q1478=B$24),MAX(K$3:K1477)+1,0)</f>
        <v>0</v>
      </c>
    </row>
    <row r="1479" spans="8:11" ht="15" customHeight="1" x14ac:dyDescent="0.15">
      <c r="H1479" s="5">
        <f t="shared" si="24"/>
        <v>0</v>
      </c>
      <c r="I1479" s="5">
        <f>IF(MAX(I$1:I1476)&gt;=B$16,0,IF(OR(I1478=C$4,I1478=C$5,I1478=C$6,I1478=C$7,I1478=C$8,I1478=C$9,I1478=C$10,I1478=C$11,I1478=C$12,I1478=C$13,I1478=C$14,I1478=C$15),"本月合计",IF(I1478="本月合计","本年累计",MAX(I$3:I1478)+1)))</f>
        <v>0</v>
      </c>
      <c r="J1479" s="3">
        <f>IF(T1479="",0,IF(INT(LEFT(T1479,C$21))=B$21,MAX(J$3:J1478)+1,0))</f>
        <v>0</v>
      </c>
      <c r="K1479" s="6">
        <f>IF(AND(O1479=B$23,Q1479=B$24),MAX(K$3:K1478)+1,0)</f>
        <v>0</v>
      </c>
    </row>
    <row r="1480" spans="8:11" ht="15" customHeight="1" x14ac:dyDescent="0.15">
      <c r="H1480" s="5">
        <f t="shared" si="24"/>
        <v>0</v>
      </c>
      <c r="I1480" s="5">
        <f>IF(MAX(I$1:I1477)&gt;=B$16,0,IF(OR(I1479=C$4,I1479=C$5,I1479=C$6,I1479=C$7,I1479=C$8,I1479=C$9,I1479=C$10,I1479=C$11,I1479=C$12,I1479=C$13,I1479=C$14,I1479=C$15),"本月合计",IF(I1479="本月合计","本年累计",MAX(I$3:I1479)+1)))</f>
        <v>0</v>
      </c>
      <c r="J1480" s="3">
        <f>IF(T1480="",0,IF(INT(LEFT(T1480,C$21))=B$21,MAX(J$3:J1479)+1,0))</f>
        <v>0</v>
      </c>
      <c r="K1480" s="6">
        <f>IF(AND(O1480=B$23,Q1480=B$24),MAX(K$3:K1479)+1,0)</f>
        <v>0</v>
      </c>
    </row>
    <row r="1481" spans="8:11" ht="15" customHeight="1" x14ac:dyDescent="0.15">
      <c r="H1481" s="5">
        <f t="shared" si="24"/>
        <v>0</v>
      </c>
      <c r="I1481" s="5">
        <f>IF(MAX(I$1:I1478)&gt;=B$16,0,IF(OR(I1480=C$4,I1480=C$5,I1480=C$6,I1480=C$7,I1480=C$8,I1480=C$9,I1480=C$10,I1480=C$11,I1480=C$12,I1480=C$13,I1480=C$14,I1480=C$15),"本月合计",IF(I1480="本月合计","本年累计",MAX(I$3:I1480)+1)))</f>
        <v>0</v>
      </c>
      <c r="J1481" s="3">
        <f>IF(T1481="",0,IF(INT(LEFT(T1481,C$21))=B$21,MAX(J$3:J1480)+1,0))</f>
        <v>0</v>
      </c>
      <c r="K1481" s="6">
        <f>IF(AND(O1481=B$23,Q1481=B$24),MAX(K$3:K1480)+1,0)</f>
        <v>0</v>
      </c>
    </row>
    <row r="1482" spans="8:11" ht="15" customHeight="1" x14ac:dyDescent="0.15">
      <c r="H1482" s="5">
        <f t="shared" si="24"/>
        <v>0</v>
      </c>
      <c r="I1482" s="5">
        <f>IF(MAX(I$1:I1479)&gt;=B$16,0,IF(OR(I1481=C$4,I1481=C$5,I1481=C$6,I1481=C$7,I1481=C$8,I1481=C$9,I1481=C$10,I1481=C$11,I1481=C$12,I1481=C$13,I1481=C$14,I1481=C$15),"本月合计",IF(I1481="本月合计","本年累计",MAX(I$3:I1481)+1)))</f>
        <v>0</v>
      </c>
      <c r="J1482" s="3">
        <f>IF(T1482="",0,IF(INT(LEFT(T1482,C$21))=B$21,MAX(J$3:J1481)+1,0))</f>
        <v>0</v>
      </c>
      <c r="K1482" s="6">
        <f>IF(AND(O1482=B$23,Q1482=B$24),MAX(K$3:K1481)+1,0)</f>
        <v>0</v>
      </c>
    </row>
    <row r="1483" spans="8:11" ht="15" customHeight="1" x14ac:dyDescent="0.15">
      <c r="H1483" s="5">
        <f t="shared" si="24"/>
        <v>0</v>
      </c>
      <c r="I1483" s="5">
        <f>IF(MAX(I$1:I1480)&gt;=B$16,0,IF(OR(I1482=C$4,I1482=C$5,I1482=C$6,I1482=C$7,I1482=C$8,I1482=C$9,I1482=C$10,I1482=C$11,I1482=C$12,I1482=C$13,I1482=C$14,I1482=C$15),"本月合计",IF(I1482="本月合计","本年累计",MAX(I$3:I1482)+1)))</f>
        <v>0</v>
      </c>
      <c r="J1483" s="3">
        <f>IF(T1483="",0,IF(INT(LEFT(T1483,C$21))=B$21,MAX(J$3:J1482)+1,0))</f>
        <v>0</v>
      </c>
      <c r="K1483" s="6">
        <f>IF(AND(O1483=B$23,Q1483=B$24),MAX(K$3:K1482)+1,0)</f>
        <v>0</v>
      </c>
    </row>
    <row r="1484" spans="8:11" ht="15" customHeight="1" x14ac:dyDescent="0.15">
      <c r="H1484" s="5">
        <f t="shared" si="24"/>
        <v>0</v>
      </c>
      <c r="I1484" s="5">
        <f>IF(MAX(I$1:I1481)&gt;=B$16,0,IF(OR(I1483=C$4,I1483=C$5,I1483=C$6,I1483=C$7,I1483=C$8,I1483=C$9,I1483=C$10,I1483=C$11,I1483=C$12,I1483=C$13,I1483=C$14,I1483=C$15),"本月合计",IF(I1483="本月合计","本年累计",MAX(I$3:I1483)+1)))</f>
        <v>0</v>
      </c>
      <c r="J1484" s="3">
        <f>IF(T1484="",0,IF(INT(LEFT(T1484,C$21))=B$21,MAX(J$3:J1483)+1,0))</f>
        <v>0</v>
      </c>
      <c r="K1484" s="6">
        <f>IF(AND(O1484=B$23,Q1484=B$24),MAX(K$3:K1483)+1,0)</f>
        <v>0</v>
      </c>
    </row>
    <row r="1485" spans="8:11" ht="15" customHeight="1" x14ac:dyDescent="0.15">
      <c r="H1485" s="5">
        <f t="shared" si="24"/>
        <v>0</v>
      </c>
      <c r="I1485" s="5">
        <f>IF(MAX(I$1:I1482)&gt;=B$16,0,IF(OR(I1484=C$4,I1484=C$5,I1484=C$6,I1484=C$7,I1484=C$8,I1484=C$9,I1484=C$10,I1484=C$11,I1484=C$12,I1484=C$13,I1484=C$14,I1484=C$15),"本月合计",IF(I1484="本月合计","本年累计",MAX(I$3:I1484)+1)))</f>
        <v>0</v>
      </c>
      <c r="J1485" s="3">
        <f>IF(T1485="",0,IF(INT(LEFT(T1485,C$21))=B$21,MAX(J$3:J1484)+1,0))</f>
        <v>0</v>
      </c>
      <c r="K1485" s="6">
        <f>IF(AND(O1485=B$23,Q1485=B$24),MAX(K$3:K1484)+1,0)</f>
        <v>0</v>
      </c>
    </row>
    <row r="1486" spans="8:11" ht="15" customHeight="1" x14ac:dyDescent="0.15">
      <c r="H1486" s="5">
        <f t="shared" si="24"/>
        <v>0</v>
      </c>
      <c r="I1486" s="5">
        <f>IF(MAX(I$1:I1483)&gt;=B$16,0,IF(OR(I1485=C$4,I1485=C$5,I1485=C$6,I1485=C$7,I1485=C$8,I1485=C$9,I1485=C$10,I1485=C$11,I1485=C$12,I1485=C$13,I1485=C$14,I1485=C$15),"本月合计",IF(I1485="本月合计","本年累计",MAX(I$3:I1485)+1)))</f>
        <v>0</v>
      </c>
      <c r="J1486" s="3">
        <f>IF(T1486="",0,IF(INT(LEFT(T1486,C$21))=B$21,MAX(J$3:J1485)+1,0))</f>
        <v>0</v>
      </c>
      <c r="K1486" s="6">
        <f>IF(AND(O1486=B$23,Q1486=B$24),MAX(K$3:K1485)+1,0)</f>
        <v>0</v>
      </c>
    </row>
    <row r="1487" spans="8:11" ht="15" customHeight="1" x14ac:dyDescent="0.15">
      <c r="H1487" s="5">
        <f t="shared" si="24"/>
        <v>0</v>
      </c>
      <c r="I1487" s="5">
        <f>IF(MAX(I$1:I1484)&gt;=B$16,0,IF(OR(I1486=C$4,I1486=C$5,I1486=C$6,I1486=C$7,I1486=C$8,I1486=C$9,I1486=C$10,I1486=C$11,I1486=C$12,I1486=C$13,I1486=C$14,I1486=C$15),"本月合计",IF(I1486="本月合计","本年累计",MAX(I$3:I1486)+1)))</f>
        <v>0</v>
      </c>
      <c r="J1487" s="3">
        <f>IF(T1487="",0,IF(INT(LEFT(T1487,C$21))=B$21,MAX(J$3:J1486)+1,0))</f>
        <v>0</v>
      </c>
      <c r="K1487" s="6">
        <f>IF(AND(O1487=B$23,Q1487=B$24),MAX(K$3:K1486)+1,0)</f>
        <v>0</v>
      </c>
    </row>
    <row r="1488" spans="8:11" ht="15" customHeight="1" x14ac:dyDescent="0.15">
      <c r="H1488" s="5">
        <f t="shared" si="24"/>
        <v>0</v>
      </c>
      <c r="I1488" s="5">
        <f>IF(MAX(I$1:I1485)&gt;=B$16,0,IF(OR(I1487=C$4,I1487=C$5,I1487=C$6,I1487=C$7,I1487=C$8,I1487=C$9,I1487=C$10,I1487=C$11,I1487=C$12,I1487=C$13,I1487=C$14,I1487=C$15),"本月合计",IF(I1487="本月合计","本年累计",MAX(I$3:I1487)+1)))</f>
        <v>0</v>
      </c>
      <c r="J1488" s="3">
        <f>IF(T1488="",0,IF(INT(LEFT(T1488,C$21))=B$21,MAX(J$3:J1487)+1,0))</f>
        <v>0</v>
      </c>
      <c r="K1488" s="6">
        <f>IF(AND(O1488=B$23,Q1488=B$24),MAX(K$3:K1487)+1,0)</f>
        <v>0</v>
      </c>
    </row>
    <row r="1489" spans="8:11" ht="15" customHeight="1" x14ac:dyDescent="0.15">
      <c r="H1489" s="5">
        <f t="shared" si="24"/>
        <v>0</v>
      </c>
      <c r="I1489" s="5">
        <f>IF(MAX(I$1:I1486)&gt;=B$16,0,IF(OR(I1488=C$4,I1488=C$5,I1488=C$6,I1488=C$7,I1488=C$8,I1488=C$9,I1488=C$10,I1488=C$11,I1488=C$12,I1488=C$13,I1488=C$14,I1488=C$15),"本月合计",IF(I1488="本月合计","本年累计",MAX(I$3:I1488)+1)))</f>
        <v>0</v>
      </c>
      <c r="J1489" s="3">
        <f>IF(T1489="",0,IF(INT(LEFT(T1489,C$21))=B$21,MAX(J$3:J1488)+1,0))</f>
        <v>0</v>
      </c>
      <c r="K1489" s="6">
        <f>IF(AND(O1489=B$23,Q1489=B$24),MAX(K$3:K1488)+1,0)</f>
        <v>0</v>
      </c>
    </row>
    <row r="1490" spans="8:11" ht="15" customHeight="1" x14ac:dyDescent="0.15">
      <c r="H1490" s="5">
        <f t="shared" si="24"/>
        <v>0</v>
      </c>
      <c r="I1490" s="5">
        <f>IF(MAX(I$1:I1487)&gt;=B$16,0,IF(OR(I1489=C$4,I1489=C$5,I1489=C$6,I1489=C$7,I1489=C$8,I1489=C$9,I1489=C$10,I1489=C$11,I1489=C$12,I1489=C$13,I1489=C$14,I1489=C$15),"本月合计",IF(I1489="本月合计","本年累计",MAX(I$3:I1489)+1)))</f>
        <v>0</v>
      </c>
      <c r="J1490" s="3">
        <f>IF(T1490="",0,IF(INT(LEFT(T1490,C$21))=B$21,MAX(J$3:J1489)+1,0))</f>
        <v>0</v>
      </c>
      <c r="K1490" s="6">
        <f>IF(AND(O1490=B$23,Q1490=B$24),MAX(K$3:K1489)+1,0)</f>
        <v>0</v>
      </c>
    </row>
    <row r="1491" spans="8:11" ht="15" customHeight="1" x14ac:dyDescent="0.15">
      <c r="H1491" s="5">
        <f t="shared" si="24"/>
        <v>0</v>
      </c>
      <c r="I1491" s="5">
        <f>IF(MAX(I$1:I1488)&gt;=B$16,0,IF(OR(I1490=C$4,I1490=C$5,I1490=C$6,I1490=C$7,I1490=C$8,I1490=C$9,I1490=C$10,I1490=C$11,I1490=C$12,I1490=C$13,I1490=C$14,I1490=C$15),"本月合计",IF(I1490="本月合计","本年累计",MAX(I$3:I1490)+1)))</f>
        <v>0</v>
      </c>
      <c r="J1491" s="3">
        <f>IF(T1491="",0,IF(INT(LEFT(T1491,C$21))=B$21,MAX(J$3:J1490)+1,0))</f>
        <v>0</v>
      </c>
      <c r="K1491" s="6">
        <f>IF(AND(O1491=B$23,Q1491=B$24),MAX(K$3:K1490)+1,0)</f>
        <v>0</v>
      </c>
    </row>
    <row r="1492" spans="8:11" ht="15" customHeight="1" x14ac:dyDescent="0.15">
      <c r="H1492" s="5">
        <f t="shared" si="24"/>
        <v>0</v>
      </c>
      <c r="I1492" s="5">
        <f>IF(MAX(I$1:I1489)&gt;=B$16,0,IF(OR(I1491=C$4,I1491=C$5,I1491=C$6,I1491=C$7,I1491=C$8,I1491=C$9,I1491=C$10,I1491=C$11,I1491=C$12,I1491=C$13,I1491=C$14,I1491=C$15),"本月合计",IF(I1491="本月合计","本年累计",MAX(I$3:I1491)+1)))</f>
        <v>0</v>
      </c>
      <c r="J1492" s="3">
        <f>IF(T1492="",0,IF(INT(LEFT(T1492,C$21))=B$21,MAX(J$3:J1491)+1,0))</f>
        <v>0</v>
      </c>
      <c r="K1492" s="6">
        <f>IF(AND(O1492=B$23,Q1492=B$24),MAX(K$3:K1491)+1,0)</f>
        <v>0</v>
      </c>
    </row>
    <row r="1493" spans="8:11" ht="15" customHeight="1" x14ac:dyDescent="0.15">
      <c r="H1493" s="5">
        <f t="shared" si="24"/>
        <v>0</v>
      </c>
      <c r="I1493" s="5">
        <f>IF(MAX(I$1:I1490)&gt;=B$16,0,IF(OR(I1492=C$4,I1492=C$5,I1492=C$6,I1492=C$7,I1492=C$8,I1492=C$9,I1492=C$10,I1492=C$11,I1492=C$12,I1492=C$13,I1492=C$14,I1492=C$15),"本月合计",IF(I1492="本月合计","本年累计",MAX(I$3:I1492)+1)))</f>
        <v>0</v>
      </c>
      <c r="J1493" s="3">
        <f>IF(T1493="",0,IF(INT(LEFT(T1493,C$21))=B$21,MAX(J$3:J1492)+1,0))</f>
        <v>0</v>
      </c>
      <c r="K1493" s="6">
        <f>IF(AND(O1493=B$23,Q1493=B$24),MAX(K$3:K1492)+1,0)</f>
        <v>0</v>
      </c>
    </row>
    <row r="1494" spans="8:11" ht="15" customHeight="1" x14ac:dyDescent="0.15">
      <c r="H1494" s="5">
        <f t="shared" si="24"/>
        <v>0</v>
      </c>
      <c r="I1494" s="5">
        <f>IF(MAX(I$1:I1491)&gt;=B$16,0,IF(OR(I1493=C$4,I1493=C$5,I1493=C$6,I1493=C$7,I1493=C$8,I1493=C$9,I1493=C$10,I1493=C$11,I1493=C$12,I1493=C$13,I1493=C$14,I1493=C$15),"本月合计",IF(I1493="本月合计","本年累计",MAX(I$3:I1493)+1)))</f>
        <v>0</v>
      </c>
      <c r="J1494" s="3">
        <f>IF(T1494="",0,IF(INT(LEFT(T1494,C$21))=B$21,MAX(J$3:J1493)+1,0))</f>
        <v>0</v>
      </c>
      <c r="K1494" s="6">
        <f>IF(AND(O1494=B$23,Q1494=B$24),MAX(K$3:K1493)+1,0)</f>
        <v>0</v>
      </c>
    </row>
    <row r="1495" spans="8:11" ht="15" customHeight="1" x14ac:dyDescent="0.15">
      <c r="H1495" s="5">
        <f t="shared" si="24"/>
        <v>0</v>
      </c>
      <c r="I1495" s="5">
        <f>IF(MAX(I$1:I1492)&gt;=B$16,0,IF(OR(I1494=C$4,I1494=C$5,I1494=C$6,I1494=C$7,I1494=C$8,I1494=C$9,I1494=C$10,I1494=C$11,I1494=C$12,I1494=C$13,I1494=C$14,I1494=C$15),"本月合计",IF(I1494="本月合计","本年累计",MAX(I$3:I1494)+1)))</f>
        <v>0</v>
      </c>
      <c r="J1495" s="3">
        <f>IF(T1495="",0,IF(INT(LEFT(T1495,C$21))=B$21,MAX(J$3:J1494)+1,0))</f>
        <v>0</v>
      </c>
      <c r="K1495" s="6">
        <f>IF(AND(O1495=B$23,Q1495=B$24),MAX(K$3:K1494)+1,0)</f>
        <v>0</v>
      </c>
    </row>
    <row r="1496" spans="8:11" ht="15" customHeight="1" x14ac:dyDescent="0.15">
      <c r="H1496" s="5">
        <f t="shared" si="24"/>
        <v>0</v>
      </c>
      <c r="I1496" s="5">
        <f>IF(MAX(I$1:I1493)&gt;=B$16,0,IF(OR(I1495=C$4,I1495=C$5,I1495=C$6,I1495=C$7,I1495=C$8,I1495=C$9,I1495=C$10,I1495=C$11,I1495=C$12,I1495=C$13,I1495=C$14,I1495=C$15),"本月合计",IF(I1495="本月合计","本年累计",MAX(I$3:I1495)+1)))</f>
        <v>0</v>
      </c>
      <c r="J1496" s="3">
        <f>IF(T1496="",0,IF(INT(LEFT(T1496,C$21))=B$21,MAX(J$3:J1495)+1,0))</f>
        <v>0</v>
      </c>
      <c r="K1496" s="6">
        <f>IF(AND(O1496=B$23,Q1496=B$24),MAX(K$3:K1495)+1,0)</f>
        <v>0</v>
      </c>
    </row>
    <row r="1497" spans="8:11" ht="15" customHeight="1" x14ac:dyDescent="0.15">
      <c r="H1497" s="5">
        <f t="shared" si="24"/>
        <v>0</v>
      </c>
      <c r="I1497" s="5">
        <f>IF(MAX(I$1:I1494)&gt;=B$16,0,IF(OR(I1496=C$4,I1496=C$5,I1496=C$6,I1496=C$7,I1496=C$8,I1496=C$9,I1496=C$10,I1496=C$11,I1496=C$12,I1496=C$13,I1496=C$14,I1496=C$15),"本月合计",IF(I1496="本月合计","本年累计",MAX(I$3:I1496)+1)))</f>
        <v>0</v>
      </c>
      <c r="J1497" s="3">
        <f>IF(T1497="",0,IF(INT(LEFT(T1497,C$21))=B$21,MAX(J$3:J1496)+1,0))</f>
        <v>0</v>
      </c>
      <c r="K1497" s="6">
        <f>IF(AND(O1497=B$23,Q1497=B$24),MAX(K$3:K1496)+1,0)</f>
        <v>0</v>
      </c>
    </row>
    <row r="1498" spans="8:11" ht="15" customHeight="1" x14ac:dyDescent="0.15">
      <c r="H1498" s="5">
        <f t="shared" si="24"/>
        <v>0</v>
      </c>
      <c r="I1498" s="5">
        <f>IF(MAX(I$1:I1495)&gt;=B$16,0,IF(OR(I1497=C$4,I1497=C$5,I1497=C$6,I1497=C$7,I1497=C$8,I1497=C$9,I1497=C$10,I1497=C$11,I1497=C$12,I1497=C$13,I1497=C$14,I1497=C$15),"本月合计",IF(I1497="本月合计","本年累计",MAX(I$3:I1497)+1)))</f>
        <v>0</v>
      </c>
      <c r="J1498" s="3">
        <f>IF(T1498="",0,IF(INT(LEFT(T1498,C$21))=B$21,MAX(J$3:J1497)+1,0))</f>
        <v>0</v>
      </c>
      <c r="K1498" s="6">
        <f>IF(AND(O1498=B$23,Q1498=B$24),MAX(K$3:K1497)+1,0)</f>
        <v>0</v>
      </c>
    </row>
    <row r="1499" spans="8:11" ht="15" customHeight="1" x14ac:dyDescent="0.15">
      <c r="H1499" s="5">
        <f t="shared" si="24"/>
        <v>0</v>
      </c>
      <c r="I1499" s="5">
        <f>IF(MAX(I$1:I1496)&gt;=B$16,0,IF(OR(I1498=C$4,I1498=C$5,I1498=C$6,I1498=C$7,I1498=C$8,I1498=C$9,I1498=C$10,I1498=C$11,I1498=C$12,I1498=C$13,I1498=C$14,I1498=C$15),"本月合计",IF(I1498="本月合计","本年累计",MAX(I$3:I1498)+1)))</f>
        <v>0</v>
      </c>
      <c r="J1499" s="3">
        <f>IF(T1499="",0,IF(INT(LEFT(T1499,C$21))=B$21,MAX(J$3:J1498)+1,0))</f>
        <v>0</v>
      </c>
      <c r="K1499" s="6">
        <f>IF(AND(O1499=B$23,Q1499=B$24),MAX(K$3:K1498)+1,0)</f>
        <v>0</v>
      </c>
    </row>
    <row r="1500" spans="8:11" ht="15" customHeight="1" x14ac:dyDescent="0.15">
      <c r="H1500" s="5">
        <f t="shared" si="24"/>
        <v>0</v>
      </c>
      <c r="I1500" s="5">
        <f>IF(MAX(I$1:I1497)&gt;=B$16,0,IF(OR(I1499=C$4,I1499=C$5,I1499=C$6,I1499=C$7,I1499=C$8,I1499=C$9,I1499=C$10,I1499=C$11,I1499=C$12,I1499=C$13,I1499=C$14,I1499=C$15),"本月合计",IF(I1499="本月合计","本年累计",MAX(I$3:I1499)+1)))</f>
        <v>0</v>
      </c>
      <c r="J1500" s="3">
        <f>IF(T1500="",0,IF(INT(LEFT(T1500,C$21))=B$21,MAX(J$3:J1499)+1,0))</f>
        <v>0</v>
      </c>
      <c r="K1500" s="6">
        <f>IF(AND(O1500=B$23,Q1500=B$24),MAX(K$3:K1499)+1,0)</f>
        <v>0</v>
      </c>
    </row>
    <row r="1501" spans="8:11" ht="15" customHeight="1" x14ac:dyDescent="0.15">
      <c r="H1501" s="5">
        <f t="shared" si="24"/>
        <v>0</v>
      </c>
      <c r="I1501" s="5">
        <f>IF(MAX(I$1:I1498)&gt;=B$16,0,IF(OR(I1500=C$4,I1500=C$5,I1500=C$6,I1500=C$7,I1500=C$8,I1500=C$9,I1500=C$10,I1500=C$11,I1500=C$12,I1500=C$13,I1500=C$14,I1500=C$15),"本月合计",IF(I1500="本月合计","本年累计",MAX(I$3:I1500)+1)))</f>
        <v>0</v>
      </c>
      <c r="J1501" s="3">
        <f>IF(T1501="",0,IF(INT(LEFT(T1501,C$21))=B$21,MAX(J$3:J1500)+1,0))</f>
        <v>0</v>
      </c>
      <c r="K1501" s="6">
        <f>IF(AND(O1501=B$23,Q1501=B$24),MAX(K$3:K1500)+1,0)</f>
        <v>0</v>
      </c>
    </row>
    <row r="1502" spans="8:11" ht="15" customHeight="1" x14ac:dyDescent="0.15">
      <c r="H1502" s="5">
        <f t="shared" si="24"/>
        <v>0</v>
      </c>
      <c r="I1502" s="5">
        <f>IF(MAX(I$1:I1499)&gt;=B$16,0,IF(OR(I1501=C$4,I1501=C$5,I1501=C$6,I1501=C$7,I1501=C$8,I1501=C$9,I1501=C$10,I1501=C$11,I1501=C$12,I1501=C$13,I1501=C$14,I1501=C$15),"本月合计",IF(I1501="本月合计","本年累计",MAX(I$3:I1501)+1)))</f>
        <v>0</v>
      </c>
      <c r="J1502" s="3">
        <f>IF(T1502="",0,IF(INT(LEFT(T1502,C$21))=B$21,MAX(J$3:J1501)+1,0))</f>
        <v>0</v>
      </c>
      <c r="K1502" s="6">
        <f>IF(AND(O1502=B$23,Q1502=B$24),MAX(K$3:K1501)+1,0)</f>
        <v>0</v>
      </c>
    </row>
    <row r="1503" spans="8:11" ht="15" customHeight="1" x14ac:dyDescent="0.15">
      <c r="H1503" s="5">
        <f t="shared" si="24"/>
        <v>0</v>
      </c>
      <c r="I1503" s="5">
        <f>IF(MAX(I$1:I1500)&gt;=B$16,0,IF(OR(I1502=C$4,I1502=C$5,I1502=C$6,I1502=C$7,I1502=C$8,I1502=C$9,I1502=C$10,I1502=C$11,I1502=C$12,I1502=C$13,I1502=C$14,I1502=C$15),"本月合计",IF(I1502="本月合计","本年累计",MAX(I$3:I1502)+1)))</f>
        <v>0</v>
      </c>
      <c r="J1503" s="3">
        <f>IF(T1503="",0,IF(INT(LEFT(T1503,C$21))=B$21,MAX(J$3:J1502)+1,0))</f>
        <v>0</v>
      </c>
      <c r="K1503" s="6">
        <f>IF(AND(O1503=B$23,Q1503=B$24),MAX(K$3:K1502)+1,0)</f>
        <v>0</v>
      </c>
    </row>
    <row r="1504" spans="8:11" ht="15" customHeight="1" x14ac:dyDescent="0.15">
      <c r="H1504" s="5">
        <f t="shared" si="24"/>
        <v>0</v>
      </c>
      <c r="I1504" s="5">
        <f>IF(MAX(I$1:I1501)&gt;=B$16,0,IF(OR(I1503=C$4,I1503=C$5,I1503=C$6,I1503=C$7,I1503=C$8,I1503=C$9,I1503=C$10,I1503=C$11,I1503=C$12,I1503=C$13,I1503=C$14,I1503=C$15),"本月合计",IF(I1503="本月合计","本年累计",MAX(I$3:I1503)+1)))</f>
        <v>0</v>
      </c>
      <c r="J1504" s="3">
        <f>IF(T1504="",0,IF(INT(LEFT(T1504,C$21))=B$21,MAX(J$3:J1503)+1,0))</f>
        <v>0</v>
      </c>
      <c r="K1504" s="6">
        <f>IF(AND(O1504=B$23,Q1504=B$24),MAX(K$3:K1503)+1,0)</f>
        <v>0</v>
      </c>
    </row>
    <row r="1505" spans="8:11" ht="15" customHeight="1" x14ac:dyDescent="0.15">
      <c r="H1505" s="5">
        <f t="shared" si="24"/>
        <v>0</v>
      </c>
      <c r="I1505" s="5">
        <f>IF(MAX(I$1:I1502)&gt;=B$16,0,IF(OR(I1504=C$4,I1504=C$5,I1504=C$6,I1504=C$7,I1504=C$8,I1504=C$9,I1504=C$10,I1504=C$11,I1504=C$12,I1504=C$13,I1504=C$14,I1504=C$15),"本月合计",IF(I1504="本月合计","本年累计",MAX(I$3:I1504)+1)))</f>
        <v>0</v>
      </c>
      <c r="J1505" s="3">
        <f>IF(T1505="",0,IF(INT(LEFT(T1505,C$21))=B$21,MAX(J$3:J1504)+1,0))</f>
        <v>0</v>
      </c>
      <c r="K1505" s="6">
        <f>IF(AND(O1505=B$23,Q1505=B$24),MAX(K$3:K1504)+1,0)</f>
        <v>0</v>
      </c>
    </row>
    <row r="1506" spans="8:11" ht="15" customHeight="1" x14ac:dyDescent="0.15">
      <c r="H1506" s="5">
        <f t="shared" si="24"/>
        <v>0</v>
      </c>
      <c r="I1506" s="5">
        <f>IF(MAX(I$1:I1503)&gt;=B$16,0,IF(OR(I1505=C$4,I1505=C$5,I1505=C$6,I1505=C$7,I1505=C$8,I1505=C$9,I1505=C$10,I1505=C$11,I1505=C$12,I1505=C$13,I1505=C$14,I1505=C$15),"本月合计",IF(I1505="本月合计","本年累计",MAX(I$3:I1505)+1)))</f>
        <v>0</v>
      </c>
      <c r="J1506" s="3">
        <f>IF(T1506="",0,IF(INT(LEFT(T1506,C$21))=B$21,MAX(J$3:J1505)+1,0))</f>
        <v>0</v>
      </c>
      <c r="K1506" s="6">
        <f>IF(AND(O1506=B$23,Q1506=B$24),MAX(K$3:K1505)+1,0)</f>
        <v>0</v>
      </c>
    </row>
    <row r="1507" spans="8:11" ht="15" customHeight="1" x14ac:dyDescent="0.15">
      <c r="H1507" s="5">
        <f t="shared" si="24"/>
        <v>0</v>
      </c>
      <c r="I1507" s="5">
        <f>IF(MAX(I$1:I1504)&gt;=B$16,0,IF(OR(I1506=C$4,I1506=C$5,I1506=C$6,I1506=C$7,I1506=C$8,I1506=C$9,I1506=C$10,I1506=C$11,I1506=C$12,I1506=C$13,I1506=C$14,I1506=C$15),"本月合计",IF(I1506="本月合计","本年累计",MAX(I$3:I1506)+1)))</f>
        <v>0</v>
      </c>
      <c r="J1507" s="3">
        <f>IF(T1507="",0,IF(INT(LEFT(T1507,C$21))=B$21,MAX(J$3:J1506)+1,0))</f>
        <v>0</v>
      </c>
      <c r="K1507" s="6">
        <f>IF(AND(O1507=B$23,Q1507=B$24),MAX(K$3:K1506)+1,0)</f>
        <v>0</v>
      </c>
    </row>
    <row r="1508" spans="8:11" ht="15" customHeight="1" x14ac:dyDescent="0.15">
      <c r="H1508" s="5">
        <f t="shared" si="24"/>
        <v>0</v>
      </c>
      <c r="I1508" s="5">
        <f>IF(MAX(I$1:I1505)&gt;=B$16,0,IF(OR(I1507=C$4,I1507=C$5,I1507=C$6,I1507=C$7,I1507=C$8,I1507=C$9,I1507=C$10,I1507=C$11,I1507=C$12,I1507=C$13,I1507=C$14,I1507=C$15),"本月合计",IF(I1507="本月合计","本年累计",MAX(I$3:I1507)+1)))</f>
        <v>0</v>
      </c>
      <c r="J1508" s="3">
        <f>IF(T1508="",0,IF(INT(LEFT(T1508,C$21))=B$21,MAX(J$3:J1507)+1,0))</f>
        <v>0</v>
      </c>
      <c r="K1508" s="6">
        <f>IF(AND(O1508=B$23,Q1508=B$24),MAX(K$3:K1507)+1,0)</f>
        <v>0</v>
      </c>
    </row>
    <row r="1509" spans="8:11" ht="15" customHeight="1" x14ac:dyDescent="0.15">
      <c r="H1509" s="5">
        <f t="shared" si="24"/>
        <v>0</v>
      </c>
      <c r="I1509" s="5">
        <f>IF(MAX(I$1:I1506)&gt;=B$16,0,IF(OR(I1508=C$4,I1508=C$5,I1508=C$6,I1508=C$7,I1508=C$8,I1508=C$9,I1508=C$10,I1508=C$11,I1508=C$12,I1508=C$13,I1508=C$14,I1508=C$15),"本月合计",IF(I1508="本月合计","本年累计",MAX(I$3:I1508)+1)))</f>
        <v>0</v>
      </c>
      <c r="J1509" s="3">
        <f>IF(T1509="",0,IF(INT(LEFT(T1509,C$21))=B$21,MAX(J$3:J1508)+1,0))</f>
        <v>0</v>
      </c>
      <c r="K1509" s="6">
        <f>IF(AND(O1509=B$23,Q1509=B$24),MAX(K$3:K1508)+1,0)</f>
        <v>0</v>
      </c>
    </row>
    <row r="1510" spans="8:11" ht="15" customHeight="1" x14ac:dyDescent="0.15">
      <c r="H1510" s="5">
        <f t="shared" si="24"/>
        <v>0</v>
      </c>
      <c r="I1510" s="5">
        <f>IF(MAX(I$1:I1507)&gt;=B$16,0,IF(OR(I1509=C$4,I1509=C$5,I1509=C$6,I1509=C$7,I1509=C$8,I1509=C$9,I1509=C$10,I1509=C$11,I1509=C$12,I1509=C$13,I1509=C$14,I1509=C$15),"本月合计",IF(I1509="本月合计","本年累计",MAX(I$3:I1509)+1)))</f>
        <v>0</v>
      </c>
      <c r="J1510" s="3">
        <f>IF(T1510="",0,IF(INT(LEFT(T1510,C$21))=B$21,MAX(J$3:J1509)+1,0))</f>
        <v>0</v>
      </c>
      <c r="K1510" s="6">
        <f>IF(AND(O1510=B$23,Q1510=B$24),MAX(K$3:K1509)+1,0)</f>
        <v>0</v>
      </c>
    </row>
    <row r="1511" spans="8:11" ht="15" customHeight="1" x14ac:dyDescent="0.15">
      <c r="H1511" s="5">
        <f t="shared" si="24"/>
        <v>0</v>
      </c>
      <c r="I1511" s="5">
        <f>IF(MAX(I$1:I1508)&gt;=B$16,0,IF(OR(I1510=C$4,I1510=C$5,I1510=C$6,I1510=C$7,I1510=C$8,I1510=C$9,I1510=C$10,I1510=C$11,I1510=C$12,I1510=C$13,I1510=C$14,I1510=C$15),"本月合计",IF(I1510="本月合计","本年累计",MAX(I$3:I1510)+1)))</f>
        <v>0</v>
      </c>
      <c r="J1511" s="3">
        <f>IF(T1511="",0,IF(INT(LEFT(T1511,C$21))=B$21,MAX(J$3:J1510)+1,0))</f>
        <v>0</v>
      </c>
      <c r="K1511" s="6">
        <f>IF(AND(O1511=B$23,Q1511=B$24),MAX(K$3:K1510)+1,0)</f>
        <v>0</v>
      </c>
    </row>
    <row r="1512" spans="8:11" ht="15" customHeight="1" x14ac:dyDescent="0.15">
      <c r="H1512" s="5">
        <f t="shared" si="24"/>
        <v>0</v>
      </c>
      <c r="I1512" s="5">
        <f>IF(MAX(I$1:I1509)&gt;=B$16,0,IF(OR(I1511=C$4,I1511=C$5,I1511=C$6,I1511=C$7,I1511=C$8,I1511=C$9,I1511=C$10,I1511=C$11,I1511=C$12,I1511=C$13,I1511=C$14,I1511=C$15),"本月合计",IF(I1511="本月合计","本年累计",MAX(I$3:I1511)+1)))</f>
        <v>0</v>
      </c>
      <c r="J1512" s="3">
        <f>IF(T1512="",0,IF(INT(LEFT(T1512,C$21))=B$21,MAX(J$3:J1511)+1,0))</f>
        <v>0</v>
      </c>
      <c r="K1512" s="6">
        <f>IF(AND(O1512=B$23,Q1512=B$24),MAX(K$3:K1511)+1,0)</f>
        <v>0</v>
      </c>
    </row>
    <row r="1513" spans="8:11" ht="15" customHeight="1" x14ac:dyDescent="0.15">
      <c r="H1513" s="5">
        <f t="shared" si="24"/>
        <v>0</v>
      </c>
      <c r="I1513" s="5">
        <f>IF(MAX(I$1:I1510)&gt;=B$16,0,IF(OR(I1512=C$4,I1512=C$5,I1512=C$6,I1512=C$7,I1512=C$8,I1512=C$9,I1512=C$10,I1512=C$11,I1512=C$12,I1512=C$13,I1512=C$14,I1512=C$15),"本月合计",IF(I1512="本月合计","本年累计",MAX(I$3:I1512)+1)))</f>
        <v>0</v>
      </c>
      <c r="J1513" s="3">
        <f>IF(T1513="",0,IF(INT(LEFT(T1513,C$21))=B$21,MAX(J$3:J1512)+1,0))</f>
        <v>0</v>
      </c>
      <c r="K1513" s="6">
        <f>IF(AND(O1513=B$23,Q1513=B$24),MAX(K$3:K1512)+1,0)</f>
        <v>0</v>
      </c>
    </row>
    <row r="1514" spans="8:11" ht="15" customHeight="1" x14ac:dyDescent="0.15">
      <c r="H1514" s="5">
        <f t="shared" si="24"/>
        <v>0</v>
      </c>
      <c r="I1514" s="5">
        <f>IF(MAX(I$1:I1511)&gt;=B$16,0,IF(OR(I1513=C$4,I1513=C$5,I1513=C$6,I1513=C$7,I1513=C$8,I1513=C$9,I1513=C$10,I1513=C$11,I1513=C$12,I1513=C$13,I1513=C$14,I1513=C$15),"本月合计",IF(I1513="本月合计","本年累计",MAX(I$3:I1513)+1)))</f>
        <v>0</v>
      </c>
      <c r="J1514" s="3">
        <f>IF(T1514="",0,IF(INT(LEFT(T1514,C$21))=B$21,MAX(J$3:J1513)+1,0))</f>
        <v>0</v>
      </c>
      <c r="K1514" s="6">
        <f>IF(AND(O1514=B$23,Q1514=B$24),MAX(K$3:K1513)+1,0)</f>
        <v>0</v>
      </c>
    </row>
    <row r="1515" spans="8:11" ht="15" customHeight="1" x14ac:dyDescent="0.15">
      <c r="H1515" s="5">
        <f t="shared" si="24"/>
        <v>0</v>
      </c>
      <c r="I1515" s="5">
        <f>IF(MAX(I$1:I1512)&gt;=B$16,0,IF(OR(I1514=C$4,I1514=C$5,I1514=C$6,I1514=C$7,I1514=C$8,I1514=C$9,I1514=C$10,I1514=C$11,I1514=C$12,I1514=C$13,I1514=C$14,I1514=C$15),"本月合计",IF(I1514="本月合计","本年累计",MAX(I$3:I1514)+1)))</f>
        <v>0</v>
      </c>
      <c r="J1515" s="3">
        <f>IF(T1515="",0,IF(INT(LEFT(T1515,C$21))=B$21,MAX(J$3:J1514)+1,0))</f>
        <v>0</v>
      </c>
      <c r="K1515" s="6">
        <f>IF(AND(O1515=B$23,Q1515=B$24),MAX(K$3:K1514)+1,0)</f>
        <v>0</v>
      </c>
    </row>
    <row r="1516" spans="8:11" ht="15" customHeight="1" x14ac:dyDescent="0.15">
      <c r="H1516" s="5">
        <f t="shared" si="24"/>
        <v>0</v>
      </c>
      <c r="I1516" s="5">
        <f>IF(MAX(I$1:I1513)&gt;=B$16,0,IF(OR(I1515=C$4,I1515=C$5,I1515=C$6,I1515=C$7,I1515=C$8,I1515=C$9,I1515=C$10,I1515=C$11,I1515=C$12,I1515=C$13,I1515=C$14,I1515=C$15),"本月合计",IF(I1515="本月合计","本年累计",MAX(I$3:I1515)+1)))</f>
        <v>0</v>
      </c>
      <c r="J1516" s="3">
        <f>IF(T1516="",0,IF(INT(LEFT(T1516,C$21))=B$21,MAX(J$3:J1515)+1,0))</f>
        <v>0</v>
      </c>
      <c r="K1516" s="6">
        <f>IF(AND(O1516=B$23,Q1516=B$24),MAX(K$3:K1515)+1,0)</f>
        <v>0</v>
      </c>
    </row>
    <row r="1517" spans="8:11" ht="15" customHeight="1" x14ac:dyDescent="0.15">
      <c r="H1517" s="5">
        <f t="shared" si="24"/>
        <v>0</v>
      </c>
      <c r="I1517" s="5">
        <f>IF(MAX(I$1:I1514)&gt;=B$16,0,IF(OR(I1516=C$4,I1516=C$5,I1516=C$6,I1516=C$7,I1516=C$8,I1516=C$9,I1516=C$10,I1516=C$11,I1516=C$12,I1516=C$13,I1516=C$14,I1516=C$15),"本月合计",IF(I1516="本月合计","本年累计",MAX(I$3:I1516)+1)))</f>
        <v>0</v>
      </c>
      <c r="J1517" s="3">
        <f>IF(T1517="",0,IF(INT(LEFT(T1517,C$21))=B$21,MAX(J$3:J1516)+1,0))</f>
        <v>0</v>
      </c>
      <c r="K1517" s="6">
        <f>IF(AND(O1517=B$23,Q1517=B$24),MAX(K$3:K1516)+1,0)</f>
        <v>0</v>
      </c>
    </row>
    <row r="1518" spans="8:11" ht="15" customHeight="1" x14ac:dyDescent="0.15">
      <c r="H1518" s="5">
        <f t="shared" si="24"/>
        <v>0</v>
      </c>
      <c r="I1518" s="5">
        <f>IF(MAX(I$1:I1515)&gt;=B$16,0,IF(OR(I1517=C$4,I1517=C$5,I1517=C$6,I1517=C$7,I1517=C$8,I1517=C$9,I1517=C$10,I1517=C$11,I1517=C$12,I1517=C$13,I1517=C$14,I1517=C$15),"本月合计",IF(I1517="本月合计","本年累计",MAX(I$3:I1517)+1)))</f>
        <v>0</v>
      </c>
      <c r="J1518" s="3">
        <f>IF(T1518="",0,IF(INT(LEFT(T1518,C$21))=B$21,MAX(J$3:J1517)+1,0))</f>
        <v>0</v>
      </c>
      <c r="K1518" s="6">
        <f>IF(AND(O1518=B$23,Q1518=B$24),MAX(K$3:K1517)+1,0)</f>
        <v>0</v>
      </c>
    </row>
    <row r="1519" spans="8:11" ht="15" customHeight="1" x14ac:dyDescent="0.15">
      <c r="H1519" s="5">
        <f t="shared" si="24"/>
        <v>0</v>
      </c>
      <c r="I1519" s="5">
        <f>IF(MAX(I$1:I1516)&gt;=B$16,0,IF(OR(I1518=C$4,I1518=C$5,I1518=C$6,I1518=C$7,I1518=C$8,I1518=C$9,I1518=C$10,I1518=C$11,I1518=C$12,I1518=C$13,I1518=C$14,I1518=C$15),"本月合计",IF(I1518="本月合计","本年累计",MAX(I$3:I1518)+1)))</f>
        <v>0</v>
      </c>
      <c r="J1519" s="3">
        <f>IF(T1519="",0,IF(INT(LEFT(T1519,C$21))=B$21,MAX(J$3:J1518)+1,0))</f>
        <v>0</v>
      </c>
      <c r="K1519" s="6">
        <f>IF(AND(O1519=B$23,Q1519=B$24),MAX(K$3:K1518)+1,0)</f>
        <v>0</v>
      </c>
    </row>
    <row r="1520" spans="8:11" ht="15" customHeight="1" x14ac:dyDescent="0.15">
      <c r="H1520" s="5">
        <f t="shared" si="24"/>
        <v>0</v>
      </c>
      <c r="I1520" s="5">
        <f>IF(MAX(I$1:I1517)&gt;=B$16,0,IF(OR(I1519=C$4,I1519=C$5,I1519=C$6,I1519=C$7,I1519=C$8,I1519=C$9,I1519=C$10,I1519=C$11,I1519=C$12,I1519=C$13,I1519=C$14,I1519=C$15),"本月合计",IF(I1519="本月合计","本年累计",MAX(I$3:I1519)+1)))</f>
        <v>0</v>
      </c>
      <c r="J1520" s="3">
        <f>IF(T1520="",0,IF(INT(LEFT(T1520,C$21))=B$21,MAX(J$3:J1519)+1,0))</f>
        <v>0</v>
      </c>
      <c r="K1520" s="6">
        <f>IF(AND(O1520=B$23,Q1520=B$24),MAX(K$3:K1519)+1,0)</f>
        <v>0</v>
      </c>
    </row>
    <row r="1521" spans="8:11" ht="15" customHeight="1" x14ac:dyDescent="0.15">
      <c r="H1521" s="5">
        <f t="shared" si="24"/>
        <v>0</v>
      </c>
      <c r="I1521" s="5">
        <f>IF(MAX(I$1:I1518)&gt;=B$16,0,IF(OR(I1520=C$4,I1520=C$5,I1520=C$6,I1520=C$7,I1520=C$8,I1520=C$9,I1520=C$10,I1520=C$11,I1520=C$12,I1520=C$13,I1520=C$14,I1520=C$15),"本月合计",IF(I1520="本月合计","本年累计",MAX(I$3:I1520)+1)))</f>
        <v>0</v>
      </c>
      <c r="J1521" s="3">
        <f>IF(T1521="",0,IF(INT(LEFT(T1521,C$21))=B$21,MAX(J$3:J1520)+1,0))</f>
        <v>0</v>
      </c>
      <c r="K1521" s="6">
        <f>IF(AND(O1521=B$23,Q1521=B$24),MAX(K$3:K1520)+1,0)</f>
        <v>0</v>
      </c>
    </row>
    <row r="1522" spans="8:11" ht="15" customHeight="1" x14ac:dyDescent="0.15">
      <c r="H1522" s="5">
        <f t="shared" si="24"/>
        <v>0</v>
      </c>
      <c r="I1522" s="5">
        <f>IF(MAX(I$1:I1519)&gt;=B$16,0,IF(OR(I1521=C$4,I1521=C$5,I1521=C$6,I1521=C$7,I1521=C$8,I1521=C$9,I1521=C$10,I1521=C$11,I1521=C$12,I1521=C$13,I1521=C$14,I1521=C$15),"本月合计",IF(I1521="本月合计","本年累计",MAX(I$3:I1521)+1)))</f>
        <v>0</v>
      </c>
      <c r="J1522" s="3">
        <f>IF(T1522="",0,IF(INT(LEFT(T1522,C$21))=B$21,MAX(J$3:J1521)+1,0))</f>
        <v>0</v>
      </c>
      <c r="K1522" s="6">
        <f>IF(AND(O1522=B$23,Q1522=B$24),MAX(K$3:K1521)+1,0)</f>
        <v>0</v>
      </c>
    </row>
    <row r="1523" spans="8:11" ht="15" customHeight="1" x14ac:dyDescent="0.15">
      <c r="H1523" s="5">
        <f t="shared" si="24"/>
        <v>0</v>
      </c>
      <c r="I1523" s="5">
        <f>IF(MAX(I$1:I1520)&gt;=B$16,0,IF(OR(I1522=C$4,I1522=C$5,I1522=C$6,I1522=C$7,I1522=C$8,I1522=C$9,I1522=C$10,I1522=C$11,I1522=C$12,I1522=C$13,I1522=C$14,I1522=C$15),"本月合计",IF(I1522="本月合计","本年累计",MAX(I$3:I1522)+1)))</f>
        <v>0</v>
      </c>
      <c r="J1523" s="3">
        <f>IF(T1523="",0,IF(INT(LEFT(T1523,C$21))=B$21,MAX(J$3:J1522)+1,0))</f>
        <v>0</v>
      </c>
      <c r="K1523" s="6">
        <f>IF(AND(O1523=B$23,Q1523=B$24),MAX(K$3:K1522)+1,0)</f>
        <v>0</v>
      </c>
    </row>
    <row r="1524" spans="8:11" ht="15" customHeight="1" x14ac:dyDescent="0.15">
      <c r="H1524" s="5">
        <f t="shared" si="24"/>
        <v>0</v>
      </c>
      <c r="I1524" s="5">
        <f>IF(MAX(I$1:I1521)&gt;=B$16,0,IF(OR(I1523=C$4,I1523=C$5,I1523=C$6,I1523=C$7,I1523=C$8,I1523=C$9,I1523=C$10,I1523=C$11,I1523=C$12,I1523=C$13,I1523=C$14,I1523=C$15),"本月合计",IF(I1523="本月合计","本年累计",MAX(I$3:I1523)+1)))</f>
        <v>0</v>
      </c>
      <c r="J1524" s="3">
        <f>IF(T1524="",0,IF(INT(LEFT(T1524,C$21))=B$21,MAX(J$3:J1523)+1,0))</f>
        <v>0</v>
      </c>
      <c r="K1524" s="6">
        <f>IF(AND(O1524=B$23,Q1524=B$24),MAX(K$3:K1523)+1,0)</f>
        <v>0</v>
      </c>
    </row>
    <row r="1525" spans="8:11" ht="15" customHeight="1" x14ac:dyDescent="0.15">
      <c r="H1525" s="5">
        <f t="shared" si="24"/>
        <v>0</v>
      </c>
      <c r="I1525" s="5">
        <f>IF(MAX(I$1:I1522)&gt;=B$16,0,IF(OR(I1524=C$4,I1524=C$5,I1524=C$6,I1524=C$7,I1524=C$8,I1524=C$9,I1524=C$10,I1524=C$11,I1524=C$12,I1524=C$13,I1524=C$14,I1524=C$15),"本月合计",IF(I1524="本月合计","本年累计",MAX(I$3:I1524)+1)))</f>
        <v>0</v>
      </c>
      <c r="J1525" s="3">
        <f>IF(T1525="",0,IF(INT(LEFT(T1525,C$21))=B$21,MAX(J$3:J1524)+1,0))</f>
        <v>0</v>
      </c>
      <c r="K1525" s="6">
        <f>IF(AND(O1525=B$23,Q1525=B$24),MAX(K$3:K1524)+1,0)</f>
        <v>0</v>
      </c>
    </row>
    <row r="1526" spans="8:11" ht="15" customHeight="1" x14ac:dyDescent="0.15">
      <c r="H1526" s="5">
        <f t="shared" si="24"/>
        <v>0</v>
      </c>
      <c r="I1526" s="5">
        <f>IF(MAX(I$1:I1523)&gt;=B$16,0,IF(OR(I1525=C$4,I1525=C$5,I1525=C$6,I1525=C$7,I1525=C$8,I1525=C$9,I1525=C$10,I1525=C$11,I1525=C$12,I1525=C$13,I1525=C$14,I1525=C$15),"本月合计",IF(I1525="本月合计","本年累计",MAX(I$3:I1525)+1)))</f>
        <v>0</v>
      </c>
      <c r="J1526" s="3">
        <f>IF(T1526="",0,IF(INT(LEFT(T1526,C$21))=B$21,MAX(J$3:J1525)+1,0))</f>
        <v>0</v>
      </c>
      <c r="K1526" s="6">
        <f>IF(AND(O1526=B$23,Q1526=B$24),MAX(K$3:K1525)+1,0)</f>
        <v>0</v>
      </c>
    </row>
    <row r="1527" spans="8:11" ht="15" customHeight="1" x14ac:dyDescent="0.15">
      <c r="H1527" s="5">
        <f t="shared" si="24"/>
        <v>0</v>
      </c>
      <c r="I1527" s="5">
        <f>IF(MAX(I$1:I1524)&gt;=B$16,0,IF(OR(I1526=C$4,I1526=C$5,I1526=C$6,I1526=C$7,I1526=C$8,I1526=C$9,I1526=C$10,I1526=C$11,I1526=C$12,I1526=C$13,I1526=C$14,I1526=C$15),"本月合计",IF(I1526="本月合计","本年累计",MAX(I$3:I1526)+1)))</f>
        <v>0</v>
      </c>
      <c r="J1527" s="3">
        <f>IF(T1527="",0,IF(INT(LEFT(T1527,C$21))=B$21,MAX(J$3:J1526)+1,0))</f>
        <v>0</v>
      </c>
      <c r="K1527" s="6">
        <f>IF(AND(O1527=B$23,Q1527=B$24),MAX(K$3:K1526)+1,0)</f>
        <v>0</v>
      </c>
    </row>
    <row r="1528" spans="8:11" ht="15" customHeight="1" x14ac:dyDescent="0.15">
      <c r="H1528" s="5">
        <f t="shared" si="24"/>
        <v>0</v>
      </c>
      <c r="I1528" s="5">
        <f>IF(MAX(I$1:I1525)&gt;=B$16,0,IF(OR(I1527=C$4,I1527=C$5,I1527=C$6,I1527=C$7,I1527=C$8,I1527=C$9,I1527=C$10,I1527=C$11,I1527=C$12,I1527=C$13,I1527=C$14,I1527=C$15),"本月合计",IF(I1527="本月合计","本年累计",MAX(I$3:I1527)+1)))</f>
        <v>0</v>
      </c>
      <c r="J1528" s="3">
        <f>IF(T1528="",0,IF(INT(LEFT(T1528,C$21))=B$21,MAX(J$3:J1527)+1,0))</f>
        <v>0</v>
      </c>
      <c r="K1528" s="6">
        <f>IF(AND(O1528=B$23,Q1528=B$24),MAX(K$3:K1527)+1,0)</f>
        <v>0</v>
      </c>
    </row>
    <row r="1529" spans="8:11" ht="15" customHeight="1" x14ac:dyDescent="0.15">
      <c r="H1529" s="5">
        <f t="shared" si="24"/>
        <v>0</v>
      </c>
      <c r="I1529" s="5">
        <f>IF(MAX(I$1:I1526)&gt;=B$16,0,IF(OR(I1528=C$4,I1528=C$5,I1528=C$6,I1528=C$7,I1528=C$8,I1528=C$9,I1528=C$10,I1528=C$11,I1528=C$12,I1528=C$13,I1528=C$14,I1528=C$15),"本月合计",IF(I1528="本月合计","本年累计",MAX(I$3:I1528)+1)))</f>
        <v>0</v>
      </c>
      <c r="J1529" s="3">
        <f>IF(T1529="",0,IF(INT(LEFT(T1529,C$21))=B$21,MAX(J$3:J1528)+1,0))</f>
        <v>0</v>
      </c>
      <c r="K1529" s="6">
        <f>IF(AND(O1529=B$23,Q1529=B$24),MAX(K$3:K1528)+1,0)</f>
        <v>0</v>
      </c>
    </row>
    <row r="1530" spans="8:11" ht="15" customHeight="1" x14ac:dyDescent="0.15">
      <c r="H1530" s="5">
        <f t="shared" si="24"/>
        <v>0</v>
      </c>
      <c r="I1530" s="5">
        <f>IF(MAX(I$1:I1527)&gt;=B$16,0,IF(OR(I1529=C$4,I1529=C$5,I1529=C$6,I1529=C$7,I1529=C$8,I1529=C$9,I1529=C$10,I1529=C$11,I1529=C$12,I1529=C$13,I1529=C$14,I1529=C$15),"本月合计",IF(I1529="本月合计","本年累计",MAX(I$3:I1529)+1)))</f>
        <v>0</v>
      </c>
      <c r="J1530" s="3">
        <f>IF(T1530="",0,IF(INT(LEFT(T1530,C$21))=B$21,MAX(J$3:J1529)+1,0))</f>
        <v>0</v>
      </c>
      <c r="K1530" s="6">
        <f>IF(AND(O1530=B$23,Q1530=B$24),MAX(K$3:K1529)+1,0)</f>
        <v>0</v>
      </c>
    </row>
    <row r="1531" spans="8:11" ht="15" customHeight="1" x14ac:dyDescent="0.15">
      <c r="H1531" s="5">
        <f t="shared" si="24"/>
        <v>0</v>
      </c>
      <c r="I1531" s="5">
        <f>IF(MAX(I$1:I1528)&gt;=B$16,0,IF(OR(I1530=C$4,I1530=C$5,I1530=C$6,I1530=C$7,I1530=C$8,I1530=C$9,I1530=C$10,I1530=C$11,I1530=C$12,I1530=C$13,I1530=C$14,I1530=C$15),"本月合计",IF(I1530="本月合计","本年累计",MAX(I$3:I1530)+1)))</f>
        <v>0</v>
      </c>
      <c r="J1531" s="3">
        <f>IF(T1531="",0,IF(INT(LEFT(T1531,C$21))=B$21,MAX(J$3:J1530)+1,0))</f>
        <v>0</v>
      </c>
      <c r="K1531" s="6">
        <f>IF(AND(O1531=B$23,Q1531=B$24),MAX(K$3:K1530)+1,0)</f>
        <v>0</v>
      </c>
    </row>
    <row r="1532" spans="8:11" ht="15" customHeight="1" x14ac:dyDescent="0.15">
      <c r="H1532" s="5">
        <f t="shared" si="24"/>
        <v>0</v>
      </c>
      <c r="I1532" s="5">
        <f>IF(MAX(I$1:I1529)&gt;=B$16,0,IF(OR(I1531=C$4,I1531=C$5,I1531=C$6,I1531=C$7,I1531=C$8,I1531=C$9,I1531=C$10,I1531=C$11,I1531=C$12,I1531=C$13,I1531=C$14,I1531=C$15),"本月合计",IF(I1531="本月合计","本年累计",MAX(I$3:I1531)+1)))</f>
        <v>0</v>
      </c>
      <c r="J1532" s="3">
        <f>IF(T1532="",0,IF(INT(LEFT(T1532,C$21))=B$21,MAX(J$3:J1531)+1,0))</f>
        <v>0</v>
      </c>
      <c r="K1532" s="6">
        <f>IF(AND(O1532=B$23,Q1532=B$24),MAX(K$3:K1531)+1,0)</f>
        <v>0</v>
      </c>
    </row>
    <row r="1533" spans="8:11" ht="15" customHeight="1" x14ac:dyDescent="0.15">
      <c r="H1533" s="5">
        <f t="shared" si="24"/>
        <v>0</v>
      </c>
      <c r="I1533" s="5">
        <f>IF(MAX(I$1:I1530)&gt;=B$16,0,IF(OR(I1532=C$4,I1532=C$5,I1532=C$6,I1532=C$7,I1532=C$8,I1532=C$9,I1532=C$10,I1532=C$11,I1532=C$12,I1532=C$13,I1532=C$14,I1532=C$15),"本月合计",IF(I1532="本月合计","本年累计",MAX(I$3:I1532)+1)))</f>
        <v>0</v>
      </c>
      <c r="J1533" s="3">
        <f>IF(T1533="",0,IF(INT(LEFT(T1533,C$21))=B$21,MAX(J$3:J1532)+1,0))</f>
        <v>0</v>
      </c>
      <c r="K1533" s="6">
        <f>IF(AND(O1533=B$23,Q1533=B$24),MAX(K$3:K1532)+1,0)</f>
        <v>0</v>
      </c>
    </row>
    <row r="1534" spans="8:11" ht="15" customHeight="1" x14ac:dyDescent="0.15">
      <c r="H1534" s="5">
        <f t="shared" si="24"/>
        <v>0</v>
      </c>
      <c r="I1534" s="5">
        <f>IF(MAX(I$1:I1531)&gt;=B$16,0,IF(OR(I1533=C$4,I1533=C$5,I1533=C$6,I1533=C$7,I1533=C$8,I1533=C$9,I1533=C$10,I1533=C$11,I1533=C$12,I1533=C$13,I1533=C$14,I1533=C$15),"本月合计",IF(I1533="本月合计","本年累计",MAX(I$3:I1533)+1)))</f>
        <v>0</v>
      </c>
      <c r="J1534" s="3">
        <f>IF(T1534="",0,IF(INT(LEFT(T1534,C$21))=B$21,MAX(J$3:J1533)+1,0))</f>
        <v>0</v>
      </c>
      <c r="K1534" s="6">
        <f>IF(AND(O1534=B$23,Q1534=B$24),MAX(K$3:K1533)+1,0)</f>
        <v>0</v>
      </c>
    </row>
    <row r="1535" spans="8:11" ht="15" customHeight="1" x14ac:dyDescent="0.15">
      <c r="H1535" s="5">
        <f t="shared" si="24"/>
        <v>0</v>
      </c>
      <c r="I1535" s="5">
        <f>IF(MAX(I$1:I1532)&gt;=B$16,0,IF(OR(I1534=C$4,I1534=C$5,I1534=C$6,I1534=C$7,I1534=C$8,I1534=C$9,I1534=C$10,I1534=C$11,I1534=C$12,I1534=C$13,I1534=C$14,I1534=C$15),"本月合计",IF(I1534="本月合计","本年累计",MAX(I$3:I1534)+1)))</f>
        <v>0</v>
      </c>
      <c r="J1535" s="3">
        <f>IF(T1535="",0,IF(INT(LEFT(T1535,C$21))=B$21,MAX(J$3:J1534)+1,0))</f>
        <v>0</v>
      </c>
      <c r="K1535" s="6">
        <f>IF(AND(O1535=B$23,Q1535=B$24),MAX(K$3:K1534)+1,0)</f>
        <v>0</v>
      </c>
    </row>
    <row r="1536" spans="8:11" ht="15" customHeight="1" x14ac:dyDescent="0.15">
      <c r="H1536" s="5">
        <f t="shared" si="24"/>
        <v>0</v>
      </c>
      <c r="I1536" s="5">
        <f>IF(MAX(I$1:I1533)&gt;=B$16,0,IF(OR(I1535=C$4,I1535=C$5,I1535=C$6,I1535=C$7,I1535=C$8,I1535=C$9,I1535=C$10,I1535=C$11,I1535=C$12,I1535=C$13,I1535=C$14,I1535=C$15),"本月合计",IF(I1535="本月合计","本年累计",MAX(I$3:I1535)+1)))</f>
        <v>0</v>
      </c>
      <c r="J1536" s="3">
        <f>IF(T1536="",0,IF(INT(LEFT(T1536,C$21))=B$21,MAX(J$3:J1535)+1,0))</f>
        <v>0</v>
      </c>
      <c r="K1536" s="6">
        <f>IF(AND(O1536=B$23,Q1536=B$24),MAX(K$3:K1535)+1,0)</f>
        <v>0</v>
      </c>
    </row>
    <row r="1537" spans="8:11" ht="15" customHeight="1" x14ac:dyDescent="0.15">
      <c r="H1537" s="5">
        <f t="shared" si="24"/>
        <v>0</v>
      </c>
      <c r="I1537" s="5">
        <f>IF(MAX(I$1:I1534)&gt;=B$16,0,IF(OR(I1536=C$4,I1536=C$5,I1536=C$6,I1536=C$7,I1536=C$8,I1536=C$9,I1536=C$10,I1536=C$11,I1536=C$12,I1536=C$13,I1536=C$14,I1536=C$15),"本月合计",IF(I1536="本月合计","本年累计",MAX(I$3:I1536)+1)))</f>
        <v>0</v>
      </c>
      <c r="J1537" s="3">
        <f>IF(T1537="",0,IF(INT(LEFT(T1537,C$21))=B$21,MAX(J$3:J1536)+1,0))</f>
        <v>0</v>
      </c>
      <c r="K1537" s="6">
        <f>IF(AND(O1537=B$23,Q1537=B$24),MAX(K$3:K1536)+1,0)</f>
        <v>0</v>
      </c>
    </row>
    <row r="1538" spans="8:11" ht="15" customHeight="1" x14ac:dyDescent="0.15">
      <c r="H1538" s="5">
        <f t="shared" si="24"/>
        <v>0</v>
      </c>
      <c r="I1538" s="5">
        <f>IF(MAX(I$1:I1535)&gt;=B$16,0,IF(OR(I1537=C$4,I1537=C$5,I1537=C$6,I1537=C$7,I1537=C$8,I1537=C$9,I1537=C$10,I1537=C$11,I1537=C$12,I1537=C$13,I1537=C$14,I1537=C$15),"本月合计",IF(I1537="本月合计","本年累计",MAX(I$3:I1537)+1)))</f>
        <v>0</v>
      </c>
      <c r="J1538" s="3">
        <f>IF(T1538="",0,IF(INT(LEFT(T1538,C$21))=B$21,MAX(J$3:J1537)+1,0))</f>
        <v>0</v>
      </c>
      <c r="K1538" s="6">
        <f>IF(AND(O1538=B$23,Q1538=B$24),MAX(K$3:K1537)+1,0)</f>
        <v>0</v>
      </c>
    </row>
    <row r="1539" spans="8:11" ht="15" customHeight="1" x14ac:dyDescent="0.15">
      <c r="H1539" s="5">
        <f t="shared" si="24"/>
        <v>0</v>
      </c>
      <c r="I1539" s="5">
        <f>IF(MAX(I$1:I1536)&gt;=B$16,0,IF(OR(I1538=C$4,I1538=C$5,I1538=C$6,I1538=C$7,I1538=C$8,I1538=C$9,I1538=C$10,I1538=C$11,I1538=C$12,I1538=C$13,I1538=C$14,I1538=C$15),"本月合计",IF(I1538="本月合计","本年累计",MAX(I$3:I1538)+1)))</f>
        <v>0</v>
      </c>
      <c r="J1539" s="3">
        <f>IF(T1539="",0,IF(INT(LEFT(T1539,C$21))=B$21,MAX(J$3:J1538)+1,0))</f>
        <v>0</v>
      </c>
      <c r="K1539" s="6">
        <f>IF(AND(O1539=B$23,Q1539=B$24),MAX(K$3:K1538)+1,0)</f>
        <v>0</v>
      </c>
    </row>
    <row r="1540" spans="8:11" ht="15" customHeight="1" x14ac:dyDescent="0.15">
      <c r="H1540" s="5">
        <f t="shared" si="24"/>
        <v>0</v>
      </c>
      <c r="I1540" s="5">
        <f>IF(MAX(I$1:I1537)&gt;=B$16,0,IF(OR(I1539=C$4,I1539=C$5,I1539=C$6,I1539=C$7,I1539=C$8,I1539=C$9,I1539=C$10,I1539=C$11,I1539=C$12,I1539=C$13,I1539=C$14,I1539=C$15),"本月合计",IF(I1539="本月合计","本年累计",MAX(I$3:I1539)+1)))</f>
        <v>0</v>
      </c>
      <c r="J1540" s="3">
        <f>IF(T1540="",0,IF(INT(LEFT(T1540,C$21))=B$21,MAX(J$3:J1539)+1,0))</f>
        <v>0</v>
      </c>
      <c r="K1540" s="6">
        <f>IF(AND(O1540=B$23,Q1540=B$24),MAX(K$3:K1539)+1,0)</f>
        <v>0</v>
      </c>
    </row>
    <row r="1541" spans="8:11" ht="15" customHeight="1" x14ac:dyDescent="0.15">
      <c r="H1541" s="5">
        <f t="shared" ref="H1541:H1604" si="25">IF(I1541=0,0,ROW()-3)</f>
        <v>0</v>
      </c>
      <c r="I1541" s="5">
        <f>IF(MAX(I$1:I1538)&gt;=B$16,0,IF(OR(I1540=C$4,I1540=C$5,I1540=C$6,I1540=C$7,I1540=C$8,I1540=C$9,I1540=C$10,I1540=C$11,I1540=C$12,I1540=C$13,I1540=C$14,I1540=C$15),"本月合计",IF(I1540="本月合计","本年累计",MAX(I$3:I1540)+1)))</f>
        <v>0</v>
      </c>
      <c r="J1541" s="3">
        <f>IF(T1541="",0,IF(INT(LEFT(T1541,C$21))=B$21,MAX(J$3:J1540)+1,0))</f>
        <v>0</v>
      </c>
      <c r="K1541" s="6">
        <f>IF(AND(O1541=B$23,Q1541=B$24),MAX(K$3:K1540)+1,0)</f>
        <v>0</v>
      </c>
    </row>
    <row r="1542" spans="8:11" ht="15" customHeight="1" x14ac:dyDescent="0.15">
      <c r="H1542" s="5">
        <f t="shared" si="25"/>
        <v>0</v>
      </c>
      <c r="I1542" s="5">
        <f>IF(MAX(I$1:I1539)&gt;=B$16,0,IF(OR(I1541=C$4,I1541=C$5,I1541=C$6,I1541=C$7,I1541=C$8,I1541=C$9,I1541=C$10,I1541=C$11,I1541=C$12,I1541=C$13,I1541=C$14,I1541=C$15),"本月合计",IF(I1541="本月合计","本年累计",MAX(I$3:I1541)+1)))</f>
        <v>0</v>
      </c>
      <c r="J1542" s="3">
        <f>IF(T1542="",0,IF(INT(LEFT(T1542,C$21))=B$21,MAX(J$3:J1541)+1,0))</f>
        <v>0</v>
      </c>
      <c r="K1542" s="6">
        <f>IF(AND(O1542=B$23,Q1542=B$24),MAX(K$3:K1541)+1,0)</f>
        <v>0</v>
      </c>
    </row>
    <row r="1543" spans="8:11" ht="15" customHeight="1" x14ac:dyDescent="0.15">
      <c r="H1543" s="5">
        <f t="shared" si="25"/>
        <v>0</v>
      </c>
      <c r="I1543" s="5">
        <f>IF(MAX(I$1:I1540)&gt;=B$16,0,IF(OR(I1542=C$4,I1542=C$5,I1542=C$6,I1542=C$7,I1542=C$8,I1542=C$9,I1542=C$10,I1542=C$11,I1542=C$12,I1542=C$13,I1542=C$14,I1542=C$15),"本月合计",IF(I1542="本月合计","本年累计",MAX(I$3:I1542)+1)))</f>
        <v>0</v>
      </c>
      <c r="J1543" s="3">
        <f>IF(T1543="",0,IF(INT(LEFT(T1543,C$21))=B$21,MAX(J$3:J1542)+1,0))</f>
        <v>0</v>
      </c>
      <c r="K1543" s="6">
        <f>IF(AND(O1543=B$23,Q1543=B$24),MAX(K$3:K1542)+1,0)</f>
        <v>0</v>
      </c>
    </row>
    <row r="1544" spans="8:11" ht="15" customHeight="1" x14ac:dyDescent="0.15">
      <c r="H1544" s="5">
        <f t="shared" si="25"/>
        <v>0</v>
      </c>
      <c r="I1544" s="5">
        <f>IF(MAX(I$1:I1541)&gt;=B$16,0,IF(OR(I1543=C$4,I1543=C$5,I1543=C$6,I1543=C$7,I1543=C$8,I1543=C$9,I1543=C$10,I1543=C$11,I1543=C$12,I1543=C$13,I1543=C$14,I1543=C$15),"本月合计",IF(I1543="本月合计","本年累计",MAX(I$3:I1543)+1)))</f>
        <v>0</v>
      </c>
      <c r="J1544" s="3">
        <f>IF(T1544="",0,IF(INT(LEFT(T1544,C$21))=B$21,MAX(J$3:J1543)+1,0))</f>
        <v>0</v>
      </c>
      <c r="K1544" s="6">
        <f>IF(AND(O1544=B$23,Q1544=B$24),MAX(K$3:K1543)+1,0)</f>
        <v>0</v>
      </c>
    </row>
    <row r="1545" spans="8:11" ht="15" customHeight="1" x14ac:dyDescent="0.15">
      <c r="H1545" s="5">
        <f t="shared" si="25"/>
        <v>0</v>
      </c>
      <c r="I1545" s="5">
        <f>IF(MAX(I$1:I1542)&gt;=B$16,0,IF(OR(I1544=C$4,I1544=C$5,I1544=C$6,I1544=C$7,I1544=C$8,I1544=C$9,I1544=C$10,I1544=C$11,I1544=C$12,I1544=C$13,I1544=C$14,I1544=C$15),"本月合计",IF(I1544="本月合计","本年累计",MAX(I$3:I1544)+1)))</f>
        <v>0</v>
      </c>
      <c r="J1545" s="3">
        <f>IF(T1545="",0,IF(INT(LEFT(T1545,C$21))=B$21,MAX(J$3:J1544)+1,0))</f>
        <v>0</v>
      </c>
      <c r="K1545" s="6">
        <f>IF(AND(O1545=B$23,Q1545=B$24),MAX(K$3:K1544)+1,0)</f>
        <v>0</v>
      </c>
    </row>
    <row r="1546" spans="8:11" ht="15" customHeight="1" x14ac:dyDescent="0.15">
      <c r="H1546" s="5">
        <f t="shared" si="25"/>
        <v>0</v>
      </c>
      <c r="I1546" s="5">
        <f>IF(MAX(I$1:I1543)&gt;=B$16,0,IF(OR(I1545=C$4,I1545=C$5,I1545=C$6,I1545=C$7,I1545=C$8,I1545=C$9,I1545=C$10,I1545=C$11,I1545=C$12,I1545=C$13,I1545=C$14,I1545=C$15),"本月合计",IF(I1545="本月合计","本年累计",MAX(I$3:I1545)+1)))</f>
        <v>0</v>
      </c>
      <c r="J1546" s="3">
        <f>IF(T1546="",0,IF(INT(LEFT(T1546,C$21))=B$21,MAX(J$3:J1545)+1,0))</f>
        <v>0</v>
      </c>
      <c r="K1546" s="6">
        <f>IF(AND(O1546=B$23,Q1546=B$24),MAX(K$3:K1545)+1,0)</f>
        <v>0</v>
      </c>
    </row>
    <row r="1547" spans="8:11" ht="15" customHeight="1" x14ac:dyDescent="0.15">
      <c r="H1547" s="5">
        <f t="shared" si="25"/>
        <v>0</v>
      </c>
      <c r="I1547" s="5">
        <f>IF(MAX(I$1:I1544)&gt;=B$16,0,IF(OR(I1546=C$4,I1546=C$5,I1546=C$6,I1546=C$7,I1546=C$8,I1546=C$9,I1546=C$10,I1546=C$11,I1546=C$12,I1546=C$13,I1546=C$14,I1546=C$15),"本月合计",IF(I1546="本月合计","本年累计",MAX(I$3:I1546)+1)))</f>
        <v>0</v>
      </c>
      <c r="J1547" s="3">
        <f>IF(T1547="",0,IF(INT(LEFT(T1547,C$21))=B$21,MAX(J$3:J1546)+1,0))</f>
        <v>0</v>
      </c>
      <c r="K1547" s="6">
        <f>IF(AND(O1547=B$23,Q1547=B$24),MAX(K$3:K1546)+1,0)</f>
        <v>0</v>
      </c>
    </row>
    <row r="1548" spans="8:11" ht="15" customHeight="1" x14ac:dyDescent="0.15">
      <c r="H1548" s="5">
        <f t="shared" si="25"/>
        <v>0</v>
      </c>
      <c r="I1548" s="5">
        <f>IF(MAX(I$1:I1545)&gt;=B$16,0,IF(OR(I1547=C$4,I1547=C$5,I1547=C$6,I1547=C$7,I1547=C$8,I1547=C$9,I1547=C$10,I1547=C$11,I1547=C$12,I1547=C$13,I1547=C$14,I1547=C$15),"本月合计",IF(I1547="本月合计","本年累计",MAX(I$3:I1547)+1)))</f>
        <v>0</v>
      </c>
      <c r="J1548" s="3">
        <f>IF(T1548="",0,IF(INT(LEFT(T1548,C$21))=B$21,MAX(J$3:J1547)+1,0))</f>
        <v>0</v>
      </c>
      <c r="K1548" s="6">
        <f>IF(AND(O1548=B$23,Q1548=B$24),MAX(K$3:K1547)+1,0)</f>
        <v>0</v>
      </c>
    </row>
    <row r="1549" spans="8:11" ht="15" customHeight="1" x14ac:dyDescent="0.15">
      <c r="H1549" s="5">
        <f t="shared" si="25"/>
        <v>0</v>
      </c>
      <c r="I1549" s="5">
        <f>IF(MAX(I$1:I1546)&gt;=B$16,0,IF(OR(I1548=C$4,I1548=C$5,I1548=C$6,I1548=C$7,I1548=C$8,I1548=C$9,I1548=C$10,I1548=C$11,I1548=C$12,I1548=C$13,I1548=C$14,I1548=C$15),"本月合计",IF(I1548="本月合计","本年累计",MAX(I$3:I1548)+1)))</f>
        <v>0</v>
      </c>
      <c r="J1549" s="3">
        <f>IF(T1549="",0,IF(INT(LEFT(T1549,C$21))=B$21,MAX(J$3:J1548)+1,0))</f>
        <v>0</v>
      </c>
      <c r="K1549" s="6">
        <f>IF(AND(O1549=B$23,Q1549=B$24),MAX(K$3:K1548)+1,0)</f>
        <v>0</v>
      </c>
    </row>
    <row r="1550" spans="8:11" ht="15" customHeight="1" x14ac:dyDescent="0.15">
      <c r="H1550" s="5">
        <f t="shared" si="25"/>
        <v>0</v>
      </c>
      <c r="I1550" s="5">
        <f>IF(MAX(I$1:I1547)&gt;=B$16,0,IF(OR(I1549=C$4,I1549=C$5,I1549=C$6,I1549=C$7,I1549=C$8,I1549=C$9,I1549=C$10,I1549=C$11,I1549=C$12,I1549=C$13,I1549=C$14,I1549=C$15),"本月合计",IF(I1549="本月合计","本年累计",MAX(I$3:I1549)+1)))</f>
        <v>0</v>
      </c>
      <c r="J1550" s="3">
        <f>IF(T1550="",0,IF(INT(LEFT(T1550,C$21))=B$21,MAX(J$3:J1549)+1,0))</f>
        <v>0</v>
      </c>
      <c r="K1550" s="6">
        <f>IF(AND(O1550=B$23,Q1550=B$24),MAX(K$3:K1549)+1,0)</f>
        <v>0</v>
      </c>
    </row>
    <row r="1551" spans="8:11" ht="15" customHeight="1" x14ac:dyDescent="0.15">
      <c r="H1551" s="5">
        <f t="shared" si="25"/>
        <v>0</v>
      </c>
      <c r="I1551" s="5">
        <f>IF(MAX(I$1:I1548)&gt;=B$16,0,IF(OR(I1550=C$4,I1550=C$5,I1550=C$6,I1550=C$7,I1550=C$8,I1550=C$9,I1550=C$10,I1550=C$11,I1550=C$12,I1550=C$13,I1550=C$14,I1550=C$15),"本月合计",IF(I1550="本月合计","本年累计",MAX(I$3:I1550)+1)))</f>
        <v>0</v>
      </c>
      <c r="J1551" s="3">
        <f>IF(T1551="",0,IF(INT(LEFT(T1551,C$21))=B$21,MAX(J$3:J1550)+1,0))</f>
        <v>0</v>
      </c>
      <c r="K1551" s="6">
        <f>IF(AND(O1551=B$23,Q1551=B$24),MAX(K$3:K1550)+1,0)</f>
        <v>0</v>
      </c>
    </row>
    <row r="1552" spans="8:11" ht="15" customHeight="1" x14ac:dyDescent="0.15">
      <c r="H1552" s="5">
        <f t="shared" si="25"/>
        <v>0</v>
      </c>
      <c r="I1552" s="5">
        <f>IF(MAX(I$1:I1549)&gt;=B$16,0,IF(OR(I1551=C$4,I1551=C$5,I1551=C$6,I1551=C$7,I1551=C$8,I1551=C$9,I1551=C$10,I1551=C$11,I1551=C$12,I1551=C$13,I1551=C$14,I1551=C$15),"本月合计",IF(I1551="本月合计","本年累计",MAX(I$3:I1551)+1)))</f>
        <v>0</v>
      </c>
      <c r="J1552" s="3">
        <f>IF(T1552="",0,IF(INT(LEFT(T1552,C$21))=B$21,MAX(J$3:J1551)+1,0))</f>
        <v>0</v>
      </c>
      <c r="K1552" s="6">
        <f>IF(AND(O1552=B$23,Q1552=B$24),MAX(K$3:K1551)+1,0)</f>
        <v>0</v>
      </c>
    </row>
    <row r="1553" spans="8:11" ht="15" customHeight="1" x14ac:dyDescent="0.15">
      <c r="H1553" s="5">
        <f t="shared" si="25"/>
        <v>0</v>
      </c>
      <c r="I1553" s="5">
        <f>IF(MAX(I$1:I1550)&gt;=B$16,0,IF(OR(I1552=C$4,I1552=C$5,I1552=C$6,I1552=C$7,I1552=C$8,I1552=C$9,I1552=C$10,I1552=C$11,I1552=C$12,I1552=C$13,I1552=C$14,I1552=C$15),"本月合计",IF(I1552="本月合计","本年累计",MAX(I$3:I1552)+1)))</f>
        <v>0</v>
      </c>
      <c r="J1553" s="3">
        <f>IF(T1553="",0,IF(INT(LEFT(T1553,C$21))=B$21,MAX(J$3:J1552)+1,0))</f>
        <v>0</v>
      </c>
      <c r="K1553" s="6">
        <f>IF(AND(O1553=B$23,Q1553=B$24),MAX(K$3:K1552)+1,0)</f>
        <v>0</v>
      </c>
    </row>
    <row r="1554" spans="8:11" ht="15" customHeight="1" x14ac:dyDescent="0.15">
      <c r="H1554" s="5">
        <f t="shared" si="25"/>
        <v>0</v>
      </c>
      <c r="I1554" s="5">
        <f>IF(MAX(I$1:I1551)&gt;=B$16,0,IF(OR(I1553=C$4,I1553=C$5,I1553=C$6,I1553=C$7,I1553=C$8,I1553=C$9,I1553=C$10,I1553=C$11,I1553=C$12,I1553=C$13,I1553=C$14,I1553=C$15),"本月合计",IF(I1553="本月合计","本年累计",MAX(I$3:I1553)+1)))</f>
        <v>0</v>
      </c>
      <c r="J1554" s="3">
        <f>IF(T1554="",0,IF(INT(LEFT(T1554,C$21))=B$21,MAX(J$3:J1553)+1,0))</f>
        <v>0</v>
      </c>
      <c r="K1554" s="6">
        <f>IF(AND(O1554=B$23,Q1554=B$24),MAX(K$3:K1553)+1,0)</f>
        <v>0</v>
      </c>
    </row>
    <row r="1555" spans="8:11" ht="15" customHeight="1" x14ac:dyDescent="0.15">
      <c r="H1555" s="5">
        <f t="shared" si="25"/>
        <v>0</v>
      </c>
      <c r="I1555" s="5">
        <f>IF(MAX(I$1:I1552)&gt;=B$16,0,IF(OR(I1554=C$4,I1554=C$5,I1554=C$6,I1554=C$7,I1554=C$8,I1554=C$9,I1554=C$10,I1554=C$11,I1554=C$12,I1554=C$13,I1554=C$14,I1554=C$15),"本月合计",IF(I1554="本月合计","本年累计",MAX(I$3:I1554)+1)))</f>
        <v>0</v>
      </c>
      <c r="J1555" s="3">
        <f>IF(T1555="",0,IF(INT(LEFT(T1555,C$21))=B$21,MAX(J$3:J1554)+1,0))</f>
        <v>0</v>
      </c>
      <c r="K1555" s="6">
        <f>IF(AND(O1555=B$23,Q1555=B$24),MAX(K$3:K1554)+1,0)</f>
        <v>0</v>
      </c>
    </row>
    <row r="1556" spans="8:11" ht="15" customHeight="1" x14ac:dyDescent="0.15">
      <c r="H1556" s="5">
        <f t="shared" si="25"/>
        <v>0</v>
      </c>
      <c r="I1556" s="5">
        <f>IF(MAX(I$1:I1553)&gt;=B$16,0,IF(OR(I1555=C$4,I1555=C$5,I1555=C$6,I1555=C$7,I1555=C$8,I1555=C$9,I1555=C$10,I1555=C$11,I1555=C$12,I1555=C$13,I1555=C$14,I1555=C$15),"本月合计",IF(I1555="本月合计","本年累计",MAX(I$3:I1555)+1)))</f>
        <v>0</v>
      </c>
      <c r="J1556" s="3">
        <f>IF(T1556="",0,IF(INT(LEFT(T1556,C$21))=B$21,MAX(J$3:J1555)+1,0))</f>
        <v>0</v>
      </c>
      <c r="K1556" s="6">
        <f>IF(AND(O1556=B$23,Q1556=B$24),MAX(K$3:K1555)+1,0)</f>
        <v>0</v>
      </c>
    </row>
    <row r="1557" spans="8:11" ht="15" customHeight="1" x14ac:dyDescent="0.15">
      <c r="H1557" s="5">
        <f t="shared" si="25"/>
        <v>0</v>
      </c>
      <c r="I1557" s="5">
        <f>IF(MAX(I$1:I1554)&gt;=B$16,0,IF(OR(I1556=C$4,I1556=C$5,I1556=C$6,I1556=C$7,I1556=C$8,I1556=C$9,I1556=C$10,I1556=C$11,I1556=C$12,I1556=C$13,I1556=C$14,I1556=C$15),"本月合计",IF(I1556="本月合计","本年累计",MAX(I$3:I1556)+1)))</f>
        <v>0</v>
      </c>
      <c r="J1557" s="3">
        <f>IF(T1557="",0,IF(INT(LEFT(T1557,C$21))=B$21,MAX(J$3:J1556)+1,0))</f>
        <v>0</v>
      </c>
      <c r="K1557" s="6">
        <f>IF(AND(O1557=B$23,Q1557=B$24),MAX(K$3:K1556)+1,0)</f>
        <v>0</v>
      </c>
    </row>
    <row r="1558" spans="8:11" ht="15" customHeight="1" x14ac:dyDescent="0.15">
      <c r="H1558" s="5">
        <f t="shared" si="25"/>
        <v>0</v>
      </c>
      <c r="I1558" s="5">
        <f>IF(MAX(I$1:I1555)&gt;=B$16,0,IF(OR(I1557=C$4,I1557=C$5,I1557=C$6,I1557=C$7,I1557=C$8,I1557=C$9,I1557=C$10,I1557=C$11,I1557=C$12,I1557=C$13,I1557=C$14,I1557=C$15),"本月合计",IF(I1557="本月合计","本年累计",MAX(I$3:I1557)+1)))</f>
        <v>0</v>
      </c>
      <c r="J1558" s="3">
        <f>IF(T1558="",0,IF(INT(LEFT(T1558,C$21))=B$21,MAX(J$3:J1557)+1,0))</f>
        <v>0</v>
      </c>
      <c r="K1558" s="6">
        <f>IF(AND(O1558=B$23,Q1558=B$24),MAX(K$3:K1557)+1,0)</f>
        <v>0</v>
      </c>
    </row>
    <row r="1559" spans="8:11" ht="15" customHeight="1" x14ac:dyDescent="0.15">
      <c r="H1559" s="5">
        <f t="shared" si="25"/>
        <v>0</v>
      </c>
      <c r="I1559" s="5">
        <f>IF(MAX(I$1:I1556)&gt;=B$16,0,IF(OR(I1558=C$4,I1558=C$5,I1558=C$6,I1558=C$7,I1558=C$8,I1558=C$9,I1558=C$10,I1558=C$11,I1558=C$12,I1558=C$13,I1558=C$14,I1558=C$15),"本月合计",IF(I1558="本月合计","本年累计",MAX(I$3:I1558)+1)))</f>
        <v>0</v>
      </c>
      <c r="J1559" s="3">
        <f>IF(T1559="",0,IF(INT(LEFT(T1559,C$21))=B$21,MAX(J$3:J1558)+1,0))</f>
        <v>0</v>
      </c>
      <c r="K1559" s="6">
        <f>IF(AND(O1559=B$23,Q1559=B$24),MAX(K$3:K1558)+1,0)</f>
        <v>0</v>
      </c>
    </row>
    <row r="1560" spans="8:11" ht="15" customHeight="1" x14ac:dyDescent="0.15">
      <c r="H1560" s="5">
        <f t="shared" si="25"/>
        <v>0</v>
      </c>
      <c r="I1560" s="5">
        <f>IF(MAX(I$1:I1557)&gt;=B$16,0,IF(OR(I1559=C$4,I1559=C$5,I1559=C$6,I1559=C$7,I1559=C$8,I1559=C$9,I1559=C$10,I1559=C$11,I1559=C$12,I1559=C$13,I1559=C$14,I1559=C$15),"本月合计",IF(I1559="本月合计","本年累计",MAX(I$3:I1559)+1)))</f>
        <v>0</v>
      </c>
      <c r="J1560" s="3">
        <f>IF(T1560="",0,IF(INT(LEFT(T1560,C$21))=B$21,MAX(J$3:J1559)+1,0))</f>
        <v>0</v>
      </c>
      <c r="K1560" s="6">
        <f>IF(AND(O1560=B$23,Q1560=B$24),MAX(K$3:K1559)+1,0)</f>
        <v>0</v>
      </c>
    </row>
    <row r="1561" spans="8:11" ht="15" customHeight="1" x14ac:dyDescent="0.15">
      <c r="H1561" s="5">
        <f t="shared" si="25"/>
        <v>0</v>
      </c>
      <c r="I1561" s="5">
        <f>IF(MAX(I$1:I1558)&gt;=B$16,0,IF(OR(I1560=C$4,I1560=C$5,I1560=C$6,I1560=C$7,I1560=C$8,I1560=C$9,I1560=C$10,I1560=C$11,I1560=C$12,I1560=C$13,I1560=C$14,I1560=C$15),"本月合计",IF(I1560="本月合计","本年累计",MAX(I$3:I1560)+1)))</f>
        <v>0</v>
      </c>
      <c r="J1561" s="3">
        <f>IF(T1561="",0,IF(INT(LEFT(T1561,C$21))=B$21,MAX(J$3:J1560)+1,0))</f>
        <v>0</v>
      </c>
      <c r="K1561" s="6">
        <f>IF(AND(O1561=B$23,Q1561=B$24),MAX(K$3:K1560)+1,0)</f>
        <v>0</v>
      </c>
    </row>
    <row r="1562" spans="8:11" ht="15" customHeight="1" x14ac:dyDescent="0.15">
      <c r="H1562" s="5">
        <f t="shared" si="25"/>
        <v>0</v>
      </c>
      <c r="I1562" s="5">
        <f>IF(MAX(I$1:I1559)&gt;=B$16,0,IF(OR(I1561=C$4,I1561=C$5,I1561=C$6,I1561=C$7,I1561=C$8,I1561=C$9,I1561=C$10,I1561=C$11,I1561=C$12,I1561=C$13,I1561=C$14,I1561=C$15),"本月合计",IF(I1561="本月合计","本年累计",MAX(I$3:I1561)+1)))</f>
        <v>0</v>
      </c>
      <c r="J1562" s="3">
        <f>IF(T1562="",0,IF(INT(LEFT(T1562,C$21))=B$21,MAX(J$3:J1561)+1,0))</f>
        <v>0</v>
      </c>
      <c r="K1562" s="6">
        <f>IF(AND(O1562=B$23,Q1562=B$24),MAX(K$3:K1561)+1,0)</f>
        <v>0</v>
      </c>
    </row>
    <row r="1563" spans="8:11" ht="15" customHeight="1" x14ac:dyDescent="0.15">
      <c r="H1563" s="5">
        <f t="shared" si="25"/>
        <v>0</v>
      </c>
      <c r="I1563" s="5">
        <f>IF(MAX(I$1:I1560)&gt;=B$16,0,IF(OR(I1562=C$4,I1562=C$5,I1562=C$6,I1562=C$7,I1562=C$8,I1562=C$9,I1562=C$10,I1562=C$11,I1562=C$12,I1562=C$13,I1562=C$14,I1562=C$15),"本月合计",IF(I1562="本月合计","本年累计",MAX(I$3:I1562)+1)))</f>
        <v>0</v>
      </c>
      <c r="J1563" s="3">
        <f>IF(T1563="",0,IF(INT(LEFT(T1563,C$21))=B$21,MAX(J$3:J1562)+1,0))</f>
        <v>0</v>
      </c>
      <c r="K1563" s="6">
        <f>IF(AND(O1563=B$23,Q1563=B$24),MAX(K$3:K1562)+1,0)</f>
        <v>0</v>
      </c>
    </row>
    <row r="1564" spans="8:11" ht="15" customHeight="1" x14ac:dyDescent="0.15">
      <c r="H1564" s="5">
        <f t="shared" si="25"/>
        <v>0</v>
      </c>
      <c r="I1564" s="5">
        <f>IF(MAX(I$1:I1561)&gt;=B$16,0,IF(OR(I1563=C$4,I1563=C$5,I1563=C$6,I1563=C$7,I1563=C$8,I1563=C$9,I1563=C$10,I1563=C$11,I1563=C$12,I1563=C$13,I1563=C$14,I1563=C$15),"本月合计",IF(I1563="本月合计","本年累计",MAX(I$3:I1563)+1)))</f>
        <v>0</v>
      </c>
      <c r="J1564" s="3">
        <f>IF(T1564="",0,IF(INT(LEFT(T1564,C$21))=B$21,MAX(J$3:J1563)+1,0))</f>
        <v>0</v>
      </c>
      <c r="K1564" s="6">
        <f>IF(AND(O1564=B$23,Q1564=B$24),MAX(K$3:K1563)+1,0)</f>
        <v>0</v>
      </c>
    </row>
    <row r="1565" spans="8:11" ht="15" customHeight="1" x14ac:dyDescent="0.15">
      <c r="H1565" s="5">
        <f t="shared" si="25"/>
        <v>0</v>
      </c>
      <c r="I1565" s="5">
        <f>IF(MAX(I$1:I1562)&gt;=B$16,0,IF(OR(I1564=C$4,I1564=C$5,I1564=C$6,I1564=C$7,I1564=C$8,I1564=C$9,I1564=C$10,I1564=C$11,I1564=C$12,I1564=C$13,I1564=C$14,I1564=C$15),"本月合计",IF(I1564="本月合计","本年累计",MAX(I$3:I1564)+1)))</f>
        <v>0</v>
      </c>
      <c r="J1565" s="3">
        <f>IF(T1565="",0,IF(INT(LEFT(T1565,C$21))=B$21,MAX(J$3:J1564)+1,0))</f>
        <v>0</v>
      </c>
      <c r="K1565" s="6">
        <f>IF(AND(O1565=B$23,Q1565=B$24),MAX(K$3:K1564)+1,0)</f>
        <v>0</v>
      </c>
    </row>
    <row r="1566" spans="8:11" ht="15" customHeight="1" x14ac:dyDescent="0.15">
      <c r="H1566" s="5">
        <f t="shared" si="25"/>
        <v>0</v>
      </c>
      <c r="I1566" s="5">
        <f>IF(MAX(I$1:I1563)&gt;=B$16,0,IF(OR(I1565=C$4,I1565=C$5,I1565=C$6,I1565=C$7,I1565=C$8,I1565=C$9,I1565=C$10,I1565=C$11,I1565=C$12,I1565=C$13,I1565=C$14,I1565=C$15),"本月合计",IF(I1565="本月合计","本年累计",MAX(I$3:I1565)+1)))</f>
        <v>0</v>
      </c>
      <c r="J1566" s="3">
        <f>IF(T1566="",0,IF(INT(LEFT(T1566,C$21))=B$21,MAX(J$3:J1565)+1,0))</f>
        <v>0</v>
      </c>
      <c r="K1566" s="6">
        <f>IF(AND(O1566=B$23,Q1566=B$24),MAX(K$3:K1565)+1,0)</f>
        <v>0</v>
      </c>
    </row>
    <row r="1567" spans="8:11" ht="15" customHeight="1" x14ac:dyDescent="0.15">
      <c r="H1567" s="5">
        <f t="shared" si="25"/>
        <v>0</v>
      </c>
      <c r="I1567" s="5">
        <f>IF(MAX(I$1:I1564)&gt;=B$16,0,IF(OR(I1566=C$4,I1566=C$5,I1566=C$6,I1566=C$7,I1566=C$8,I1566=C$9,I1566=C$10,I1566=C$11,I1566=C$12,I1566=C$13,I1566=C$14,I1566=C$15),"本月合计",IF(I1566="本月合计","本年累计",MAX(I$3:I1566)+1)))</f>
        <v>0</v>
      </c>
      <c r="J1567" s="3">
        <f>IF(T1567="",0,IF(INT(LEFT(T1567,C$21))=B$21,MAX(J$3:J1566)+1,0))</f>
        <v>0</v>
      </c>
      <c r="K1567" s="6">
        <f>IF(AND(O1567=B$23,Q1567=B$24),MAX(K$3:K1566)+1,0)</f>
        <v>0</v>
      </c>
    </row>
    <row r="1568" spans="8:11" ht="15" customHeight="1" x14ac:dyDescent="0.15">
      <c r="H1568" s="5">
        <f t="shared" si="25"/>
        <v>0</v>
      </c>
      <c r="I1568" s="5">
        <f>IF(MAX(I$1:I1565)&gt;=B$16,0,IF(OR(I1567=C$4,I1567=C$5,I1567=C$6,I1567=C$7,I1567=C$8,I1567=C$9,I1567=C$10,I1567=C$11,I1567=C$12,I1567=C$13,I1567=C$14,I1567=C$15),"本月合计",IF(I1567="本月合计","本年累计",MAX(I$3:I1567)+1)))</f>
        <v>0</v>
      </c>
      <c r="J1568" s="3">
        <f>IF(T1568="",0,IF(INT(LEFT(T1568,C$21))=B$21,MAX(J$3:J1567)+1,0))</f>
        <v>0</v>
      </c>
      <c r="K1568" s="6">
        <f>IF(AND(O1568=B$23,Q1568=B$24),MAX(K$3:K1567)+1,0)</f>
        <v>0</v>
      </c>
    </row>
    <row r="1569" spans="8:11" ht="15" customHeight="1" x14ac:dyDescent="0.15">
      <c r="H1569" s="5">
        <f t="shared" si="25"/>
        <v>0</v>
      </c>
      <c r="I1569" s="5">
        <f>IF(MAX(I$1:I1566)&gt;=B$16,0,IF(OR(I1568=C$4,I1568=C$5,I1568=C$6,I1568=C$7,I1568=C$8,I1568=C$9,I1568=C$10,I1568=C$11,I1568=C$12,I1568=C$13,I1568=C$14,I1568=C$15),"本月合计",IF(I1568="本月合计","本年累计",MAX(I$3:I1568)+1)))</f>
        <v>0</v>
      </c>
      <c r="J1569" s="3">
        <f>IF(T1569="",0,IF(INT(LEFT(T1569,C$21))=B$21,MAX(J$3:J1568)+1,0))</f>
        <v>0</v>
      </c>
      <c r="K1569" s="6">
        <f>IF(AND(O1569=B$23,Q1569=B$24),MAX(K$3:K1568)+1,0)</f>
        <v>0</v>
      </c>
    </row>
    <row r="1570" spans="8:11" ht="15" customHeight="1" x14ac:dyDescent="0.15">
      <c r="H1570" s="5">
        <f t="shared" si="25"/>
        <v>0</v>
      </c>
      <c r="I1570" s="5">
        <f>IF(MAX(I$1:I1567)&gt;=B$16,0,IF(OR(I1569=C$4,I1569=C$5,I1569=C$6,I1569=C$7,I1569=C$8,I1569=C$9,I1569=C$10,I1569=C$11,I1569=C$12,I1569=C$13,I1569=C$14,I1569=C$15),"本月合计",IF(I1569="本月合计","本年累计",MAX(I$3:I1569)+1)))</f>
        <v>0</v>
      </c>
      <c r="J1570" s="3">
        <f>IF(T1570="",0,IF(INT(LEFT(T1570,C$21))=B$21,MAX(J$3:J1569)+1,0))</f>
        <v>0</v>
      </c>
      <c r="K1570" s="6">
        <f>IF(AND(O1570=B$23,Q1570=B$24),MAX(K$3:K1569)+1,0)</f>
        <v>0</v>
      </c>
    </row>
    <row r="1571" spans="8:11" ht="15" customHeight="1" x14ac:dyDescent="0.15">
      <c r="H1571" s="5">
        <f t="shared" si="25"/>
        <v>0</v>
      </c>
      <c r="I1571" s="5">
        <f>IF(MAX(I$1:I1568)&gt;=B$16,0,IF(OR(I1570=C$4,I1570=C$5,I1570=C$6,I1570=C$7,I1570=C$8,I1570=C$9,I1570=C$10,I1570=C$11,I1570=C$12,I1570=C$13,I1570=C$14,I1570=C$15),"本月合计",IF(I1570="本月合计","本年累计",MAX(I$3:I1570)+1)))</f>
        <v>0</v>
      </c>
      <c r="J1571" s="3">
        <f>IF(T1571="",0,IF(INT(LEFT(T1571,C$21))=B$21,MAX(J$3:J1570)+1,0))</f>
        <v>0</v>
      </c>
      <c r="K1571" s="6">
        <f>IF(AND(O1571=B$23,Q1571=B$24),MAX(K$3:K1570)+1,0)</f>
        <v>0</v>
      </c>
    </row>
    <row r="1572" spans="8:11" ht="15" customHeight="1" x14ac:dyDescent="0.15">
      <c r="H1572" s="5">
        <f t="shared" si="25"/>
        <v>0</v>
      </c>
      <c r="I1572" s="5">
        <f>IF(MAX(I$1:I1569)&gt;=B$16,0,IF(OR(I1571=C$4,I1571=C$5,I1571=C$6,I1571=C$7,I1571=C$8,I1571=C$9,I1571=C$10,I1571=C$11,I1571=C$12,I1571=C$13,I1571=C$14,I1571=C$15),"本月合计",IF(I1571="本月合计","本年累计",MAX(I$3:I1571)+1)))</f>
        <v>0</v>
      </c>
      <c r="J1572" s="3">
        <f>IF(T1572="",0,IF(INT(LEFT(T1572,C$21))=B$21,MAX(J$3:J1571)+1,0))</f>
        <v>0</v>
      </c>
      <c r="K1572" s="6">
        <f>IF(AND(O1572=B$23,Q1572=B$24),MAX(K$3:K1571)+1,0)</f>
        <v>0</v>
      </c>
    </row>
    <row r="1573" spans="8:11" ht="15" customHeight="1" x14ac:dyDescent="0.15">
      <c r="H1573" s="5">
        <f t="shared" si="25"/>
        <v>0</v>
      </c>
      <c r="I1573" s="5">
        <f>IF(MAX(I$1:I1570)&gt;=B$16,0,IF(OR(I1572=C$4,I1572=C$5,I1572=C$6,I1572=C$7,I1572=C$8,I1572=C$9,I1572=C$10,I1572=C$11,I1572=C$12,I1572=C$13,I1572=C$14,I1572=C$15),"本月合计",IF(I1572="本月合计","本年累计",MAX(I$3:I1572)+1)))</f>
        <v>0</v>
      </c>
      <c r="J1573" s="3">
        <f>IF(T1573="",0,IF(INT(LEFT(T1573,C$21))=B$21,MAX(J$3:J1572)+1,0))</f>
        <v>0</v>
      </c>
      <c r="K1573" s="6">
        <f>IF(AND(O1573=B$23,Q1573=B$24),MAX(K$3:K1572)+1,0)</f>
        <v>0</v>
      </c>
    </row>
    <row r="1574" spans="8:11" ht="15" customHeight="1" x14ac:dyDescent="0.15">
      <c r="H1574" s="5">
        <f t="shared" si="25"/>
        <v>0</v>
      </c>
      <c r="I1574" s="5">
        <f>IF(MAX(I$1:I1571)&gt;=B$16,0,IF(OR(I1573=C$4,I1573=C$5,I1573=C$6,I1573=C$7,I1573=C$8,I1573=C$9,I1573=C$10,I1573=C$11,I1573=C$12,I1573=C$13,I1573=C$14,I1573=C$15),"本月合计",IF(I1573="本月合计","本年累计",MAX(I$3:I1573)+1)))</f>
        <v>0</v>
      </c>
      <c r="J1574" s="3">
        <f>IF(T1574="",0,IF(INT(LEFT(T1574,C$21))=B$21,MAX(J$3:J1573)+1,0))</f>
        <v>0</v>
      </c>
      <c r="K1574" s="6">
        <f>IF(AND(O1574=B$23,Q1574=B$24),MAX(K$3:K1573)+1,0)</f>
        <v>0</v>
      </c>
    </row>
    <row r="1575" spans="8:11" ht="15" customHeight="1" x14ac:dyDescent="0.15">
      <c r="H1575" s="5">
        <f t="shared" si="25"/>
        <v>0</v>
      </c>
      <c r="I1575" s="5">
        <f>IF(MAX(I$1:I1572)&gt;=B$16,0,IF(OR(I1574=C$4,I1574=C$5,I1574=C$6,I1574=C$7,I1574=C$8,I1574=C$9,I1574=C$10,I1574=C$11,I1574=C$12,I1574=C$13,I1574=C$14,I1574=C$15),"本月合计",IF(I1574="本月合计","本年累计",MAX(I$3:I1574)+1)))</f>
        <v>0</v>
      </c>
      <c r="J1575" s="3">
        <f>IF(T1575="",0,IF(INT(LEFT(T1575,C$21))=B$21,MAX(J$3:J1574)+1,0))</f>
        <v>0</v>
      </c>
      <c r="K1575" s="6">
        <f>IF(AND(O1575=B$23,Q1575=B$24),MAX(K$3:K1574)+1,0)</f>
        <v>0</v>
      </c>
    </row>
    <row r="1576" spans="8:11" ht="15" customHeight="1" x14ac:dyDescent="0.15">
      <c r="H1576" s="5">
        <f t="shared" si="25"/>
        <v>0</v>
      </c>
      <c r="I1576" s="5">
        <f>IF(MAX(I$1:I1573)&gt;=B$16,0,IF(OR(I1575=C$4,I1575=C$5,I1575=C$6,I1575=C$7,I1575=C$8,I1575=C$9,I1575=C$10,I1575=C$11,I1575=C$12,I1575=C$13,I1575=C$14,I1575=C$15),"本月合计",IF(I1575="本月合计","本年累计",MAX(I$3:I1575)+1)))</f>
        <v>0</v>
      </c>
      <c r="J1576" s="3">
        <f>IF(T1576="",0,IF(INT(LEFT(T1576,C$21))=B$21,MAX(J$3:J1575)+1,0))</f>
        <v>0</v>
      </c>
      <c r="K1576" s="6">
        <f>IF(AND(O1576=B$23,Q1576=B$24),MAX(K$3:K1575)+1,0)</f>
        <v>0</v>
      </c>
    </row>
    <row r="1577" spans="8:11" ht="15" customHeight="1" x14ac:dyDescent="0.15">
      <c r="H1577" s="5">
        <f t="shared" si="25"/>
        <v>0</v>
      </c>
      <c r="I1577" s="5">
        <f>IF(MAX(I$1:I1574)&gt;=B$16,0,IF(OR(I1576=C$4,I1576=C$5,I1576=C$6,I1576=C$7,I1576=C$8,I1576=C$9,I1576=C$10,I1576=C$11,I1576=C$12,I1576=C$13,I1576=C$14,I1576=C$15),"本月合计",IF(I1576="本月合计","本年累计",MAX(I$3:I1576)+1)))</f>
        <v>0</v>
      </c>
      <c r="J1577" s="3">
        <f>IF(T1577="",0,IF(INT(LEFT(T1577,C$21))=B$21,MAX(J$3:J1576)+1,0))</f>
        <v>0</v>
      </c>
      <c r="K1577" s="6">
        <f>IF(AND(O1577=B$23,Q1577=B$24),MAX(K$3:K1576)+1,0)</f>
        <v>0</v>
      </c>
    </row>
    <row r="1578" spans="8:11" ht="15" customHeight="1" x14ac:dyDescent="0.15">
      <c r="H1578" s="5">
        <f t="shared" si="25"/>
        <v>0</v>
      </c>
      <c r="I1578" s="5">
        <f>IF(MAX(I$1:I1575)&gt;=B$16,0,IF(OR(I1577=C$4,I1577=C$5,I1577=C$6,I1577=C$7,I1577=C$8,I1577=C$9,I1577=C$10,I1577=C$11,I1577=C$12,I1577=C$13,I1577=C$14,I1577=C$15),"本月合计",IF(I1577="本月合计","本年累计",MAX(I$3:I1577)+1)))</f>
        <v>0</v>
      </c>
      <c r="J1578" s="3">
        <f>IF(T1578="",0,IF(INT(LEFT(T1578,C$21))=B$21,MAX(J$3:J1577)+1,0))</f>
        <v>0</v>
      </c>
      <c r="K1578" s="6">
        <f>IF(AND(O1578=B$23,Q1578=B$24),MAX(K$3:K1577)+1,0)</f>
        <v>0</v>
      </c>
    </row>
    <row r="1579" spans="8:11" ht="15" customHeight="1" x14ac:dyDescent="0.15">
      <c r="H1579" s="5">
        <f t="shared" si="25"/>
        <v>0</v>
      </c>
      <c r="I1579" s="5">
        <f>IF(MAX(I$1:I1576)&gt;=B$16,0,IF(OR(I1578=C$4,I1578=C$5,I1578=C$6,I1578=C$7,I1578=C$8,I1578=C$9,I1578=C$10,I1578=C$11,I1578=C$12,I1578=C$13,I1578=C$14,I1578=C$15),"本月合计",IF(I1578="本月合计","本年累计",MAX(I$3:I1578)+1)))</f>
        <v>0</v>
      </c>
      <c r="J1579" s="3">
        <f>IF(T1579="",0,IF(INT(LEFT(T1579,C$21))=B$21,MAX(J$3:J1578)+1,0))</f>
        <v>0</v>
      </c>
      <c r="K1579" s="6">
        <f>IF(AND(O1579=B$23,Q1579=B$24),MAX(K$3:K1578)+1,0)</f>
        <v>0</v>
      </c>
    </row>
    <row r="1580" spans="8:11" ht="15" customHeight="1" x14ac:dyDescent="0.15">
      <c r="H1580" s="5">
        <f t="shared" si="25"/>
        <v>0</v>
      </c>
      <c r="I1580" s="5">
        <f>IF(MAX(I$1:I1577)&gt;=B$16,0,IF(OR(I1579=C$4,I1579=C$5,I1579=C$6,I1579=C$7,I1579=C$8,I1579=C$9,I1579=C$10,I1579=C$11,I1579=C$12,I1579=C$13,I1579=C$14,I1579=C$15),"本月合计",IF(I1579="本月合计","本年累计",MAX(I$3:I1579)+1)))</f>
        <v>0</v>
      </c>
      <c r="J1580" s="3">
        <f>IF(T1580="",0,IF(INT(LEFT(T1580,C$21))=B$21,MAX(J$3:J1579)+1,0))</f>
        <v>0</v>
      </c>
      <c r="K1580" s="6">
        <f>IF(AND(O1580=B$23,Q1580=B$24),MAX(K$3:K1579)+1,0)</f>
        <v>0</v>
      </c>
    </row>
    <row r="1581" spans="8:11" ht="15" customHeight="1" x14ac:dyDescent="0.15">
      <c r="H1581" s="5">
        <f t="shared" si="25"/>
        <v>0</v>
      </c>
      <c r="I1581" s="5">
        <f>IF(MAX(I$1:I1578)&gt;=B$16,0,IF(OR(I1580=C$4,I1580=C$5,I1580=C$6,I1580=C$7,I1580=C$8,I1580=C$9,I1580=C$10,I1580=C$11,I1580=C$12,I1580=C$13,I1580=C$14,I1580=C$15),"本月合计",IF(I1580="本月合计","本年累计",MAX(I$3:I1580)+1)))</f>
        <v>0</v>
      </c>
      <c r="J1581" s="3">
        <f>IF(T1581="",0,IF(INT(LEFT(T1581,C$21))=B$21,MAX(J$3:J1580)+1,0))</f>
        <v>0</v>
      </c>
      <c r="K1581" s="6">
        <f>IF(AND(O1581=B$23,Q1581=B$24),MAX(K$3:K1580)+1,0)</f>
        <v>0</v>
      </c>
    </row>
    <row r="1582" spans="8:11" ht="15" customHeight="1" x14ac:dyDescent="0.15">
      <c r="H1582" s="5">
        <f t="shared" si="25"/>
        <v>0</v>
      </c>
      <c r="I1582" s="5">
        <f>IF(MAX(I$1:I1579)&gt;=B$16,0,IF(OR(I1581=C$4,I1581=C$5,I1581=C$6,I1581=C$7,I1581=C$8,I1581=C$9,I1581=C$10,I1581=C$11,I1581=C$12,I1581=C$13,I1581=C$14,I1581=C$15),"本月合计",IF(I1581="本月合计","本年累计",MAX(I$3:I1581)+1)))</f>
        <v>0</v>
      </c>
      <c r="J1582" s="3">
        <f>IF(T1582="",0,IF(INT(LEFT(T1582,C$21))=B$21,MAX(J$3:J1581)+1,0))</f>
        <v>0</v>
      </c>
      <c r="K1582" s="6">
        <f>IF(AND(O1582=B$23,Q1582=B$24),MAX(K$3:K1581)+1,0)</f>
        <v>0</v>
      </c>
    </row>
    <row r="1583" spans="8:11" ht="15" customHeight="1" x14ac:dyDescent="0.15">
      <c r="H1583" s="5">
        <f t="shared" si="25"/>
        <v>0</v>
      </c>
      <c r="I1583" s="5">
        <f>IF(MAX(I$1:I1580)&gt;=B$16,0,IF(OR(I1582=C$4,I1582=C$5,I1582=C$6,I1582=C$7,I1582=C$8,I1582=C$9,I1582=C$10,I1582=C$11,I1582=C$12,I1582=C$13,I1582=C$14,I1582=C$15),"本月合计",IF(I1582="本月合计","本年累计",MAX(I$3:I1582)+1)))</f>
        <v>0</v>
      </c>
      <c r="J1583" s="3">
        <f>IF(T1583="",0,IF(INT(LEFT(T1583,C$21))=B$21,MAX(J$3:J1582)+1,0))</f>
        <v>0</v>
      </c>
      <c r="K1583" s="6">
        <f>IF(AND(O1583=B$23,Q1583=B$24),MAX(K$3:K1582)+1,0)</f>
        <v>0</v>
      </c>
    </row>
    <row r="1584" spans="8:11" ht="15" customHeight="1" x14ac:dyDescent="0.15">
      <c r="H1584" s="5">
        <f t="shared" si="25"/>
        <v>0</v>
      </c>
      <c r="I1584" s="5">
        <f>IF(MAX(I$1:I1581)&gt;=B$16,0,IF(OR(I1583=C$4,I1583=C$5,I1583=C$6,I1583=C$7,I1583=C$8,I1583=C$9,I1583=C$10,I1583=C$11,I1583=C$12,I1583=C$13,I1583=C$14,I1583=C$15),"本月合计",IF(I1583="本月合计","本年累计",MAX(I$3:I1583)+1)))</f>
        <v>0</v>
      </c>
      <c r="J1584" s="3">
        <f>IF(T1584="",0,IF(INT(LEFT(T1584,C$21))=B$21,MAX(J$3:J1583)+1,0))</f>
        <v>0</v>
      </c>
      <c r="K1584" s="6">
        <f>IF(AND(O1584=B$23,Q1584=B$24),MAX(K$3:K1583)+1,0)</f>
        <v>0</v>
      </c>
    </row>
    <row r="1585" spans="8:11" ht="15" customHeight="1" x14ac:dyDescent="0.15">
      <c r="H1585" s="5">
        <f t="shared" si="25"/>
        <v>0</v>
      </c>
      <c r="I1585" s="5">
        <f>IF(MAX(I$1:I1582)&gt;=B$16,0,IF(OR(I1584=C$4,I1584=C$5,I1584=C$6,I1584=C$7,I1584=C$8,I1584=C$9,I1584=C$10,I1584=C$11,I1584=C$12,I1584=C$13,I1584=C$14,I1584=C$15),"本月合计",IF(I1584="本月合计","本年累计",MAX(I$3:I1584)+1)))</f>
        <v>0</v>
      </c>
      <c r="J1585" s="3">
        <f>IF(T1585="",0,IF(INT(LEFT(T1585,C$21))=B$21,MAX(J$3:J1584)+1,0))</f>
        <v>0</v>
      </c>
      <c r="K1585" s="6">
        <f>IF(AND(O1585=B$23,Q1585=B$24),MAX(K$3:K1584)+1,0)</f>
        <v>0</v>
      </c>
    </row>
    <row r="1586" spans="8:11" ht="15" customHeight="1" x14ac:dyDescent="0.15">
      <c r="H1586" s="5">
        <f t="shared" si="25"/>
        <v>0</v>
      </c>
      <c r="I1586" s="5">
        <f>IF(MAX(I$1:I1583)&gt;=B$16,0,IF(OR(I1585=C$4,I1585=C$5,I1585=C$6,I1585=C$7,I1585=C$8,I1585=C$9,I1585=C$10,I1585=C$11,I1585=C$12,I1585=C$13,I1585=C$14,I1585=C$15),"本月合计",IF(I1585="本月合计","本年累计",MAX(I$3:I1585)+1)))</f>
        <v>0</v>
      </c>
      <c r="J1586" s="3">
        <f>IF(T1586="",0,IF(INT(LEFT(T1586,C$21))=B$21,MAX(J$3:J1585)+1,0))</f>
        <v>0</v>
      </c>
      <c r="K1586" s="6">
        <f>IF(AND(O1586=B$23,Q1586=B$24),MAX(K$3:K1585)+1,0)</f>
        <v>0</v>
      </c>
    </row>
    <row r="1587" spans="8:11" ht="15" customHeight="1" x14ac:dyDescent="0.15">
      <c r="H1587" s="5">
        <f t="shared" si="25"/>
        <v>0</v>
      </c>
      <c r="I1587" s="5">
        <f>IF(MAX(I$1:I1584)&gt;=B$16,0,IF(OR(I1586=C$4,I1586=C$5,I1586=C$6,I1586=C$7,I1586=C$8,I1586=C$9,I1586=C$10,I1586=C$11,I1586=C$12,I1586=C$13,I1586=C$14,I1586=C$15),"本月合计",IF(I1586="本月合计","本年累计",MAX(I$3:I1586)+1)))</f>
        <v>0</v>
      </c>
      <c r="J1587" s="3">
        <f>IF(T1587="",0,IF(INT(LEFT(T1587,C$21))=B$21,MAX(J$3:J1586)+1,0))</f>
        <v>0</v>
      </c>
      <c r="K1587" s="6">
        <f>IF(AND(O1587=B$23,Q1587=B$24),MAX(K$3:K1586)+1,0)</f>
        <v>0</v>
      </c>
    </row>
    <row r="1588" spans="8:11" ht="15" customHeight="1" x14ac:dyDescent="0.15">
      <c r="H1588" s="5">
        <f t="shared" si="25"/>
        <v>0</v>
      </c>
      <c r="I1588" s="5">
        <f>IF(MAX(I$1:I1585)&gt;=B$16,0,IF(OR(I1587=C$4,I1587=C$5,I1587=C$6,I1587=C$7,I1587=C$8,I1587=C$9,I1587=C$10,I1587=C$11,I1587=C$12,I1587=C$13,I1587=C$14,I1587=C$15),"本月合计",IF(I1587="本月合计","本年累计",MAX(I$3:I1587)+1)))</f>
        <v>0</v>
      </c>
      <c r="J1588" s="3">
        <f>IF(T1588="",0,IF(INT(LEFT(T1588,C$21))=B$21,MAX(J$3:J1587)+1,0))</f>
        <v>0</v>
      </c>
      <c r="K1588" s="6">
        <f>IF(AND(O1588=B$23,Q1588=B$24),MAX(K$3:K1587)+1,0)</f>
        <v>0</v>
      </c>
    </row>
    <row r="1589" spans="8:11" ht="15" customHeight="1" x14ac:dyDescent="0.15">
      <c r="H1589" s="5">
        <f t="shared" si="25"/>
        <v>0</v>
      </c>
      <c r="I1589" s="5">
        <f>IF(MAX(I$1:I1586)&gt;=B$16,0,IF(OR(I1588=C$4,I1588=C$5,I1588=C$6,I1588=C$7,I1588=C$8,I1588=C$9,I1588=C$10,I1588=C$11,I1588=C$12,I1588=C$13,I1588=C$14,I1588=C$15),"本月合计",IF(I1588="本月合计","本年累计",MAX(I$3:I1588)+1)))</f>
        <v>0</v>
      </c>
      <c r="J1589" s="3">
        <f>IF(T1589="",0,IF(INT(LEFT(T1589,C$21))=B$21,MAX(J$3:J1588)+1,0))</f>
        <v>0</v>
      </c>
      <c r="K1589" s="6">
        <f>IF(AND(O1589=B$23,Q1589=B$24),MAX(K$3:K1588)+1,0)</f>
        <v>0</v>
      </c>
    </row>
    <row r="1590" spans="8:11" ht="15" customHeight="1" x14ac:dyDescent="0.15">
      <c r="H1590" s="5">
        <f t="shared" si="25"/>
        <v>0</v>
      </c>
      <c r="I1590" s="5">
        <f>IF(MAX(I$1:I1587)&gt;=B$16,0,IF(OR(I1589=C$4,I1589=C$5,I1589=C$6,I1589=C$7,I1589=C$8,I1589=C$9,I1589=C$10,I1589=C$11,I1589=C$12,I1589=C$13,I1589=C$14,I1589=C$15),"本月合计",IF(I1589="本月合计","本年累计",MAX(I$3:I1589)+1)))</f>
        <v>0</v>
      </c>
      <c r="J1590" s="3">
        <f>IF(T1590="",0,IF(INT(LEFT(T1590,C$21))=B$21,MAX(J$3:J1589)+1,0))</f>
        <v>0</v>
      </c>
      <c r="K1590" s="6">
        <f>IF(AND(O1590=B$23,Q1590=B$24),MAX(K$3:K1589)+1,0)</f>
        <v>0</v>
      </c>
    </row>
    <row r="1591" spans="8:11" ht="15" customHeight="1" x14ac:dyDescent="0.15">
      <c r="H1591" s="5">
        <f t="shared" si="25"/>
        <v>0</v>
      </c>
      <c r="I1591" s="5">
        <f>IF(MAX(I$1:I1588)&gt;=B$16,0,IF(OR(I1590=C$4,I1590=C$5,I1590=C$6,I1590=C$7,I1590=C$8,I1590=C$9,I1590=C$10,I1590=C$11,I1590=C$12,I1590=C$13,I1590=C$14,I1590=C$15),"本月合计",IF(I1590="本月合计","本年累计",MAX(I$3:I1590)+1)))</f>
        <v>0</v>
      </c>
      <c r="J1591" s="3">
        <f>IF(T1591="",0,IF(INT(LEFT(T1591,C$21))=B$21,MAX(J$3:J1590)+1,0))</f>
        <v>0</v>
      </c>
      <c r="K1591" s="6">
        <f>IF(AND(O1591=B$23,Q1591=B$24),MAX(K$3:K1590)+1,0)</f>
        <v>0</v>
      </c>
    </row>
    <row r="1592" spans="8:11" ht="15" customHeight="1" x14ac:dyDescent="0.15">
      <c r="H1592" s="5">
        <f t="shared" si="25"/>
        <v>0</v>
      </c>
      <c r="I1592" s="5">
        <f>IF(MAX(I$1:I1589)&gt;=B$16,0,IF(OR(I1591=C$4,I1591=C$5,I1591=C$6,I1591=C$7,I1591=C$8,I1591=C$9,I1591=C$10,I1591=C$11,I1591=C$12,I1591=C$13,I1591=C$14,I1591=C$15),"本月合计",IF(I1591="本月合计","本年累计",MAX(I$3:I1591)+1)))</f>
        <v>0</v>
      </c>
      <c r="J1592" s="3">
        <f>IF(T1592="",0,IF(INT(LEFT(T1592,C$21))=B$21,MAX(J$3:J1591)+1,0))</f>
        <v>0</v>
      </c>
      <c r="K1592" s="6">
        <f>IF(AND(O1592=B$23,Q1592=B$24),MAX(K$3:K1591)+1,0)</f>
        <v>0</v>
      </c>
    </row>
    <row r="1593" spans="8:11" ht="15" customHeight="1" x14ac:dyDescent="0.15">
      <c r="H1593" s="5">
        <f t="shared" si="25"/>
        <v>0</v>
      </c>
      <c r="I1593" s="5">
        <f>IF(MAX(I$1:I1590)&gt;=B$16,0,IF(OR(I1592=C$4,I1592=C$5,I1592=C$6,I1592=C$7,I1592=C$8,I1592=C$9,I1592=C$10,I1592=C$11,I1592=C$12,I1592=C$13,I1592=C$14,I1592=C$15),"本月合计",IF(I1592="本月合计","本年累计",MAX(I$3:I1592)+1)))</f>
        <v>0</v>
      </c>
      <c r="J1593" s="3">
        <f>IF(T1593="",0,IF(INT(LEFT(T1593,C$21))=B$21,MAX(J$3:J1592)+1,0))</f>
        <v>0</v>
      </c>
      <c r="K1593" s="6">
        <f>IF(AND(O1593=B$23,Q1593=B$24),MAX(K$3:K1592)+1,0)</f>
        <v>0</v>
      </c>
    </row>
    <row r="1594" spans="8:11" ht="15" customHeight="1" x14ac:dyDescent="0.15">
      <c r="H1594" s="5">
        <f t="shared" si="25"/>
        <v>0</v>
      </c>
      <c r="I1594" s="5">
        <f>IF(MAX(I$1:I1591)&gt;=B$16,0,IF(OR(I1593=C$4,I1593=C$5,I1593=C$6,I1593=C$7,I1593=C$8,I1593=C$9,I1593=C$10,I1593=C$11,I1593=C$12,I1593=C$13,I1593=C$14,I1593=C$15),"本月合计",IF(I1593="本月合计","本年累计",MAX(I$3:I1593)+1)))</f>
        <v>0</v>
      </c>
      <c r="J1594" s="3">
        <f>IF(T1594="",0,IF(INT(LEFT(T1594,C$21))=B$21,MAX(J$3:J1593)+1,0))</f>
        <v>0</v>
      </c>
      <c r="K1594" s="6">
        <f>IF(AND(O1594=B$23,Q1594=B$24),MAX(K$3:K1593)+1,0)</f>
        <v>0</v>
      </c>
    </row>
    <row r="1595" spans="8:11" ht="15" customHeight="1" x14ac:dyDescent="0.15">
      <c r="H1595" s="5">
        <f t="shared" si="25"/>
        <v>0</v>
      </c>
      <c r="I1595" s="5">
        <f>IF(MAX(I$1:I1592)&gt;=B$16,0,IF(OR(I1594=C$4,I1594=C$5,I1594=C$6,I1594=C$7,I1594=C$8,I1594=C$9,I1594=C$10,I1594=C$11,I1594=C$12,I1594=C$13,I1594=C$14,I1594=C$15),"本月合计",IF(I1594="本月合计","本年累计",MAX(I$3:I1594)+1)))</f>
        <v>0</v>
      </c>
      <c r="J1595" s="3">
        <f>IF(T1595="",0,IF(INT(LEFT(T1595,C$21))=B$21,MAX(J$3:J1594)+1,0))</f>
        <v>0</v>
      </c>
      <c r="K1595" s="6">
        <f>IF(AND(O1595=B$23,Q1595=B$24),MAX(K$3:K1594)+1,0)</f>
        <v>0</v>
      </c>
    </row>
    <row r="1596" spans="8:11" ht="15" customHeight="1" x14ac:dyDescent="0.15">
      <c r="H1596" s="5">
        <f t="shared" si="25"/>
        <v>0</v>
      </c>
      <c r="I1596" s="5">
        <f>IF(MAX(I$1:I1593)&gt;=B$16,0,IF(OR(I1595=C$4,I1595=C$5,I1595=C$6,I1595=C$7,I1595=C$8,I1595=C$9,I1595=C$10,I1595=C$11,I1595=C$12,I1595=C$13,I1595=C$14,I1595=C$15),"本月合计",IF(I1595="本月合计","本年累计",MAX(I$3:I1595)+1)))</f>
        <v>0</v>
      </c>
      <c r="J1596" s="3">
        <f>IF(T1596="",0,IF(INT(LEFT(T1596,C$21))=B$21,MAX(J$3:J1595)+1,0))</f>
        <v>0</v>
      </c>
      <c r="K1596" s="6">
        <f>IF(AND(O1596=B$23,Q1596=B$24),MAX(K$3:K1595)+1,0)</f>
        <v>0</v>
      </c>
    </row>
    <row r="1597" spans="8:11" ht="15" customHeight="1" x14ac:dyDescent="0.15">
      <c r="H1597" s="5">
        <f t="shared" si="25"/>
        <v>0</v>
      </c>
      <c r="I1597" s="5">
        <f>IF(MAX(I$1:I1594)&gt;=B$16,0,IF(OR(I1596=C$4,I1596=C$5,I1596=C$6,I1596=C$7,I1596=C$8,I1596=C$9,I1596=C$10,I1596=C$11,I1596=C$12,I1596=C$13,I1596=C$14,I1596=C$15),"本月合计",IF(I1596="本月合计","本年累计",MAX(I$3:I1596)+1)))</f>
        <v>0</v>
      </c>
      <c r="J1597" s="3">
        <f>IF(T1597="",0,IF(INT(LEFT(T1597,C$21))=B$21,MAX(J$3:J1596)+1,0))</f>
        <v>0</v>
      </c>
      <c r="K1597" s="6">
        <f>IF(AND(O1597=B$23,Q1597=B$24),MAX(K$3:K1596)+1,0)</f>
        <v>0</v>
      </c>
    </row>
    <row r="1598" spans="8:11" ht="15" customHeight="1" x14ac:dyDescent="0.15">
      <c r="H1598" s="5">
        <f t="shared" si="25"/>
        <v>0</v>
      </c>
      <c r="I1598" s="5">
        <f>IF(MAX(I$1:I1595)&gt;=B$16,0,IF(OR(I1597=C$4,I1597=C$5,I1597=C$6,I1597=C$7,I1597=C$8,I1597=C$9,I1597=C$10,I1597=C$11,I1597=C$12,I1597=C$13,I1597=C$14,I1597=C$15),"本月合计",IF(I1597="本月合计","本年累计",MAX(I$3:I1597)+1)))</f>
        <v>0</v>
      </c>
      <c r="J1598" s="3">
        <f>IF(T1598="",0,IF(INT(LEFT(T1598,C$21))=B$21,MAX(J$3:J1597)+1,0))</f>
        <v>0</v>
      </c>
      <c r="K1598" s="6">
        <f>IF(AND(O1598=B$23,Q1598=B$24),MAX(K$3:K1597)+1,0)</f>
        <v>0</v>
      </c>
    </row>
    <row r="1599" spans="8:11" ht="15" customHeight="1" x14ac:dyDescent="0.15">
      <c r="H1599" s="5">
        <f t="shared" si="25"/>
        <v>0</v>
      </c>
      <c r="I1599" s="5">
        <f>IF(MAX(I$1:I1596)&gt;=B$16,0,IF(OR(I1598=C$4,I1598=C$5,I1598=C$6,I1598=C$7,I1598=C$8,I1598=C$9,I1598=C$10,I1598=C$11,I1598=C$12,I1598=C$13,I1598=C$14,I1598=C$15),"本月合计",IF(I1598="本月合计","本年累计",MAX(I$3:I1598)+1)))</f>
        <v>0</v>
      </c>
      <c r="J1599" s="3">
        <f>IF(T1599="",0,IF(INT(LEFT(T1599,C$21))=B$21,MAX(J$3:J1598)+1,0))</f>
        <v>0</v>
      </c>
      <c r="K1599" s="6">
        <f>IF(AND(O1599=B$23,Q1599=B$24),MAX(K$3:K1598)+1,0)</f>
        <v>0</v>
      </c>
    </row>
    <row r="1600" spans="8:11" ht="15" customHeight="1" x14ac:dyDescent="0.15">
      <c r="H1600" s="5">
        <f t="shared" si="25"/>
        <v>0</v>
      </c>
      <c r="I1600" s="5">
        <f>IF(MAX(I$1:I1597)&gt;=B$16,0,IF(OR(I1599=C$4,I1599=C$5,I1599=C$6,I1599=C$7,I1599=C$8,I1599=C$9,I1599=C$10,I1599=C$11,I1599=C$12,I1599=C$13,I1599=C$14,I1599=C$15),"本月合计",IF(I1599="本月合计","本年累计",MAX(I$3:I1599)+1)))</f>
        <v>0</v>
      </c>
      <c r="J1600" s="3">
        <f>IF(T1600="",0,IF(INT(LEFT(T1600,C$21))=B$21,MAX(J$3:J1599)+1,0))</f>
        <v>0</v>
      </c>
      <c r="K1600" s="6">
        <f>IF(AND(O1600=B$23,Q1600=B$24),MAX(K$3:K1599)+1,0)</f>
        <v>0</v>
      </c>
    </row>
    <row r="1601" spans="8:11" ht="15" customHeight="1" x14ac:dyDescent="0.15">
      <c r="H1601" s="5">
        <f t="shared" si="25"/>
        <v>0</v>
      </c>
      <c r="I1601" s="5">
        <f>IF(MAX(I$1:I1598)&gt;=B$16,0,IF(OR(I1600=C$4,I1600=C$5,I1600=C$6,I1600=C$7,I1600=C$8,I1600=C$9,I1600=C$10,I1600=C$11,I1600=C$12,I1600=C$13,I1600=C$14,I1600=C$15),"本月合计",IF(I1600="本月合计","本年累计",MAX(I$3:I1600)+1)))</f>
        <v>0</v>
      </c>
      <c r="J1601" s="3">
        <f>IF(T1601="",0,IF(INT(LEFT(T1601,C$21))=B$21,MAX(J$3:J1600)+1,0))</f>
        <v>0</v>
      </c>
      <c r="K1601" s="6">
        <f>IF(AND(O1601=B$23,Q1601=B$24),MAX(K$3:K1600)+1,0)</f>
        <v>0</v>
      </c>
    </row>
    <row r="1602" spans="8:11" ht="15" customHeight="1" x14ac:dyDescent="0.15">
      <c r="H1602" s="5">
        <f t="shared" si="25"/>
        <v>0</v>
      </c>
      <c r="I1602" s="5">
        <f>IF(MAX(I$1:I1599)&gt;=B$16,0,IF(OR(I1601=C$4,I1601=C$5,I1601=C$6,I1601=C$7,I1601=C$8,I1601=C$9,I1601=C$10,I1601=C$11,I1601=C$12,I1601=C$13,I1601=C$14,I1601=C$15),"本月合计",IF(I1601="本月合计","本年累计",MAX(I$3:I1601)+1)))</f>
        <v>0</v>
      </c>
      <c r="J1602" s="3">
        <f>IF(T1602="",0,IF(INT(LEFT(T1602,C$21))=B$21,MAX(J$3:J1601)+1,0))</f>
        <v>0</v>
      </c>
      <c r="K1602" s="6">
        <f>IF(AND(O1602=B$23,Q1602=B$24),MAX(K$3:K1601)+1,0)</f>
        <v>0</v>
      </c>
    </row>
    <row r="1603" spans="8:11" ht="15" customHeight="1" x14ac:dyDescent="0.15">
      <c r="H1603" s="5">
        <f t="shared" si="25"/>
        <v>0</v>
      </c>
      <c r="I1603" s="5">
        <f>IF(MAX(I$1:I1600)&gt;=B$16,0,IF(OR(I1602=C$4,I1602=C$5,I1602=C$6,I1602=C$7,I1602=C$8,I1602=C$9,I1602=C$10,I1602=C$11,I1602=C$12,I1602=C$13,I1602=C$14,I1602=C$15),"本月合计",IF(I1602="本月合计","本年累计",MAX(I$3:I1602)+1)))</f>
        <v>0</v>
      </c>
      <c r="J1603" s="3">
        <f>IF(T1603="",0,IF(INT(LEFT(T1603,C$21))=B$21,MAX(J$3:J1602)+1,0))</f>
        <v>0</v>
      </c>
      <c r="K1603" s="6">
        <f>IF(AND(O1603=B$23,Q1603=B$24),MAX(K$3:K1602)+1,0)</f>
        <v>0</v>
      </c>
    </row>
    <row r="1604" spans="8:11" ht="15" customHeight="1" x14ac:dyDescent="0.15">
      <c r="H1604" s="5">
        <f t="shared" si="25"/>
        <v>0</v>
      </c>
      <c r="I1604" s="5">
        <f>IF(MAX(I$1:I1601)&gt;=B$16,0,IF(OR(I1603=C$4,I1603=C$5,I1603=C$6,I1603=C$7,I1603=C$8,I1603=C$9,I1603=C$10,I1603=C$11,I1603=C$12,I1603=C$13,I1603=C$14,I1603=C$15),"本月合计",IF(I1603="本月合计","本年累计",MAX(I$3:I1603)+1)))</f>
        <v>0</v>
      </c>
      <c r="J1604" s="3">
        <f>IF(T1604="",0,IF(INT(LEFT(T1604,C$21))=B$21,MAX(J$3:J1603)+1,0))</f>
        <v>0</v>
      </c>
      <c r="K1604" s="6">
        <f>IF(AND(O1604=B$23,Q1604=B$24),MAX(K$3:K1603)+1,0)</f>
        <v>0</v>
      </c>
    </row>
    <row r="1605" spans="8:11" ht="15" customHeight="1" x14ac:dyDescent="0.15">
      <c r="H1605" s="5">
        <f t="shared" ref="H1605:H1668" si="26">IF(I1605=0,0,ROW()-3)</f>
        <v>0</v>
      </c>
      <c r="I1605" s="5">
        <f>IF(MAX(I$1:I1602)&gt;=B$16,0,IF(OR(I1604=C$4,I1604=C$5,I1604=C$6,I1604=C$7,I1604=C$8,I1604=C$9,I1604=C$10,I1604=C$11,I1604=C$12,I1604=C$13,I1604=C$14,I1604=C$15),"本月合计",IF(I1604="本月合计","本年累计",MAX(I$3:I1604)+1)))</f>
        <v>0</v>
      </c>
      <c r="J1605" s="3">
        <f>IF(T1605="",0,IF(INT(LEFT(T1605,C$21))=B$21,MAX(J$3:J1604)+1,0))</f>
        <v>0</v>
      </c>
      <c r="K1605" s="6">
        <f>IF(AND(O1605=B$23,Q1605=B$24),MAX(K$3:K1604)+1,0)</f>
        <v>0</v>
      </c>
    </row>
    <row r="1606" spans="8:11" ht="15" customHeight="1" x14ac:dyDescent="0.15">
      <c r="H1606" s="5">
        <f t="shared" si="26"/>
        <v>0</v>
      </c>
      <c r="I1606" s="5">
        <f>IF(MAX(I$1:I1603)&gt;=B$16,0,IF(OR(I1605=C$4,I1605=C$5,I1605=C$6,I1605=C$7,I1605=C$8,I1605=C$9,I1605=C$10,I1605=C$11,I1605=C$12,I1605=C$13,I1605=C$14,I1605=C$15),"本月合计",IF(I1605="本月合计","本年累计",MAX(I$3:I1605)+1)))</f>
        <v>0</v>
      </c>
      <c r="J1606" s="3">
        <f>IF(T1606="",0,IF(INT(LEFT(T1606,C$21))=B$21,MAX(J$3:J1605)+1,0))</f>
        <v>0</v>
      </c>
      <c r="K1606" s="6">
        <f>IF(AND(O1606=B$23,Q1606=B$24),MAX(K$3:K1605)+1,0)</f>
        <v>0</v>
      </c>
    </row>
    <row r="1607" spans="8:11" ht="15" customHeight="1" x14ac:dyDescent="0.15">
      <c r="H1607" s="5">
        <f t="shared" si="26"/>
        <v>0</v>
      </c>
      <c r="I1607" s="5">
        <f>IF(MAX(I$1:I1604)&gt;=B$16,0,IF(OR(I1606=C$4,I1606=C$5,I1606=C$6,I1606=C$7,I1606=C$8,I1606=C$9,I1606=C$10,I1606=C$11,I1606=C$12,I1606=C$13,I1606=C$14,I1606=C$15),"本月合计",IF(I1606="本月合计","本年累计",MAX(I$3:I1606)+1)))</f>
        <v>0</v>
      </c>
      <c r="J1607" s="3">
        <f>IF(T1607="",0,IF(INT(LEFT(T1607,C$21))=B$21,MAX(J$3:J1606)+1,0))</f>
        <v>0</v>
      </c>
      <c r="K1607" s="6">
        <f>IF(AND(O1607=B$23,Q1607=B$24),MAX(K$3:K1606)+1,0)</f>
        <v>0</v>
      </c>
    </row>
    <row r="1608" spans="8:11" ht="15" customHeight="1" x14ac:dyDescent="0.15">
      <c r="H1608" s="5">
        <f t="shared" si="26"/>
        <v>0</v>
      </c>
      <c r="I1608" s="5">
        <f>IF(MAX(I$1:I1605)&gt;=B$16,0,IF(OR(I1607=C$4,I1607=C$5,I1607=C$6,I1607=C$7,I1607=C$8,I1607=C$9,I1607=C$10,I1607=C$11,I1607=C$12,I1607=C$13,I1607=C$14,I1607=C$15),"本月合计",IF(I1607="本月合计","本年累计",MAX(I$3:I1607)+1)))</f>
        <v>0</v>
      </c>
      <c r="J1608" s="3">
        <f>IF(T1608="",0,IF(INT(LEFT(T1608,C$21))=B$21,MAX(J$3:J1607)+1,0))</f>
        <v>0</v>
      </c>
      <c r="K1608" s="6">
        <f>IF(AND(O1608=B$23,Q1608=B$24),MAX(K$3:K1607)+1,0)</f>
        <v>0</v>
      </c>
    </row>
    <row r="1609" spans="8:11" ht="15" customHeight="1" x14ac:dyDescent="0.15">
      <c r="H1609" s="5">
        <f t="shared" si="26"/>
        <v>0</v>
      </c>
      <c r="I1609" s="5">
        <f>IF(MAX(I$1:I1606)&gt;=B$16,0,IF(OR(I1608=C$4,I1608=C$5,I1608=C$6,I1608=C$7,I1608=C$8,I1608=C$9,I1608=C$10,I1608=C$11,I1608=C$12,I1608=C$13,I1608=C$14,I1608=C$15),"本月合计",IF(I1608="本月合计","本年累计",MAX(I$3:I1608)+1)))</f>
        <v>0</v>
      </c>
      <c r="J1609" s="3">
        <f>IF(T1609="",0,IF(INT(LEFT(T1609,C$21))=B$21,MAX(J$3:J1608)+1,0))</f>
        <v>0</v>
      </c>
      <c r="K1609" s="6">
        <f>IF(AND(O1609=B$23,Q1609=B$24),MAX(K$3:K1608)+1,0)</f>
        <v>0</v>
      </c>
    </row>
    <row r="1610" spans="8:11" ht="15" customHeight="1" x14ac:dyDescent="0.15">
      <c r="H1610" s="5">
        <f t="shared" si="26"/>
        <v>0</v>
      </c>
      <c r="I1610" s="5">
        <f>IF(MAX(I$1:I1607)&gt;=B$16,0,IF(OR(I1609=C$4,I1609=C$5,I1609=C$6,I1609=C$7,I1609=C$8,I1609=C$9,I1609=C$10,I1609=C$11,I1609=C$12,I1609=C$13,I1609=C$14,I1609=C$15),"本月合计",IF(I1609="本月合计","本年累计",MAX(I$3:I1609)+1)))</f>
        <v>0</v>
      </c>
      <c r="J1610" s="3">
        <f>IF(T1610="",0,IF(INT(LEFT(T1610,C$21))=B$21,MAX(J$3:J1609)+1,0))</f>
        <v>0</v>
      </c>
      <c r="K1610" s="6">
        <f>IF(AND(O1610=B$23,Q1610=B$24),MAX(K$3:K1609)+1,0)</f>
        <v>0</v>
      </c>
    </row>
    <row r="1611" spans="8:11" ht="15" customHeight="1" x14ac:dyDescent="0.15">
      <c r="H1611" s="5">
        <f t="shared" si="26"/>
        <v>0</v>
      </c>
      <c r="I1611" s="5">
        <f>IF(MAX(I$1:I1608)&gt;=B$16,0,IF(OR(I1610=C$4,I1610=C$5,I1610=C$6,I1610=C$7,I1610=C$8,I1610=C$9,I1610=C$10,I1610=C$11,I1610=C$12,I1610=C$13,I1610=C$14,I1610=C$15),"本月合计",IF(I1610="本月合计","本年累计",MAX(I$3:I1610)+1)))</f>
        <v>0</v>
      </c>
      <c r="J1611" s="3">
        <f>IF(T1611="",0,IF(INT(LEFT(T1611,C$21))=B$21,MAX(J$3:J1610)+1,0))</f>
        <v>0</v>
      </c>
      <c r="K1611" s="6">
        <f>IF(AND(O1611=B$23,Q1611=B$24),MAX(K$3:K1610)+1,0)</f>
        <v>0</v>
      </c>
    </row>
    <row r="1612" spans="8:11" ht="15" customHeight="1" x14ac:dyDescent="0.15">
      <c r="H1612" s="5">
        <f t="shared" si="26"/>
        <v>0</v>
      </c>
      <c r="I1612" s="5">
        <f>IF(MAX(I$1:I1609)&gt;=B$16,0,IF(OR(I1611=C$4,I1611=C$5,I1611=C$6,I1611=C$7,I1611=C$8,I1611=C$9,I1611=C$10,I1611=C$11,I1611=C$12,I1611=C$13,I1611=C$14,I1611=C$15),"本月合计",IF(I1611="本月合计","本年累计",MAX(I$3:I1611)+1)))</f>
        <v>0</v>
      </c>
      <c r="J1612" s="3">
        <f>IF(T1612="",0,IF(INT(LEFT(T1612,C$21))=B$21,MAX(J$3:J1611)+1,0))</f>
        <v>0</v>
      </c>
      <c r="K1612" s="6">
        <f>IF(AND(O1612=B$23,Q1612=B$24),MAX(K$3:K1611)+1,0)</f>
        <v>0</v>
      </c>
    </row>
    <row r="1613" spans="8:11" ht="15" customHeight="1" x14ac:dyDescent="0.15">
      <c r="H1613" s="5">
        <f t="shared" si="26"/>
        <v>0</v>
      </c>
      <c r="I1613" s="5">
        <f>IF(MAX(I$1:I1610)&gt;=B$16,0,IF(OR(I1612=C$4,I1612=C$5,I1612=C$6,I1612=C$7,I1612=C$8,I1612=C$9,I1612=C$10,I1612=C$11,I1612=C$12,I1612=C$13,I1612=C$14,I1612=C$15),"本月合计",IF(I1612="本月合计","本年累计",MAX(I$3:I1612)+1)))</f>
        <v>0</v>
      </c>
      <c r="J1613" s="3">
        <f>IF(T1613="",0,IF(INT(LEFT(T1613,C$21))=B$21,MAX(J$3:J1612)+1,0))</f>
        <v>0</v>
      </c>
      <c r="K1613" s="6">
        <f>IF(AND(O1613=B$23,Q1613=B$24),MAX(K$3:K1612)+1,0)</f>
        <v>0</v>
      </c>
    </row>
    <row r="1614" spans="8:11" ht="15" customHeight="1" x14ac:dyDescent="0.15">
      <c r="H1614" s="5">
        <f t="shared" si="26"/>
        <v>0</v>
      </c>
      <c r="I1614" s="5">
        <f>IF(MAX(I$1:I1611)&gt;=B$16,0,IF(OR(I1613=C$4,I1613=C$5,I1613=C$6,I1613=C$7,I1613=C$8,I1613=C$9,I1613=C$10,I1613=C$11,I1613=C$12,I1613=C$13,I1613=C$14,I1613=C$15),"本月合计",IF(I1613="本月合计","本年累计",MAX(I$3:I1613)+1)))</f>
        <v>0</v>
      </c>
      <c r="J1614" s="3">
        <f>IF(T1614="",0,IF(INT(LEFT(T1614,C$21))=B$21,MAX(J$3:J1613)+1,0))</f>
        <v>0</v>
      </c>
      <c r="K1614" s="6">
        <f>IF(AND(O1614=B$23,Q1614=B$24),MAX(K$3:K1613)+1,0)</f>
        <v>0</v>
      </c>
    </row>
    <row r="1615" spans="8:11" ht="15" customHeight="1" x14ac:dyDescent="0.15">
      <c r="H1615" s="5">
        <f t="shared" si="26"/>
        <v>0</v>
      </c>
      <c r="I1615" s="5">
        <f>IF(MAX(I$1:I1612)&gt;=B$16,0,IF(OR(I1614=C$4,I1614=C$5,I1614=C$6,I1614=C$7,I1614=C$8,I1614=C$9,I1614=C$10,I1614=C$11,I1614=C$12,I1614=C$13,I1614=C$14,I1614=C$15),"本月合计",IF(I1614="本月合计","本年累计",MAX(I$3:I1614)+1)))</f>
        <v>0</v>
      </c>
      <c r="J1615" s="3">
        <f>IF(T1615="",0,IF(INT(LEFT(T1615,C$21))=B$21,MAX(J$3:J1614)+1,0))</f>
        <v>0</v>
      </c>
      <c r="K1615" s="6">
        <f>IF(AND(O1615=B$23,Q1615=B$24),MAX(K$3:K1614)+1,0)</f>
        <v>0</v>
      </c>
    </row>
    <row r="1616" spans="8:11" ht="15" customHeight="1" x14ac:dyDescent="0.15">
      <c r="H1616" s="5">
        <f t="shared" si="26"/>
        <v>0</v>
      </c>
      <c r="I1616" s="5">
        <f>IF(MAX(I$1:I1613)&gt;=B$16,0,IF(OR(I1615=C$4,I1615=C$5,I1615=C$6,I1615=C$7,I1615=C$8,I1615=C$9,I1615=C$10,I1615=C$11,I1615=C$12,I1615=C$13,I1615=C$14,I1615=C$15),"本月合计",IF(I1615="本月合计","本年累计",MAX(I$3:I1615)+1)))</f>
        <v>0</v>
      </c>
      <c r="J1616" s="3">
        <f>IF(T1616="",0,IF(INT(LEFT(T1616,C$21))=B$21,MAX(J$3:J1615)+1,0))</f>
        <v>0</v>
      </c>
      <c r="K1616" s="6">
        <f>IF(AND(O1616=B$23,Q1616=B$24),MAX(K$3:K1615)+1,0)</f>
        <v>0</v>
      </c>
    </row>
    <row r="1617" spans="8:11" ht="15" customHeight="1" x14ac:dyDescent="0.15">
      <c r="H1617" s="5">
        <f t="shared" si="26"/>
        <v>0</v>
      </c>
      <c r="I1617" s="5">
        <f>IF(MAX(I$1:I1614)&gt;=B$16,0,IF(OR(I1616=C$4,I1616=C$5,I1616=C$6,I1616=C$7,I1616=C$8,I1616=C$9,I1616=C$10,I1616=C$11,I1616=C$12,I1616=C$13,I1616=C$14,I1616=C$15),"本月合计",IF(I1616="本月合计","本年累计",MAX(I$3:I1616)+1)))</f>
        <v>0</v>
      </c>
      <c r="J1617" s="3">
        <f>IF(T1617="",0,IF(INT(LEFT(T1617,C$21))=B$21,MAX(J$3:J1616)+1,0))</f>
        <v>0</v>
      </c>
      <c r="K1617" s="6">
        <f>IF(AND(O1617=B$23,Q1617=B$24),MAX(K$3:K1616)+1,0)</f>
        <v>0</v>
      </c>
    </row>
    <row r="1618" spans="8:11" ht="15" customHeight="1" x14ac:dyDescent="0.15">
      <c r="H1618" s="5">
        <f t="shared" si="26"/>
        <v>0</v>
      </c>
      <c r="I1618" s="5">
        <f>IF(MAX(I$1:I1615)&gt;=B$16,0,IF(OR(I1617=C$4,I1617=C$5,I1617=C$6,I1617=C$7,I1617=C$8,I1617=C$9,I1617=C$10,I1617=C$11,I1617=C$12,I1617=C$13,I1617=C$14,I1617=C$15),"本月合计",IF(I1617="本月合计","本年累计",MAX(I$3:I1617)+1)))</f>
        <v>0</v>
      </c>
      <c r="J1618" s="3">
        <f>IF(T1618="",0,IF(INT(LEFT(T1618,C$21))=B$21,MAX(J$3:J1617)+1,0))</f>
        <v>0</v>
      </c>
      <c r="K1618" s="6">
        <f>IF(AND(O1618=B$23,Q1618=B$24),MAX(K$3:K1617)+1,0)</f>
        <v>0</v>
      </c>
    </row>
    <row r="1619" spans="8:11" ht="15" customHeight="1" x14ac:dyDescent="0.15">
      <c r="H1619" s="5">
        <f t="shared" si="26"/>
        <v>0</v>
      </c>
      <c r="I1619" s="5">
        <f>IF(MAX(I$1:I1616)&gt;=B$16,0,IF(OR(I1618=C$4,I1618=C$5,I1618=C$6,I1618=C$7,I1618=C$8,I1618=C$9,I1618=C$10,I1618=C$11,I1618=C$12,I1618=C$13,I1618=C$14,I1618=C$15),"本月合计",IF(I1618="本月合计","本年累计",MAX(I$3:I1618)+1)))</f>
        <v>0</v>
      </c>
      <c r="J1619" s="3">
        <f>IF(T1619="",0,IF(INT(LEFT(T1619,C$21))=B$21,MAX(J$3:J1618)+1,0))</f>
        <v>0</v>
      </c>
      <c r="K1619" s="6">
        <f>IF(AND(O1619=B$23,Q1619=B$24),MAX(K$3:K1618)+1,0)</f>
        <v>0</v>
      </c>
    </row>
    <row r="1620" spans="8:11" ht="15" customHeight="1" x14ac:dyDescent="0.15">
      <c r="H1620" s="5">
        <f t="shared" si="26"/>
        <v>0</v>
      </c>
      <c r="I1620" s="5">
        <f>IF(MAX(I$1:I1617)&gt;=B$16,0,IF(OR(I1619=C$4,I1619=C$5,I1619=C$6,I1619=C$7,I1619=C$8,I1619=C$9,I1619=C$10,I1619=C$11,I1619=C$12,I1619=C$13,I1619=C$14,I1619=C$15),"本月合计",IF(I1619="本月合计","本年累计",MAX(I$3:I1619)+1)))</f>
        <v>0</v>
      </c>
      <c r="J1620" s="3">
        <f>IF(T1620="",0,IF(INT(LEFT(T1620,C$21))=B$21,MAX(J$3:J1619)+1,0))</f>
        <v>0</v>
      </c>
      <c r="K1620" s="6">
        <f>IF(AND(O1620=B$23,Q1620=B$24),MAX(K$3:K1619)+1,0)</f>
        <v>0</v>
      </c>
    </row>
    <row r="1621" spans="8:11" ht="15" customHeight="1" x14ac:dyDescent="0.15">
      <c r="H1621" s="5">
        <f t="shared" si="26"/>
        <v>0</v>
      </c>
      <c r="I1621" s="5">
        <f>IF(MAX(I$1:I1618)&gt;=B$16,0,IF(OR(I1620=C$4,I1620=C$5,I1620=C$6,I1620=C$7,I1620=C$8,I1620=C$9,I1620=C$10,I1620=C$11,I1620=C$12,I1620=C$13,I1620=C$14,I1620=C$15),"本月合计",IF(I1620="本月合计","本年累计",MAX(I$3:I1620)+1)))</f>
        <v>0</v>
      </c>
      <c r="J1621" s="3">
        <f>IF(T1621="",0,IF(INT(LEFT(T1621,C$21))=B$21,MAX(J$3:J1620)+1,0))</f>
        <v>0</v>
      </c>
      <c r="K1621" s="6">
        <f>IF(AND(O1621=B$23,Q1621=B$24),MAX(K$3:K1620)+1,0)</f>
        <v>0</v>
      </c>
    </row>
    <row r="1622" spans="8:11" ht="15" customHeight="1" x14ac:dyDescent="0.15">
      <c r="H1622" s="5">
        <f t="shared" si="26"/>
        <v>0</v>
      </c>
      <c r="I1622" s="5">
        <f>IF(MAX(I$1:I1619)&gt;=B$16,0,IF(OR(I1621=C$4,I1621=C$5,I1621=C$6,I1621=C$7,I1621=C$8,I1621=C$9,I1621=C$10,I1621=C$11,I1621=C$12,I1621=C$13,I1621=C$14,I1621=C$15),"本月合计",IF(I1621="本月合计","本年累计",MAX(I$3:I1621)+1)))</f>
        <v>0</v>
      </c>
      <c r="J1622" s="3">
        <f>IF(T1622="",0,IF(INT(LEFT(T1622,C$21))=B$21,MAX(J$3:J1621)+1,0))</f>
        <v>0</v>
      </c>
      <c r="K1622" s="6">
        <f>IF(AND(O1622=B$23,Q1622=B$24),MAX(K$3:K1621)+1,0)</f>
        <v>0</v>
      </c>
    </row>
    <row r="1623" spans="8:11" ht="15" customHeight="1" x14ac:dyDescent="0.15">
      <c r="H1623" s="5">
        <f t="shared" si="26"/>
        <v>0</v>
      </c>
      <c r="I1623" s="5">
        <f>IF(MAX(I$1:I1620)&gt;=B$16,0,IF(OR(I1622=C$4,I1622=C$5,I1622=C$6,I1622=C$7,I1622=C$8,I1622=C$9,I1622=C$10,I1622=C$11,I1622=C$12,I1622=C$13,I1622=C$14,I1622=C$15),"本月合计",IF(I1622="本月合计","本年累计",MAX(I$3:I1622)+1)))</f>
        <v>0</v>
      </c>
      <c r="J1623" s="3">
        <f>IF(T1623="",0,IF(INT(LEFT(T1623,C$21))=B$21,MAX(J$3:J1622)+1,0))</f>
        <v>0</v>
      </c>
      <c r="K1623" s="6">
        <f>IF(AND(O1623=B$23,Q1623=B$24),MAX(K$3:K1622)+1,0)</f>
        <v>0</v>
      </c>
    </row>
    <row r="1624" spans="8:11" ht="15" customHeight="1" x14ac:dyDescent="0.15">
      <c r="H1624" s="5">
        <f t="shared" si="26"/>
        <v>0</v>
      </c>
      <c r="I1624" s="5">
        <f>IF(MAX(I$1:I1621)&gt;=B$16,0,IF(OR(I1623=C$4,I1623=C$5,I1623=C$6,I1623=C$7,I1623=C$8,I1623=C$9,I1623=C$10,I1623=C$11,I1623=C$12,I1623=C$13,I1623=C$14,I1623=C$15),"本月合计",IF(I1623="本月合计","本年累计",MAX(I$3:I1623)+1)))</f>
        <v>0</v>
      </c>
      <c r="J1624" s="3">
        <f>IF(T1624="",0,IF(INT(LEFT(T1624,C$21))=B$21,MAX(J$3:J1623)+1,0))</f>
        <v>0</v>
      </c>
      <c r="K1624" s="6">
        <f>IF(AND(O1624=B$23,Q1624=B$24),MAX(K$3:K1623)+1,0)</f>
        <v>0</v>
      </c>
    </row>
    <row r="1625" spans="8:11" ht="15" customHeight="1" x14ac:dyDescent="0.15">
      <c r="H1625" s="5">
        <f t="shared" si="26"/>
        <v>0</v>
      </c>
      <c r="I1625" s="5">
        <f>IF(MAX(I$1:I1622)&gt;=B$16,0,IF(OR(I1624=C$4,I1624=C$5,I1624=C$6,I1624=C$7,I1624=C$8,I1624=C$9,I1624=C$10,I1624=C$11,I1624=C$12,I1624=C$13,I1624=C$14,I1624=C$15),"本月合计",IF(I1624="本月合计","本年累计",MAX(I$3:I1624)+1)))</f>
        <v>0</v>
      </c>
      <c r="J1625" s="3">
        <f>IF(T1625="",0,IF(INT(LEFT(T1625,C$21))=B$21,MAX(J$3:J1624)+1,0))</f>
        <v>0</v>
      </c>
      <c r="K1625" s="6">
        <f>IF(AND(O1625=B$23,Q1625=B$24),MAX(K$3:K1624)+1,0)</f>
        <v>0</v>
      </c>
    </row>
    <row r="1626" spans="8:11" ht="15" customHeight="1" x14ac:dyDescent="0.15">
      <c r="H1626" s="5">
        <f t="shared" si="26"/>
        <v>0</v>
      </c>
      <c r="I1626" s="5">
        <f>IF(MAX(I$1:I1623)&gt;=B$16,0,IF(OR(I1625=C$4,I1625=C$5,I1625=C$6,I1625=C$7,I1625=C$8,I1625=C$9,I1625=C$10,I1625=C$11,I1625=C$12,I1625=C$13,I1625=C$14,I1625=C$15),"本月合计",IF(I1625="本月合计","本年累计",MAX(I$3:I1625)+1)))</f>
        <v>0</v>
      </c>
      <c r="J1626" s="3">
        <f>IF(T1626="",0,IF(INT(LEFT(T1626,C$21))=B$21,MAX(J$3:J1625)+1,0))</f>
        <v>0</v>
      </c>
      <c r="K1626" s="6">
        <f>IF(AND(O1626=B$23,Q1626=B$24),MAX(K$3:K1625)+1,0)</f>
        <v>0</v>
      </c>
    </row>
    <row r="1627" spans="8:11" ht="15" customHeight="1" x14ac:dyDescent="0.15">
      <c r="H1627" s="5">
        <f t="shared" si="26"/>
        <v>0</v>
      </c>
      <c r="I1627" s="5">
        <f>IF(MAX(I$1:I1624)&gt;=B$16,0,IF(OR(I1626=C$4,I1626=C$5,I1626=C$6,I1626=C$7,I1626=C$8,I1626=C$9,I1626=C$10,I1626=C$11,I1626=C$12,I1626=C$13,I1626=C$14,I1626=C$15),"本月合计",IF(I1626="本月合计","本年累计",MAX(I$3:I1626)+1)))</f>
        <v>0</v>
      </c>
      <c r="J1627" s="3">
        <f>IF(T1627="",0,IF(INT(LEFT(T1627,C$21))=B$21,MAX(J$3:J1626)+1,0))</f>
        <v>0</v>
      </c>
      <c r="K1627" s="6">
        <f>IF(AND(O1627=B$23,Q1627=B$24),MAX(K$3:K1626)+1,0)</f>
        <v>0</v>
      </c>
    </row>
    <row r="1628" spans="8:11" ht="15" customHeight="1" x14ac:dyDescent="0.15">
      <c r="H1628" s="5">
        <f t="shared" si="26"/>
        <v>0</v>
      </c>
      <c r="I1628" s="5">
        <f>IF(MAX(I$1:I1625)&gt;=B$16,0,IF(OR(I1627=C$4,I1627=C$5,I1627=C$6,I1627=C$7,I1627=C$8,I1627=C$9,I1627=C$10,I1627=C$11,I1627=C$12,I1627=C$13,I1627=C$14,I1627=C$15),"本月合计",IF(I1627="本月合计","本年累计",MAX(I$3:I1627)+1)))</f>
        <v>0</v>
      </c>
      <c r="J1628" s="3">
        <f>IF(T1628="",0,IF(INT(LEFT(T1628,C$21))=B$21,MAX(J$3:J1627)+1,0))</f>
        <v>0</v>
      </c>
      <c r="K1628" s="6">
        <f>IF(AND(O1628=B$23,Q1628=B$24),MAX(K$3:K1627)+1,0)</f>
        <v>0</v>
      </c>
    </row>
    <row r="1629" spans="8:11" ht="15" customHeight="1" x14ac:dyDescent="0.15">
      <c r="H1629" s="5">
        <f t="shared" si="26"/>
        <v>0</v>
      </c>
      <c r="I1629" s="5">
        <f>IF(MAX(I$1:I1626)&gt;=B$16,0,IF(OR(I1628=C$4,I1628=C$5,I1628=C$6,I1628=C$7,I1628=C$8,I1628=C$9,I1628=C$10,I1628=C$11,I1628=C$12,I1628=C$13,I1628=C$14,I1628=C$15),"本月合计",IF(I1628="本月合计","本年累计",MAX(I$3:I1628)+1)))</f>
        <v>0</v>
      </c>
      <c r="J1629" s="3">
        <f>IF(T1629="",0,IF(INT(LEFT(T1629,C$21))=B$21,MAX(J$3:J1628)+1,0))</f>
        <v>0</v>
      </c>
      <c r="K1629" s="6">
        <f>IF(AND(O1629=B$23,Q1629=B$24),MAX(K$3:K1628)+1,0)</f>
        <v>0</v>
      </c>
    </row>
    <row r="1630" spans="8:11" ht="15" customHeight="1" x14ac:dyDescent="0.15">
      <c r="H1630" s="5">
        <f t="shared" si="26"/>
        <v>0</v>
      </c>
      <c r="I1630" s="5">
        <f>IF(MAX(I$1:I1627)&gt;=B$16,0,IF(OR(I1629=C$4,I1629=C$5,I1629=C$6,I1629=C$7,I1629=C$8,I1629=C$9,I1629=C$10,I1629=C$11,I1629=C$12,I1629=C$13,I1629=C$14,I1629=C$15),"本月合计",IF(I1629="本月合计","本年累计",MAX(I$3:I1629)+1)))</f>
        <v>0</v>
      </c>
      <c r="J1630" s="3">
        <f>IF(T1630="",0,IF(INT(LEFT(T1630,C$21))=B$21,MAX(J$3:J1629)+1,0))</f>
        <v>0</v>
      </c>
      <c r="K1630" s="6">
        <f>IF(AND(O1630=B$23,Q1630=B$24),MAX(K$3:K1629)+1,0)</f>
        <v>0</v>
      </c>
    </row>
    <row r="1631" spans="8:11" ht="15" customHeight="1" x14ac:dyDescent="0.15">
      <c r="H1631" s="5">
        <f t="shared" si="26"/>
        <v>0</v>
      </c>
      <c r="I1631" s="5">
        <f>IF(MAX(I$1:I1628)&gt;=B$16,0,IF(OR(I1630=C$4,I1630=C$5,I1630=C$6,I1630=C$7,I1630=C$8,I1630=C$9,I1630=C$10,I1630=C$11,I1630=C$12,I1630=C$13,I1630=C$14,I1630=C$15),"本月合计",IF(I1630="本月合计","本年累计",MAX(I$3:I1630)+1)))</f>
        <v>0</v>
      </c>
      <c r="J1631" s="3">
        <f>IF(T1631="",0,IF(INT(LEFT(T1631,C$21))=B$21,MAX(J$3:J1630)+1,0))</f>
        <v>0</v>
      </c>
      <c r="K1631" s="6">
        <f>IF(AND(O1631=B$23,Q1631=B$24),MAX(K$3:K1630)+1,0)</f>
        <v>0</v>
      </c>
    </row>
    <row r="1632" spans="8:11" ht="15" customHeight="1" x14ac:dyDescent="0.15">
      <c r="H1632" s="5">
        <f t="shared" si="26"/>
        <v>0</v>
      </c>
      <c r="I1632" s="5">
        <f>IF(MAX(I$1:I1629)&gt;=B$16,0,IF(OR(I1631=C$4,I1631=C$5,I1631=C$6,I1631=C$7,I1631=C$8,I1631=C$9,I1631=C$10,I1631=C$11,I1631=C$12,I1631=C$13,I1631=C$14,I1631=C$15),"本月合计",IF(I1631="本月合计","本年累计",MAX(I$3:I1631)+1)))</f>
        <v>0</v>
      </c>
      <c r="J1632" s="3">
        <f>IF(T1632="",0,IF(INT(LEFT(T1632,C$21))=B$21,MAX(J$3:J1631)+1,0))</f>
        <v>0</v>
      </c>
      <c r="K1632" s="6">
        <f>IF(AND(O1632=B$23,Q1632=B$24),MAX(K$3:K1631)+1,0)</f>
        <v>0</v>
      </c>
    </row>
    <row r="1633" spans="8:11" ht="15" customHeight="1" x14ac:dyDescent="0.15">
      <c r="H1633" s="5">
        <f t="shared" si="26"/>
        <v>0</v>
      </c>
      <c r="I1633" s="5">
        <f>IF(MAX(I$1:I1630)&gt;=B$16,0,IF(OR(I1632=C$4,I1632=C$5,I1632=C$6,I1632=C$7,I1632=C$8,I1632=C$9,I1632=C$10,I1632=C$11,I1632=C$12,I1632=C$13,I1632=C$14,I1632=C$15),"本月合计",IF(I1632="本月合计","本年累计",MAX(I$3:I1632)+1)))</f>
        <v>0</v>
      </c>
      <c r="J1633" s="3">
        <f>IF(T1633="",0,IF(INT(LEFT(T1633,C$21))=B$21,MAX(J$3:J1632)+1,0))</f>
        <v>0</v>
      </c>
      <c r="K1633" s="6">
        <f>IF(AND(O1633=B$23,Q1633=B$24),MAX(K$3:K1632)+1,0)</f>
        <v>0</v>
      </c>
    </row>
    <row r="1634" spans="8:11" ht="15" customHeight="1" x14ac:dyDescent="0.15">
      <c r="H1634" s="5">
        <f t="shared" si="26"/>
        <v>0</v>
      </c>
      <c r="I1634" s="5">
        <f>IF(MAX(I$1:I1631)&gt;=B$16,0,IF(OR(I1633=C$4,I1633=C$5,I1633=C$6,I1633=C$7,I1633=C$8,I1633=C$9,I1633=C$10,I1633=C$11,I1633=C$12,I1633=C$13,I1633=C$14,I1633=C$15),"本月合计",IF(I1633="本月合计","本年累计",MAX(I$3:I1633)+1)))</f>
        <v>0</v>
      </c>
      <c r="J1634" s="3">
        <f>IF(T1634="",0,IF(INT(LEFT(T1634,C$21))=B$21,MAX(J$3:J1633)+1,0))</f>
        <v>0</v>
      </c>
      <c r="K1634" s="6">
        <f>IF(AND(O1634=B$23,Q1634=B$24),MAX(K$3:K1633)+1,0)</f>
        <v>0</v>
      </c>
    </row>
    <row r="1635" spans="8:11" ht="15" customHeight="1" x14ac:dyDescent="0.15">
      <c r="H1635" s="5">
        <f t="shared" si="26"/>
        <v>0</v>
      </c>
      <c r="I1635" s="5">
        <f>IF(MAX(I$1:I1632)&gt;=B$16,0,IF(OR(I1634=C$4,I1634=C$5,I1634=C$6,I1634=C$7,I1634=C$8,I1634=C$9,I1634=C$10,I1634=C$11,I1634=C$12,I1634=C$13,I1634=C$14,I1634=C$15),"本月合计",IF(I1634="本月合计","本年累计",MAX(I$3:I1634)+1)))</f>
        <v>0</v>
      </c>
      <c r="J1635" s="3">
        <f>IF(T1635="",0,IF(INT(LEFT(T1635,C$21))=B$21,MAX(J$3:J1634)+1,0))</f>
        <v>0</v>
      </c>
      <c r="K1635" s="6">
        <f>IF(AND(O1635=B$23,Q1635=B$24),MAX(K$3:K1634)+1,0)</f>
        <v>0</v>
      </c>
    </row>
    <row r="1636" spans="8:11" ht="15" customHeight="1" x14ac:dyDescent="0.15">
      <c r="H1636" s="5">
        <f t="shared" si="26"/>
        <v>0</v>
      </c>
      <c r="I1636" s="5">
        <f>IF(MAX(I$1:I1633)&gt;=B$16,0,IF(OR(I1635=C$4,I1635=C$5,I1635=C$6,I1635=C$7,I1635=C$8,I1635=C$9,I1635=C$10,I1635=C$11,I1635=C$12,I1635=C$13,I1635=C$14,I1635=C$15),"本月合计",IF(I1635="本月合计","本年累计",MAX(I$3:I1635)+1)))</f>
        <v>0</v>
      </c>
      <c r="J1636" s="3">
        <f>IF(T1636="",0,IF(INT(LEFT(T1636,C$21))=B$21,MAX(J$3:J1635)+1,0))</f>
        <v>0</v>
      </c>
      <c r="K1636" s="6">
        <f>IF(AND(O1636=B$23,Q1636=B$24),MAX(K$3:K1635)+1,0)</f>
        <v>0</v>
      </c>
    </row>
    <row r="1637" spans="8:11" ht="15" customHeight="1" x14ac:dyDescent="0.15">
      <c r="H1637" s="5">
        <f t="shared" si="26"/>
        <v>0</v>
      </c>
      <c r="I1637" s="5">
        <f>IF(MAX(I$1:I1634)&gt;=B$16,0,IF(OR(I1636=C$4,I1636=C$5,I1636=C$6,I1636=C$7,I1636=C$8,I1636=C$9,I1636=C$10,I1636=C$11,I1636=C$12,I1636=C$13,I1636=C$14,I1636=C$15),"本月合计",IF(I1636="本月合计","本年累计",MAX(I$3:I1636)+1)))</f>
        <v>0</v>
      </c>
      <c r="J1637" s="3">
        <f>IF(T1637="",0,IF(INT(LEFT(T1637,C$21))=B$21,MAX(J$3:J1636)+1,0))</f>
        <v>0</v>
      </c>
      <c r="K1637" s="6">
        <f>IF(AND(O1637=B$23,Q1637=B$24),MAX(K$3:K1636)+1,0)</f>
        <v>0</v>
      </c>
    </row>
    <row r="1638" spans="8:11" ht="15" customHeight="1" x14ac:dyDescent="0.15">
      <c r="H1638" s="5">
        <f t="shared" si="26"/>
        <v>0</v>
      </c>
      <c r="I1638" s="5">
        <f>IF(MAX(I$1:I1635)&gt;=B$16,0,IF(OR(I1637=C$4,I1637=C$5,I1637=C$6,I1637=C$7,I1637=C$8,I1637=C$9,I1637=C$10,I1637=C$11,I1637=C$12,I1637=C$13,I1637=C$14,I1637=C$15),"本月合计",IF(I1637="本月合计","本年累计",MAX(I$3:I1637)+1)))</f>
        <v>0</v>
      </c>
      <c r="J1638" s="3">
        <f>IF(T1638="",0,IF(INT(LEFT(T1638,C$21))=B$21,MAX(J$3:J1637)+1,0))</f>
        <v>0</v>
      </c>
      <c r="K1638" s="6">
        <f>IF(AND(O1638=B$23,Q1638=B$24),MAX(K$3:K1637)+1,0)</f>
        <v>0</v>
      </c>
    </row>
    <row r="1639" spans="8:11" ht="15" customHeight="1" x14ac:dyDescent="0.15">
      <c r="H1639" s="5">
        <f t="shared" si="26"/>
        <v>0</v>
      </c>
      <c r="I1639" s="5">
        <f>IF(MAX(I$1:I1636)&gt;=B$16,0,IF(OR(I1638=C$4,I1638=C$5,I1638=C$6,I1638=C$7,I1638=C$8,I1638=C$9,I1638=C$10,I1638=C$11,I1638=C$12,I1638=C$13,I1638=C$14,I1638=C$15),"本月合计",IF(I1638="本月合计","本年累计",MAX(I$3:I1638)+1)))</f>
        <v>0</v>
      </c>
      <c r="J1639" s="3">
        <f>IF(T1639="",0,IF(INT(LEFT(T1639,C$21))=B$21,MAX(J$3:J1638)+1,0))</f>
        <v>0</v>
      </c>
      <c r="K1639" s="6">
        <f>IF(AND(O1639=B$23,Q1639=B$24),MAX(K$3:K1638)+1,0)</f>
        <v>0</v>
      </c>
    </row>
    <row r="1640" spans="8:11" ht="15" customHeight="1" x14ac:dyDescent="0.15">
      <c r="H1640" s="5">
        <f t="shared" si="26"/>
        <v>0</v>
      </c>
      <c r="I1640" s="5">
        <f>IF(MAX(I$1:I1637)&gt;=B$16,0,IF(OR(I1639=C$4,I1639=C$5,I1639=C$6,I1639=C$7,I1639=C$8,I1639=C$9,I1639=C$10,I1639=C$11,I1639=C$12,I1639=C$13,I1639=C$14,I1639=C$15),"本月合计",IF(I1639="本月合计","本年累计",MAX(I$3:I1639)+1)))</f>
        <v>0</v>
      </c>
      <c r="J1640" s="3">
        <f>IF(T1640="",0,IF(INT(LEFT(T1640,C$21))=B$21,MAX(J$3:J1639)+1,0))</f>
        <v>0</v>
      </c>
      <c r="K1640" s="6">
        <f>IF(AND(O1640=B$23,Q1640=B$24),MAX(K$3:K1639)+1,0)</f>
        <v>0</v>
      </c>
    </row>
    <row r="1641" spans="8:11" ht="15" customHeight="1" x14ac:dyDescent="0.15">
      <c r="H1641" s="5">
        <f t="shared" si="26"/>
        <v>0</v>
      </c>
      <c r="I1641" s="5">
        <f>IF(MAX(I$1:I1638)&gt;=B$16,0,IF(OR(I1640=C$4,I1640=C$5,I1640=C$6,I1640=C$7,I1640=C$8,I1640=C$9,I1640=C$10,I1640=C$11,I1640=C$12,I1640=C$13,I1640=C$14,I1640=C$15),"本月合计",IF(I1640="本月合计","本年累计",MAX(I$3:I1640)+1)))</f>
        <v>0</v>
      </c>
      <c r="J1641" s="3">
        <f>IF(T1641="",0,IF(INT(LEFT(T1641,C$21))=B$21,MAX(J$3:J1640)+1,0))</f>
        <v>0</v>
      </c>
      <c r="K1641" s="6">
        <f>IF(AND(O1641=B$23,Q1641=B$24),MAX(K$3:K1640)+1,0)</f>
        <v>0</v>
      </c>
    </row>
    <row r="1642" spans="8:11" ht="15" customHeight="1" x14ac:dyDescent="0.15">
      <c r="H1642" s="5">
        <f t="shared" si="26"/>
        <v>0</v>
      </c>
      <c r="I1642" s="5">
        <f>IF(MAX(I$1:I1639)&gt;=B$16,0,IF(OR(I1641=C$4,I1641=C$5,I1641=C$6,I1641=C$7,I1641=C$8,I1641=C$9,I1641=C$10,I1641=C$11,I1641=C$12,I1641=C$13,I1641=C$14,I1641=C$15),"本月合计",IF(I1641="本月合计","本年累计",MAX(I$3:I1641)+1)))</f>
        <v>0</v>
      </c>
      <c r="J1642" s="3">
        <f>IF(T1642="",0,IF(INT(LEFT(T1642,C$21))=B$21,MAX(J$3:J1641)+1,0))</f>
        <v>0</v>
      </c>
      <c r="K1642" s="6">
        <f>IF(AND(O1642=B$23,Q1642=B$24),MAX(K$3:K1641)+1,0)</f>
        <v>0</v>
      </c>
    </row>
    <row r="1643" spans="8:11" ht="15" customHeight="1" x14ac:dyDescent="0.15">
      <c r="H1643" s="5">
        <f t="shared" si="26"/>
        <v>0</v>
      </c>
      <c r="I1643" s="5">
        <f>IF(MAX(I$1:I1640)&gt;=B$16,0,IF(OR(I1642=C$4,I1642=C$5,I1642=C$6,I1642=C$7,I1642=C$8,I1642=C$9,I1642=C$10,I1642=C$11,I1642=C$12,I1642=C$13,I1642=C$14,I1642=C$15),"本月合计",IF(I1642="本月合计","本年累计",MAX(I$3:I1642)+1)))</f>
        <v>0</v>
      </c>
      <c r="J1643" s="3">
        <f>IF(T1643="",0,IF(INT(LEFT(T1643,C$21))=B$21,MAX(J$3:J1642)+1,0))</f>
        <v>0</v>
      </c>
      <c r="K1643" s="6">
        <f>IF(AND(O1643=B$23,Q1643=B$24),MAX(K$3:K1642)+1,0)</f>
        <v>0</v>
      </c>
    </row>
    <row r="1644" spans="8:11" ht="15" customHeight="1" x14ac:dyDescent="0.15">
      <c r="H1644" s="5">
        <f t="shared" si="26"/>
        <v>0</v>
      </c>
      <c r="I1644" s="5">
        <f>IF(MAX(I$1:I1641)&gt;=B$16,0,IF(OR(I1643=C$4,I1643=C$5,I1643=C$6,I1643=C$7,I1643=C$8,I1643=C$9,I1643=C$10,I1643=C$11,I1643=C$12,I1643=C$13,I1643=C$14,I1643=C$15),"本月合计",IF(I1643="本月合计","本年累计",MAX(I$3:I1643)+1)))</f>
        <v>0</v>
      </c>
      <c r="J1644" s="3">
        <f>IF(T1644="",0,IF(INT(LEFT(T1644,C$21))=B$21,MAX(J$3:J1643)+1,0))</f>
        <v>0</v>
      </c>
      <c r="K1644" s="6">
        <f>IF(AND(O1644=B$23,Q1644=B$24),MAX(K$3:K1643)+1,0)</f>
        <v>0</v>
      </c>
    </row>
    <row r="1645" spans="8:11" ht="15" customHeight="1" x14ac:dyDescent="0.15">
      <c r="H1645" s="5">
        <f t="shared" si="26"/>
        <v>0</v>
      </c>
      <c r="I1645" s="5">
        <f>IF(MAX(I$1:I1642)&gt;=B$16,0,IF(OR(I1644=C$4,I1644=C$5,I1644=C$6,I1644=C$7,I1644=C$8,I1644=C$9,I1644=C$10,I1644=C$11,I1644=C$12,I1644=C$13,I1644=C$14,I1644=C$15),"本月合计",IF(I1644="本月合计","本年累计",MAX(I$3:I1644)+1)))</f>
        <v>0</v>
      </c>
      <c r="J1645" s="3">
        <f>IF(T1645="",0,IF(INT(LEFT(T1645,C$21))=B$21,MAX(J$3:J1644)+1,0))</f>
        <v>0</v>
      </c>
      <c r="K1645" s="6">
        <f>IF(AND(O1645=B$23,Q1645=B$24),MAX(K$3:K1644)+1,0)</f>
        <v>0</v>
      </c>
    </row>
    <row r="1646" spans="8:11" ht="15" customHeight="1" x14ac:dyDescent="0.15">
      <c r="H1646" s="5">
        <f t="shared" si="26"/>
        <v>0</v>
      </c>
      <c r="I1646" s="5">
        <f>IF(MAX(I$1:I1643)&gt;=B$16,0,IF(OR(I1645=C$4,I1645=C$5,I1645=C$6,I1645=C$7,I1645=C$8,I1645=C$9,I1645=C$10,I1645=C$11,I1645=C$12,I1645=C$13,I1645=C$14,I1645=C$15),"本月合计",IF(I1645="本月合计","本年累计",MAX(I$3:I1645)+1)))</f>
        <v>0</v>
      </c>
      <c r="J1646" s="3">
        <f>IF(T1646="",0,IF(INT(LEFT(T1646,C$21))=B$21,MAX(J$3:J1645)+1,0))</f>
        <v>0</v>
      </c>
      <c r="K1646" s="6">
        <f>IF(AND(O1646=B$23,Q1646=B$24),MAX(K$3:K1645)+1,0)</f>
        <v>0</v>
      </c>
    </row>
    <row r="1647" spans="8:11" ht="15" customHeight="1" x14ac:dyDescent="0.15">
      <c r="H1647" s="5">
        <f t="shared" si="26"/>
        <v>0</v>
      </c>
      <c r="I1647" s="5">
        <f>IF(MAX(I$1:I1644)&gt;=B$16,0,IF(OR(I1646=C$4,I1646=C$5,I1646=C$6,I1646=C$7,I1646=C$8,I1646=C$9,I1646=C$10,I1646=C$11,I1646=C$12,I1646=C$13,I1646=C$14,I1646=C$15),"本月合计",IF(I1646="本月合计","本年累计",MAX(I$3:I1646)+1)))</f>
        <v>0</v>
      </c>
      <c r="J1647" s="3">
        <f>IF(T1647="",0,IF(INT(LEFT(T1647,C$21))=B$21,MAX(J$3:J1646)+1,0))</f>
        <v>0</v>
      </c>
      <c r="K1647" s="6">
        <f>IF(AND(O1647=B$23,Q1647=B$24),MAX(K$3:K1646)+1,0)</f>
        <v>0</v>
      </c>
    </row>
    <row r="1648" spans="8:11" ht="15" customHeight="1" x14ac:dyDescent="0.15">
      <c r="H1648" s="5">
        <f t="shared" si="26"/>
        <v>0</v>
      </c>
      <c r="I1648" s="5">
        <f>IF(MAX(I$1:I1645)&gt;=B$16,0,IF(OR(I1647=C$4,I1647=C$5,I1647=C$6,I1647=C$7,I1647=C$8,I1647=C$9,I1647=C$10,I1647=C$11,I1647=C$12,I1647=C$13,I1647=C$14,I1647=C$15),"本月合计",IF(I1647="本月合计","本年累计",MAX(I$3:I1647)+1)))</f>
        <v>0</v>
      </c>
      <c r="J1648" s="3">
        <f>IF(T1648="",0,IF(INT(LEFT(T1648,C$21))=B$21,MAX(J$3:J1647)+1,0))</f>
        <v>0</v>
      </c>
      <c r="K1648" s="6">
        <f>IF(AND(O1648=B$23,Q1648=B$24),MAX(K$3:K1647)+1,0)</f>
        <v>0</v>
      </c>
    </row>
    <row r="1649" spans="8:11" ht="15" customHeight="1" x14ac:dyDescent="0.15">
      <c r="H1649" s="5">
        <f t="shared" si="26"/>
        <v>0</v>
      </c>
      <c r="I1649" s="5">
        <f>IF(MAX(I$1:I1646)&gt;=B$16,0,IF(OR(I1648=C$4,I1648=C$5,I1648=C$6,I1648=C$7,I1648=C$8,I1648=C$9,I1648=C$10,I1648=C$11,I1648=C$12,I1648=C$13,I1648=C$14,I1648=C$15),"本月合计",IF(I1648="本月合计","本年累计",MAX(I$3:I1648)+1)))</f>
        <v>0</v>
      </c>
      <c r="J1649" s="3">
        <f>IF(T1649="",0,IF(INT(LEFT(T1649,C$21))=B$21,MAX(J$3:J1648)+1,0))</f>
        <v>0</v>
      </c>
      <c r="K1649" s="6">
        <f>IF(AND(O1649=B$23,Q1649=B$24),MAX(K$3:K1648)+1,0)</f>
        <v>0</v>
      </c>
    </row>
    <row r="1650" spans="8:11" ht="15" customHeight="1" x14ac:dyDescent="0.15">
      <c r="H1650" s="5">
        <f t="shared" si="26"/>
        <v>0</v>
      </c>
      <c r="I1650" s="5">
        <f>IF(MAX(I$1:I1647)&gt;=B$16,0,IF(OR(I1649=C$4,I1649=C$5,I1649=C$6,I1649=C$7,I1649=C$8,I1649=C$9,I1649=C$10,I1649=C$11,I1649=C$12,I1649=C$13,I1649=C$14,I1649=C$15),"本月合计",IF(I1649="本月合计","本年累计",MAX(I$3:I1649)+1)))</f>
        <v>0</v>
      </c>
      <c r="J1650" s="3">
        <f>IF(T1650="",0,IF(INT(LEFT(T1650,C$21))=B$21,MAX(J$3:J1649)+1,0))</f>
        <v>0</v>
      </c>
      <c r="K1650" s="6">
        <f>IF(AND(O1650=B$23,Q1650=B$24),MAX(K$3:K1649)+1,0)</f>
        <v>0</v>
      </c>
    </row>
    <row r="1651" spans="8:11" ht="15" customHeight="1" x14ac:dyDescent="0.15">
      <c r="H1651" s="5">
        <f t="shared" si="26"/>
        <v>0</v>
      </c>
      <c r="I1651" s="5">
        <f>IF(MAX(I$1:I1648)&gt;=B$16,0,IF(OR(I1650=C$4,I1650=C$5,I1650=C$6,I1650=C$7,I1650=C$8,I1650=C$9,I1650=C$10,I1650=C$11,I1650=C$12,I1650=C$13,I1650=C$14,I1650=C$15),"本月合计",IF(I1650="本月合计","本年累计",MAX(I$3:I1650)+1)))</f>
        <v>0</v>
      </c>
      <c r="J1651" s="3">
        <f>IF(T1651="",0,IF(INT(LEFT(T1651,C$21))=B$21,MAX(J$3:J1650)+1,0))</f>
        <v>0</v>
      </c>
      <c r="K1651" s="6">
        <f>IF(AND(O1651=B$23,Q1651=B$24),MAX(K$3:K1650)+1,0)</f>
        <v>0</v>
      </c>
    </row>
    <row r="1652" spans="8:11" ht="15" customHeight="1" x14ac:dyDescent="0.15">
      <c r="H1652" s="5">
        <f t="shared" si="26"/>
        <v>0</v>
      </c>
      <c r="I1652" s="5">
        <f>IF(MAX(I$1:I1649)&gt;=B$16,0,IF(OR(I1651=C$4,I1651=C$5,I1651=C$6,I1651=C$7,I1651=C$8,I1651=C$9,I1651=C$10,I1651=C$11,I1651=C$12,I1651=C$13,I1651=C$14,I1651=C$15),"本月合计",IF(I1651="本月合计","本年累计",MAX(I$3:I1651)+1)))</f>
        <v>0</v>
      </c>
      <c r="J1652" s="3">
        <f>IF(T1652="",0,IF(INT(LEFT(T1652,C$21))=B$21,MAX(J$3:J1651)+1,0))</f>
        <v>0</v>
      </c>
      <c r="K1652" s="6">
        <f>IF(AND(O1652=B$23,Q1652=B$24),MAX(K$3:K1651)+1,0)</f>
        <v>0</v>
      </c>
    </row>
    <row r="1653" spans="8:11" ht="15" customHeight="1" x14ac:dyDescent="0.15">
      <c r="H1653" s="5">
        <f t="shared" si="26"/>
        <v>0</v>
      </c>
      <c r="I1653" s="5">
        <f>IF(MAX(I$1:I1650)&gt;=B$16,0,IF(OR(I1652=C$4,I1652=C$5,I1652=C$6,I1652=C$7,I1652=C$8,I1652=C$9,I1652=C$10,I1652=C$11,I1652=C$12,I1652=C$13,I1652=C$14,I1652=C$15),"本月合计",IF(I1652="本月合计","本年累计",MAX(I$3:I1652)+1)))</f>
        <v>0</v>
      </c>
      <c r="J1653" s="3">
        <f>IF(T1653="",0,IF(INT(LEFT(T1653,C$21))=B$21,MAX(J$3:J1652)+1,0))</f>
        <v>0</v>
      </c>
      <c r="K1653" s="6">
        <f>IF(AND(O1653=B$23,Q1653=B$24),MAX(K$3:K1652)+1,0)</f>
        <v>0</v>
      </c>
    </row>
    <row r="1654" spans="8:11" ht="15" customHeight="1" x14ac:dyDescent="0.15">
      <c r="H1654" s="5">
        <f t="shared" si="26"/>
        <v>0</v>
      </c>
      <c r="I1654" s="5">
        <f>IF(MAX(I$1:I1651)&gt;=B$16,0,IF(OR(I1653=C$4,I1653=C$5,I1653=C$6,I1653=C$7,I1653=C$8,I1653=C$9,I1653=C$10,I1653=C$11,I1653=C$12,I1653=C$13,I1653=C$14,I1653=C$15),"本月合计",IF(I1653="本月合计","本年累计",MAX(I$3:I1653)+1)))</f>
        <v>0</v>
      </c>
      <c r="J1654" s="3">
        <f>IF(T1654="",0,IF(INT(LEFT(T1654,C$21))=B$21,MAX(J$3:J1653)+1,0))</f>
        <v>0</v>
      </c>
      <c r="K1654" s="6">
        <f>IF(AND(O1654=B$23,Q1654=B$24),MAX(K$3:K1653)+1,0)</f>
        <v>0</v>
      </c>
    </row>
    <row r="1655" spans="8:11" ht="15" customHeight="1" x14ac:dyDescent="0.15">
      <c r="H1655" s="5">
        <f t="shared" si="26"/>
        <v>0</v>
      </c>
      <c r="I1655" s="5">
        <f>IF(MAX(I$1:I1652)&gt;=B$16,0,IF(OR(I1654=C$4,I1654=C$5,I1654=C$6,I1654=C$7,I1654=C$8,I1654=C$9,I1654=C$10,I1654=C$11,I1654=C$12,I1654=C$13,I1654=C$14,I1654=C$15),"本月合计",IF(I1654="本月合计","本年累计",MAX(I$3:I1654)+1)))</f>
        <v>0</v>
      </c>
      <c r="J1655" s="3">
        <f>IF(T1655="",0,IF(INT(LEFT(T1655,C$21))=B$21,MAX(J$3:J1654)+1,0))</f>
        <v>0</v>
      </c>
      <c r="K1655" s="6">
        <f>IF(AND(O1655=B$23,Q1655=B$24),MAX(K$3:K1654)+1,0)</f>
        <v>0</v>
      </c>
    </row>
    <row r="1656" spans="8:11" ht="15" customHeight="1" x14ac:dyDescent="0.15">
      <c r="H1656" s="5">
        <f t="shared" si="26"/>
        <v>0</v>
      </c>
      <c r="I1656" s="5">
        <f>IF(MAX(I$1:I1653)&gt;=B$16,0,IF(OR(I1655=C$4,I1655=C$5,I1655=C$6,I1655=C$7,I1655=C$8,I1655=C$9,I1655=C$10,I1655=C$11,I1655=C$12,I1655=C$13,I1655=C$14,I1655=C$15),"本月合计",IF(I1655="本月合计","本年累计",MAX(I$3:I1655)+1)))</f>
        <v>0</v>
      </c>
      <c r="J1656" s="3">
        <f>IF(T1656="",0,IF(INT(LEFT(T1656,C$21))=B$21,MAX(J$3:J1655)+1,0))</f>
        <v>0</v>
      </c>
      <c r="K1656" s="6">
        <f>IF(AND(O1656=B$23,Q1656=B$24),MAX(K$3:K1655)+1,0)</f>
        <v>0</v>
      </c>
    </row>
    <row r="1657" spans="8:11" ht="15" customHeight="1" x14ac:dyDescent="0.15">
      <c r="H1657" s="5">
        <f t="shared" si="26"/>
        <v>0</v>
      </c>
      <c r="I1657" s="5">
        <f>IF(MAX(I$1:I1654)&gt;=B$16,0,IF(OR(I1656=C$4,I1656=C$5,I1656=C$6,I1656=C$7,I1656=C$8,I1656=C$9,I1656=C$10,I1656=C$11,I1656=C$12,I1656=C$13,I1656=C$14,I1656=C$15),"本月合计",IF(I1656="本月合计","本年累计",MAX(I$3:I1656)+1)))</f>
        <v>0</v>
      </c>
      <c r="J1657" s="3">
        <f>IF(T1657="",0,IF(INT(LEFT(T1657,C$21))=B$21,MAX(J$3:J1656)+1,0))</f>
        <v>0</v>
      </c>
      <c r="K1657" s="6">
        <f>IF(AND(O1657=B$23,Q1657=B$24),MAX(K$3:K1656)+1,0)</f>
        <v>0</v>
      </c>
    </row>
    <row r="1658" spans="8:11" ht="15" customHeight="1" x14ac:dyDescent="0.15">
      <c r="H1658" s="5">
        <f t="shared" si="26"/>
        <v>0</v>
      </c>
      <c r="I1658" s="5">
        <f>IF(MAX(I$1:I1655)&gt;=B$16,0,IF(OR(I1657=C$4,I1657=C$5,I1657=C$6,I1657=C$7,I1657=C$8,I1657=C$9,I1657=C$10,I1657=C$11,I1657=C$12,I1657=C$13,I1657=C$14,I1657=C$15),"本月合计",IF(I1657="本月合计","本年累计",MAX(I$3:I1657)+1)))</f>
        <v>0</v>
      </c>
      <c r="J1658" s="3">
        <f>IF(T1658="",0,IF(INT(LEFT(T1658,C$21))=B$21,MAX(J$3:J1657)+1,0))</f>
        <v>0</v>
      </c>
      <c r="K1658" s="6">
        <f>IF(AND(O1658=B$23,Q1658=B$24),MAX(K$3:K1657)+1,0)</f>
        <v>0</v>
      </c>
    </row>
    <row r="1659" spans="8:11" ht="15" customHeight="1" x14ac:dyDescent="0.15">
      <c r="H1659" s="5">
        <f t="shared" si="26"/>
        <v>0</v>
      </c>
      <c r="I1659" s="5">
        <f>IF(MAX(I$1:I1656)&gt;=B$16,0,IF(OR(I1658=C$4,I1658=C$5,I1658=C$6,I1658=C$7,I1658=C$8,I1658=C$9,I1658=C$10,I1658=C$11,I1658=C$12,I1658=C$13,I1658=C$14,I1658=C$15),"本月合计",IF(I1658="本月合计","本年累计",MAX(I$3:I1658)+1)))</f>
        <v>0</v>
      </c>
      <c r="J1659" s="3">
        <f>IF(T1659="",0,IF(INT(LEFT(T1659,C$21))=B$21,MAX(J$3:J1658)+1,0))</f>
        <v>0</v>
      </c>
      <c r="K1659" s="6">
        <f>IF(AND(O1659=B$23,Q1659=B$24),MAX(K$3:K1658)+1,0)</f>
        <v>0</v>
      </c>
    </row>
    <row r="1660" spans="8:11" ht="15" customHeight="1" x14ac:dyDescent="0.15">
      <c r="H1660" s="5">
        <f t="shared" si="26"/>
        <v>0</v>
      </c>
      <c r="I1660" s="5">
        <f>IF(MAX(I$1:I1657)&gt;=B$16,0,IF(OR(I1659=C$4,I1659=C$5,I1659=C$6,I1659=C$7,I1659=C$8,I1659=C$9,I1659=C$10,I1659=C$11,I1659=C$12,I1659=C$13,I1659=C$14,I1659=C$15),"本月合计",IF(I1659="本月合计","本年累计",MAX(I$3:I1659)+1)))</f>
        <v>0</v>
      </c>
      <c r="J1660" s="3">
        <f>IF(T1660="",0,IF(INT(LEFT(T1660,C$21))=B$21,MAX(J$3:J1659)+1,0))</f>
        <v>0</v>
      </c>
      <c r="K1660" s="6">
        <f>IF(AND(O1660=B$23,Q1660=B$24),MAX(K$3:K1659)+1,0)</f>
        <v>0</v>
      </c>
    </row>
    <row r="1661" spans="8:11" ht="15" customHeight="1" x14ac:dyDescent="0.15">
      <c r="H1661" s="5">
        <f t="shared" si="26"/>
        <v>0</v>
      </c>
      <c r="I1661" s="5">
        <f>IF(MAX(I$1:I1658)&gt;=B$16,0,IF(OR(I1660=C$4,I1660=C$5,I1660=C$6,I1660=C$7,I1660=C$8,I1660=C$9,I1660=C$10,I1660=C$11,I1660=C$12,I1660=C$13,I1660=C$14,I1660=C$15),"本月合计",IF(I1660="本月合计","本年累计",MAX(I$3:I1660)+1)))</f>
        <v>0</v>
      </c>
      <c r="J1661" s="3">
        <f>IF(T1661="",0,IF(INT(LEFT(T1661,C$21))=B$21,MAX(J$3:J1660)+1,0))</f>
        <v>0</v>
      </c>
      <c r="K1661" s="6">
        <f>IF(AND(O1661=B$23,Q1661=B$24),MAX(K$3:K1660)+1,0)</f>
        <v>0</v>
      </c>
    </row>
    <row r="1662" spans="8:11" ht="15" customHeight="1" x14ac:dyDescent="0.15">
      <c r="H1662" s="5">
        <f t="shared" si="26"/>
        <v>0</v>
      </c>
      <c r="I1662" s="5">
        <f>IF(MAX(I$1:I1659)&gt;=B$16,0,IF(OR(I1661=C$4,I1661=C$5,I1661=C$6,I1661=C$7,I1661=C$8,I1661=C$9,I1661=C$10,I1661=C$11,I1661=C$12,I1661=C$13,I1661=C$14,I1661=C$15),"本月合计",IF(I1661="本月合计","本年累计",MAX(I$3:I1661)+1)))</f>
        <v>0</v>
      </c>
      <c r="J1662" s="3">
        <f>IF(T1662="",0,IF(INT(LEFT(T1662,C$21))=B$21,MAX(J$3:J1661)+1,0))</f>
        <v>0</v>
      </c>
      <c r="K1662" s="6">
        <f>IF(AND(O1662=B$23,Q1662=B$24),MAX(K$3:K1661)+1,0)</f>
        <v>0</v>
      </c>
    </row>
    <row r="1663" spans="8:11" ht="15" customHeight="1" x14ac:dyDescent="0.15">
      <c r="H1663" s="5">
        <f t="shared" si="26"/>
        <v>0</v>
      </c>
      <c r="I1663" s="5">
        <f>IF(MAX(I$1:I1660)&gt;=B$16,0,IF(OR(I1662=C$4,I1662=C$5,I1662=C$6,I1662=C$7,I1662=C$8,I1662=C$9,I1662=C$10,I1662=C$11,I1662=C$12,I1662=C$13,I1662=C$14,I1662=C$15),"本月合计",IF(I1662="本月合计","本年累计",MAX(I$3:I1662)+1)))</f>
        <v>0</v>
      </c>
      <c r="J1663" s="3">
        <f>IF(T1663="",0,IF(INT(LEFT(T1663,C$21))=B$21,MAX(J$3:J1662)+1,0))</f>
        <v>0</v>
      </c>
      <c r="K1663" s="6">
        <f>IF(AND(O1663=B$23,Q1663=B$24),MAX(K$3:K1662)+1,0)</f>
        <v>0</v>
      </c>
    </row>
    <row r="1664" spans="8:11" ht="15" customHeight="1" x14ac:dyDescent="0.15">
      <c r="H1664" s="5">
        <f t="shared" si="26"/>
        <v>0</v>
      </c>
      <c r="I1664" s="5">
        <f>IF(MAX(I$1:I1661)&gt;=B$16,0,IF(OR(I1663=C$4,I1663=C$5,I1663=C$6,I1663=C$7,I1663=C$8,I1663=C$9,I1663=C$10,I1663=C$11,I1663=C$12,I1663=C$13,I1663=C$14,I1663=C$15),"本月合计",IF(I1663="本月合计","本年累计",MAX(I$3:I1663)+1)))</f>
        <v>0</v>
      </c>
      <c r="J1664" s="3">
        <f>IF(T1664="",0,IF(INT(LEFT(T1664,C$21))=B$21,MAX(J$3:J1663)+1,0))</f>
        <v>0</v>
      </c>
      <c r="K1664" s="6">
        <f>IF(AND(O1664=B$23,Q1664=B$24),MAX(K$3:K1663)+1,0)</f>
        <v>0</v>
      </c>
    </row>
    <row r="1665" spans="8:11" ht="15" customHeight="1" x14ac:dyDescent="0.15">
      <c r="H1665" s="5">
        <f t="shared" si="26"/>
        <v>0</v>
      </c>
      <c r="I1665" s="5">
        <f>IF(MAX(I$1:I1662)&gt;=B$16,0,IF(OR(I1664=C$4,I1664=C$5,I1664=C$6,I1664=C$7,I1664=C$8,I1664=C$9,I1664=C$10,I1664=C$11,I1664=C$12,I1664=C$13,I1664=C$14,I1664=C$15),"本月合计",IF(I1664="本月合计","本年累计",MAX(I$3:I1664)+1)))</f>
        <v>0</v>
      </c>
      <c r="J1665" s="3">
        <f>IF(T1665="",0,IF(INT(LEFT(T1665,C$21))=B$21,MAX(J$3:J1664)+1,0))</f>
        <v>0</v>
      </c>
      <c r="K1665" s="6">
        <f>IF(AND(O1665=B$23,Q1665=B$24),MAX(K$3:K1664)+1,0)</f>
        <v>0</v>
      </c>
    </row>
    <row r="1666" spans="8:11" ht="15" customHeight="1" x14ac:dyDescent="0.15">
      <c r="H1666" s="5">
        <f t="shared" si="26"/>
        <v>0</v>
      </c>
      <c r="I1666" s="5">
        <f>IF(MAX(I$1:I1663)&gt;=B$16,0,IF(OR(I1665=C$4,I1665=C$5,I1665=C$6,I1665=C$7,I1665=C$8,I1665=C$9,I1665=C$10,I1665=C$11,I1665=C$12,I1665=C$13,I1665=C$14,I1665=C$15),"本月合计",IF(I1665="本月合计","本年累计",MAX(I$3:I1665)+1)))</f>
        <v>0</v>
      </c>
      <c r="J1666" s="3">
        <f>IF(T1666="",0,IF(INT(LEFT(T1666,C$21))=B$21,MAX(J$3:J1665)+1,0))</f>
        <v>0</v>
      </c>
      <c r="K1666" s="6">
        <f>IF(AND(O1666=B$23,Q1666=B$24),MAX(K$3:K1665)+1,0)</f>
        <v>0</v>
      </c>
    </row>
    <row r="1667" spans="8:11" ht="15" customHeight="1" x14ac:dyDescent="0.15">
      <c r="H1667" s="5">
        <f t="shared" si="26"/>
        <v>0</v>
      </c>
      <c r="I1667" s="5">
        <f>IF(MAX(I$1:I1664)&gt;=B$16,0,IF(OR(I1666=C$4,I1666=C$5,I1666=C$6,I1666=C$7,I1666=C$8,I1666=C$9,I1666=C$10,I1666=C$11,I1666=C$12,I1666=C$13,I1666=C$14,I1666=C$15),"本月合计",IF(I1666="本月合计","本年累计",MAX(I$3:I1666)+1)))</f>
        <v>0</v>
      </c>
      <c r="J1667" s="3">
        <f>IF(T1667="",0,IF(INT(LEFT(T1667,C$21))=B$21,MAX(J$3:J1666)+1,0))</f>
        <v>0</v>
      </c>
      <c r="K1667" s="6">
        <f>IF(AND(O1667=B$23,Q1667=B$24),MAX(K$3:K1666)+1,0)</f>
        <v>0</v>
      </c>
    </row>
    <row r="1668" spans="8:11" ht="15" customHeight="1" x14ac:dyDescent="0.15">
      <c r="H1668" s="5">
        <f t="shared" si="26"/>
        <v>0</v>
      </c>
      <c r="I1668" s="5">
        <f>IF(MAX(I$1:I1665)&gt;=B$16,0,IF(OR(I1667=C$4,I1667=C$5,I1667=C$6,I1667=C$7,I1667=C$8,I1667=C$9,I1667=C$10,I1667=C$11,I1667=C$12,I1667=C$13,I1667=C$14,I1667=C$15),"本月合计",IF(I1667="本月合计","本年累计",MAX(I$3:I1667)+1)))</f>
        <v>0</v>
      </c>
      <c r="J1668" s="3">
        <f>IF(T1668="",0,IF(INT(LEFT(T1668,C$21))=B$21,MAX(J$3:J1667)+1,0))</f>
        <v>0</v>
      </c>
      <c r="K1668" s="6">
        <f>IF(AND(O1668=B$23,Q1668=B$24),MAX(K$3:K1667)+1,0)</f>
        <v>0</v>
      </c>
    </row>
    <row r="1669" spans="8:11" ht="15" customHeight="1" x14ac:dyDescent="0.15">
      <c r="H1669" s="5">
        <f t="shared" ref="H1669:H1732" si="27">IF(I1669=0,0,ROW()-3)</f>
        <v>0</v>
      </c>
      <c r="I1669" s="5">
        <f>IF(MAX(I$1:I1666)&gt;=B$16,0,IF(OR(I1668=C$4,I1668=C$5,I1668=C$6,I1668=C$7,I1668=C$8,I1668=C$9,I1668=C$10,I1668=C$11,I1668=C$12,I1668=C$13,I1668=C$14,I1668=C$15),"本月合计",IF(I1668="本月合计","本年累计",MAX(I$3:I1668)+1)))</f>
        <v>0</v>
      </c>
      <c r="J1669" s="3">
        <f>IF(T1669="",0,IF(INT(LEFT(T1669,C$21))=B$21,MAX(J$3:J1668)+1,0))</f>
        <v>0</v>
      </c>
      <c r="K1669" s="6">
        <f>IF(AND(O1669=B$23,Q1669=B$24),MAX(K$3:K1668)+1,0)</f>
        <v>0</v>
      </c>
    </row>
    <row r="1670" spans="8:11" ht="15" customHeight="1" x14ac:dyDescent="0.15">
      <c r="H1670" s="5">
        <f t="shared" si="27"/>
        <v>0</v>
      </c>
      <c r="I1670" s="5">
        <f>IF(MAX(I$1:I1667)&gt;=B$16,0,IF(OR(I1669=C$4,I1669=C$5,I1669=C$6,I1669=C$7,I1669=C$8,I1669=C$9,I1669=C$10,I1669=C$11,I1669=C$12,I1669=C$13,I1669=C$14,I1669=C$15),"本月合计",IF(I1669="本月合计","本年累计",MAX(I$3:I1669)+1)))</f>
        <v>0</v>
      </c>
      <c r="J1670" s="3">
        <f>IF(T1670="",0,IF(INT(LEFT(T1670,C$21))=B$21,MAX(J$3:J1669)+1,0))</f>
        <v>0</v>
      </c>
      <c r="K1670" s="6">
        <f>IF(AND(O1670=B$23,Q1670=B$24),MAX(K$3:K1669)+1,0)</f>
        <v>0</v>
      </c>
    </row>
    <row r="1671" spans="8:11" ht="15" customHeight="1" x14ac:dyDescent="0.15">
      <c r="H1671" s="5">
        <f t="shared" si="27"/>
        <v>0</v>
      </c>
      <c r="I1671" s="5">
        <f>IF(MAX(I$1:I1668)&gt;=B$16,0,IF(OR(I1670=C$4,I1670=C$5,I1670=C$6,I1670=C$7,I1670=C$8,I1670=C$9,I1670=C$10,I1670=C$11,I1670=C$12,I1670=C$13,I1670=C$14,I1670=C$15),"本月合计",IF(I1670="本月合计","本年累计",MAX(I$3:I1670)+1)))</f>
        <v>0</v>
      </c>
      <c r="J1671" s="3">
        <f>IF(T1671="",0,IF(INT(LEFT(T1671,C$21))=B$21,MAX(J$3:J1670)+1,0))</f>
        <v>0</v>
      </c>
      <c r="K1671" s="6">
        <f>IF(AND(O1671=B$23,Q1671=B$24),MAX(K$3:K1670)+1,0)</f>
        <v>0</v>
      </c>
    </row>
    <row r="1672" spans="8:11" ht="15" customHeight="1" x14ac:dyDescent="0.15">
      <c r="H1672" s="5">
        <f t="shared" si="27"/>
        <v>0</v>
      </c>
      <c r="I1672" s="5">
        <f>IF(MAX(I$1:I1669)&gt;=B$16,0,IF(OR(I1671=C$4,I1671=C$5,I1671=C$6,I1671=C$7,I1671=C$8,I1671=C$9,I1671=C$10,I1671=C$11,I1671=C$12,I1671=C$13,I1671=C$14,I1671=C$15),"本月合计",IF(I1671="本月合计","本年累计",MAX(I$3:I1671)+1)))</f>
        <v>0</v>
      </c>
      <c r="J1672" s="3">
        <f>IF(T1672="",0,IF(INT(LEFT(T1672,C$21))=B$21,MAX(J$3:J1671)+1,0))</f>
        <v>0</v>
      </c>
      <c r="K1672" s="6">
        <f>IF(AND(O1672=B$23,Q1672=B$24),MAX(K$3:K1671)+1,0)</f>
        <v>0</v>
      </c>
    </row>
    <row r="1673" spans="8:11" ht="15" customHeight="1" x14ac:dyDescent="0.15">
      <c r="H1673" s="5">
        <f t="shared" si="27"/>
        <v>0</v>
      </c>
      <c r="I1673" s="5">
        <f>IF(MAX(I$1:I1670)&gt;=B$16,0,IF(OR(I1672=C$4,I1672=C$5,I1672=C$6,I1672=C$7,I1672=C$8,I1672=C$9,I1672=C$10,I1672=C$11,I1672=C$12,I1672=C$13,I1672=C$14,I1672=C$15),"本月合计",IF(I1672="本月合计","本年累计",MAX(I$3:I1672)+1)))</f>
        <v>0</v>
      </c>
      <c r="J1673" s="3">
        <f>IF(T1673="",0,IF(INT(LEFT(T1673,C$21))=B$21,MAX(J$3:J1672)+1,0))</f>
        <v>0</v>
      </c>
      <c r="K1673" s="6">
        <f>IF(AND(O1673=B$23,Q1673=B$24),MAX(K$3:K1672)+1,0)</f>
        <v>0</v>
      </c>
    </row>
    <row r="1674" spans="8:11" ht="15" customHeight="1" x14ac:dyDescent="0.15">
      <c r="H1674" s="5">
        <f t="shared" si="27"/>
        <v>0</v>
      </c>
      <c r="I1674" s="5">
        <f>IF(MAX(I$1:I1671)&gt;=B$16,0,IF(OR(I1673=C$4,I1673=C$5,I1673=C$6,I1673=C$7,I1673=C$8,I1673=C$9,I1673=C$10,I1673=C$11,I1673=C$12,I1673=C$13,I1673=C$14,I1673=C$15),"本月合计",IF(I1673="本月合计","本年累计",MAX(I$3:I1673)+1)))</f>
        <v>0</v>
      </c>
      <c r="J1674" s="3">
        <f>IF(T1674="",0,IF(INT(LEFT(T1674,C$21))=B$21,MAX(J$3:J1673)+1,0))</f>
        <v>0</v>
      </c>
      <c r="K1674" s="6">
        <f>IF(AND(O1674=B$23,Q1674=B$24),MAX(K$3:K1673)+1,0)</f>
        <v>0</v>
      </c>
    </row>
    <row r="1675" spans="8:11" ht="15" customHeight="1" x14ac:dyDescent="0.15">
      <c r="H1675" s="5">
        <f t="shared" si="27"/>
        <v>0</v>
      </c>
      <c r="I1675" s="5">
        <f>IF(MAX(I$1:I1672)&gt;=B$16,0,IF(OR(I1674=C$4,I1674=C$5,I1674=C$6,I1674=C$7,I1674=C$8,I1674=C$9,I1674=C$10,I1674=C$11,I1674=C$12,I1674=C$13,I1674=C$14,I1674=C$15),"本月合计",IF(I1674="本月合计","本年累计",MAX(I$3:I1674)+1)))</f>
        <v>0</v>
      </c>
      <c r="J1675" s="3">
        <f>IF(T1675="",0,IF(INT(LEFT(T1675,C$21))=B$21,MAX(J$3:J1674)+1,0))</f>
        <v>0</v>
      </c>
      <c r="K1675" s="6">
        <f>IF(AND(O1675=B$23,Q1675=B$24),MAX(K$3:K1674)+1,0)</f>
        <v>0</v>
      </c>
    </row>
    <row r="1676" spans="8:11" ht="15" customHeight="1" x14ac:dyDescent="0.15">
      <c r="H1676" s="5">
        <f t="shared" si="27"/>
        <v>0</v>
      </c>
      <c r="I1676" s="5">
        <f>IF(MAX(I$1:I1673)&gt;=B$16,0,IF(OR(I1675=C$4,I1675=C$5,I1675=C$6,I1675=C$7,I1675=C$8,I1675=C$9,I1675=C$10,I1675=C$11,I1675=C$12,I1675=C$13,I1675=C$14,I1675=C$15),"本月合计",IF(I1675="本月合计","本年累计",MAX(I$3:I1675)+1)))</f>
        <v>0</v>
      </c>
      <c r="J1676" s="3">
        <f>IF(T1676="",0,IF(INT(LEFT(T1676,C$21))=B$21,MAX(J$3:J1675)+1,0))</f>
        <v>0</v>
      </c>
      <c r="K1676" s="6">
        <f>IF(AND(O1676=B$23,Q1676=B$24),MAX(K$3:K1675)+1,0)</f>
        <v>0</v>
      </c>
    </row>
    <row r="1677" spans="8:11" ht="15" customHeight="1" x14ac:dyDescent="0.15">
      <c r="H1677" s="5">
        <f t="shared" si="27"/>
        <v>0</v>
      </c>
      <c r="I1677" s="5">
        <f>IF(MAX(I$1:I1674)&gt;=B$16,0,IF(OR(I1676=C$4,I1676=C$5,I1676=C$6,I1676=C$7,I1676=C$8,I1676=C$9,I1676=C$10,I1676=C$11,I1676=C$12,I1676=C$13,I1676=C$14,I1676=C$15),"本月合计",IF(I1676="本月合计","本年累计",MAX(I$3:I1676)+1)))</f>
        <v>0</v>
      </c>
      <c r="J1677" s="3">
        <f>IF(T1677="",0,IF(INT(LEFT(T1677,C$21))=B$21,MAX(J$3:J1676)+1,0))</f>
        <v>0</v>
      </c>
      <c r="K1677" s="6">
        <f>IF(AND(O1677=B$23,Q1677=B$24),MAX(K$3:K1676)+1,0)</f>
        <v>0</v>
      </c>
    </row>
    <row r="1678" spans="8:11" ht="15" customHeight="1" x14ac:dyDescent="0.15">
      <c r="H1678" s="5">
        <f t="shared" si="27"/>
        <v>0</v>
      </c>
      <c r="I1678" s="5">
        <f>IF(MAX(I$1:I1675)&gt;=B$16,0,IF(OR(I1677=C$4,I1677=C$5,I1677=C$6,I1677=C$7,I1677=C$8,I1677=C$9,I1677=C$10,I1677=C$11,I1677=C$12,I1677=C$13,I1677=C$14,I1677=C$15),"本月合计",IF(I1677="本月合计","本年累计",MAX(I$3:I1677)+1)))</f>
        <v>0</v>
      </c>
      <c r="J1678" s="3">
        <f>IF(T1678="",0,IF(INT(LEFT(T1678,C$21))=B$21,MAX(J$3:J1677)+1,0))</f>
        <v>0</v>
      </c>
      <c r="K1678" s="6">
        <f>IF(AND(O1678=B$23,Q1678=B$24),MAX(K$3:K1677)+1,0)</f>
        <v>0</v>
      </c>
    </row>
    <row r="1679" spans="8:11" ht="15" customHeight="1" x14ac:dyDescent="0.15">
      <c r="H1679" s="5">
        <f t="shared" si="27"/>
        <v>0</v>
      </c>
      <c r="I1679" s="5">
        <f>IF(MAX(I$1:I1676)&gt;=B$16,0,IF(OR(I1678=C$4,I1678=C$5,I1678=C$6,I1678=C$7,I1678=C$8,I1678=C$9,I1678=C$10,I1678=C$11,I1678=C$12,I1678=C$13,I1678=C$14,I1678=C$15),"本月合计",IF(I1678="本月合计","本年累计",MAX(I$3:I1678)+1)))</f>
        <v>0</v>
      </c>
      <c r="J1679" s="3">
        <f>IF(T1679="",0,IF(INT(LEFT(T1679,C$21))=B$21,MAX(J$3:J1678)+1,0))</f>
        <v>0</v>
      </c>
      <c r="K1679" s="6">
        <f>IF(AND(O1679=B$23,Q1679=B$24),MAX(K$3:K1678)+1,0)</f>
        <v>0</v>
      </c>
    </row>
    <row r="1680" spans="8:11" ht="15" customHeight="1" x14ac:dyDescent="0.15">
      <c r="H1680" s="5">
        <f t="shared" si="27"/>
        <v>0</v>
      </c>
      <c r="I1680" s="5">
        <f>IF(MAX(I$1:I1677)&gt;=B$16,0,IF(OR(I1679=C$4,I1679=C$5,I1679=C$6,I1679=C$7,I1679=C$8,I1679=C$9,I1679=C$10,I1679=C$11,I1679=C$12,I1679=C$13,I1679=C$14,I1679=C$15),"本月合计",IF(I1679="本月合计","本年累计",MAX(I$3:I1679)+1)))</f>
        <v>0</v>
      </c>
      <c r="J1680" s="3">
        <f>IF(T1680="",0,IF(INT(LEFT(T1680,C$21))=B$21,MAX(J$3:J1679)+1,0))</f>
        <v>0</v>
      </c>
      <c r="K1680" s="6">
        <f>IF(AND(O1680=B$23,Q1680=B$24),MAX(K$3:K1679)+1,0)</f>
        <v>0</v>
      </c>
    </row>
    <row r="1681" spans="8:11" ht="15" customHeight="1" x14ac:dyDescent="0.15">
      <c r="H1681" s="5">
        <f t="shared" si="27"/>
        <v>0</v>
      </c>
      <c r="I1681" s="5">
        <f>IF(MAX(I$1:I1678)&gt;=B$16,0,IF(OR(I1680=C$4,I1680=C$5,I1680=C$6,I1680=C$7,I1680=C$8,I1680=C$9,I1680=C$10,I1680=C$11,I1680=C$12,I1680=C$13,I1680=C$14,I1680=C$15),"本月合计",IF(I1680="本月合计","本年累计",MAX(I$3:I1680)+1)))</f>
        <v>0</v>
      </c>
      <c r="J1681" s="3">
        <f>IF(T1681="",0,IF(INT(LEFT(T1681,C$21))=B$21,MAX(J$3:J1680)+1,0))</f>
        <v>0</v>
      </c>
      <c r="K1681" s="6">
        <f>IF(AND(O1681=B$23,Q1681=B$24),MAX(K$3:K1680)+1,0)</f>
        <v>0</v>
      </c>
    </row>
    <row r="1682" spans="8:11" ht="15" customHeight="1" x14ac:dyDescent="0.15">
      <c r="H1682" s="5">
        <f t="shared" si="27"/>
        <v>0</v>
      </c>
      <c r="I1682" s="5">
        <f>IF(MAX(I$1:I1679)&gt;=B$16,0,IF(OR(I1681=C$4,I1681=C$5,I1681=C$6,I1681=C$7,I1681=C$8,I1681=C$9,I1681=C$10,I1681=C$11,I1681=C$12,I1681=C$13,I1681=C$14,I1681=C$15),"本月合计",IF(I1681="本月合计","本年累计",MAX(I$3:I1681)+1)))</f>
        <v>0</v>
      </c>
      <c r="J1682" s="3">
        <f>IF(T1682="",0,IF(INT(LEFT(T1682,C$21))=B$21,MAX(J$3:J1681)+1,0))</f>
        <v>0</v>
      </c>
      <c r="K1682" s="6">
        <f>IF(AND(O1682=B$23,Q1682=B$24),MAX(K$3:K1681)+1,0)</f>
        <v>0</v>
      </c>
    </row>
    <row r="1683" spans="8:11" ht="15" customHeight="1" x14ac:dyDescent="0.15">
      <c r="H1683" s="5">
        <f t="shared" si="27"/>
        <v>0</v>
      </c>
      <c r="I1683" s="5">
        <f>IF(MAX(I$1:I1680)&gt;=B$16,0,IF(OR(I1682=C$4,I1682=C$5,I1682=C$6,I1682=C$7,I1682=C$8,I1682=C$9,I1682=C$10,I1682=C$11,I1682=C$12,I1682=C$13,I1682=C$14,I1682=C$15),"本月合计",IF(I1682="本月合计","本年累计",MAX(I$3:I1682)+1)))</f>
        <v>0</v>
      </c>
      <c r="J1683" s="3">
        <f>IF(T1683="",0,IF(INT(LEFT(T1683,C$21))=B$21,MAX(J$3:J1682)+1,0))</f>
        <v>0</v>
      </c>
      <c r="K1683" s="6">
        <f>IF(AND(O1683=B$23,Q1683=B$24),MAX(K$3:K1682)+1,0)</f>
        <v>0</v>
      </c>
    </row>
    <row r="1684" spans="8:11" ht="15" customHeight="1" x14ac:dyDescent="0.15">
      <c r="H1684" s="5">
        <f t="shared" si="27"/>
        <v>0</v>
      </c>
      <c r="I1684" s="5">
        <f>IF(MAX(I$1:I1681)&gt;=B$16,0,IF(OR(I1683=C$4,I1683=C$5,I1683=C$6,I1683=C$7,I1683=C$8,I1683=C$9,I1683=C$10,I1683=C$11,I1683=C$12,I1683=C$13,I1683=C$14,I1683=C$15),"本月合计",IF(I1683="本月合计","本年累计",MAX(I$3:I1683)+1)))</f>
        <v>0</v>
      </c>
      <c r="J1684" s="3">
        <f>IF(T1684="",0,IF(INT(LEFT(T1684,C$21))=B$21,MAX(J$3:J1683)+1,0))</f>
        <v>0</v>
      </c>
      <c r="K1684" s="6">
        <f>IF(AND(O1684=B$23,Q1684=B$24),MAX(K$3:K1683)+1,0)</f>
        <v>0</v>
      </c>
    </row>
    <row r="1685" spans="8:11" ht="15" customHeight="1" x14ac:dyDescent="0.15">
      <c r="H1685" s="5">
        <f t="shared" si="27"/>
        <v>0</v>
      </c>
      <c r="I1685" s="5">
        <f>IF(MAX(I$1:I1682)&gt;=B$16,0,IF(OR(I1684=C$4,I1684=C$5,I1684=C$6,I1684=C$7,I1684=C$8,I1684=C$9,I1684=C$10,I1684=C$11,I1684=C$12,I1684=C$13,I1684=C$14,I1684=C$15),"本月合计",IF(I1684="本月合计","本年累计",MAX(I$3:I1684)+1)))</f>
        <v>0</v>
      </c>
      <c r="J1685" s="3">
        <f>IF(T1685="",0,IF(INT(LEFT(T1685,C$21))=B$21,MAX(J$3:J1684)+1,0))</f>
        <v>0</v>
      </c>
      <c r="K1685" s="6">
        <f>IF(AND(O1685=B$23,Q1685=B$24),MAX(K$3:K1684)+1,0)</f>
        <v>0</v>
      </c>
    </row>
    <row r="1686" spans="8:11" ht="15" customHeight="1" x14ac:dyDescent="0.15">
      <c r="H1686" s="5">
        <f t="shared" si="27"/>
        <v>0</v>
      </c>
      <c r="I1686" s="5">
        <f>IF(MAX(I$1:I1683)&gt;=B$16,0,IF(OR(I1685=C$4,I1685=C$5,I1685=C$6,I1685=C$7,I1685=C$8,I1685=C$9,I1685=C$10,I1685=C$11,I1685=C$12,I1685=C$13,I1685=C$14,I1685=C$15),"本月合计",IF(I1685="本月合计","本年累计",MAX(I$3:I1685)+1)))</f>
        <v>0</v>
      </c>
      <c r="J1686" s="3">
        <f>IF(T1686="",0,IF(INT(LEFT(T1686,C$21))=B$21,MAX(J$3:J1685)+1,0))</f>
        <v>0</v>
      </c>
      <c r="K1686" s="6">
        <f>IF(AND(O1686=B$23,Q1686=B$24),MAX(K$3:K1685)+1,0)</f>
        <v>0</v>
      </c>
    </row>
    <row r="1687" spans="8:11" ht="15" customHeight="1" x14ac:dyDescent="0.15">
      <c r="H1687" s="5">
        <f t="shared" si="27"/>
        <v>0</v>
      </c>
      <c r="I1687" s="5">
        <f>IF(MAX(I$1:I1684)&gt;=B$16,0,IF(OR(I1686=C$4,I1686=C$5,I1686=C$6,I1686=C$7,I1686=C$8,I1686=C$9,I1686=C$10,I1686=C$11,I1686=C$12,I1686=C$13,I1686=C$14,I1686=C$15),"本月合计",IF(I1686="本月合计","本年累计",MAX(I$3:I1686)+1)))</f>
        <v>0</v>
      </c>
      <c r="J1687" s="3">
        <f>IF(T1687="",0,IF(INT(LEFT(T1687,C$21))=B$21,MAX(J$3:J1686)+1,0))</f>
        <v>0</v>
      </c>
      <c r="K1687" s="6">
        <f>IF(AND(O1687=B$23,Q1687=B$24),MAX(K$3:K1686)+1,0)</f>
        <v>0</v>
      </c>
    </row>
    <row r="1688" spans="8:11" ht="15" customHeight="1" x14ac:dyDescent="0.15">
      <c r="H1688" s="5">
        <f t="shared" si="27"/>
        <v>0</v>
      </c>
      <c r="I1688" s="5">
        <f>IF(MAX(I$1:I1685)&gt;=B$16,0,IF(OR(I1687=C$4,I1687=C$5,I1687=C$6,I1687=C$7,I1687=C$8,I1687=C$9,I1687=C$10,I1687=C$11,I1687=C$12,I1687=C$13,I1687=C$14,I1687=C$15),"本月合计",IF(I1687="本月合计","本年累计",MAX(I$3:I1687)+1)))</f>
        <v>0</v>
      </c>
      <c r="J1688" s="3">
        <f>IF(T1688="",0,IF(INT(LEFT(T1688,C$21))=B$21,MAX(J$3:J1687)+1,0))</f>
        <v>0</v>
      </c>
      <c r="K1688" s="6">
        <f>IF(AND(O1688=B$23,Q1688=B$24),MAX(K$3:K1687)+1,0)</f>
        <v>0</v>
      </c>
    </row>
    <row r="1689" spans="8:11" ht="15" customHeight="1" x14ac:dyDescent="0.15">
      <c r="H1689" s="5">
        <f t="shared" si="27"/>
        <v>0</v>
      </c>
      <c r="I1689" s="5">
        <f>IF(MAX(I$1:I1686)&gt;=B$16,0,IF(OR(I1688=C$4,I1688=C$5,I1688=C$6,I1688=C$7,I1688=C$8,I1688=C$9,I1688=C$10,I1688=C$11,I1688=C$12,I1688=C$13,I1688=C$14,I1688=C$15),"本月合计",IF(I1688="本月合计","本年累计",MAX(I$3:I1688)+1)))</f>
        <v>0</v>
      </c>
      <c r="J1689" s="3">
        <f>IF(T1689="",0,IF(INT(LEFT(T1689,C$21))=B$21,MAX(J$3:J1688)+1,0))</f>
        <v>0</v>
      </c>
      <c r="K1689" s="6">
        <f>IF(AND(O1689=B$23,Q1689=B$24),MAX(K$3:K1688)+1,0)</f>
        <v>0</v>
      </c>
    </row>
    <row r="1690" spans="8:11" ht="15" customHeight="1" x14ac:dyDescent="0.15">
      <c r="H1690" s="5">
        <f t="shared" si="27"/>
        <v>0</v>
      </c>
      <c r="I1690" s="5">
        <f>IF(MAX(I$1:I1687)&gt;=B$16,0,IF(OR(I1689=C$4,I1689=C$5,I1689=C$6,I1689=C$7,I1689=C$8,I1689=C$9,I1689=C$10,I1689=C$11,I1689=C$12,I1689=C$13,I1689=C$14,I1689=C$15),"本月合计",IF(I1689="本月合计","本年累计",MAX(I$3:I1689)+1)))</f>
        <v>0</v>
      </c>
      <c r="J1690" s="3">
        <f>IF(T1690="",0,IF(INT(LEFT(T1690,C$21))=B$21,MAX(J$3:J1689)+1,0))</f>
        <v>0</v>
      </c>
      <c r="K1690" s="6">
        <f>IF(AND(O1690=B$23,Q1690=B$24),MAX(K$3:K1689)+1,0)</f>
        <v>0</v>
      </c>
    </row>
    <row r="1691" spans="8:11" ht="15" customHeight="1" x14ac:dyDescent="0.15">
      <c r="H1691" s="5">
        <f t="shared" si="27"/>
        <v>0</v>
      </c>
      <c r="I1691" s="5">
        <f>IF(MAX(I$1:I1688)&gt;=B$16,0,IF(OR(I1690=C$4,I1690=C$5,I1690=C$6,I1690=C$7,I1690=C$8,I1690=C$9,I1690=C$10,I1690=C$11,I1690=C$12,I1690=C$13,I1690=C$14,I1690=C$15),"本月合计",IF(I1690="本月合计","本年累计",MAX(I$3:I1690)+1)))</f>
        <v>0</v>
      </c>
      <c r="J1691" s="3">
        <f>IF(T1691="",0,IF(INT(LEFT(T1691,C$21))=B$21,MAX(J$3:J1690)+1,0))</f>
        <v>0</v>
      </c>
      <c r="K1691" s="6">
        <f>IF(AND(O1691=B$23,Q1691=B$24),MAX(K$3:K1690)+1,0)</f>
        <v>0</v>
      </c>
    </row>
    <row r="1692" spans="8:11" ht="15" customHeight="1" x14ac:dyDescent="0.15">
      <c r="H1692" s="5">
        <f t="shared" si="27"/>
        <v>0</v>
      </c>
      <c r="I1692" s="5">
        <f>IF(MAX(I$1:I1689)&gt;=B$16,0,IF(OR(I1691=C$4,I1691=C$5,I1691=C$6,I1691=C$7,I1691=C$8,I1691=C$9,I1691=C$10,I1691=C$11,I1691=C$12,I1691=C$13,I1691=C$14,I1691=C$15),"本月合计",IF(I1691="本月合计","本年累计",MAX(I$3:I1691)+1)))</f>
        <v>0</v>
      </c>
      <c r="J1692" s="3">
        <f>IF(T1692="",0,IF(INT(LEFT(T1692,C$21))=B$21,MAX(J$3:J1691)+1,0))</f>
        <v>0</v>
      </c>
      <c r="K1692" s="6">
        <f>IF(AND(O1692=B$23,Q1692=B$24),MAX(K$3:K1691)+1,0)</f>
        <v>0</v>
      </c>
    </row>
    <row r="1693" spans="8:11" ht="15" customHeight="1" x14ac:dyDescent="0.15">
      <c r="H1693" s="5">
        <f t="shared" si="27"/>
        <v>0</v>
      </c>
      <c r="I1693" s="5">
        <f>IF(MAX(I$1:I1690)&gt;=B$16,0,IF(OR(I1692=C$4,I1692=C$5,I1692=C$6,I1692=C$7,I1692=C$8,I1692=C$9,I1692=C$10,I1692=C$11,I1692=C$12,I1692=C$13,I1692=C$14,I1692=C$15),"本月合计",IF(I1692="本月合计","本年累计",MAX(I$3:I1692)+1)))</f>
        <v>0</v>
      </c>
      <c r="J1693" s="3">
        <f>IF(T1693="",0,IF(INT(LEFT(T1693,C$21))=B$21,MAX(J$3:J1692)+1,0))</f>
        <v>0</v>
      </c>
      <c r="K1693" s="6">
        <f>IF(AND(O1693=B$23,Q1693=B$24),MAX(K$3:K1692)+1,0)</f>
        <v>0</v>
      </c>
    </row>
    <row r="1694" spans="8:11" ht="15" customHeight="1" x14ac:dyDescent="0.15">
      <c r="H1694" s="5">
        <f t="shared" si="27"/>
        <v>0</v>
      </c>
      <c r="I1694" s="5">
        <f>IF(MAX(I$1:I1691)&gt;=B$16,0,IF(OR(I1693=C$4,I1693=C$5,I1693=C$6,I1693=C$7,I1693=C$8,I1693=C$9,I1693=C$10,I1693=C$11,I1693=C$12,I1693=C$13,I1693=C$14,I1693=C$15),"本月合计",IF(I1693="本月合计","本年累计",MAX(I$3:I1693)+1)))</f>
        <v>0</v>
      </c>
      <c r="J1694" s="3">
        <f>IF(T1694="",0,IF(INT(LEFT(T1694,C$21))=B$21,MAX(J$3:J1693)+1,0))</f>
        <v>0</v>
      </c>
      <c r="K1694" s="6">
        <f>IF(AND(O1694=B$23,Q1694=B$24),MAX(K$3:K1693)+1,0)</f>
        <v>0</v>
      </c>
    </row>
    <row r="1695" spans="8:11" ht="15" customHeight="1" x14ac:dyDescent="0.15">
      <c r="H1695" s="5">
        <f t="shared" si="27"/>
        <v>0</v>
      </c>
      <c r="I1695" s="5">
        <f>IF(MAX(I$1:I1692)&gt;=B$16,0,IF(OR(I1694=C$4,I1694=C$5,I1694=C$6,I1694=C$7,I1694=C$8,I1694=C$9,I1694=C$10,I1694=C$11,I1694=C$12,I1694=C$13,I1694=C$14,I1694=C$15),"本月合计",IF(I1694="本月合计","本年累计",MAX(I$3:I1694)+1)))</f>
        <v>0</v>
      </c>
      <c r="J1695" s="3">
        <f>IF(T1695="",0,IF(INT(LEFT(T1695,C$21))=B$21,MAX(J$3:J1694)+1,0))</f>
        <v>0</v>
      </c>
      <c r="K1695" s="6">
        <f>IF(AND(O1695=B$23,Q1695=B$24),MAX(K$3:K1694)+1,0)</f>
        <v>0</v>
      </c>
    </row>
    <row r="1696" spans="8:11" ht="15" customHeight="1" x14ac:dyDescent="0.15">
      <c r="H1696" s="5">
        <f t="shared" si="27"/>
        <v>0</v>
      </c>
      <c r="I1696" s="5">
        <f>IF(MAX(I$1:I1693)&gt;=B$16,0,IF(OR(I1695=C$4,I1695=C$5,I1695=C$6,I1695=C$7,I1695=C$8,I1695=C$9,I1695=C$10,I1695=C$11,I1695=C$12,I1695=C$13,I1695=C$14,I1695=C$15),"本月合计",IF(I1695="本月合计","本年累计",MAX(I$3:I1695)+1)))</f>
        <v>0</v>
      </c>
      <c r="J1696" s="3">
        <f>IF(T1696="",0,IF(INT(LEFT(T1696,C$21))=B$21,MAX(J$3:J1695)+1,0))</f>
        <v>0</v>
      </c>
      <c r="K1696" s="6">
        <f>IF(AND(O1696=B$23,Q1696=B$24),MAX(K$3:K1695)+1,0)</f>
        <v>0</v>
      </c>
    </row>
    <row r="1697" spans="8:11" ht="15" customHeight="1" x14ac:dyDescent="0.15">
      <c r="H1697" s="5">
        <f t="shared" si="27"/>
        <v>0</v>
      </c>
      <c r="I1697" s="5">
        <f>IF(MAX(I$1:I1694)&gt;=B$16,0,IF(OR(I1696=C$4,I1696=C$5,I1696=C$6,I1696=C$7,I1696=C$8,I1696=C$9,I1696=C$10,I1696=C$11,I1696=C$12,I1696=C$13,I1696=C$14,I1696=C$15),"本月合计",IF(I1696="本月合计","本年累计",MAX(I$3:I1696)+1)))</f>
        <v>0</v>
      </c>
      <c r="J1697" s="3">
        <f>IF(T1697="",0,IF(INT(LEFT(T1697,C$21))=B$21,MAX(J$3:J1696)+1,0))</f>
        <v>0</v>
      </c>
      <c r="K1697" s="6">
        <f>IF(AND(O1697=B$23,Q1697=B$24),MAX(K$3:K1696)+1,0)</f>
        <v>0</v>
      </c>
    </row>
    <row r="1698" spans="8:11" ht="15" customHeight="1" x14ac:dyDescent="0.15">
      <c r="H1698" s="5">
        <f t="shared" si="27"/>
        <v>0</v>
      </c>
      <c r="I1698" s="5">
        <f>IF(MAX(I$1:I1695)&gt;=B$16,0,IF(OR(I1697=C$4,I1697=C$5,I1697=C$6,I1697=C$7,I1697=C$8,I1697=C$9,I1697=C$10,I1697=C$11,I1697=C$12,I1697=C$13,I1697=C$14,I1697=C$15),"本月合计",IF(I1697="本月合计","本年累计",MAX(I$3:I1697)+1)))</f>
        <v>0</v>
      </c>
      <c r="J1698" s="3">
        <f>IF(T1698="",0,IF(INT(LEFT(T1698,C$21))=B$21,MAX(J$3:J1697)+1,0))</f>
        <v>0</v>
      </c>
      <c r="K1698" s="6">
        <f>IF(AND(O1698=B$23,Q1698=B$24),MAX(K$3:K1697)+1,0)</f>
        <v>0</v>
      </c>
    </row>
    <row r="1699" spans="8:11" ht="15" customHeight="1" x14ac:dyDescent="0.15">
      <c r="H1699" s="5">
        <f t="shared" si="27"/>
        <v>0</v>
      </c>
      <c r="I1699" s="5">
        <f>IF(MAX(I$1:I1696)&gt;=B$16,0,IF(OR(I1698=C$4,I1698=C$5,I1698=C$6,I1698=C$7,I1698=C$8,I1698=C$9,I1698=C$10,I1698=C$11,I1698=C$12,I1698=C$13,I1698=C$14,I1698=C$15),"本月合计",IF(I1698="本月合计","本年累计",MAX(I$3:I1698)+1)))</f>
        <v>0</v>
      </c>
      <c r="J1699" s="3">
        <f>IF(T1699="",0,IF(INT(LEFT(T1699,C$21))=B$21,MAX(J$3:J1698)+1,0))</f>
        <v>0</v>
      </c>
      <c r="K1699" s="6">
        <f>IF(AND(O1699=B$23,Q1699=B$24),MAX(K$3:K1698)+1,0)</f>
        <v>0</v>
      </c>
    </row>
    <row r="1700" spans="8:11" ht="15" customHeight="1" x14ac:dyDescent="0.15">
      <c r="H1700" s="5">
        <f t="shared" si="27"/>
        <v>0</v>
      </c>
      <c r="I1700" s="5">
        <f>IF(MAX(I$1:I1697)&gt;=B$16,0,IF(OR(I1699=C$4,I1699=C$5,I1699=C$6,I1699=C$7,I1699=C$8,I1699=C$9,I1699=C$10,I1699=C$11,I1699=C$12,I1699=C$13,I1699=C$14,I1699=C$15),"本月合计",IF(I1699="本月合计","本年累计",MAX(I$3:I1699)+1)))</f>
        <v>0</v>
      </c>
      <c r="J1700" s="3">
        <f>IF(T1700="",0,IF(INT(LEFT(T1700,C$21))=B$21,MAX(J$3:J1699)+1,0))</f>
        <v>0</v>
      </c>
      <c r="K1700" s="6">
        <f>IF(AND(O1700=B$23,Q1700=B$24),MAX(K$3:K1699)+1,0)</f>
        <v>0</v>
      </c>
    </row>
    <row r="1701" spans="8:11" ht="15" customHeight="1" x14ac:dyDescent="0.15">
      <c r="H1701" s="5">
        <f t="shared" si="27"/>
        <v>0</v>
      </c>
      <c r="I1701" s="5">
        <f>IF(MAX(I$1:I1698)&gt;=B$16,0,IF(OR(I1700=C$4,I1700=C$5,I1700=C$6,I1700=C$7,I1700=C$8,I1700=C$9,I1700=C$10,I1700=C$11,I1700=C$12,I1700=C$13,I1700=C$14,I1700=C$15),"本月合计",IF(I1700="本月合计","本年累计",MAX(I$3:I1700)+1)))</f>
        <v>0</v>
      </c>
      <c r="J1701" s="3">
        <f>IF(T1701="",0,IF(INT(LEFT(T1701,C$21))=B$21,MAX(J$3:J1700)+1,0))</f>
        <v>0</v>
      </c>
      <c r="K1701" s="6">
        <f>IF(AND(O1701=B$23,Q1701=B$24),MAX(K$3:K1700)+1,0)</f>
        <v>0</v>
      </c>
    </row>
    <row r="1702" spans="8:11" ht="15" customHeight="1" x14ac:dyDescent="0.15">
      <c r="H1702" s="5">
        <f t="shared" si="27"/>
        <v>0</v>
      </c>
      <c r="I1702" s="5">
        <f>IF(MAX(I$1:I1699)&gt;=B$16,0,IF(OR(I1701=C$4,I1701=C$5,I1701=C$6,I1701=C$7,I1701=C$8,I1701=C$9,I1701=C$10,I1701=C$11,I1701=C$12,I1701=C$13,I1701=C$14,I1701=C$15),"本月合计",IF(I1701="本月合计","本年累计",MAX(I$3:I1701)+1)))</f>
        <v>0</v>
      </c>
      <c r="J1702" s="3">
        <f>IF(T1702="",0,IF(INT(LEFT(T1702,C$21))=B$21,MAX(J$3:J1701)+1,0))</f>
        <v>0</v>
      </c>
      <c r="K1702" s="6">
        <f>IF(AND(O1702=B$23,Q1702=B$24),MAX(K$3:K1701)+1,0)</f>
        <v>0</v>
      </c>
    </row>
    <row r="1703" spans="8:11" ht="15" customHeight="1" x14ac:dyDescent="0.15">
      <c r="H1703" s="5">
        <f t="shared" si="27"/>
        <v>0</v>
      </c>
      <c r="I1703" s="5">
        <f>IF(MAX(I$1:I1700)&gt;=B$16,0,IF(OR(I1702=C$4,I1702=C$5,I1702=C$6,I1702=C$7,I1702=C$8,I1702=C$9,I1702=C$10,I1702=C$11,I1702=C$12,I1702=C$13,I1702=C$14,I1702=C$15),"本月合计",IF(I1702="本月合计","本年累计",MAX(I$3:I1702)+1)))</f>
        <v>0</v>
      </c>
      <c r="J1703" s="3">
        <f>IF(T1703="",0,IF(INT(LEFT(T1703,C$21))=B$21,MAX(J$3:J1702)+1,0))</f>
        <v>0</v>
      </c>
      <c r="K1703" s="6">
        <f>IF(AND(O1703=B$23,Q1703=B$24),MAX(K$3:K1702)+1,0)</f>
        <v>0</v>
      </c>
    </row>
    <row r="1704" spans="8:11" ht="15" customHeight="1" x14ac:dyDescent="0.15">
      <c r="H1704" s="5">
        <f t="shared" si="27"/>
        <v>0</v>
      </c>
      <c r="I1704" s="5">
        <f>IF(MAX(I$1:I1701)&gt;=B$16,0,IF(OR(I1703=C$4,I1703=C$5,I1703=C$6,I1703=C$7,I1703=C$8,I1703=C$9,I1703=C$10,I1703=C$11,I1703=C$12,I1703=C$13,I1703=C$14,I1703=C$15),"本月合计",IF(I1703="本月合计","本年累计",MAX(I$3:I1703)+1)))</f>
        <v>0</v>
      </c>
      <c r="J1704" s="3">
        <f>IF(T1704="",0,IF(INT(LEFT(T1704,C$21))=B$21,MAX(J$3:J1703)+1,0))</f>
        <v>0</v>
      </c>
      <c r="K1704" s="6">
        <f>IF(AND(O1704=B$23,Q1704=B$24),MAX(K$3:K1703)+1,0)</f>
        <v>0</v>
      </c>
    </row>
    <row r="1705" spans="8:11" ht="15" customHeight="1" x14ac:dyDescent="0.15">
      <c r="H1705" s="5">
        <f t="shared" si="27"/>
        <v>0</v>
      </c>
      <c r="I1705" s="5">
        <f>IF(MAX(I$1:I1702)&gt;=B$16,0,IF(OR(I1704=C$4,I1704=C$5,I1704=C$6,I1704=C$7,I1704=C$8,I1704=C$9,I1704=C$10,I1704=C$11,I1704=C$12,I1704=C$13,I1704=C$14,I1704=C$15),"本月合计",IF(I1704="本月合计","本年累计",MAX(I$3:I1704)+1)))</f>
        <v>0</v>
      </c>
      <c r="J1705" s="3">
        <f>IF(T1705="",0,IF(INT(LEFT(T1705,C$21))=B$21,MAX(J$3:J1704)+1,0))</f>
        <v>0</v>
      </c>
      <c r="K1705" s="6">
        <f>IF(AND(O1705=B$23,Q1705=B$24),MAX(K$3:K1704)+1,0)</f>
        <v>0</v>
      </c>
    </row>
    <row r="1706" spans="8:11" ht="15" customHeight="1" x14ac:dyDescent="0.15">
      <c r="H1706" s="5">
        <f t="shared" si="27"/>
        <v>0</v>
      </c>
      <c r="I1706" s="5">
        <f>IF(MAX(I$1:I1703)&gt;=B$16,0,IF(OR(I1705=C$4,I1705=C$5,I1705=C$6,I1705=C$7,I1705=C$8,I1705=C$9,I1705=C$10,I1705=C$11,I1705=C$12,I1705=C$13,I1705=C$14,I1705=C$15),"本月合计",IF(I1705="本月合计","本年累计",MAX(I$3:I1705)+1)))</f>
        <v>0</v>
      </c>
      <c r="J1706" s="3">
        <f>IF(T1706="",0,IF(INT(LEFT(T1706,C$21))=B$21,MAX(J$3:J1705)+1,0))</f>
        <v>0</v>
      </c>
      <c r="K1706" s="6">
        <f>IF(AND(O1706=B$23,Q1706=B$24),MAX(K$3:K1705)+1,0)</f>
        <v>0</v>
      </c>
    </row>
    <row r="1707" spans="8:11" ht="15" customHeight="1" x14ac:dyDescent="0.15">
      <c r="H1707" s="5">
        <f t="shared" si="27"/>
        <v>0</v>
      </c>
      <c r="I1707" s="5">
        <f>IF(MAX(I$1:I1704)&gt;=B$16,0,IF(OR(I1706=C$4,I1706=C$5,I1706=C$6,I1706=C$7,I1706=C$8,I1706=C$9,I1706=C$10,I1706=C$11,I1706=C$12,I1706=C$13,I1706=C$14,I1706=C$15),"本月合计",IF(I1706="本月合计","本年累计",MAX(I$3:I1706)+1)))</f>
        <v>0</v>
      </c>
      <c r="J1707" s="3">
        <f>IF(T1707="",0,IF(INT(LEFT(T1707,C$21))=B$21,MAX(J$3:J1706)+1,0))</f>
        <v>0</v>
      </c>
      <c r="K1707" s="6">
        <f>IF(AND(O1707=B$23,Q1707=B$24),MAX(K$3:K1706)+1,0)</f>
        <v>0</v>
      </c>
    </row>
    <row r="1708" spans="8:11" ht="15" customHeight="1" x14ac:dyDescent="0.15">
      <c r="H1708" s="5">
        <f t="shared" si="27"/>
        <v>0</v>
      </c>
      <c r="I1708" s="5">
        <f>IF(MAX(I$1:I1705)&gt;=B$16,0,IF(OR(I1707=C$4,I1707=C$5,I1707=C$6,I1707=C$7,I1707=C$8,I1707=C$9,I1707=C$10,I1707=C$11,I1707=C$12,I1707=C$13,I1707=C$14,I1707=C$15),"本月合计",IF(I1707="本月合计","本年累计",MAX(I$3:I1707)+1)))</f>
        <v>0</v>
      </c>
      <c r="J1708" s="3">
        <f>IF(T1708="",0,IF(INT(LEFT(T1708,C$21))=B$21,MAX(J$3:J1707)+1,0))</f>
        <v>0</v>
      </c>
      <c r="K1708" s="6">
        <f>IF(AND(O1708=B$23,Q1708=B$24),MAX(K$3:K1707)+1,0)</f>
        <v>0</v>
      </c>
    </row>
    <row r="1709" spans="8:11" ht="15" customHeight="1" x14ac:dyDescent="0.15">
      <c r="H1709" s="5">
        <f t="shared" si="27"/>
        <v>0</v>
      </c>
      <c r="I1709" s="5">
        <f>IF(MAX(I$1:I1706)&gt;=B$16,0,IF(OR(I1708=C$4,I1708=C$5,I1708=C$6,I1708=C$7,I1708=C$8,I1708=C$9,I1708=C$10,I1708=C$11,I1708=C$12,I1708=C$13,I1708=C$14,I1708=C$15),"本月合计",IF(I1708="本月合计","本年累计",MAX(I$3:I1708)+1)))</f>
        <v>0</v>
      </c>
      <c r="J1709" s="3">
        <f>IF(T1709="",0,IF(INT(LEFT(T1709,C$21))=B$21,MAX(J$3:J1708)+1,0))</f>
        <v>0</v>
      </c>
      <c r="K1709" s="6">
        <f>IF(AND(O1709=B$23,Q1709=B$24),MAX(K$3:K1708)+1,0)</f>
        <v>0</v>
      </c>
    </row>
    <row r="1710" spans="8:11" ht="15" customHeight="1" x14ac:dyDescent="0.15">
      <c r="H1710" s="5">
        <f t="shared" si="27"/>
        <v>0</v>
      </c>
      <c r="I1710" s="5">
        <f>IF(MAX(I$1:I1707)&gt;=B$16,0,IF(OR(I1709=C$4,I1709=C$5,I1709=C$6,I1709=C$7,I1709=C$8,I1709=C$9,I1709=C$10,I1709=C$11,I1709=C$12,I1709=C$13,I1709=C$14,I1709=C$15),"本月合计",IF(I1709="本月合计","本年累计",MAX(I$3:I1709)+1)))</f>
        <v>0</v>
      </c>
      <c r="J1710" s="3">
        <f>IF(T1710="",0,IF(INT(LEFT(T1710,C$21))=B$21,MAX(J$3:J1709)+1,0))</f>
        <v>0</v>
      </c>
      <c r="K1710" s="6">
        <f>IF(AND(O1710=B$23,Q1710=B$24),MAX(K$3:K1709)+1,0)</f>
        <v>0</v>
      </c>
    </row>
    <row r="1711" spans="8:11" ht="15" customHeight="1" x14ac:dyDescent="0.15">
      <c r="H1711" s="5">
        <f t="shared" si="27"/>
        <v>0</v>
      </c>
      <c r="I1711" s="5">
        <f>IF(MAX(I$1:I1708)&gt;=B$16,0,IF(OR(I1710=C$4,I1710=C$5,I1710=C$6,I1710=C$7,I1710=C$8,I1710=C$9,I1710=C$10,I1710=C$11,I1710=C$12,I1710=C$13,I1710=C$14,I1710=C$15),"本月合计",IF(I1710="本月合计","本年累计",MAX(I$3:I1710)+1)))</f>
        <v>0</v>
      </c>
      <c r="J1711" s="3">
        <f>IF(T1711="",0,IF(INT(LEFT(T1711,C$21))=B$21,MAX(J$3:J1710)+1,0))</f>
        <v>0</v>
      </c>
      <c r="K1711" s="6">
        <f>IF(AND(O1711=B$23,Q1711=B$24),MAX(K$3:K1710)+1,0)</f>
        <v>0</v>
      </c>
    </row>
    <row r="1712" spans="8:11" ht="15" customHeight="1" x14ac:dyDescent="0.15">
      <c r="H1712" s="5">
        <f t="shared" si="27"/>
        <v>0</v>
      </c>
      <c r="I1712" s="5">
        <f>IF(MAX(I$1:I1709)&gt;=B$16,0,IF(OR(I1711=C$4,I1711=C$5,I1711=C$6,I1711=C$7,I1711=C$8,I1711=C$9,I1711=C$10,I1711=C$11,I1711=C$12,I1711=C$13,I1711=C$14,I1711=C$15),"本月合计",IF(I1711="本月合计","本年累计",MAX(I$3:I1711)+1)))</f>
        <v>0</v>
      </c>
      <c r="J1712" s="3">
        <f>IF(T1712="",0,IF(INT(LEFT(T1712,C$21))=B$21,MAX(J$3:J1711)+1,0))</f>
        <v>0</v>
      </c>
      <c r="K1712" s="6">
        <f>IF(AND(O1712=B$23,Q1712=B$24),MAX(K$3:K1711)+1,0)</f>
        <v>0</v>
      </c>
    </row>
    <row r="1713" spans="8:11" ht="15" customHeight="1" x14ac:dyDescent="0.15">
      <c r="H1713" s="5">
        <f t="shared" si="27"/>
        <v>0</v>
      </c>
      <c r="I1713" s="5">
        <f>IF(MAX(I$1:I1710)&gt;=B$16,0,IF(OR(I1712=C$4,I1712=C$5,I1712=C$6,I1712=C$7,I1712=C$8,I1712=C$9,I1712=C$10,I1712=C$11,I1712=C$12,I1712=C$13,I1712=C$14,I1712=C$15),"本月合计",IF(I1712="本月合计","本年累计",MAX(I$3:I1712)+1)))</f>
        <v>0</v>
      </c>
      <c r="J1713" s="3">
        <f>IF(T1713="",0,IF(INT(LEFT(T1713,C$21))=B$21,MAX(J$3:J1712)+1,0))</f>
        <v>0</v>
      </c>
      <c r="K1713" s="6">
        <f>IF(AND(O1713=B$23,Q1713=B$24),MAX(K$3:K1712)+1,0)</f>
        <v>0</v>
      </c>
    </row>
    <row r="1714" spans="8:11" ht="15" customHeight="1" x14ac:dyDescent="0.15">
      <c r="H1714" s="5">
        <f t="shared" si="27"/>
        <v>0</v>
      </c>
      <c r="I1714" s="5">
        <f>IF(MAX(I$1:I1711)&gt;=B$16,0,IF(OR(I1713=C$4,I1713=C$5,I1713=C$6,I1713=C$7,I1713=C$8,I1713=C$9,I1713=C$10,I1713=C$11,I1713=C$12,I1713=C$13,I1713=C$14,I1713=C$15),"本月合计",IF(I1713="本月合计","本年累计",MAX(I$3:I1713)+1)))</f>
        <v>0</v>
      </c>
      <c r="J1714" s="3">
        <f>IF(T1714="",0,IF(INT(LEFT(T1714,C$21))=B$21,MAX(J$3:J1713)+1,0))</f>
        <v>0</v>
      </c>
      <c r="K1714" s="6">
        <f>IF(AND(O1714=B$23,Q1714=B$24),MAX(K$3:K1713)+1,0)</f>
        <v>0</v>
      </c>
    </row>
    <row r="1715" spans="8:11" ht="15" customHeight="1" x14ac:dyDescent="0.15">
      <c r="H1715" s="5">
        <f t="shared" si="27"/>
        <v>0</v>
      </c>
      <c r="I1715" s="5">
        <f>IF(MAX(I$1:I1712)&gt;=B$16,0,IF(OR(I1714=C$4,I1714=C$5,I1714=C$6,I1714=C$7,I1714=C$8,I1714=C$9,I1714=C$10,I1714=C$11,I1714=C$12,I1714=C$13,I1714=C$14,I1714=C$15),"本月合计",IF(I1714="本月合计","本年累计",MAX(I$3:I1714)+1)))</f>
        <v>0</v>
      </c>
      <c r="J1715" s="3">
        <f>IF(T1715="",0,IF(INT(LEFT(T1715,C$21))=B$21,MAX(J$3:J1714)+1,0))</f>
        <v>0</v>
      </c>
      <c r="K1715" s="6">
        <f>IF(AND(O1715=B$23,Q1715=B$24),MAX(K$3:K1714)+1,0)</f>
        <v>0</v>
      </c>
    </row>
    <row r="1716" spans="8:11" ht="15" customHeight="1" x14ac:dyDescent="0.15">
      <c r="H1716" s="5">
        <f t="shared" si="27"/>
        <v>0</v>
      </c>
      <c r="I1716" s="5">
        <f>IF(MAX(I$1:I1713)&gt;=B$16,0,IF(OR(I1715=C$4,I1715=C$5,I1715=C$6,I1715=C$7,I1715=C$8,I1715=C$9,I1715=C$10,I1715=C$11,I1715=C$12,I1715=C$13,I1715=C$14,I1715=C$15),"本月合计",IF(I1715="本月合计","本年累计",MAX(I$3:I1715)+1)))</f>
        <v>0</v>
      </c>
      <c r="J1716" s="3">
        <f>IF(T1716="",0,IF(INT(LEFT(T1716,C$21))=B$21,MAX(J$3:J1715)+1,0))</f>
        <v>0</v>
      </c>
      <c r="K1716" s="6">
        <f>IF(AND(O1716=B$23,Q1716=B$24),MAX(K$3:K1715)+1,0)</f>
        <v>0</v>
      </c>
    </row>
    <row r="1717" spans="8:11" ht="15" customHeight="1" x14ac:dyDescent="0.15">
      <c r="H1717" s="5">
        <f t="shared" si="27"/>
        <v>0</v>
      </c>
      <c r="I1717" s="5">
        <f>IF(MAX(I$1:I1714)&gt;=B$16,0,IF(OR(I1716=C$4,I1716=C$5,I1716=C$6,I1716=C$7,I1716=C$8,I1716=C$9,I1716=C$10,I1716=C$11,I1716=C$12,I1716=C$13,I1716=C$14,I1716=C$15),"本月合计",IF(I1716="本月合计","本年累计",MAX(I$3:I1716)+1)))</f>
        <v>0</v>
      </c>
      <c r="J1717" s="3">
        <f>IF(T1717="",0,IF(INT(LEFT(T1717,C$21))=B$21,MAX(J$3:J1716)+1,0))</f>
        <v>0</v>
      </c>
      <c r="K1717" s="6">
        <f>IF(AND(O1717=B$23,Q1717=B$24),MAX(K$3:K1716)+1,0)</f>
        <v>0</v>
      </c>
    </row>
    <row r="1718" spans="8:11" ht="15" customHeight="1" x14ac:dyDescent="0.15">
      <c r="H1718" s="5">
        <f t="shared" si="27"/>
        <v>0</v>
      </c>
      <c r="I1718" s="5">
        <f>IF(MAX(I$1:I1715)&gt;=B$16,0,IF(OR(I1717=C$4,I1717=C$5,I1717=C$6,I1717=C$7,I1717=C$8,I1717=C$9,I1717=C$10,I1717=C$11,I1717=C$12,I1717=C$13,I1717=C$14,I1717=C$15),"本月合计",IF(I1717="本月合计","本年累计",MAX(I$3:I1717)+1)))</f>
        <v>0</v>
      </c>
      <c r="J1718" s="3">
        <f>IF(T1718="",0,IF(INT(LEFT(T1718,C$21))=B$21,MAX(J$3:J1717)+1,0))</f>
        <v>0</v>
      </c>
      <c r="K1718" s="6">
        <f>IF(AND(O1718=B$23,Q1718=B$24),MAX(K$3:K1717)+1,0)</f>
        <v>0</v>
      </c>
    </row>
    <row r="1719" spans="8:11" ht="15" customHeight="1" x14ac:dyDescent="0.15">
      <c r="H1719" s="5">
        <f t="shared" si="27"/>
        <v>0</v>
      </c>
      <c r="I1719" s="5">
        <f>IF(MAX(I$1:I1716)&gt;=B$16,0,IF(OR(I1718=C$4,I1718=C$5,I1718=C$6,I1718=C$7,I1718=C$8,I1718=C$9,I1718=C$10,I1718=C$11,I1718=C$12,I1718=C$13,I1718=C$14,I1718=C$15),"本月合计",IF(I1718="本月合计","本年累计",MAX(I$3:I1718)+1)))</f>
        <v>0</v>
      </c>
      <c r="J1719" s="3">
        <f>IF(T1719="",0,IF(INT(LEFT(T1719,C$21))=B$21,MAX(J$3:J1718)+1,0))</f>
        <v>0</v>
      </c>
      <c r="K1719" s="6">
        <f>IF(AND(O1719=B$23,Q1719=B$24),MAX(K$3:K1718)+1,0)</f>
        <v>0</v>
      </c>
    </row>
    <row r="1720" spans="8:11" ht="15" customHeight="1" x14ac:dyDescent="0.15">
      <c r="H1720" s="5">
        <f t="shared" si="27"/>
        <v>0</v>
      </c>
      <c r="I1720" s="5">
        <f>IF(MAX(I$1:I1717)&gt;=B$16,0,IF(OR(I1719=C$4,I1719=C$5,I1719=C$6,I1719=C$7,I1719=C$8,I1719=C$9,I1719=C$10,I1719=C$11,I1719=C$12,I1719=C$13,I1719=C$14,I1719=C$15),"本月合计",IF(I1719="本月合计","本年累计",MAX(I$3:I1719)+1)))</f>
        <v>0</v>
      </c>
      <c r="J1720" s="3">
        <f>IF(T1720="",0,IF(INT(LEFT(T1720,C$21))=B$21,MAX(J$3:J1719)+1,0))</f>
        <v>0</v>
      </c>
      <c r="K1720" s="6">
        <f>IF(AND(O1720=B$23,Q1720=B$24),MAX(K$3:K1719)+1,0)</f>
        <v>0</v>
      </c>
    </row>
    <row r="1721" spans="8:11" ht="15" customHeight="1" x14ac:dyDescent="0.15">
      <c r="H1721" s="5">
        <f t="shared" si="27"/>
        <v>0</v>
      </c>
      <c r="I1721" s="5">
        <f>IF(MAX(I$1:I1718)&gt;=B$16,0,IF(OR(I1720=C$4,I1720=C$5,I1720=C$6,I1720=C$7,I1720=C$8,I1720=C$9,I1720=C$10,I1720=C$11,I1720=C$12,I1720=C$13,I1720=C$14,I1720=C$15),"本月合计",IF(I1720="本月合计","本年累计",MAX(I$3:I1720)+1)))</f>
        <v>0</v>
      </c>
      <c r="J1721" s="3">
        <f>IF(T1721="",0,IF(INT(LEFT(T1721,C$21))=B$21,MAX(J$3:J1720)+1,0))</f>
        <v>0</v>
      </c>
      <c r="K1721" s="6">
        <f>IF(AND(O1721=B$23,Q1721=B$24),MAX(K$3:K1720)+1,0)</f>
        <v>0</v>
      </c>
    </row>
    <row r="1722" spans="8:11" ht="15" customHeight="1" x14ac:dyDescent="0.15">
      <c r="H1722" s="5">
        <f t="shared" si="27"/>
        <v>0</v>
      </c>
      <c r="I1722" s="5">
        <f>IF(MAX(I$1:I1719)&gt;=B$16,0,IF(OR(I1721=C$4,I1721=C$5,I1721=C$6,I1721=C$7,I1721=C$8,I1721=C$9,I1721=C$10,I1721=C$11,I1721=C$12,I1721=C$13,I1721=C$14,I1721=C$15),"本月合计",IF(I1721="本月合计","本年累计",MAX(I$3:I1721)+1)))</f>
        <v>0</v>
      </c>
      <c r="J1722" s="3">
        <f>IF(T1722="",0,IF(INT(LEFT(T1722,C$21))=B$21,MAX(J$3:J1721)+1,0))</f>
        <v>0</v>
      </c>
      <c r="K1722" s="6">
        <f>IF(AND(O1722=B$23,Q1722=B$24),MAX(K$3:K1721)+1,0)</f>
        <v>0</v>
      </c>
    </row>
    <row r="1723" spans="8:11" ht="15" customHeight="1" x14ac:dyDescent="0.15">
      <c r="H1723" s="5">
        <f t="shared" si="27"/>
        <v>0</v>
      </c>
      <c r="I1723" s="5">
        <f>IF(MAX(I$1:I1720)&gt;=B$16,0,IF(OR(I1722=C$4,I1722=C$5,I1722=C$6,I1722=C$7,I1722=C$8,I1722=C$9,I1722=C$10,I1722=C$11,I1722=C$12,I1722=C$13,I1722=C$14,I1722=C$15),"本月合计",IF(I1722="本月合计","本年累计",MAX(I$3:I1722)+1)))</f>
        <v>0</v>
      </c>
      <c r="J1723" s="3">
        <f>IF(T1723="",0,IF(INT(LEFT(T1723,C$21))=B$21,MAX(J$3:J1722)+1,0))</f>
        <v>0</v>
      </c>
      <c r="K1723" s="6">
        <f>IF(AND(O1723=B$23,Q1723=B$24),MAX(K$3:K1722)+1,0)</f>
        <v>0</v>
      </c>
    </row>
    <row r="1724" spans="8:11" ht="15" customHeight="1" x14ac:dyDescent="0.15">
      <c r="H1724" s="5">
        <f t="shared" si="27"/>
        <v>0</v>
      </c>
      <c r="I1724" s="5">
        <f>IF(MAX(I$1:I1721)&gt;=B$16,0,IF(OR(I1723=C$4,I1723=C$5,I1723=C$6,I1723=C$7,I1723=C$8,I1723=C$9,I1723=C$10,I1723=C$11,I1723=C$12,I1723=C$13,I1723=C$14,I1723=C$15),"本月合计",IF(I1723="本月合计","本年累计",MAX(I$3:I1723)+1)))</f>
        <v>0</v>
      </c>
      <c r="J1724" s="3">
        <f>IF(T1724="",0,IF(INT(LEFT(T1724,C$21))=B$21,MAX(J$3:J1723)+1,0))</f>
        <v>0</v>
      </c>
      <c r="K1724" s="6">
        <f>IF(AND(O1724=B$23,Q1724=B$24),MAX(K$3:K1723)+1,0)</f>
        <v>0</v>
      </c>
    </row>
    <row r="1725" spans="8:11" ht="15" customHeight="1" x14ac:dyDescent="0.15">
      <c r="H1725" s="5">
        <f t="shared" si="27"/>
        <v>0</v>
      </c>
      <c r="I1725" s="5">
        <f>IF(MAX(I$1:I1722)&gt;=B$16,0,IF(OR(I1724=C$4,I1724=C$5,I1724=C$6,I1724=C$7,I1724=C$8,I1724=C$9,I1724=C$10,I1724=C$11,I1724=C$12,I1724=C$13,I1724=C$14,I1724=C$15),"本月合计",IF(I1724="本月合计","本年累计",MAX(I$3:I1724)+1)))</f>
        <v>0</v>
      </c>
      <c r="J1725" s="3">
        <f>IF(T1725="",0,IF(INT(LEFT(T1725,C$21))=B$21,MAX(J$3:J1724)+1,0))</f>
        <v>0</v>
      </c>
      <c r="K1725" s="6">
        <f>IF(AND(O1725=B$23,Q1725=B$24),MAX(K$3:K1724)+1,0)</f>
        <v>0</v>
      </c>
    </row>
    <row r="1726" spans="8:11" ht="15" customHeight="1" x14ac:dyDescent="0.15">
      <c r="H1726" s="5">
        <f t="shared" si="27"/>
        <v>0</v>
      </c>
      <c r="I1726" s="5">
        <f>IF(MAX(I$1:I1723)&gt;=B$16,0,IF(OR(I1725=C$4,I1725=C$5,I1725=C$6,I1725=C$7,I1725=C$8,I1725=C$9,I1725=C$10,I1725=C$11,I1725=C$12,I1725=C$13,I1725=C$14,I1725=C$15),"本月合计",IF(I1725="本月合计","本年累计",MAX(I$3:I1725)+1)))</f>
        <v>0</v>
      </c>
      <c r="J1726" s="3">
        <f>IF(T1726="",0,IF(INT(LEFT(T1726,C$21))=B$21,MAX(J$3:J1725)+1,0))</f>
        <v>0</v>
      </c>
      <c r="K1726" s="6">
        <f>IF(AND(O1726=B$23,Q1726=B$24),MAX(K$3:K1725)+1,0)</f>
        <v>0</v>
      </c>
    </row>
    <row r="1727" spans="8:11" ht="15" customHeight="1" x14ac:dyDescent="0.15">
      <c r="H1727" s="5">
        <f t="shared" si="27"/>
        <v>0</v>
      </c>
      <c r="I1727" s="5">
        <f>IF(MAX(I$1:I1724)&gt;=B$16,0,IF(OR(I1726=C$4,I1726=C$5,I1726=C$6,I1726=C$7,I1726=C$8,I1726=C$9,I1726=C$10,I1726=C$11,I1726=C$12,I1726=C$13,I1726=C$14,I1726=C$15),"本月合计",IF(I1726="本月合计","本年累计",MAX(I$3:I1726)+1)))</f>
        <v>0</v>
      </c>
      <c r="J1727" s="3">
        <f>IF(T1727="",0,IF(INT(LEFT(T1727,C$21))=B$21,MAX(J$3:J1726)+1,0))</f>
        <v>0</v>
      </c>
      <c r="K1727" s="6">
        <f>IF(AND(O1727=B$23,Q1727=B$24),MAX(K$3:K1726)+1,0)</f>
        <v>0</v>
      </c>
    </row>
    <row r="1728" spans="8:11" ht="15" customHeight="1" x14ac:dyDescent="0.15">
      <c r="H1728" s="5">
        <f t="shared" si="27"/>
        <v>0</v>
      </c>
      <c r="I1728" s="5">
        <f>IF(MAX(I$1:I1725)&gt;=B$16,0,IF(OR(I1727=C$4,I1727=C$5,I1727=C$6,I1727=C$7,I1727=C$8,I1727=C$9,I1727=C$10,I1727=C$11,I1727=C$12,I1727=C$13,I1727=C$14,I1727=C$15),"本月合计",IF(I1727="本月合计","本年累计",MAX(I$3:I1727)+1)))</f>
        <v>0</v>
      </c>
      <c r="J1728" s="3">
        <f>IF(T1728="",0,IF(INT(LEFT(T1728,C$21))=B$21,MAX(J$3:J1727)+1,0))</f>
        <v>0</v>
      </c>
      <c r="K1728" s="6">
        <f>IF(AND(O1728=B$23,Q1728=B$24),MAX(K$3:K1727)+1,0)</f>
        <v>0</v>
      </c>
    </row>
    <row r="1729" spans="8:11" ht="15" customHeight="1" x14ac:dyDescent="0.15">
      <c r="H1729" s="5">
        <f t="shared" si="27"/>
        <v>0</v>
      </c>
      <c r="I1729" s="5">
        <f>IF(MAX(I$1:I1726)&gt;=B$16,0,IF(OR(I1728=C$4,I1728=C$5,I1728=C$6,I1728=C$7,I1728=C$8,I1728=C$9,I1728=C$10,I1728=C$11,I1728=C$12,I1728=C$13,I1728=C$14,I1728=C$15),"本月合计",IF(I1728="本月合计","本年累计",MAX(I$3:I1728)+1)))</f>
        <v>0</v>
      </c>
      <c r="J1729" s="3">
        <f>IF(T1729="",0,IF(INT(LEFT(T1729,C$21))=B$21,MAX(J$3:J1728)+1,0))</f>
        <v>0</v>
      </c>
      <c r="K1729" s="6">
        <f>IF(AND(O1729=B$23,Q1729=B$24),MAX(K$3:K1728)+1,0)</f>
        <v>0</v>
      </c>
    </row>
    <row r="1730" spans="8:11" ht="15" customHeight="1" x14ac:dyDescent="0.15">
      <c r="H1730" s="5">
        <f t="shared" si="27"/>
        <v>0</v>
      </c>
      <c r="I1730" s="5">
        <f>IF(MAX(I$1:I1727)&gt;=B$16,0,IF(OR(I1729=C$4,I1729=C$5,I1729=C$6,I1729=C$7,I1729=C$8,I1729=C$9,I1729=C$10,I1729=C$11,I1729=C$12,I1729=C$13,I1729=C$14,I1729=C$15),"本月合计",IF(I1729="本月合计","本年累计",MAX(I$3:I1729)+1)))</f>
        <v>0</v>
      </c>
      <c r="J1730" s="3">
        <f>IF(T1730="",0,IF(INT(LEFT(T1730,C$21))=B$21,MAX(J$3:J1729)+1,0))</f>
        <v>0</v>
      </c>
      <c r="K1730" s="6">
        <f>IF(AND(O1730=B$23,Q1730=B$24),MAX(K$3:K1729)+1,0)</f>
        <v>0</v>
      </c>
    </row>
    <row r="1731" spans="8:11" ht="15" customHeight="1" x14ac:dyDescent="0.15">
      <c r="H1731" s="5">
        <f t="shared" si="27"/>
        <v>0</v>
      </c>
      <c r="I1731" s="5">
        <f>IF(MAX(I$1:I1728)&gt;=B$16,0,IF(OR(I1730=C$4,I1730=C$5,I1730=C$6,I1730=C$7,I1730=C$8,I1730=C$9,I1730=C$10,I1730=C$11,I1730=C$12,I1730=C$13,I1730=C$14,I1730=C$15),"本月合计",IF(I1730="本月合计","本年累计",MAX(I$3:I1730)+1)))</f>
        <v>0</v>
      </c>
      <c r="J1731" s="3">
        <f>IF(T1731="",0,IF(INT(LEFT(T1731,C$21))=B$21,MAX(J$3:J1730)+1,0))</f>
        <v>0</v>
      </c>
      <c r="K1731" s="6">
        <f>IF(AND(O1731=B$23,Q1731=B$24),MAX(K$3:K1730)+1,0)</f>
        <v>0</v>
      </c>
    </row>
    <row r="1732" spans="8:11" ht="15" customHeight="1" x14ac:dyDescent="0.15">
      <c r="H1732" s="5">
        <f t="shared" si="27"/>
        <v>0</v>
      </c>
      <c r="I1732" s="5">
        <f>IF(MAX(I$1:I1729)&gt;=B$16,0,IF(OR(I1731=C$4,I1731=C$5,I1731=C$6,I1731=C$7,I1731=C$8,I1731=C$9,I1731=C$10,I1731=C$11,I1731=C$12,I1731=C$13,I1731=C$14,I1731=C$15),"本月合计",IF(I1731="本月合计","本年累计",MAX(I$3:I1731)+1)))</f>
        <v>0</v>
      </c>
      <c r="J1732" s="3">
        <f>IF(T1732="",0,IF(INT(LEFT(T1732,C$21))=B$21,MAX(J$3:J1731)+1,0))</f>
        <v>0</v>
      </c>
      <c r="K1732" s="6">
        <f>IF(AND(O1732=B$23,Q1732=B$24),MAX(K$3:K1731)+1,0)</f>
        <v>0</v>
      </c>
    </row>
    <row r="1733" spans="8:11" ht="15" customHeight="1" x14ac:dyDescent="0.15">
      <c r="H1733" s="5">
        <f t="shared" ref="H1733:H1796" si="28">IF(I1733=0,0,ROW()-3)</f>
        <v>0</v>
      </c>
      <c r="I1733" s="5">
        <f>IF(MAX(I$1:I1730)&gt;=B$16,0,IF(OR(I1732=C$4,I1732=C$5,I1732=C$6,I1732=C$7,I1732=C$8,I1732=C$9,I1732=C$10,I1732=C$11,I1732=C$12,I1732=C$13,I1732=C$14,I1732=C$15),"本月合计",IF(I1732="本月合计","本年累计",MAX(I$3:I1732)+1)))</f>
        <v>0</v>
      </c>
      <c r="J1733" s="3">
        <f>IF(T1733="",0,IF(INT(LEFT(T1733,C$21))=B$21,MAX(J$3:J1732)+1,0))</f>
        <v>0</v>
      </c>
      <c r="K1733" s="6">
        <f>IF(AND(O1733=B$23,Q1733=B$24),MAX(K$3:K1732)+1,0)</f>
        <v>0</v>
      </c>
    </row>
    <row r="1734" spans="8:11" ht="15" customHeight="1" x14ac:dyDescent="0.15">
      <c r="H1734" s="5">
        <f t="shared" si="28"/>
        <v>0</v>
      </c>
      <c r="I1734" s="5">
        <f>IF(MAX(I$1:I1731)&gt;=B$16,0,IF(OR(I1733=C$4,I1733=C$5,I1733=C$6,I1733=C$7,I1733=C$8,I1733=C$9,I1733=C$10,I1733=C$11,I1733=C$12,I1733=C$13,I1733=C$14,I1733=C$15),"本月合计",IF(I1733="本月合计","本年累计",MAX(I$3:I1733)+1)))</f>
        <v>0</v>
      </c>
      <c r="J1734" s="3">
        <f>IF(T1734="",0,IF(INT(LEFT(T1734,C$21))=B$21,MAX(J$3:J1733)+1,0))</f>
        <v>0</v>
      </c>
      <c r="K1734" s="6">
        <f>IF(AND(O1734=B$23,Q1734=B$24),MAX(K$3:K1733)+1,0)</f>
        <v>0</v>
      </c>
    </row>
    <row r="1735" spans="8:11" ht="15" customHeight="1" x14ac:dyDescent="0.15">
      <c r="H1735" s="5">
        <f t="shared" si="28"/>
        <v>0</v>
      </c>
      <c r="I1735" s="5">
        <f>IF(MAX(I$1:I1732)&gt;=B$16,0,IF(OR(I1734=C$4,I1734=C$5,I1734=C$6,I1734=C$7,I1734=C$8,I1734=C$9,I1734=C$10,I1734=C$11,I1734=C$12,I1734=C$13,I1734=C$14,I1734=C$15),"本月合计",IF(I1734="本月合计","本年累计",MAX(I$3:I1734)+1)))</f>
        <v>0</v>
      </c>
      <c r="J1735" s="3">
        <f>IF(T1735="",0,IF(INT(LEFT(T1735,C$21))=B$21,MAX(J$3:J1734)+1,0))</f>
        <v>0</v>
      </c>
      <c r="K1735" s="6">
        <f>IF(AND(O1735=B$23,Q1735=B$24),MAX(K$3:K1734)+1,0)</f>
        <v>0</v>
      </c>
    </row>
    <row r="1736" spans="8:11" ht="15" customHeight="1" x14ac:dyDescent="0.15">
      <c r="H1736" s="5">
        <f t="shared" si="28"/>
        <v>0</v>
      </c>
      <c r="I1736" s="5">
        <f>IF(MAX(I$1:I1733)&gt;=B$16,0,IF(OR(I1735=C$4,I1735=C$5,I1735=C$6,I1735=C$7,I1735=C$8,I1735=C$9,I1735=C$10,I1735=C$11,I1735=C$12,I1735=C$13,I1735=C$14,I1735=C$15),"本月合计",IF(I1735="本月合计","本年累计",MAX(I$3:I1735)+1)))</f>
        <v>0</v>
      </c>
      <c r="J1736" s="3">
        <f>IF(T1736="",0,IF(INT(LEFT(T1736,C$21))=B$21,MAX(J$3:J1735)+1,0))</f>
        <v>0</v>
      </c>
      <c r="K1736" s="6">
        <f>IF(AND(O1736=B$23,Q1736=B$24),MAX(K$3:K1735)+1,0)</f>
        <v>0</v>
      </c>
    </row>
    <row r="1737" spans="8:11" ht="15" customHeight="1" x14ac:dyDescent="0.15">
      <c r="H1737" s="5">
        <f t="shared" si="28"/>
        <v>0</v>
      </c>
      <c r="I1737" s="5">
        <f>IF(MAX(I$1:I1734)&gt;=B$16,0,IF(OR(I1736=C$4,I1736=C$5,I1736=C$6,I1736=C$7,I1736=C$8,I1736=C$9,I1736=C$10,I1736=C$11,I1736=C$12,I1736=C$13,I1736=C$14,I1736=C$15),"本月合计",IF(I1736="本月合计","本年累计",MAX(I$3:I1736)+1)))</f>
        <v>0</v>
      </c>
      <c r="J1737" s="3">
        <f>IF(T1737="",0,IF(INT(LEFT(T1737,C$21))=B$21,MAX(J$3:J1736)+1,0))</f>
        <v>0</v>
      </c>
      <c r="K1737" s="6">
        <f>IF(AND(O1737=B$23,Q1737=B$24),MAX(K$3:K1736)+1,0)</f>
        <v>0</v>
      </c>
    </row>
    <row r="1738" spans="8:11" ht="15" customHeight="1" x14ac:dyDescent="0.15">
      <c r="H1738" s="5">
        <f t="shared" si="28"/>
        <v>0</v>
      </c>
      <c r="I1738" s="5">
        <f>IF(MAX(I$1:I1735)&gt;=B$16,0,IF(OR(I1737=C$4,I1737=C$5,I1737=C$6,I1737=C$7,I1737=C$8,I1737=C$9,I1737=C$10,I1737=C$11,I1737=C$12,I1737=C$13,I1737=C$14,I1737=C$15),"本月合计",IF(I1737="本月合计","本年累计",MAX(I$3:I1737)+1)))</f>
        <v>0</v>
      </c>
      <c r="J1738" s="3">
        <f>IF(T1738="",0,IF(INT(LEFT(T1738,C$21))=B$21,MAX(J$3:J1737)+1,0))</f>
        <v>0</v>
      </c>
      <c r="K1738" s="6">
        <f>IF(AND(O1738=B$23,Q1738=B$24),MAX(K$3:K1737)+1,0)</f>
        <v>0</v>
      </c>
    </row>
    <row r="1739" spans="8:11" ht="15" customHeight="1" x14ac:dyDescent="0.15">
      <c r="H1739" s="5">
        <f t="shared" si="28"/>
        <v>0</v>
      </c>
      <c r="I1739" s="5">
        <f>IF(MAX(I$1:I1736)&gt;=B$16,0,IF(OR(I1738=C$4,I1738=C$5,I1738=C$6,I1738=C$7,I1738=C$8,I1738=C$9,I1738=C$10,I1738=C$11,I1738=C$12,I1738=C$13,I1738=C$14,I1738=C$15),"本月合计",IF(I1738="本月合计","本年累计",MAX(I$3:I1738)+1)))</f>
        <v>0</v>
      </c>
      <c r="J1739" s="3">
        <f>IF(T1739="",0,IF(INT(LEFT(T1739,C$21))=B$21,MAX(J$3:J1738)+1,0))</f>
        <v>0</v>
      </c>
      <c r="K1739" s="6">
        <f>IF(AND(O1739=B$23,Q1739=B$24),MAX(K$3:K1738)+1,0)</f>
        <v>0</v>
      </c>
    </row>
    <row r="1740" spans="8:11" ht="15" customHeight="1" x14ac:dyDescent="0.15">
      <c r="H1740" s="5">
        <f t="shared" si="28"/>
        <v>0</v>
      </c>
      <c r="I1740" s="5">
        <f>IF(MAX(I$1:I1737)&gt;=B$16,0,IF(OR(I1739=C$4,I1739=C$5,I1739=C$6,I1739=C$7,I1739=C$8,I1739=C$9,I1739=C$10,I1739=C$11,I1739=C$12,I1739=C$13,I1739=C$14,I1739=C$15),"本月合计",IF(I1739="本月合计","本年累计",MAX(I$3:I1739)+1)))</f>
        <v>0</v>
      </c>
      <c r="J1740" s="3">
        <f>IF(T1740="",0,IF(INT(LEFT(T1740,C$21))=B$21,MAX(J$3:J1739)+1,0))</f>
        <v>0</v>
      </c>
      <c r="K1740" s="6">
        <f>IF(AND(O1740=B$23,Q1740=B$24),MAX(K$3:K1739)+1,0)</f>
        <v>0</v>
      </c>
    </row>
    <row r="1741" spans="8:11" ht="15" customHeight="1" x14ac:dyDescent="0.15">
      <c r="H1741" s="5">
        <f t="shared" si="28"/>
        <v>0</v>
      </c>
      <c r="I1741" s="5">
        <f>IF(MAX(I$1:I1738)&gt;=B$16,0,IF(OR(I1740=C$4,I1740=C$5,I1740=C$6,I1740=C$7,I1740=C$8,I1740=C$9,I1740=C$10,I1740=C$11,I1740=C$12,I1740=C$13,I1740=C$14,I1740=C$15),"本月合计",IF(I1740="本月合计","本年累计",MAX(I$3:I1740)+1)))</f>
        <v>0</v>
      </c>
      <c r="J1741" s="3">
        <f>IF(T1741="",0,IF(INT(LEFT(T1741,C$21))=B$21,MAX(J$3:J1740)+1,0))</f>
        <v>0</v>
      </c>
      <c r="K1741" s="6">
        <f>IF(AND(O1741=B$23,Q1741=B$24),MAX(K$3:K1740)+1,0)</f>
        <v>0</v>
      </c>
    </row>
    <row r="1742" spans="8:11" ht="15" customHeight="1" x14ac:dyDescent="0.15">
      <c r="H1742" s="5">
        <f t="shared" si="28"/>
        <v>0</v>
      </c>
      <c r="I1742" s="5">
        <f>IF(MAX(I$1:I1739)&gt;=B$16,0,IF(OR(I1741=C$4,I1741=C$5,I1741=C$6,I1741=C$7,I1741=C$8,I1741=C$9,I1741=C$10,I1741=C$11,I1741=C$12,I1741=C$13,I1741=C$14,I1741=C$15),"本月合计",IF(I1741="本月合计","本年累计",MAX(I$3:I1741)+1)))</f>
        <v>0</v>
      </c>
      <c r="J1742" s="3">
        <f>IF(T1742="",0,IF(INT(LEFT(T1742,C$21))=B$21,MAX(J$3:J1741)+1,0))</f>
        <v>0</v>
      </c>
      <c r="K1742" s="6">
        <f>IF(AND(O1742=B$23,Q1742=B$24),MAX(K$3:K1741)+1,0)</f>
        <v>0</v>
      </c>
    </row>
    <row r="1743" spans="8:11" ht="15" customHeight="1" x14ac:dyDescent="0.15">
      <c r="H1743" s="5">
        <f t="shared" si="28"/>
        <v>0</v>
      </c>
      <c r="I1743" s="5">
        <f>IF(MAX(I$1:I1740)&gt;=B$16,0,IF(OR(I1742=C$4,I1742=C$5,I1742=C$6,I1742=C$7,I1742=C$8,I1742=C$9,I1742=C$10,I1742=C$11,I1742=C$12,I1742=C$13,I1742=C$14,I1742=C$15),"本月合计",IF(I1742="本月合计","本年累计",MAX(I$3:I1742)+1)))</f>
        <v>0</v>
      </c>
      <c r="J1743" s="3">
        <f>IF(T1743="",0,IF(INT(LEFT(T1743,C$21))=B$21,MAX(J$3:J1742)+1,0))</f>
        <v>0</v>
      </c>
      <c r="K1743" s="6">
        <f>IF(AND(O1743=B$23,Q1743=B$24),MAX(K$3:K1742)+1,0)</f>
        <v>0</v>
      </c>
    </row>
    <row r="1744" spans="8:11" ht="15" customHeight="1" x14ac:dyDescent="0.15">
      <c r="H1744" s="5">
        <f t="shared" si="28"/>
        <v>0</v>
      </c>
      <c r="I1744" s="5">
        <f>IF(MAX(I$1:I1741)&gt;=B$16,0,IF(OR(I1743=C$4,I1743=C$5,I1743=C$6,I1743=C$7,I1743=C$8,I1743=C$9,I1743=C$10,I1743=C$11,I1743=C$12,I1743=C$13,I1743=C$14,I1743=C$15),"本月合计",IF(I1743="本月合计","本年累计",MAX(I$3:I1743)+1)))</f>
        <v>0</v>
      </c>
      <c r="J1744" s="3">
        <f>IF(T1744="",0,IF(INT(LEFT(T1744,C$21))=B$21,MAX(J$3:J1743)+1,0))</f>
        <v>0</v>
      </c>
      <c r="K1744" s="6">
        <f>IF(AND(O1744=B$23,Q1744=B$24),MAX(K$3:K1743)+1,0)</f>
        <v>0</v>
      </c>
    </row>
    <row r="1745" spans="8:11" ht="15" customHeight="1" x14ac:dyDescent="0.15">
      <c r="H1745" s="5">
        <f t="shared" si="28"/>
        <v>0</v>
      </c>
      <c r="I1745" s="5">
        <f>IF(MAX(I$1:I1742)&gt;=B$16,0,IF(OR(I1744=C$4,I1744=C$5,I1744=C$6,I1744=C$7,I1744=C$8,I1744=C$9,I1744=C$10,I1744=C$11,I1744=C$12,I1744=C$13,I1744=C$14,I1744=C$15),"本月合计",IF(I1744="本月合计","本年累计",MAX(I$3:I1744)+1)))</f>
        <v>0</v>
      </c>
      <c r="J1745" s="3">
        <f>IF(T1745="",0,IF(INT(LEFT(T1745,C$21))=B$21,MAX(J$3:J1744)+1,0))</f>
        <v>0</v>
      </c>
      <c r="K1745" s="6">
        <f>IF(AND(O1745=B$23,Q1745=B$24),MAX(K$3:K1744)+1,0)</f>
        <v>0</v>
      </c>
    </row>
    <row r="1746" spans="8:11" ht="15" customHeight="1" x14ac:dyDescent="0.15">
      <c r="H1746" s="5">
        <f t="shared" si="28"/>
        <v>0</v>
      </c>
      <c r="I1746" s="5">
        <f>IF(MAX(I$1:I1743)&gt;=B$16,0,IF(OR(I1745=C$4,I1745=C$5,I1745=C$6,I1745=C$7,I1745=C$8,I1745=C$9,I1745=C$10,I1745=C$11,I1745=C$12,I1745=C$13,I1745=C$14,I1745=C$15),"本月合计",IF(I1745="本月合计","本年累计",MAX(I$3:I1745)+1)))</f>
        <v>0</v>
      </c>
      <c r="J1746" s="3">
        <f>IF(T1746="",0,IF(INT(LEFT(T1746,C$21))=B$21,MAX(J$3:J1745)+1,0))</f>
        <v>0</v>
      </c>
      <c r="K1746" s="6">
        <f>IF(AND(O1746=B$23,Q1746=B$24),MAX(K$3:K1745)+1,0)</f>
        <v>0</v>
      </c>
    </row>
    <row r="1747" spans="8:11" ht="15" customHeight="1" x14ac:dyDescent="0.15">
      <c r="H1747" s="5">
        <f t="shared" si="28"/>
        <v>0</v>
      </c>
      <c r="I1747" s="5">
        <f>IF(MAX(I$1:I1744)&gt;=B$16,0,IF(OR(I1746=C$4,I1746=C$5,I1746=C$6,I1746=C$7,I1746=C$8,I1746=C$9,I1746=C$10,I1746=C$11,I1746=C$12,I1746=C$13,I1746=C$14,I1746=C$15),"本月合计",IF(I1746="本月合计","本年累计",MAX(I$3:I1746)+1)))</f>
        <v>0</v>
      </c>
      <c r="J1747" s="3">
        <f>IF(T1747="",0,IF(INT(LEFT(T1747,C$21))=B$21,MAX(J$3:J1746)+1,0))</f>
        <v>0</v>
      </c>
      <c r="K1747" s="6">
        <f>IF(AND(O1747=B$23,Q1747=B$24),MAX(K$3:K1746)+1,0)</f>
        <v>0</v>
      </c>
    </row>
    <row r="1748" spans="8:11" ht="15" customHeight="1" x14ac:dyDescent="0.15">
      <c r="H1748" s="5">
        <f t="shared" si="28"/>
        <v>0</v>
      </c>
      <c r="I1748" s="5">
        <f>IF(MAX(I$1:I1745)&gt;=B$16,0,IF(OR(I1747=C$4,I1747=C$5,I1747=C$6,I1747=C$7,I1747=C$8,I1747=C$9,I1747=C$10,I1747=C$11,I1747=C$12,I1747=C$13,I1747=C$14,I1747=C$15),"本月合计",IF(I1747="本月合计","本年累计",MAX(I$3:I1747)+1)))</f>
        <v>0</v>
      </c>
      <c r="J1748" s="3">
        <f>IF(T1748="",0,IF(INT(LEFT(T1748,C$21))=B$21,MAX(J$3:J1747)+1,0))</f>
        <v>0</v>
      </c>
      <c r="K1748" s="6">
        <f>IF(AND(O1748=B$23,Q1748=B$24),MAX(K$3:K1747)+1,0)</f>
        <v>0</v>
      </c>
    </row>
    <row r="1749" spans="8:11" ht="15" customHeight="1" x14ac:dyDescent="0.15">
      <c r="H1749" s="5">
        <f t="shared" si="28"/>
        <v>0</v>
      </c>
      <c r="I1749" s="5">
        <f>IF(MAX(I$1:I1746)&gt;=B$16,0,IF(OR(I1748=C$4,I1748=C$5,I1748=C$6,I1748=C$7,I1748=C$8,I1748=C$9,I1748=C$10,I1748=C$11,I1748=C$12,I1748=C$13,I1748=C$14,I1748=C$15),"本月合计",IF(I1748="本月合计","本年累计",MAX(I$3:I1748)+1)))</f>
        <v>0</v>
      </c>
      <c r="J1749" s="3">
        <f>IF(T1749="",0,IF(INT(LEFT(T1749,C$21))=B$21,MAX(J$3:J1748)+1,0))</f>
        <v>0</v>
      </c>
      <c r="K1749" s="6">
        <f>IF(AND(O1749=B$23,Q1749=B$24),MAX(K$3:K1748)+1,0)</f>
        <v>0</v>
      </c>
    </row>
    <row r="1750" spans="8:11" ht="15" customHeight="1" x14ac:dyDescent="0.15">
      <c r="H1750" s="5">
        <f t="shared" si="28"/>
        <v>0</v>
      </c>
      <c r="I1750" s="5">
        <f>IF(MAX(I$1:I1747)&gt;=B$16,0,IF(OR(I1749=C$4,I1749=C$5,I1749=C$6,I1749=C$7,I1749=C$8,I1749=C$9,I1749=C$10,I1749=C$11,I1749=C$12,I1749=C$13,I1749=C$14,I1749=C$15),"本月合计",IF(I1749="本月合计","本年累计",MAX(I$3:I1749)+1)))</f>
        <v>0</v>
      </c>
      <c r="J1750" s="3">
        <f>IF(T1750="",0,IF(INT(LEFT(T1750,C$21))=B$21,MAX(J$3:J1749)+1,0))</f>
        <v>0</v>
      </c>
      <c r="K1750" s="6">
        <f>IF(AND(O1750=B$23,Q1750=B$24),MAX(K$3:K1749)+1,0)</f>
        <v>0</v>
      </c>
    </row>
    <row r="1751" spans="8:11" ht="15" customHeight="1" x14ac:dyDescent="0.15">
      <c r="H1751" s="5">
        <f t="shared" si="28"/>
        <v>0</v>
      </c>
      <c r="I1751" s="5">
        <f>IF(MAX(I$1:I1748)&gt;=B$16,0,IF(OR(I1750=C$4,I1750=C$5,I1750=C$6,I1750=C$7,I1750=C$8,I1750=C$9,I1750=C$10,I1750=C$11,I1750=C$12,I1750=C$13,I1750=C$14,I1750=C$15),"本月合计",IF(I1750="本月合计","本年累计",MAX(I$3:I1750)+1)))</f>
        <v>0</v>
      </c>
      <c r="J1751" s="3">
        <f>IF(T1751="",0,IF(INT(LEFT(T1751,C$21))=B$21,MAX(J$3:J1750)+1,0))</f>
        <v>0</v>
      </c>
      <c r="K1751" s="6">
        <f>IF(AND(O1751=B$23,Q1751=B$24),MAX(K$3:K1750)+1,0)</f>
        <v>0</v>
      </c>
    </row>
    <row r="1752" spans="8:11" ht="15" customHeight="1" x14ac:dyDescent="0.15">
      <c r="H1752" s="5">
        <f t="shared" si="28"/>
        <v>0</v>
      </c>
      <c r="I1752" s="5">
        <f>IF(MAX(I$1:I1749)&gt;=B$16,0,IF(OR(I1751=C$4,I1751=C$5,I1751=C$6,I1751=C$7,I1751=C$8,I1751=C$9,I1751=C$10,I1751=C$11,I1751=C$12,I1751=C$13,I1751=C$14,I1751=C$15),"本月合计",IF(I1751="本月合计","本年累计",MAX(I$3:I1751)+1)))</f>
        <v>0</v>
      </c>
      <c r="J1752" s="3">
        <f>IF(T1752="",0,IF(INT(LEFT(T1752,C$21))=B$21,MAX(J$3:J1751)+1,0))</f>
        <v>0</v>
      </c>
      <c r="K1752" s="6">
        <f>IF(AND(O1752=B$23,Q1752=B$24),MAX(K$3:K1751)+1,0)</f>
        <v>0</v>
      </c>
    </row>
    <row r="1753" spans="8:11" ht="15" customHeight="1" x14ac:dyDescent="0.15">
      <c r="H1753" s="5">
        <f t="shared" si="28"/>
        <v>0</v>
      </c>
      <c r="I1753" s="5">
        <f>IF(MAX(I$1:I1750)&gt;=B$16,0,IF(OR(I1752=C$4,I1752=C$5,I1752=C$6,I1752=C$7,I1752=C$8,I1752=C$9,I1752=C$10,I1752=C$11,I1752=C$12,I1752=C$13,I1752=C$14,I1752=C$15),"本月合计",IF(I1752="本月合计","本年累计",MAX(I$3:I1752)+1)))</f>
        <v>0</v>
      </c>
      <c r="J1753" s="3">
        <f>IF(T1753="",0,IF(INT(LEFT(T1753,C$21))=B$21,MAX(J$3:J1752)+1,0))</f>
        <v>0</v>
      </c>
      <c r="K1753" s="6">
        <f>IF(AND(O1753=B$23,Q1753=B$24),MAX(K$3:K1752)+1,0)</f>
        <v>0</v>
      </c>
    </row>
    <row r="1754" spans="8:11" ht="15" customHeight="1" x14ac:dyDescent="0.15">
      <c r="H1754" s="5">
        <f t="shared" si="28"/>
        <v>0</v>
      </c>
      <c r="I1754" s="5">
        <f>IF(MAX(I$1:I1751)&gt;=B$16,0,IF(OR(I1753=C$4,I1753=C$5,I1753=C$6,I1753=C$7,I1753=C$8,I1753=C$9,I1753=C$10,I1753=C$11,I1753=C$12,I1753=C$13,I1753=C$14,I1753=C$15),"本月合计",IF(I1753="本月合计","本年累计",MAX(I$3:I1753)+1)))</f>
        <v>0</v>
      </c>
      <c r="J1754" s="3">
        <f>IF(T1754="",0,IF(INT(LEFT(T1754,C$21))=B$21,MAX(J$3:J1753)+1,0))</f>
        <v>0</v>
      </c>
      <c r="K1754" s="6">
        <f>IF(AND(O1754=B$23,Q1754=B$24),MAX(K$3:K1753)+1,0)</f>
        <v>0</v>
      </c>
    </row>
    <row r="1755" spans="8:11" ht="15" customHeight="1" x14ac:dyDescent="0.15">
      <c r="H1755" s="5">
        <f t="shared" si="28"/>
        <v>0</v>
      </c>
      <c r="I1755" s="5">
        <f>IF(MAX(I$1:I1752)&gt;=B$16,0,IF(OR(I1754=C$4,I1754=C$5,I1754=C$6,I1754=C$7,I1754=C$8,I1754=C$9,I1754=C$10,I1754=C$11,I1754=C$12,I1754=C$13,I1754=C$14,I1754=C$15),"本月合计",IF(I1754="本月合计","本年累计",MAX(I$3:I1754)+1)))</f>
        <v>0</v>
      </c>
      <c r="J1755" s="3">
        <f>IF(T1755="",0,IF(INT(LEFT(T1755,C$21))=B$21,MAX(J$3:J1754)+1,0))</f>
        <v>0</v>
      </c>
      <c r="K1755" s="6">
        <f>IF(AND(O1755=B$23,Q1755=B$24),MAX(K$3:K1754)+1,0)</f>
        <v>0</v>
      </c>
    </row>
    <row r="1756" spans="8:11" ht="15" customHeight="1" x14ac:dyDescent="0.15">
      <c r="H1756" s="5">
        <f t="shared" si="28"/>
        <v>0</v>
      </c>
      <c r="I1756" s="5">
        <f>IF(MAX(I$1:I1753)&gt;=B$16,0,IF(OR(I1755=C$4,I1755=C$5,I1755=C$6,I1755=C$7,I1755=C$8,I1755=C$9,I1755=C$10,I1755=C$11,I1755=C$12,I1755=C$13,I1755=C$14,I1755=C$15),"本月合计",IF(I1755="本月合计","本年累计",MAX(I$3:I1755)+1)))</f>
        <v>0</v>
      </c>
      <c r="J1756" s="3">
        <f>IF(T1756="",0,IF(INT(LEFT(T1756,C$21))=B$21,MAX(J$3:J1755)+1,0))</f>
        <v>0</v>
      </c>
      <c r="K1756" s="6">
        <f>IF(AND(O1756=B$23,Q1756=B$24),MAX(K$3:K1755)+1,0)</f>
        <v>0</v>
      </c>
    </row>
    <row r="1757" spans="8:11" ht="15" customHeight="1" x14ac:dyDescent="0.15">
      <c r="H1757" s="5">
        <f t="shared" si="28"/>
        <v>0</v>
      </c>
      <c r="I1757" s="5">
        <f>IF(MAX(I$1:I1754)&gt;=B$16,0,IF(OR(I1756=C$4,I1756=C$5,I1756=C$6,I1756=C$7,I1756=C$8,I1756=C$9,I1756=C$10,I1756=C$11,I1756=C$12,I1756=C$13,I1756=C$14,I1756=C$15),"本月合计",IF(I1756="本月合计","本年累计",MAX(I$3:I1756)+1)))</f>
        <v>0</v>
      </c>
      <c r="J1757" s="3">
        <f>IF(T1757="",0,IF(INT(LEFT(T1757,C$21))=B$21,MAX(J$3:J1756)+1,0))</f>
        <v>0</v>
      </c>
      <c r="K1757" s="6">
        <f>IF(AND(O1757=B$23,Q1757=B$24),MAX(K$3:K1756)+1,0)</f>
        <v>0</v>
      </c>
    </row>
    <row r="1758" spans="8:11" ht="15" customHeight="1" x14ac:dyDescent="0.15">
      <c r="H1758" s="5">
        <f t="shared" si="28"/>
        <v>0</v>
      </c>
      <c r="I1758" s="5">
        <f>IF(MAX(I$1:I1755)&gt;=B$16,0,IF(OR(I1757=C$4,I1757=C$5,I1757=C$6,I1757=C$7,I1757=C$8,I1757=C$9,I1757=C$10,I1757=C$11,I1757=C$12,I1757=C$13,I1757=C$14,I1757=C$15),"本月合计",IF(I1757="本月合计","本年累计",MAX(I$3:I1757)+1)))</f>
        <v>0</v>
      </c>
      <c r="J1758" s="3">
        <f>IF(T1758="",0,IF(INT(LEFT(T1758,C$21))=B$21,MAX(J$3:J1757)+1,0))</f>
        <v>0</v>
      </c>
      <c r="K1758" s="6">
        <f>IF(AND(O1758=B$23,Q1758=B$24),MAX(K$3:K1757)+1,0)</f>
        <v>0</v>
      </c>
    </row>
    <row r="1759" spans="8:11" ht="15" customHeight="1" x14ac:dyDescent="0.15">
      <c r="H1759" s="5">
        <f t="shared" si="28"/>
        <v>0</v>
      </c>
      <c r="I1759" s="5">
        <f>IF(MAX(I$1:I1756)&gt;=B$16,0,IF(OR(I1758=C$4,I1758=C$5,I1758=C$6,I1758=C$7,I1758=C$8,I1758=C$9,I1758=C$10,I1758=C$11,I1758=C$12,I1758=C$13,I1758=C$14,I1758=C$15),"本月合计",IF(I1758="本月合计","本年累计",MAX(I$3:I1758)+1)))</f>
        <v>0</v>
      </c>
      <c r="J1759" s="3">
        <f>IF(T1759="",0,IF(INT(LEFT(T1759,C$21))=B$21,MAX(J$3:J1758)+1,0))</f>
        <v>0</v>
      </c>
      <c r="K1759" s="6">
        <f>IF(AND(O1759=B$23,Q1759=B$24),MAX(K$3:K1758)+1,0)</f>
        <v>0</v>
      </c>
    </row>
    <row r="1760" spans="8:11" ht="15" customHeight="1" x14ac:dyDescent="0.15">
      <c r="H1760" s="5">
        <f t="shared" si="28"/>
        <v>0</v>
      </c>
      <c r="I1760" s="5">
        <f>IF(MAX(I$1:I1757)&gt;=B$16,0,IF(OR(I1759=C$4,I1759=C$5,I1759=C$6,I1759=C$7,I1759=C$8,I1759=C$9,I1759=C$10,I1759=C$11,I1759=C$12,I1759=C$13,I1759=C$14,I1759=C$15),"本月合计",IF(I1759="本月合计","本年累计",MAX(I$3:I1759)+1)))</f>
        <v>0</v>
      </c>
      <c r="J1760" s="3">
        <f>IF(T1760="",0,IF(INT(LEFT(T1760,C$21))=B$21,MAX(J$3:J1759)+1,0))</f>
        <v>0</v>
      </c>
      <c r="K1760" s="6">
        <f>IF(AND(O1760=B$23,Q1760=B$24),MAX(K$3:K1759)+1,0)</f>
        <v>0</v>
      </c>
    </row>
    <row r="1761" spans="8:11" ht="15" customHeight="1" x14ac:dyDescent="0.15">
      <c r="H1761" s="5">
        <f t="shared" si="28"/>
        <v>0</v>
      </c>
      <c r="I1761" s="5">
        <f>IF(MAX(I$1:I1758)&gt;=B$16,0,IF(OR(I1760=C$4,I1760=C$5,I1760=C$6,I1760=C$7,I1760=C$8,I1760=C$9,I1760=C$10,I1760=C$11,I1760=C$12,I1760=C$13,I1760=C$14,I1760=C$15),"本月合计",IF(I1760="本月合计","本年累计",MAX(I$3:I1760)+1)))</f>
        <v>0</v>
      </c>
      <c r="J1761" s="3">
        <f>IF(T1761="",0,IF(INT(LEFT(T1761,C$21))=B$21,MAX(J$3:J1760)+1,0))</f>
        <v>0</v>
      </c>
      <c r="K1761" s="6">
        <f>IF(AND(O1761=B$23,Q1761=B$24),MAX(K$3:K1760)+1,0)</f>
        <v>0</v>
      </c>
    </row>
    <row r="1762" spans="8:11" ht="15" customHeight="1" x14ac:dyDescent="0.15">
      <c r="H1762" s="5">
        <f t="shared" si="28"/>
        <v>0</v>
      </c>
      <c r="I1762" s="5">
        <f>IF(MAX(I$1:I1759)&gt;=B$16,0,IF(OR(I1761=C$4,I1761=C$5,I1761=C$6,I1761=C$7,I1761=C$8,I1761=C$9,I1761=C$10,I1761=C$11,I1761=C$12,I1761=C$13,I1761=C$14,I1761=C$15),"本月合计",IF(I1761="本月合计","本年累计",MAX(I$3:I1761)+1)))</f>
        <v>0</v>
      </c>
      <c r="J1762" s="3">
        <f>IF(T1762="",0,IF(INT(LEFT(T1762,C$21))=B$21,MAX(J$3:J1761)+1,0))</f>
        <v>0</v>
      </c>
      <c r="K1762" s="6">
        <f>IF(AND(O1762=B$23,Q1762=B$24),MAX(K$3:K1761)+1,0)</f>
        <v>0</v>
      </c>
    </row>
    <row r="1763" spans="8:11" ht="15" customHeight="1" x14ac:dyDescent="0.15">
      <c r="H1763" s="5">
        <f t="shared" si="28"/>
        <v>0</v>
      </c>
      <c r="I1763" s="5">
        <f>IF(MAX(I$1:I1760)&gt;=B$16,0,IF(OR(I1762=C$4,I1762=C$5,I1762=C$6,I1762=C$7,I1762=C$8,I1762=C$9,I1762=C$10,I1762=C$11,I1762=C$12,I1762=C$13,I1762=C$14,I1762=C$15),"本月合计",IF(I1762="本月合计","本年累计",MAX(I$3:I1762)+1)))</f>
        <v>0</v>
      </c>
      <c r="J1763" s="3">
        <f>IF(T1763="",0,IF(INT(LEFT(T1763,C$21))=B$21,MAX(J$3:J1762)+1,0))</f>
        <v>0</v>
      </c>
      <c r="K1763" s="6">
        <f>IF(AND(O1763=B$23,Q1763=B$24),MAX(K$3:K1762)+1,0)</f>
        <v>0</v>
      </c>
    </row>
    <row r="1764" spans="8:11" ht="15" customHeight="1" x14ac:dyDescent="0.15">
      <c r="H1764" s="5">
        <f t="shared" si="28"/>
        <v>0</v>
      </c>
      <c r="I1764" s="5">
        <f>IF(MAX(I$1:I1761)&gt;=B$16,0,IF(OR(I1763=C$4,I1763=C$5,I1763=C$6,I1763=C$7,I1763=C$8,I1763=C$9,I1763=C$10,I1763=C$11,I1763=C$12,I1763=C$13,I1763=C$14,I1763=C$15),"本月合计",IF(I1763="本月合计","本年累计",MAX(I$3:I1763)+1)))</f>
        <v>0</v>
      </c>
      <c r="J1764" s="3">
        <f>IF(T1764="",0,IF(INT(LEFT(T1764,C$21))=B$21,MAX(J$3:J1763)+1,0))</f>
        <v>0</v>
      </c>
      <c r="K1764" s="6">
        <f>IF(AND(O1764=B$23,Q1764=B$24),MAX(K$3:K1763)+1,0)</f>
        <v>0</v>
      </c>
    </row>
    <row r="1765" spans="8:11" ht="15" customHeight="1" x14ac:dyDescent="0.15">
      <c r="H1765" s="5">
        <f t="shared" si="28"/>
        <v>0</v>
      </c>
      <c r="I1765" s="5">
        <f>IF(MAX(I$1:I1762)&gt;=B$16,0,IF(OR(I1764=C$4,I1764=C$5,I1764=C$6,I1764=C$7,I1764=C$8,I1764=C$9,I1764=C$10,I1764=C$11,I1764=C$12,I1764=C$13,I1764=C$14,I1764=C$15),"本月合计",IF(I1764="本月合计","本年累计",MAX(I$3:I1764)+1)))</f>
        <v>0</v>
      </c>
      <c r="J1765" s="3">
        <f>IF(T1765="",0,IF(INT(LEFT(T1765,C$21))=B$21,MAX(J$3:J1764)+1,0))</f>
        <v>0</v>
      </c>
      <c r="K1765" s="6">
        <f>IF(AND(O1765=B$23,Q1765=B$24),MAX(K$3:K1764)+1,0)</f>
        <v>0</v>
      </c>
    </row>
    <row r="1766" spans="8:11" ht="15" customHeight="1" x14ac:dyDescent="0.15">
      <c r="H1766" s="5">
        <f t="shared" si="28"/>
        <v>0</v>
      </c>
      <c r="I1766" s="5">
        <f>IF(MAX(I$1:I1763)&gt;=B$16,0,IF(OR(I1765=C$4,I1765=C$5,I1765=C$6,I1765=C$7,I1765=C$8,I1765=C$9,I1765=C$10,I1765=C$11,I1765=C$12,I1765=C$13,I1765=C$14,I1765=C$15),"本月合计",IF(I1765="本月合计","本年累计",MAX(I$3:I1765)+1)))</f>
        <v>0</v>
      </c>
      <c r="J1766" s="3">
        <f>IF(T1766="",0,IF(INT(LEFT(T1766,C$21))=B$21,MAX(J$3:J1765)+1,0))</f>
        <v>0</v>
      </c>
      <c r="K1766" s="6">
        <f>IF(AND(O1766=B$23,Q1766=B$24),MAX(K$3:K1765)+1,0)</f>
        <v>0</v>
      </c>
    </row>
    <row r="1767" spans="8:11" ht="15" customHeight="1" x14ac:dyDescent="0.15">
      <c r="H1767" s="5">
        <f t="shared" si="28"/>
        <v>0</v>
      </c>
      <c r="I1767" s="5">
        <f>IF(MAX(I$1:I1764)&gt;=B$16,0,IF(OR(I1766=C$4,I1766=C$5,I1766=C$6,I1766=C$7,I1766=C$8,I1766=C$9,I1766=C$10,I1766=C$11,I1766=C$12,I1766=C$13,I1766=C$14,I1766=C$15),"本月合计",IF(I1766="本月合计","本年累计",MAX(I$3:I1766)+1)))</f>
        <v>0</v>
      </c>
      <c r="J1767" s="3">
        <f>IF(T1767="",0,IF(INT(LEFT(T1767,C$21))=B$21,MAX(J$3:J1766)+1,0))</f>
        <v>0</v>
      </c>
      <c r="K1767" s="6">
        <f>IF(AND(O1767=B$23,Q1767=B$24),MAX(K$3:K1766)+1,0)</f>
        <v>0</v>
      </c>
    </row>
    <row r="1768" spans="8:11" ht="15" customHeight="1" x14ac:dyDescent="0.15">
      <c r="H1768" s="5">
        <f t="shared" si="28"/>
        <v>0</v>
      </c>
      <c r="I1768" s="5">
        <f>IF(MAX(I$1:I1765)&gt;=B$16,0,IF(OR(I1767=C$4,I1767=C$5,I1767=C$6,I1767=C$7,I1767=C$8,I1767=C$9,I1767=C$10,I1767=C$11,I1767=C$12,I1767=C$13,I1767=C$14,I1767=C$15),"本月合计",IF(I1767="本月合计","本年累计",MAX(I$3:I1767)+1)))</f>
        <v>0</v>
      </c>
      <c r="J1768" s="3">
        <f>IF(T1768="",0,IF(INT(LEFT(T1768,C$21))=B$21,MAX(J$3:J1767)+1,0))</f>
        <v>0</v>
      </c>
      <c r="K1768" s="6">
        <f>IF(AND(O1768=B$23,Q1768=B$24),MAX(K$3:K1767)+1,0)</f>
        <v>0</v>
      </c>
    </row>
    <row r="1769" spans="8:11" ht="15" customHeight="1" x14ac:dyDescent="0.15">
      <c r="H1769" s="5">
        <f t="shared" si="28"/>
        <v>0</v>
      </c>
      <c r="I1769" s="5">
        <f>IF(MAX(I$1:I1766)&gt;=B$16,0,IF(OR(I1768=C$4,I1768=C$5,I1768=C$6,I1768=C$7,I1768=C$8,I1768=C$9,I1768=C$10,I1768=C$11,I1768=C$12,I1768=C$13,I1768=C$14,I1768=C$15),"本月合计",IF(I1768="本月合计","本年累计",MAX(I$3:I1768)+1)))</f>
        <v>0</v>
      </c>
      <c r="J1769" s="3">
        <f>IF(T1769="",0,IF(INT(LEFT(T1769,C$21))=B$21,MAX(J$3:J1768)+1,0))</f>
        <v>0</v>
      </c>
      <c r="K1769" s="6">
        <f>IF(AND(O1769=B$23,Q1769=B$24),MAX(K$3:K1768)+1,0)</f>
        <v>0</v>
      </c>
    </row>
    <row r="1770" spans="8:11" ht="15" customHeight="1" x14ac:dyDescent="0.15">
      <c r="H1770" s="5">
        <f t="shared" si="28"/>
        <v>0</v>
      </c>
      <c r="I1770" s="5">
        <f>IF(MAX(I$1:I1767)&gt;=B$16,0,IF(OR(I1769=C$4,I1769=C$5,I1769=C$6,I1769=C$7,I1769=C$8,I1769=C$9,I1769=C$10,I1769=C$11,I1769=C$12,I1769=C$13,I1769=C$14,I1769=C$15),"本月合计",IF(I1769="本月合计","本年累计",MAX(I$3:I1769)+1)))</f>
        <v>0</v>
      </c>
      <c r="J1770" s="3">
        <f>IF(T1770="",0,IF(INT(LEFT(T1770,C$21))=B$21,MAX(J$3:J1769)+1,0))</f>
        <v>0</v>
      </c>
      <c r="K1770" s="6">
        <f>IF(AND(O1770=B$23,Q1770=B$24),MAX(K$3:K1769)+1,0)</f>
        <v>0</v>
      </c>
    </row>
    <row r="1771" spans="8:11" ht="15" customHeight="1" x14ac:dyDescent="0.15">
      <c r="H1771" s="5">
        <f t="shared" si="28"/>
        <v>0</v>
      </c>
      <c r="I1771" s="5">
        <f>IF(MAX(I$1:I1768)&gt;=B$16,0,IF(OR(I1770=C$4,I1770=C$5,I1770=C$6,I1770=C$7,I1770=C$8,I1770=C$9,I1770=C$10,I1770=C$11,I1770=C$12,I1770=C$13,I1770=C$14,I1770=C$15),"本月合计",IF(I1770="本月合计","本年累计",MAX(I$3:I1770)+1)))</f>
        <v>0</v>
      </c>
      <c r="J1771" s="3">
        <f>IF(T1771="",0,IF(INT(LEFT(T1771,C$21))=B$21,MAX(J$3:J1770)+1,0))</f>
        <v>0</v>
      </c>
      <c r="K1771" s="6">
        <f>IF(AND(O1771=B$23,Q1771=B$24),MAX(K$3:K1770)+1,0)</f>
        <v>0</v>
      </c>
    </row>
    <row r="1772" spans="8:11" ht="15" customHeight="1" x14ac:dyDescent="0.15">
      <c r="H1772" s="5">
        <f t="shared" si="28"/>
        <v>0</v>
      </c>
      <c r="I1772" s="5">
        <f>IF(MAX(I$1:I1769)&gt;=B$16,0,IF(OR(I1771=C$4,I1771=C$5,I1771=C$6,I1771=C$7,I1771=C$8,I1771=C$9,I1771=C$10,I1771=C$11,I1771=C$12,I1771=C$13,I1771=C$14,I1771=C$15),"本月合计",IF(I1771="本月合计","本年累计",MAX(I$3:I1771)+1)))</f>
        <v>0</v>
      </c>
      <c r="J1772" s="3">
        <f>IF(T1772="",0,IF(INT(LEFT(T1772,C$21))=B$21,MAX(J$3:J1771)+1,0))</f>
        <v>0</v>
      </c>
      <c r="K1772" s="6">
        <f>IF(AND(O1772=B$23,Q1772=B$24),MAX(K$3:K1771)+1,0)</f>
        <v>0</v>
      </c>
    </row>
    <row r="1773" spans="8:11" ht="15" customHeight="1" x14ac:dyDescent="0.15">
      <c r="H1773" s="5">
        <f t="shared" si="28"/>
        <v>0</v>
      </c>
      <c r="I1773" s="5">
        <f>IF(MAX(I$1:I1770)&gt;=B$16,0,IF(OR(I1772=C$4,I1772=C$5,I1772=C$6,I1772=C$7,I1772=C$8,I1772=C$9,I1772=C$10,I1772=C$11,I1772=C$12,I1772=C$13,I1772=C$14,I1772=C$15),"本月合计",IF(I1772="本月合计","本年累计",MAX(I$3:I1772)+1)))</f>
        <v>0</v>
      </c>
      <c r="J1773" s="3">
        <f>IF(T1773="",0,IF(INT(LEFT(T1773,C$21))=B$21,MAX(J$3:J1772)+1,0))</f>
        <v>0</v>
      </c>
      <c r="K1773" s="6">
        <f>IF(AND(O1773=B$23,Q1773=B$24),MAX(K$3:K1772)+1,0)</f>
        <v>0</v>
      </c>
    </row>
    <row r="1774" spans="8:11" ht="15" customHeight="1" x14ac:dyDescent="0.15">
      <c r="H1774" s="5">
        <f t="shared" si="28"/>
        <v>0</v>
      </c>
      <c r="I1774" s="5">
        <f>IF(MAX(I$1:I1771)&gt;=B$16,0,IF(OR(I1773=C$4,I1773=C$5,I1773=C$6,I1773=C$7,I1773=C$8,I1773=C$9,I1773=C$10,I1773=C$11,I1773=C$12,I1773=C$13,I1773=C$14,I1773=C$15),"本月合计",IF(I1773="本月合计","本年累计",MAX(I$3:I1773)+1)))</f>
        <v>0</v>
      </c>
      <c r="J1774" s="3">
        <f>IF(T1774="",0,IF(INT(LEFT(T1774,C$21))=B$21,MAX(J$3:J1773)+1,0))</f>
        <v>0</v>
      </c>
      <c r="K1774" s="6">
        <f>IF(AND(O1774=B$23,Q1774=B$24),MAX(K$3:K1773)+1,0)</f>
        <v>0</v>
      </c>
    </row>
    <row r="1775" spans="8:11" ht="15" customHeight="1" x14ac:dyDescent="0.15">
      <c r="H1775" s="5">
        <f t="shared" si="28"/>
        <v>0</v>
      </c>
      <c r="I1775" s="5">
        <f>IF(MAX(I$1:I1772)&gt;=B$16,0,IF(OR(I1774=C$4,I1774=C$5,I1774=C$6,I1774=C$7,I1774=C$8,I1774=C$9,I1774=C$10,I1774=C$11,I1774=C$12,I1774=C$13,I1774=C$14,I1774=C$15),"本月合计",IF(I1774="本月合计","本年累计",MAX(I$3:I1774)+1)))</f>
        <v>0</v>
      </c>
      <c r="J1775" s="3">
        <f>IF(T1775="",0,IF(INT(LEFT(T1775,C$21))=B$21,MAX(J$3:J1774)+1,0))</f>
        <v>0</v>
      </c>
      <c r="K1775" s="6">
        <f>IF(AND(O1775=B$23,Q1775=B$24),MAX(K$3:K1774)+1,0)</f>
        <v>0</v>
      </c>
    </row>
    <row r="1776" spans="8:11" ht="15" customHeight="1" x14ac:dyDescent="0.15">
      <c r="H1776" s="5">
        <f t="shared" si="28"/>
        <v>0</v>
      </c>
      <c r="I1776" s="5">
        <f>IF(MAX(I$1:I1773)&gt;=B$16,0,IF(OR(I1775=C$4,I1775=C$5,I1775=C$6,I1775=C$7,I1775=C$8,I1775=C$9,I1775=C$10,I1775=C$11,I1775=C$12,I1775=C$13,I1775=C$14,I1775=C$15),"本月合计",IF(I1775="本月合计","本年累计",MAX(I$3:I1775)+1)))</f>
        <v>0</v>
      </c>
      <c r="J1776" s="3">
        <f>IF(T1776="",0,IF(INT(LEFT(T1776,C$21))=B$21,MAX(J$3:J1775)+1,0))</f>
        <v>0</v>
      </c>
      <c r="K1776" s="6">
        <f>IF(AND(O1776=B$23,Q1776=B$24),MAX(K$3:K1775)+1,0)</f>
        <v>0</v>
      </c>
    </row>
    <row r="1777" spans="8:11" ht="15" customHeight="1" x14ac:dyDescent="0.15">
      <c r="H1777" s="5">
        <f t="shared" si="28"/>
        <v>0</v>
      </c>
      <c r="I1777" s="5">
        <f>IF(MAX(I$1:I1774)&gt;=B$16,0,IF(OR(I1776=C$4,I1776=C$5,I1776=C$6,I1776=C$7,I1776=C$8,I1776=C$9,I1776=C$10,I1776=C$11,I1776=C$12,I1776=C$13,I1776=C$14,I1776=C$15),"本月合计",IF(I1776="本月合计","本年累计",MAX(I$3:I1776)+1)))</f>
        <v>0</v>
      </c>
      <c r="J1777" s="3">
        <f>IF(T1777="",0,IF(INT(LEFT(T1777,C$21))=B$21,MAX(J$3:J1776)+1,0))</f>
        <v>0</v>
      </c>
      <c r="K1777" s="6">
        <f>IF(AND(O1777=B$23,Q1777=B$24),MAX(K$3:K1776)+1,0)</f>
        <v>0</v>
      </c>
    </row>
    <row r="1778" spans="8:11" ht="15" customHeight="1" x14ac:dyDescent="0.15">
      <c r="H1778" s="5">
        <f t="shared" si="28"/>
        <v>0</v>
      </c>
      <c r="I1778" s="5">
        <f>IF(MAX(I$1:I1775)&gt;=B$16,0,IF(OR(I1777=C$4,I1777=C$5,I1777=C$6,I1777=C$7,I1777=C$8,I1777=C$9,I1777=C$10,I1777=C$11,I1777=C$12,I1777=C$13,I1777=C$14,I1777=C$15),"本月合计",IF(I1777="本月合计","本年累计",MAX(I$3:I1777)+1)))</f>
        <v>0</v>
      </c>
      <c r="J1778" s="3">
        <f>IF(T1778="",0,IF(INT(LEFT(T1778,C$21))=B$21,MAX(J$3:J1777)+1,0))</f>
        <v>0</v>
      </c>
      <c r="K1778" s="6">
        <f>IF(AND(O1778=B$23,Q1778=B$24),MAX(K$3:K1777)+1,0)</f>
        <v>0</v>
      </c>
    </row>
    <row r="1779" spans="8:11" ht="15" customHeight="1" x14ac:dyDescent="0.15">
      <c r="H1779" s="5">
        <f t="shared" si="28"/>
        <v>0</v>
      </c>
      <c r="I1779" s="5">
        <f>IF(MAX(I$1:I1776)&gt;=B$16,0,IF(OR(I1778=C$4,I1778=C$5,I1778=C$6,I1778=C$7,I1778=C$8,I1778=C$9,I1778=C$10,I1778=C$11,I1778=C$12,I1778=C$13,I1778=C$14,I1778=C$15),"本月合计",IF(I1778="本月合计","本年累计",MAX(I$3:I1778)+1)))</f>
        <v>0</v>
      </c>
      <c r="J1779" s="3">
        <f>IF(T1779="",0,IF(INT(LEFT(T1779,C$21))=B$21,MAX(J$3:J1778)+1,0))</f>
        <v>0</v>
      </c>
      <c r="K1779" s="6">
        <f>IF(AND(O1779=B$23,Q1779=B$24),MAX(K$3:K1778)+1,0)</f>
        <v>0</v>
      </c>
    </row>
    <row r="1780" spans="8:11" ht="15" customHeight="1" x14ac:dyDescent="0.15">
      <c r="H1780" s="5">
        <f t="shared" si="28"/>
        <v>0</v>
      </c>
      <c r="I1780" s="5">
        <f>IF(MAX(I$1:I1777)&gt;=B$16,0,IF(OR(I1779=C$4,I1779=C$5,I1779=C$6,I1779=C$7,I1779=C$8,I1779=C$9,I1779=C$10,I1779=C$11,I1779=C$12,I1779=C$13,I1779=C$14,I1779=C$15),"本月合计",IF(I1779="本月合计","本年累计",MAX(I$3:I1779)+1)))</f>
        <v>0</v>
      </c>
      <c r="J1780" s="3">
        <f>IF(T1780="",0,IF(INT(LEFT(T1780,C$21))=B$21,MAX(J$3:J1779)+1,0))</f>
        <v>0</v>
      </c>
      <c r="K1780" s="6">
        <f>IF(AND(O1780=B$23,Q1780=B$24),MAX(K$3:K1779)+1,0)</f>
        <v>0</v>
      </c>
    </row>
    <row r="1781" spans="8:11" ht="15" customHeight="1" x14ac:dyDescent="0.15">
      <c r="H1781" s="5">
        <f t="shared" si="28"/>
        <v>0</v>
      </c>
      <c r="I1781" s="5">
        <f>IF(MAX(I$1:I1778)&gt;=B$16,0,IF(OR(I1780=C$4,I1780=C$5,I1780=C$6,I1780=C$7,I1780=C$8,I1780=C$9,I1780=C$10,I1780=C$11,I1780=C$12,I1780=C$13,I1780=C$14,I1780=C$15),"本月合计",IF(I1780="本月合计","本年累计",MAX(I$3:I1780)+1)))</f>
        <v>0</v>
      </c>
      <c r="J1781" s="3">
        <f>IF(T1781="",0,IF(INT(LEFT(T1781,C$21))=B$21,MAX(J$3:J1780)+1,0))</f>
        <v>0</v>
      </c>
      <c r="K1781" s="6">
        <f>IF(AND(O1781=B$23,Q1781=B$24),MAX(K$3:K1780)+1,0)</f>
        <v>0</v>
      </c>
    </row>
    <row r="1782" spans="8:11" ht="15" customHeight="1" x14ac:dyDescent="0.15">
      <c r="H1782" s="5">
        <f t="shared" si="28"/>
        <v>0</v>
      </c>
      <c r="I1782" s="5">
        <f>IF(MAX(I$1:I1779)&gt;=B$16,0,IF(OR(I1781=C$4,I1781=C$5,I1781=C$6,I1781=C$7,I1781=C$8,I1781=C$9,I1781=C$10,I1781=C$11,I1781=C$12,I1781=C$13,I1781=C$14,I1781=C$15),"本月合计",IF(I1781="本月合计","本年累计",MAX(I$3:I1781)+1)))</f>
        <v>0</v>
      </c>
      <c r="J1782" s="3">
        <f>IF(T1782="",0,IF(INT(LEFT(T1782,C$21))=B$21,MAX(J$3:J1781)+1,0))</f>
        <v>0</v>
      </c>
      <c r="K1782" s="6">
        <f>IF(AND(O1782=B$23,Q1782=B$24),MAX(K$3:K1781)+1,0)</f>
        <v>0</v>
      </c>
    </row>
    <row r="1783" spans="8:11" ht="15" customHeight="1" x14ac:dyDescent="0.15">
      <c r="H1783" s="5">
        <f t="shared" si="28"/>
        <v>0</v>
      </c>
      <c r="I1783" s="5">
        <f>IF(MAX(I$1:I1780)&gt;=B$16,0,IF(OR(I1782=C$4,I1782=C$5,I1782=C$6,I1782=C$7,I1782=C$8,I1782=C$9,I1782=C$10,I1782=C$11,I1782=C$12,I1782=C$13,I1782=C$14,I1782=C$15),"本月合计",IF(I1782="本月合计","本年累计",MAX(I$3:I1782)+1)))</f>
        <v>0</v>
      </c>
      <c r="J1783" s="3">
        <f>IF(T1783="",0,IF(INT(LEFT(T1783,C$21))=B$21,MAX(J$3:J1782)+1,0))</f>
        <v>0</v>
      </c>
      <c r="K1783" s="6">
        <f>IF(AND(O1783=B$23,Q1783=B$24),MAX(K$3:K1782)+1,0)</f>
        <v>0</v>
      </c>
    </row>
    <row r="1784" spans="8:11" ht="15" customHeight="1" x14ac:dyDescent="0.15">
      <c r="H1784" s="5">
        <f t="shared" si="28"/>
        <v>0</v>
      </c>
      <c r="I1784" s="5">
        <f>IF(MAX(I$1:I1781)&gt;=B$16,0,IF(OR(I1783=C$4,I1783=C$5,I1783=C$6,I1783=C$7,I1783=C$8,I1783=C$9,I1783=C$10,I1783=C$11,I1783=C$12,I1783=C$13,I1783=C$14,I1783=C$15),"本月合计",IF(I1783="本月合计","本年累计",MAX(I$3:I1783)+1)))</f>
        <v>0</v>
      </c>
      <c r="J1784" s="3">
        <f>IF(T1784="",0,IF(INT(LEFT(T1784,C$21))=B$21,MAX(J$3:J1783)+1,0))</f>
        <v>0</v>
      </c>
      <c r="K1784" s="6">
        <f>IF(AND(O1784=B$23,Q1784=B$24),MAX(K$3:K1783)+1,0)</f>
        <v>0</v>
      </c>
    </row>
    <row r="1785" spans="8:11" ht="15" customHeight="1" x14ac:dyDescent="0.15">
      <c r="H1785" s="5">
        <f t="shared" si="28"/>
        <v>0</v>
      </c>
      <c r="I1785" s="5">
        <f>IF(MAX(I$1:I1782)&gt;=B$16,0,IF(OR(I1784=C$4,I1784=C$5,I1784=C$6,I1784=C$7,I1784=C$8,I1784=C$9,I1784=C$10,I1784=C$11,I1784=C$12,I1784=C$13,I1784=C$14,I1784=C$15),"本月合计",IF(I1784="本月合计","本年累计",MAX(I$3:I1784)+1)))</f>
        <v>0</v>
      </c>
      <c r="J1785" s="3">
        <f>IF(T1785="",0,IF(INT(LEFT(T1785,C$21))=B$21,MAX(J$3:J1784)+1,0))</f>
        <v>0</v>
      </c>
      <c r="K1785" s="6">
        <f>IF(AND(O1785=B$23,Q1785=B$24),MAX(K$3:K1784)+1,0)</f>
        <v>0</v>
      </c>
    </row>
    <row r="1786" spans="8:11" ht="15" customHeight="1" x14ac:dyDescent="0.15">
      <c r="H1786" s="5">
        <f t="shared" si="28"/>
        <v>0</v>
      </c>
      <c r="I1786" s="5">
        <f>IF(MAX(I$1:I1783)&gt;=B$16,0,IF(OR(I1785=C$4,I1785=C$5,I1785=C$6,I1785=C$7,I1785=C$8,I1785=C$9,I1785=C$10,I1785=C$11,I1785=C$12,I1785=C$13,I1785=C$14,I1785=C$15),"本月合计",IF(I1785="本月合计","本年累计",MAX(I$3:I1785)+1)))</f>
        <v>0</v>
      </c>
      <c r="J1786" s="3">
        <f>IF(T1786="",0,IF(INT(LEFT(T1786,C$21))=B$21,MAX(J$3:J1785)+1,0))</f>
        <v>0</v>
      </c>
      <c r="K1786" s="6">
        <f>IF(AND(O1786=B$23,Q1786=B$24),MAX(K$3:K1785)+1,0)</f>
        <v>0</v>
      </c>
    </row>
    <row r="1787" spans="8:11" ht="15" customHeight="1" x14ac:dyDescent="0.15">
      <c r="H1787" s="5">
        <f t="shared" si="28"/>
        <v>0</v>
      </c>
      <c r="I1787" s="5">
        <f>IF(MAX(I$1:I1784)&gt;=B$16,0,IF(OR(I1786=C$4,I1786=C$5,I1786=C$6,I1786=C$7,I1786=C$8,I1786=C$9,I1786=C$10,I1786=C$11,I1786=C$12,I1786=C$13,I1786=C$14,I1786=C$15),"本月合计",IF(I1786="本月合计","本年累计",MAX(I$3:I1786)+1)))</f>
        <v>0</v>
      </c>
      <c r="J1787" s="3">
        <f>IF(T1787="",0,IF(INT(LEFT(T1787,C$21))=B$21,MAX(J$3:J1786)+1,0))</f>
        <v>0</v>
      </c>
      <c r="K1787" s="6">
        <f>IF(AND(O1787=B$23,Q1787=B$24),MAX(K$3:K1786)+1,0)</f>
        <v>0</v>
      </c>
    </row>
    <row r="1788" spans="8:11" ht="15" customHeight="1" x14ac:dyDescent="0.15">
      <c r="H1788" s="5">
        <f t="shared" si="28"/>
        <v>0</v>
      </c>
      <c r="I1788" s="5">
        <f>IF(MAX(I$1:I1785)&gt;=B$16,0,IF(OR(I1787=C$4,I1787=C$5,I1787=C$6,I1787=C$7,I1787=C$8,I1787=C$9,I1787=C$10,I1787=C$11,I1787=C$12,I1787=C$13,I1787=C$14,I1787=C$15),"本月合计",IF(I1787="本月合计","本年累计",MAX(I$3:I1787)+1)))</f>
        <v>0</v>
      </c>
      <c r="J1788" s="3">
        <f>IF(T1788="",0,IF(INT(LEFT(T1788,C$21))=B$21,MAX(J$3:J1787)+1,0))</f>
        <v>0</v>
      </c>
      <c r="K1788" s="6">
        <f>IF(AND(O1788=B$23,Q1788=B$24),MAX(K$3:K1787)+1,0)</f>
        <v>0</v>
      </c>
    </row>
    <row r="1789" spans="8:11" ht="15" customHeight="1" x14ac:dyDescent="0.15">
      <c r="H1789" s="5">
        <f t="shared" si="28"/>
        <v>0</v>
      </c>
      <c r="I1789" s="5">
        <f>IF(MAX(I$1:I1786)&gt;=B$16,0,IF(OR(I1788=C$4,I1788=C$5,I1788=C$6,I1788=C$7,I1788=C$8,I1788=C$9,I1788=C$10,I1788=C$11,I1788=C$12,I1788=C$13,I1788=C$14,I1788=C$15),"本月合计",IF(I1788="本月合计","本年累计",MAX(I$3:I1788)+1)))</f>
        <v>0</v>
      </c>
      <c r="J1789" s="3">
        <f>IF(T1789="",0,IF(INT(LEFT(T1789,C$21))=B$21,MAX(J$3:J1788)+1,0))</f>
        <v>0</v>
      </c>
      <c r="K1789" s="6">
        <f>IF(AND(O1789=B$23,Q1789=B$24),MAX(K$3:K1788)+1,0)</f>
        <v>0</v>
      </c>
    </row>
    <row r="1790" spans="8:11" ht="15" customHeight="1" x14ac:dyDescent="0.15">
      <c r="H1790" s="5">
        <f t="shared" si="28"/>
        <v>0</v>
      </c>
      <c r="I1790" s="5">
        <f>IF(MAX(I$1:I1787)&gt;=B$16,0,IF(OR(I1789=C$4,I1789=C$5,I1789=C$6,I1789=C$7,I1789=C$8,I1789=C$9,I1789=C$10,I1789=C$11,I1789=C$12,I1789=C$13,I1789=C$14,I1789=C$15),"本月合计",IF(I1789="本月合计","本年累计",MAX(I$3:I1789)+1)))</f>
        <v>0</v>
      </c>
      <c r="J1790" s="3">
        <f>IF(T1790="",0,IF(INT(LEFT(T1790,C$21))=B$21,MAX(J$3:J1789)+1,0))</f>
        <v>0</v>
      </c>
      <c r="K1790" s="6">
        <f>IF(AND(O1790=B$23,Q1790=B$24),MAX(K$3:K1789)+1,0)</f>
        <v>0</v>
      </c>
    </row>
    <row r="1791" spans="8:11" ht="15" customHeight="1" x14ac:dyDescent="0.15">
      <c r="H1791" s="5">
        <f t="shared" si="28"/>
        <v>0</v>
      </c>
      <c r="I1791" s="5">
        <f>IF(MAX(I$1:I1788)&gt;=B$16,0,IF(OR(I1790=C$4,I1790=C$5,I1790=C$6,I1790=C$7,I1790=C$8,I1790=C$9,I1790=C$10,I1790=C$11,I1790=C$12,I1790=C$13,I1790=C$14,I1790=C$15),"本月合计",IF(I1790="本月合计","本年累计",MAX(I$3:I1790)+1)))</f>
        <v>0</v>
      </c>
      <c r="J1791" s="3">
        <f>IF(T1791="",0,IF(INT(LEFT(T1791,C$21))=B$21,MAX(J$3:J1790)+1,0))</f>
        <v>0</v>
      </c>
      <c r="K1791" s="6">
        <f>IF(AND(O1791=B$23,Q1791=B$24),MAX(K$3:K1790)+1,0)</f>
        <v>0</v>
      </c>
    </row>
    <row r="1792" spans="8:11" ht="15" customHeight="1" x14ac:dyDescent="0.15">
      <c r="H1792" s="5">
        <f t="shared" si="28"/>
        <v>0</v>
      </c>
      <c r="I1792" s="5">
        <f>IF(MAX(I$1:I1789)&gt;=B$16,0,IF(OR(I1791=C$4,I1791=C$5,I1791=C$6,I1791=C$7,I1791=C$8,I1791=C$9,I1791=C$10,I1791=C$11,I1791=C$12,I1791=C$13,I1791=C$14,I1791=C$15),"本月合计",IF(I1791="本月合计","本年累计",MAX(I$3:I1791)+1)))</f>
        <v>0</v>
      </c>
      <c r="J1792" s="3">
        <f>IF(T1792="",0,IF(INT(LEFT(T1792,C$21))=B$21,MAX(J$3:J1791)+1,0))</f>
        <v>0</v>
      </c>
      <c r="K1792" s="6">
        <f>IF(AND(O1792=B$23,Q1792=B$24),MAX(K$3:K1791)+1,0)</f>
        <v>0</v>
      </c>
    </row>
    <row r="1793" spans="8:11" ht="15" customHeight="1" x14ac:dyDescent="0.15">
      <c r="H1793" s="5">
        <f t="shared" si="28"/>
        <v>0</v>
      </c>
      <c r="I1793" s="5">
        <f>IF(MAX(I$1:I1790)&gt;=B$16,0,IF(OR(I1792=C$4,I1792=C$5,I1792=C$6,I1792=C$7,I1792=C$8,I1792=C$9,I1792=C$10,I1792=C$11,I1792=C$12,I1792=C$13,I1792=C$14,I1792=C$15),"本月合计",IF(I1792="本月合计","本年累计",MAX(I$3:I1792)+1)))</f>
        <v>0</v>
      </c>
      <c r="J1793" s="3">
        <f>IF(T1793="",0,IF(INT(LEFT(T1793,C$21))=B$21,MAX(J$3:J1792)+1,0))</f>
        <v>0</v>
      </c>
      <c r="K1793" s="6">
        <f>IF(AND(O1793=B$23,Q1793=B$24),MAX(K$3:K1792)+1,0)</f>
        <v>0</v>
      </c>
    </row>
    <row r="1794" spans="8:11" ht="15" customHeight="1" x14ac:dyDescent="0.15">
      <c r="H1794" s="5">
        <f t="shared" si="28"/>
        <v>0</v>
      </c>
      <c r="I1794" s="5">
        <f>IF(MAX(I$1:I1791)&gt;=B$16,0,IF(OR(I1793=C$4,I1793=C$5,I1793=C$6,I1793=C$7,I1793=C$8,I1793=C$9,I1793=C$10,I1793=C$11,I1793=C$12,I1793=C$13,I1793=C$14,I1793=C$15),"本月合计",IF(I1793="本月合计","本年累计",MAX(I$3:I1793)+1)))</f>
        <v>0</v>
      </c>
      <c r="J1794" s="3">
        <f>IF(T1794="",0,IF(INT(LEFT(T1794,C$21))=B$21,MAX(J$3:J1793)+1,0))</f>
        <v>0</v>
      </c>
      <c r="K1794" s="6">
        <f>IF(AND(O1794=B$23,Q1794=B$24),MAX(K$3:K1793)+1,0)</f>
        <v>0</v>
      </c>
    </row>
    <row r="1795" spans="8:11" ht="15" customHeight="1" x14ac:dyDescent="0.15">
      <c r="H1795" s="5">
        <f t="shared" si="28"/>
        <v>0</v>
      </c>
      <c r="I1795" s="5">
        <f>IF(MAX(I$1:I1792)&gt;=B$16,0,IF(OR(I1794=C$4,I1794=C$5,I1794=C$6,I1794=C$7,I1794=C$8,I1794=C$9,I1794=C$10,I1794=C$11,I1794=C$12,I1794=C$13,I1794=C$14,I1794=C$15),"本月合计",IF(I1794="本月合计","本年累计",MAX(I$3:I1794)+1)))</f>
        <v>0</v>
      </c>
      <c r="J1795" s="3">
        <f>IF(T1795="",0,IF(INT(LEFT(T1795,C$21))=B$21,MAX(J$3:J1794)+1,0))</f>
        <v>0</v>
      </c>
      <c r="K1795" s="6">
        <f>IF(AND(O1795=B$23,Q1795=B$24),MAX(K$3:K1794)+1,0)</f>
        <v>0</v>
      </c>
    </row>
    <row r="1796" spans="8:11" ht="15" customHeight="1" x14ac:dyDescent="0.15">
      <c r="H1796" s="5">
        <f t="shared" si="28"/>
        <v>0</v>
      </c>
      <c r="I1796" s="5">
        <f>IF(MAX(I$1:I1793)&gt;=B$16,0,IF(OR(I1795=C$4,I1795=C$5,I1795=C$6,I1795=C$7,I1795=C$8,I1795=C$9,I1795=C$10,I1795=C$11,I1795=C$12,I1795=C$13,I1795=C$14,I1795=C$15),"本月合计",IF(I1795="本月合计","本年累计",MAX(I$3:I1795)+1)))</f>
        <v>0</v>
      </c>
      <c r="J1796" s="3">
        <f>IF(T1796="",0,IF(INT(LEFT(T1796,C$21))=B$21,MAX(J$3:J1795)+1,0))</f>
        <v>0</v>
      </c>
      <c r="K1796" s="6">
        <f>IF(AND(O1796=B$23,Q1796=B$24),MAX(K$3:K1795)+1,0)</f>
        <v>0</v>
      </c>
    </row>
    <row r="1797" spans="8:11" ht="15" customHeight="1" x14ac:dyDescent="0.15">
      <c r="H1797" s="5">
        <f t="shared" ref="H1797:H1860" si="29">IF(I1797=0,0,ROW()-3)</f>
        <v>0</v>
      </c>
      <c r="I1797" s="5">
        <f>IF(MAX(I$1:I1794)&gt;=B$16,0,IF(OR(I1796=C$4,I1796=C$5,I1796=C$6,I1796=C$7,I1796=C$8,I1796=C$9,I1796=C$10,I1796=C$11,I1796=C$12,I1796=C$13,I1796=C$14,I1796=C$15),"本月合计",IF(I1796="本月合计","本年累计",MAX(I$3:I1796)+1)))</f>
        <v>0</v>
      </c>
      <c r="J1797" s="3">
        <f>IF(T1797="",0,IF(INT(LEFT(T1797,C$21))=B$21,MAX(J$3:J1796)+1,0))</f>
        <v>0</v>
      </c>
      <c r="K1797" s="6">
        <f>IF(AND(O1797=B$23,Q1797=B$24),MAX(K$3:K1796)+1,0)</f>
        <v>0</v>
      </c>
    </row>
    <row r="1798" spans="8:11" ht="15" customHeight="1" x14ac:dyDescent="0.15">
      <c r="H1798" s="5">
        <f t="shared" si="29"/>
        <v>0</v>
      </c>
      <c r="I1798" s="5">
        <f>IF(MAX(I$1:I1795)&gt;=B$16,0,IF(OR(I1797=C$4,I1797=C$5,I1797=C$6,I1797=C$7,I1797=C$8,I1797=C$9,I1797=C$10,I1797=C$11,I1797=C$12,I1797=C$13,I1797=C$14,I1797=C$15),"本月合计",IF(I1797="本月合计","本年累计",MAX(I$3:I1797)+1)))</f>
        <v>0</v>
      </c>
      <c r="J1798" s="3">
        <f>IF(T1798="",0,IF(INT(LEFT(T1798,C$21))=B$21,MAX(J$3:J1797)+1,0))</f>
        <v>0</v>
      </c>
      <c r="K1798" s="6">
        <f>IF(AND(O1798=B$23,Q1798=B$24),MAX(K$3:K1797)+1,0)</f>
        <v>0</v>
      </c>
    </row>
    <row r="1799" spans="8:11" ht="15" customHeight="1" x14ac:dyDescent="0.15">
      <c r="H1799" s="5">
        <f t="shared" si="29"/>
        <v>0</v>
      </c>
      <c r="I1799" s="5">
        <f>IF(MAX(I$1:I1796)&gt;=B$16,0,IF(OR(I1798=C$4,I1798=C$5,I1798=C$6,I1798=C$7,I1798=C$8,I1798=C$9,I1798=C$10,I1798=C$11,I1798=C$12,I1798=C$13,I1798=C$14,I1798=C$15),"本月合计",IF(I1798="本月合计","本年累计",MAX(I$3:I1798)+1)))</f>
        <v>0</v>
      </c>
      <c r="J1799" s="3">
        <f>IF(T1799="",0,IF(INT(LEFT(T1799,C$21))=B$21,MAX(J$3:J1798)+1,0))</f>
        <v>0</v>
      </c>
      <c r="K1799" s="6">
        <f>IF(AND(O1799=B$23,Q1799=B$24),MAX(K$3:K1798)+1,0)</f>
        <v>0</v>
      </c>
    </row>
    <row r="1800" spans="8:11" ht="15" customHeight="1" x14ac:dyDescent="0.15">
      <c r="H1800" s="5">
        <f t="shared" si="29"/>
        <v>0</v>
      </c>
      <c r="I1800" s="5">
        <f>IF(MAX(I$1:I1797)&gt;=B$16,0,IF(OR(I1799=C$4,I1799=C$5,I1799=C$6,I1799=C$7,I1799=C$8,I1799=C$9,I1799=C$10,I1799=C$11,I1799=C$12,I1799=C$13,I1799=C$14,I1799=C$15),"本月合计",IF(I1799="本月合计","本年累计",MAX(I$3:I1799)+1)))</f>
        <v>0</v>
      </c>
      <c r="J1800" s="3">
        <f>IF(T1800="",0,IF(INT(LEFT(T1800,C$21))=B$21,MAX(J$3:J1799)+1,0))</f>
        <v>0</v>
      </c>
      <c r="K1800" s="6">
        <f>IF(AND(O1800=B$23,Q1800=B$24),MAX(K$3:K1799)+1,0)</f>
        <v>0</v>
      </c>
    </row>
    <row r="1801" spans="8:11" ht="15" customHeight="1" x14ac:dyDescent="0.15">
      <c r="H1801" s="5">
        <f t="shared" si="29"/>
        <v>0</v>
      </c>
      <c r="I1801" s="5">
        <f>IF(MAX(I$1:I1798)&gt;=B$16,0,IF(OR(I1800=C$4,I1800=C$5,I1800=C$6,I1800=C$7,I1800=C$8,I1800=C$9,I1800=C$10,I1800=C$11,I1800=C$12,I1800=C$13,I1800=C$14,I1800=C$15),"本月合计",IF(I1800="本月合计","本年累计",MAX(I$3:I1800)+1)))</f>
        <v>0</v>
      </c>
      <c r="J1801" s="3">
        <f>IF(T1801="",0,IF(INT(LEFT(T1801,C$21))=B$21,MAX(J$3:J1800)+1,0))</f>
        <v>0</v>
      </c>
      <c r="K1801" s="6">
        <f>IF(AND(O1801=B$23,Q1801=B$24),MAX(K$3:K1800)+1,0)</f>
        <v>0</v>
      </c>
    </row>
    <row r="1802" spans="8:11" ht="15" customHeight="1" x14ac:dyDescent="0.15">
      <c r="H1802" s="5">
        <f t="shared" si="29"/>
        <v>0</v>
      </c>
      <c r="I1802" s="5">
        <f>IF(MAX(I$1:I1799)&gt;=B$16,0,IF(OR(I1801=C$4,I1801=C$5,I1801=C$6,I1801=C$7,I1801=C$8,I1801=C$9,I1801=C$10,I1801=C$11,I1801=C$12,I1801=C$13,I1801=C$14,I1801=C$15),"本月合计",IF(I1801="本月合计","本年累计",MAX(I$3:I1801)+1)))</f>
        <v>0</v>
      </c>
      <c r="J1802" s="3">
        <f>IF(T1802="",0,IF(INT(LEFT(T1802,C$21))=B$21,MAX(J$3:J1801)+1,0))</f>
        <v>0</v>
      </c>
      <c r="K1802" s="6">
        <f>IF(AND(O1802=B$23,Q1802=B$24),MAX(K$3:K1801)+1,0)</f>
        <v>0</v>
      </c>
    </row>
    <row r="1803" spans="8:11" ht="15" customHeight="1" x14ac:dyDescent="0.15">
      <c r="H1803" s="5">
        <f t="shared" si="29"/>
        <v>0</v>
      </c>
      <c r="I1803" s="5">
        <f>IF(MAX(I$1:I1800)&gt;=B$16,0,IF(OR(I1802=C$4,I1802=C$5,I1802=C$6,I1802=C$7,I1802=C$8,I1802=C$9,I1802=C$10,I1802=C$11,I1802=C$12,I1802=C$13,I1802=C$14,I1802=C$15),"本月合计",IF(I1802="本月合计","本年累计",MAX(I$3:I1802)+1)))</f>
        <v>0</v>
      </c>
      <c r="J1803" s="3">
        <f>IF(T1803="",0,IF(INT(LEFT(T1803,C$21))=B$21,MAX(J$3:J1802)+1,0))</f>
        <v>0</v>
      </c>
      <c r="K1803" s="6">
        <f>IF(AND(O1803=B$23,Q1803=B$24),MAX(K$3:K1802)+1,0)</f>
        <v>0</v>
      </c>
    </row>
    <row r="1804" spans="8:11" ht="15" customHeight="1" x14ac:dyDescent="0.15">
      <c r="H1804" s="5">
        <f t="shared" si="29"/>
        <v>0</v>
      </c>
      <c r="I1804" s="5">
        <f>IF(MAX(I$1:I1801)&gt;=B$16,0,IF(OR(I1803=C$4,I1803=C$5,I1803=C$6,I1803=C$7,I1803=C$8,I1803=C$9,I1803=C$10,I1803=C$11,I1803=C$12,I1803=C$13,I1803=C$14,I1803=C$15),"本月合计",IF(I1803="本月合计","本年累计",MAX(I$3:I1803)+1)))</f>
        <v>0</v>
      </c>
      <c r="J1804" s="3">
        <f>IF(T1804="",0,IF(INT(LEFT(T1804,C$21))=B$21,MAX(J$3:J1803)+1,0))</f>
        <v>0</v>
      </c>
      <c r="K1804" s="6">
        <f>IF(AND(O1804=B$23,Q1804=B$24),MAX(K$3:K1803)+1,0)</f>
        <v>0</v>
      </c>
    </row>
    <row r="1805" spans="8:11" ht="15" customHeight="1" x14ac:dyDescent="0.15">
      <c r="H1805" s="5">
        <f t="shared" si="29"/>
        <v>0</v>
      </c>
      <c r="I1805" s="5">
        <f>IF(MAX(I$1:I1802)&gt;=B$16,0,IF(OR(I1804=C$4,I1804=C$5,I1804=C$6,I1804=C$7,I1804=C$8,I1804=C$9,I1804=C$10,I1804=C$11,I1804=C$12,I1804=C$13,I1804=C$14,I1804=C$15),"本月合计",IF(I1804="本月合计","本年累计",MAX(I$3:I1804)+1)))</f>
        <v>0</v>
      </c>
      <c r="J1805" s="3">
        <f>IF(T1805="",0,IF(INT(LEFT(T1805,C$21))=B$21,MAX(J$3:J1804)+1,0))</f>
        <v>0</v>
      </c>
      <c r="K1805" s="6">
        <f>IF(AND(O1805=B$23,Q1805=B$24),MAX(K$3:K1804)+1,0)</f>
        <v>0</v>
      </c>
    </row>
    <row r="1806" spans="8:11" ht="15" customHeight="1" x14ac:dyDescent="0.15">
      <c r="H1806" s="5">
        <f t="shared" si="29"/>
        <v>0</v>
      </c>
      <c r="I1806" s="5">
        <f>IF(MAX(I$1:I1803)&gt;=B$16,0,IF(OR(I1805=C$4,I1805=C$5,I1805=C$6,I1805=C$7,I1805=C$8,I1805=C$9,I1805=C$10,I1805=C$11,I1805=C$12,I1805=C$13,I1805=C$14,I1805=C$15),"本月合计",IF(I1805="本月合计","本年累计",MAX(I$3:I1805)+1)))</f>
        <v>0</v>
      </c>
      <c r="J1806" s="3">
        <f>IF(T1806="",0,IF(INT(LEFT(T1806,C$21))=B$21,MAX(J$3:J1805)+1,0))</f>
        <v>0</v>
      </c>
      <c r="K1806" s="6">
        <f>IF(AND(O1806=B$23,Q1806=B$24),MAX(K$3:K1805)+1,0)</f>
        <v>0</v>
      </c>
    </row>
    <row r="1807" spans="8:11" ht="15" customHeight="1" x14ac:dyDescent="0.15">
      <c r="H1807" s="5">
        <f t="shared" si="29"/>
        <v>0</v>
      </c>
      <c r="I1807" s="5">
        <f>IF(MAX(I$1:I1804)&gt;=B$16,0,IF(OR(I1806=C$4,I1806=C$5,I1806=C$6,I1806=C$7,I1806=C$8,I1806=C$9,I1806=C$10,I1806=C$11,I1806=C$12,I1806=C$13,I1806=C$14,I1806=C$15),"本月合计",IF(I1806="本月合计","本年累计",MAX(I$3:I1806)+1)))</f>
        <v>0</v>
      </c>
      <c r="J1807" s="3">
        <f>IF(T1807="",0,IF(INT(LEFT(T1807,C$21))=B$21,MAX(J$3:J1806)+1,0))</f>
        <v>0</v>
      </c>
      <c r="K1807" s="6">
        <f>IF(AND(O1807=B$23,Q1807=B$24),MAX(K$3:K1806)+1,0)</f>
        <v>0</v>
      </c>
    </row>
    <row r="1808" spans="8:11" ht="15" customHeight="1" x14ac:dyDescent="0.15">
      <c r="H1808" s="5">
        <f t="shared" si="29"/>
        <v>0</v>
      </c>
      <c r="I1808" s="5">
        <f>IF(MAX(I$1:I1805)&gt;=B$16,0,IF(OR(I1807=C$4,I1807=C$5,I1807=C$6,I1807=C$7,I1807=C$8,I1807=C$9,I1807=C$10,I1807=C$11,I1807=C$12,I1807=C$13,I1807=C$14,I1807=C$15),"本月合计",IF(I1807="本月合计","本年累计",MAX(I$3:I1807)+1)))</f>
        <v>0</v>
      </c>
      <c r="J1808" s="3">
        <f>IF(T1808="",0,IF(INT(LEFT(T1808,C$21))=B$21,MAX(J$3:J1807)+1,0))</f>
        <v>0</v>
      </c>
      <c r="K1808" s="6">
        <f>IF(AND(O1808=B$23,Q1808=B$24),MAX(K$3:K1807)+1,0)</f>
        <v>0</v>
      </c>
    </row>
    <row r="1809" spans="8:11" ht="15" customHeight="1" x14ac:dyDescent="0.15">
      <c r="H1809" s="5">
        <f t="shared" si="29"/>
        <v>0</v>
      </c>
      <c r="I1809" s="5">
        <f>IF(MAX(I$1:I1806)&gt;=B$16,0,IF(OR(I1808=C$4,I1808=C$5,I1808=C$6,I1808=C$7,I1808=C$8,I1808=C$9,I1808=C$10,I1808=C$11,I1808=C$12,I1808=C$13,I1808=C$14,I1808=C$15),"本月合计",IF(I1808="本月合计","本年累计",MAX(I$3:I1808)+1)))</f>
        <v>0</v>
      </c>
      <c r="J1809" s="3">
        <f>IF(T1809="",0,IF(INT(LEFT(T1809,C$21))=B$21,MAX(J$3:J1808)+1,0))</f>
        <v>0</v>
      </c>
      <c r="K1809" s="6">
        <f>IF(AND(O1809=B$23,Q1809=B$24),MAX(K$3:K1808)+1,0)</f>
        <v>0</v>
      </c>
    </row>
    <row r="1810" spans="8:11" ht="15" customHeight="1" x14ac:dyDescent="0.15">
      <c r="H1810" s="5">
        <f t="shared" si="29"/>
        <v>0</v>
      </c>
      <c r="I1810" s="5">
        <f>IF(MAX(I$1:I1807)&gt;=B$16,0,IF(OR(I1809=C$4,I1809=C$5,I1809=C$6,I1809=C$7,I1809=C$8,I1809=C$9,I1809=C$10,I1809=C$11,I1809=C$12,I1809=C$13,I1809=C$14,I1809=C$15),"本月合计",IF(I1809="本月合计","本年累计",MAX(I$3:I1809)+1)))</f>
        <v>0</v>
      </c>
      <c r="J1810" s="3">
        <f>IF(T1810="",0,IF(INT(LEFT(T1810,C$21))=B$21,MAX(J$3:J1809)+1,0))</f>
        <v>0</v>
      </c>
      <c r="K1810" s="6">
        <f>IF(AND(O1810=B$23,Q1810=B$24),MAX(K$3:K1809)+1,0)</f>
        <v>0</v>
      </c>
    </row>
    <row r="1811" spans="8:11" ht="15" customHeight="1" x14ac:dyDescent="0.15">
      <c r="H1811" s="5">
        <f t="shared" si="29"/>
        <v>0</v>
      </c>
      <c r="I1811" s="5">
        <f>IF(MAX(I$1:I1808)&gt;=B$16,0,IF(OR(I1810=C$4,I1810=C$5,I1810=C$6,I1810=C$7,I1810=C$8,I1810=C$9,I1810=C$10,I1810=C$11,I1810=C$12,I1810=C$13,I1810=C$14,I1810=C$15),"本月合计",IF(I1810="本月合计","本年累计",MAX(I$3:I1810)+1)))</f>
        <v>0</v>
      </c>
      <c r="J1811" s="3">
        <f>IF(T1811="",0,IF(INT(LEFT(T1811,C$21))=B$21,MAX(J$3:J1810)+1,0))</f>
        <v>0</v>
      </c>
      <c r="K1811" s="6">
        <f>IF(AND(O1811=B$23,Q1811=B$24),MAX(K$3:K1810)+1,0)</f>
        <v>0</v>
      </c>
    </row>
    <row r="1812" spans="8:11" ht="15" customHeight="1" x14ac:dyDescent="0.15">
      <c r="H1812" s="5">
        <f t="shared" si="29"/>
        <v>0</v>
      </c>
      <c r="I1812" s="5">
        <f>IF(MAX(I$1:I1809)&gt;=B$16,0,IF(OR(I1811=C$4,I1811=C$5,I1811=C$6,I1811=C$7,I1811=C$8,I1811=C$9,I1811=C$10,I1811=C$11,I1811=C$12,I1811=C$13,I1811=C$14,I1811=C$15),"本月合计",IF(I1811="本月合计","本年累计",MAX(I$3:I1811)+1)))</f>
        <v>0</v>
      </c>
      <c r="J1812" s="3">
        <f>IF(T1812="",0,IF(INT(LEFT(T1812,C$21))=B$21,MAX(J$3:J1811)+1,0))</f>
        <v>0</v>
      </c>
      <c r="K1812" s="6">
        <f>IF(AND(O1812=B$23,Q1812=B$24),MAX(K$3:K1811)+1,0)</f>
        <v>0</v>
      </c>
    </row>
    <row r="1813" spans="8:11" ht="15" customHeight="1" x14ac:dyDescent="0.15">
      <c r="H1813" s="5">
        <f t="shared" si="29"/>
        <v>0</v>
      </c>
      <c r="I1813" s="5">
        <f>IF(MAX(I$1:I1810)&gt;=B$16,0,IF(OR(I1812=C$4,I1812=C$5,I1812=C$6,I1812=C$7,I1812=C$8,I1812=C$9,I1812=C$10,I1812=C$11,I1812=C$12,I1812=C$13,I1812=C$14,I1812=C$15),"本月合计",IF(I1812="本月合计","本年累计",MAX(I$3:I1812)+1)))</f>
        <v>0</v>
      </c>
      <c r="J1813" s="3">
        <f>IF(T1813="",0,IF(INT(LEFT(T1813,C$21))=B$21,MAX(J$3:J1812)+1,0))</f>
        <v>0</v>
      </c>
      <c r="K1813" s="6">
        <f>IF(AND(O1813=B$23,Q1813=B$24),MAX(K$3:K1812)+1,0)</f>
        <v>0</v>
      </c>
    </row>
    <row r="1814" spans="8:11" ht="15" customHeight="1" x14ac:dyDescent="0.15">
      <c r="H1814" s="5">
        <f t="shared" si="29"/>
        <v>0</v>
      </c>
      <c r="I1814" s="5">
        <f>IF(MAX(I$1:I1811)&gt;=B$16,0,IF(OR(I1813=C$4,I1813=C$5,I1813=C$6,I1813=C$7,I1813=C$8,I1813=C$9,I1813=C$10,I1813=C$11,I1813=C$12,I1813=C$13,I1813=C$14,I1813=C$15),"本月合计",IF(I1813="本月合计","本年累计",MAX(I$3:I1813)+1)))</f>
        <v>0</v>
      </c>
      <c r="J1814" s="3">
        <f>IF(T1814="",0,IF(INT(LEFT(T1814,C$21))=B$21,MAX(J$3:J1813)+1,0))</f>
        <v>0</v>
      </c>
      <c r="K1814" s="6">
        <f>IF(AND(O1814=B$23,Q1814=B$24),MAX(K$3:K1813)+1,0)</f>
        <v>0</v>
      </c>
    </row>
    <row r="1815" spans="8:11" ht="15" customHeight="1" x14ac:dyDescent="0.15">
      <c r="H1815" s="5">
        <f t="shared" si="29"/>
        <v>0</v>
      </c>
      <c r="I1815" s="5">
        <f>IF(MAX(I$1:I1812)&gt;=B$16,0,IF(OR(I1814=C$4,I1814=C$5,I1814=C$6,I1814=C$7,I1814=C$8,I1814=C$9,I1814=C$10,I1814=C$11,I1814=C$12,I1814=C$13,I1814=C$14,I1814=C$15),"本月合计",IF(I1814="本月合计","本年累计",MAX(I$3:I1814)+1)))</f>
        <v>0</v>
      </c>
      <c r="J1815" s="3">
        <f>IF(T1815="",0,IF(INT(LEFT(T1815,C$21))=B$21,MAX(J$3:J1814)+1,0))</f>
        <v>0</v>
      </c>
      <c r="K1815" s="6">
        <f>IF(AND(O1815=B$23,Q1815=B$24),MAX(K$3:K1814)+1,0)</f>
        <v>0</v>
      </c>
    </row>
    <row r="1816" spans="8:11" ht="15" customHeight="1" x14ac:dyDescent="0.15">
      <c r="H1816" s="5">
        <f t="shared" si="29"/>
        <v>0</v>
      </c>
      <c r="I1816" s="5">
        <f>IF(MAX(I$1:I1813)&gt;=B$16,0,IF(OR(I1815=C$4,I1815=C$5,I1815=C$6,I1815=C$7,I1815=C$8,I1815=C$9,I1815=C$10,I1815=C$11,I1815=C$12,I1815=C$13,I1815=C$14,I1815=C$15),"本月合计",IF(I1815="本月合计","本年累计",MAX(I$3:I1815)+1)))</f>
        <v>0</v>
      </c>
      <c r="J1816" s="3">
        <f>IF(T1816="",0,IF(INT(LEFT(T1816,C$21))=B$21,MAX(J$3:J1815)+1,0))</f>
        <v>0</v>
      </c>
      <c r="K1816" s="6">
        <f>IF(AND(O1816=B$23,Q1816=B$24),MAX(K$3:K1815)+1,0)</f>
        <v>0</v>
      </c>
    </row>
    <row r="1817" spans="8:11" ht="15" customHeight="1" x14ac:dyDescent="0.15">
      <c r="H1817" s="5">
        <f t="shared" si="29"/>
        <v>0</v>
      </c>
      <c r="I1817" s="5">
        <f>IF(MAX(I$1:I1814)&gt;=B$16,0,IF(OR(I1816=C$4,I1816=C$5,I1816=C$6,I1816=C$7,I1816=C$8,I1816=C$9,I1816=C$10,I1816=C$11,I1816=C$12,I1816=C$13,I1816=C$14,I1816=C$15),"本月合计",IF(I1816="本月合计","本年累计",MAX(I$3:I1816)+1)))</f>
        <v>0</v>
      </c>
      <c r="J1817" s="3">
        <f>IF(T1817="",0,IF(INT(LEFT(T1817,C$21))=B$21,MAX(J$3:J1816)+1,0))</f>
        <v>0</v>
      </c>
      <c r="K1817" s="6">
        <f>IF(AND(O1817=B$23,Q1817=B$24),MAX(K$3:K1816)+1,0)</f>
        <v>0</v>
      </c>
    </row>
    <row r="1818" spans="8:11" ht="15" customHeight="1" x14ac:dyDescent="0.15">
      <c r="H1818" s="5">
        <f t="shared" si="29"/>
        <v>0</v>
      </c>
      <c r="I1818" s="5">
        <f>IF(MAX(I$1:I1815)&gt;=B$16,0,IF(OR(I1817=C$4,I1817=C$5,I1817=C$6,I1817=C$7,I1817=C$8,I1817=C$9,I1817=C$10,I1817=C$11,I1817=C$12,I1817=C$13,I1817=C$14,I1817=C$15),"本月合计",IF(I1817="本月合计","本年累计",MAX(I$3:I1817)+1)))</f>
        <v>0</v>
      </c>
      <c r="J1818" s="3">
        <f>IF(T1818="",0,IF(INT(LEFT(T1818,C$21))=B$21,MAX(J$3:J1817)+1,0))</f>
        <v>0</v>
      </c>
      <c r="K1818" s="6">
        <f>IF(AND(O1818=B$23,Q1818=B$24),MAX(K$3:K1817)+1,0)</f>
        <v>0</v>
      </c>
    </row>
    <row r="1819" spans="8:11" ht="15" customHeight="1" x14ac:dyDescent="0.15">
      <c r="H1819" s="5">
        <f t="shared" si="29"/>
        <v>0</v>
      </c>
      <c r="I1819" s="5">
        <f>IF(MAX(I$1:I1816)&gt;=B$16,0,IF(OR(I1818=C$4,I1818=C$5,I1818=C$6,I1818=C$7,I1818=C$8,I1818=C$9,I1818=C$10,I1818=C$11,I1818=C$12,I1818=C$13,I1818=C$14,I1818=C$15),"本月合计",IF(I1818="本月合计","本年累计",MAX(I$3:I1818)+1)))</f>
        <v>0</v>
      </c>
      <c r="J1819" s="3">
        <f>IF(T1819="",0,IF(INT(LEFT(T1819,C$21))=B$21,MAX(J$3:J1818)+1,0))</f>
        <v>0</v>
      </c>
      <c r="K1819" s="6">
        <f>IF(AND(O1819=B$23,Q1819=B$24),MAX(K$3:K1818)+1,0)</f>
        <v>0</v>
      </c>
    </row>
    <row r="1820" spans="8:11" ht="15" customHeight="1" x14ac:dyDescent="0.15">
      <c r="H1820" s="5">
        <f t="shared" si="29"/>
        <v>0</v>
      </c>
      <c r="I1820" s="5">
        <f>IF(MAX(I$1:I1817)&gt;=B$16,0,IF(OR(I1819=C$4,I1819=C$5,I1819=C$6,I1819=C$7,I1819=C$8,I1819=C$9,I1819=C$10,I1819=C$11,I1819=C$12,I1819=C$13,I1819=C$14,I1819=C$15),"本月合计",IF(I1819="本月合计","本年累计",MAX(I$3:I1819)+1)))</f>
        <v>0</v>
      </c>
      <c r="J1820" s="3">
        <f>IF(T1820="",0,IF(INT(LEFT(T1820,C$21))=B$21,MAX(J$3:J1819)+1,0))</f>
        <v>0</v>
      </c>
      <c r="K1820" s="6">
        <f>IF(AND(O1820=B$23,Q1820=B$24),MAX(K$3:K1819)+1,0)</f>
        <v>0</v>
      </c>
    </row>
    <row r="1821" spans="8:11" ht="15" customHeight="1" x14ac:dyDescent="0.15">
      <c r="H1821" s="5">
        <f t="shared" si="29"/>
        <v>0</v>
      </c>
      <c r="I1821" s="5">
        <f>IF(MAX(I$1:I1818)&gt;=B$16,0,IF(OR(I1820=C$4,I1820=C$5,I1820=C$6,I1820=C$7,I1820=C$8,I1820=C$9,I1820=C$10,I1820=C$11,I1820=C$12,I1820=C$13,I1820=C$14,I1820=C$15),"本月合计",IF(I1820="本月合计","本年累计",MAX(I$3:I1820)+1)))</f>
        <v>0</v>
      </c>
      <c r="J1821" s="3">
        <f>IF(T1821="",0,IF(INT(LEFT(T1821,C$21))=B$21,MAX(J$3:J1820)+1,0))</f>
        <v>0</v>
      </c>
      <c r="K1821" s="6">
        <f>IF(AND(O1821=B$23,Q1821=B$24),MAX(K$3:K1820)+1,0)</f>
        <v>0</v>
      </c>
    </row>
    <row r="1822" spans="8:11" ht="15" customHeight="1" x14ac:dyDescent="0.15">
      <c r="H1822" s="5">
        <f t="shared" si="29"/>
        <v>0</v>
      </c>
      <c r="I1822" s="5">
        <f>IF(MAX(I$1:I1819)&gt;=B$16,0,IF(OR(I1821=C$4,I1821=C$5,I1821=C$6,I1821=C$7,I1821=C$8,I1821=C$9,I1821=C$10,I1821=C$11,I1821=C$12,I1821=C$13,I1821=C$14,I1821=C$15),"本月合计",IF(I1821="本月合计","本年累计",MAX(I$3:I1821)+1)))</f>
        <v>0</v>
      </c>
      <c r="J1822" s="3">
        <f>IF(T1822="",0,IF(INT(LEFT(T1822,C$21))=B$21,MAX(J$3:J1821)+1,0))</f>
        <v>0</v>
      </c>
      <c r="K1822" s="6">
        <f>IF(AND(O1822=B$23,Q1822=B$24),MAX(K$3:K1821)+1,0)</f>
        <v>0</v>
      </c>
    </row>
    <row r="1823" spans="8:11" ht="15" customHeight="1" x14ac:dyDescent="0.15">
      <c r="H1823" s="5">
        <f t="shared" si="29"/>
        <v>0</v>
      </c>
      <c r="I1823" s="5">
        <f>IF(MAX(I$1:I1820)&gt;=B$16,0,IF(OR(I1822=C$4,I1822=C$5,I1822=C$6,I1822=C$7,I1822=C$8,I1822=C$9,I1822=C$10,I1822=C$11,I1822=C$12,I1822=C$13,I1822=C$14,I1822=C$15),"本月合计",IF(I1822="本月合计","本年累计",MAX(I$3:I1822)+1)))</f>
        <v>0</v>
      </c>
      <c r="J1823" s="3">
        <f>IF(T1823="",0,IF(INT(LEFT(T1823,C$21))=B$21,MAX(J$3:J1822)+1,0))</f>
        <v>0</v>
      </c>
      <c r="K1823" s="6">
        <f>IF(AND(O1823=B$23,Q1823=B$24),MAX(K$3:K1822)+1,0)</f>
        <v>0</v>
      </c>
    </row>
    <row r="1824" spans="8:11" ht="15" customHeight="1" x14ac:dyDescent="0.15">
      <c r="H1824" s="5">
        <f t="shared" si="29"/>
        <v>0</v>
      </c>
      <c r="I1824" s="5">
        <f>IF(MAX(I$1:I1821)&gt;=B$16,0,IF(OR(I1823=C$4,I1823=C$5,I1823=C$6,I1823=C$7,I1823=C$8,I1823=C$9,I1823=C$10,I1823=C$11,I1823=C$12,I1823=C$13,I1823=C$14,I1823=C$15),"本月合计",IF(I1823="本月合计","本年累计",MAX(I$3:I1823)+1)))</f>
        <v>0</v>
      </c>
      <c r="J1824" s="3">
        <f>IF(T1824="",0,IF(INT(LEFT(T1824,C$21))=B$21,MAX(J$3:J1823)+1,0))</f>
        <v>0</v>
      </c>
      <c r="K1824" s="6">
        <f>IF(AND(O1824=B$23,Q1824=B$24),MAX(K$3:K1823)+1,0)</f>
        <v>0</v>
      </c>
    </row>
    <row r="1825" spans="8:11" ht="15" customHeight="1" x14ac:dyDescent="0.15">
      <c r="H1825" s="5">
        <f t="shared" si="29"/>
        <v>0</v>
      </c>
      <c r="I1825" s="5">
        <f>IF(MAX(I$1:I1822)&gt;=B$16,0,IF(OR(I1824=C$4,I1824=C$5,I1824=C$6,I1824=C$7,I1824=C$8,I1824=C$9,I1824=C$10,I1824=C$11,I1824=C$12,I1824=C$13,I1824=C$14,I1824=C$15),"本月合计",IF(I1824="本月合计","本年累计",MAX(I$3:I1824)+1)))</f>
        <v>0</v>
      </c>
      <c r="J1825" s="3">
        <f>IF(T1825="",0,IF(INT(LEFT(T1825,C$21))=B$21,MAX(J$3:J1824)+1,0))</f>
        <v>0</v>
      </c>
      <c r="K1825" s="6">
        <f>IF(AND(O1825=B$23,Q1825=B$24),MAX(K$3:K1824)+1,0)</f>
        <v>0</v>
      </c>
    </row>
    <row r="1826" spans="8:11" ht="15" customHeight="1" x14ac:dyDescent="0.15">
      <c r="H1826" s="5">
        <f t="shared" si="29"/>
        <v>0</v>
      </c>
      <c r="I1826" s="5">
        <f>IF(MAX(I$1:I1823)&gt;=B$16,0,IF(OR(I1825=C$4,I1825=C$5,I1825=C$6,I1825=C$7,I1825=C$8,I1825=C$9,I1825=C$10,I1825=C$11,I1825=C$12,I1825=C$13,I1825=C$14,I1825=C$15),"本月合计",IF(I1825="本月合计","本年累计",MAX(I$3:I1825)+1)))</f>
        <v>0</v>
      </c>
      <c r="J1826" s="3">
        <f>IF(T1826="",0,IF(INT(LEFT(T1826,C$21))=B$21,MAX(J$3:J1825)+1,0))</f>
        <v>0</v>
      </c>
      <c r="K1826" s="6">
        <f>IF(AND(O1826=B$23,Q1826=B$24),MAX(K$3:K1825)+1,0)</f>
        <v>0</v>
      </c>
    </row>
    <row r="1827" spans="8:11" ht="15" customHeight="1" x14ac:dyDescent="0.15">
      <c r="H1827" s="5">
        <f t="shared" si="29"/>
        <v>0</v>
      </c>
      <c r="I1827" s="5">
        <f>IF(MAX(I$1:I1824)&gt;=B$16,0,IF(OR(I1826=C$4,I1826=C$5,I1826=C$6,I1826=C$7,I1826=C$8,I1826=C$9,I1826=C$10,I1826=C$11,I1826=C$12,I1826=C$13,I1826=C$14,I1826=C$15),"本月合计",IF(I1826="本月合计","本年累计",MAX(I$3:I1826)+1)))</f>
        <v>0</v>
      </c>
      <c r="J1827" s="3">
        <f>IF(T1827="",0,IF(INT(LEFT(T1827,C$21))=B$21,MAX(J$3:J1826)+1,0))</f>
        <v>0</v>
      </c>
      <c r="K1827" s="6">
        <f>IF(AND(O1827=B$23,Q1827=B$24),MAX(K$3:K1826)+1,0)</f>
        <v>0</v>
      </c>
    </row>
    <row r="1828" spans="8:11" ht="15" customHeight="1" x14ac:dyDescent="0.15">
      <c r="H1828" s="5">
        <f t="shared" si="29"/>
        <v>0</v>
      </c>
      <c r="I1828" s="5">
        <f>IF(MAX(I$1:I1825)&gt;=B$16,0,IF(OR(I1827=C$4,I1827=C$5,I1827=C$6,I1827=C$7,I1827=C$8,I1827=C$9,I1827=C$10,I1827=C$11,I1827=C$12,I1827=C$13,I1827=C$14,I1827=C$15),"本月合计",IF(I1827="本月合计","本年累计",MAX(I$3:I1827)+1)))</f>
        <v>0</v>
      </c>
      <c r="J1828" s="3">
        <f>IF(T1828="",0,IF(INT(LEFT(T1828,C$21))=B$21,MAX(J$3:J1827)+1,0))</f>
        <v>0</v>
      </c>
      <c r="K1828" s="6">
        <f>IF(AND(O1828=B$23,Q1828=B$24),MAX(K$3:K1827)+1,0)</f>
        <v>0</v>
      </c>
    </row>
    <row r="1829" spans="8:11" ht="15" customHeight="1" x14ac:dyDescent="0.15">
      <c r="H1829" s="5">
        <f t="shared" si="29"/>
        <v>0</v>
      </c>
      <c r="I1829" s="5">
        <f>IF(MAX(I$1:I1826)&gt;=B$16,0,IF(OR(I1828=C$4,I1828=C$5,I1828=C$6,I1828=C$7,I1828=C$8,I1828=C$9,I1828=C$10,I1828=C$11,I1828=C$12,I1828=C$13,I1828=C$14,I1828=C$15),"本月合计",IF(I1828="本月合计","本年累计",MAX(I$3:I1828)+1)))</f>
        <v>0</v>
      </c>
      <c r="J1829" s="3">
        <f>IF(T1829="",0,IF(INT(LEFT(T1829,C$21))=B$21,MAX(J$3:J1828)+1,0))</f>
        <v>0</v>
      </c>
      <c r="K1829" s="6">
        <f>IF(AND(O1829=B$23,Q1829=B$24),MAX(K$3:K1828)+1,0)</f>
        <v>0</v>
      </c>
    </row>
    <row r="1830" spans="8:11" ht="15" customHeight="1" x14ac:dyDescent="0.15">
      <c r="H1830" s="5">
        <f t="shared" si="29"/>
        <v>0</v>
      </c>
      <c r="I1830" s="5">
        <f>IF(MAX(I$1:I1827)&gt;=B$16,0,IF(OR(I1829=C$4,I1829=C$5,I1829=C$6,I1829=C$7,I1829=C$8,I1829=C$9,I1829=C$10,I1829=C$11,I1829=C$12,I1829=C$13,I1829=C$14,I1829=C$15),"本月合计",IF(I1829="本月合计","本年累计",MAX(I$3:I1829)+1)))</f>
        <v>0</v>
      </c>
      <c r="J1830" s="3">
        <f>IF(T1830="",0,IF(INT(LEFT(T1830,C$21))=B$21,MAX(J$3:J1829)+1,0))</f>
        <v>0</v>
      </c>
      <c r="K1830" s="6">
        <f>IF(AND(O1830=B$23,Q1830=B$24),MAX(K$3:K1829)+1,0)</f>
        <v>0</v>
      </c>
    </row>
    <row r="1831" spans="8:11" ht="15" customHeight="1" x14ac:dyDescent="0.15">
      <c r="H1831" s="5">
        <f t="shared" si="29"/>
        <v>0</v>
      </c>
      <c r="I1831" s="5">
        <f>IF(MAX(I$1:I1828)&gt;=B$16,0,IF(OR(I1830=C$4,I1830=C$5,I1830=C$6,I1830=C$7,I1830=C$8,I1830=C$9,I1830=C$10,I1830=C$11,I1830=C$12,I1830=C$13,I1830=C$14,I1830=C$15),"本月合计",IF(I1830="本月合计","本年累计",MAX(I$3:I1830)+1)))</f>
        <v>0</v>
      </c>
      <c r="J1831" s="3">
        <f>IF(T1831="",0,IF(INT(LEFT(T1831,C$21))=B$21,MAX(J$3:J1830)+1,0))</f>
        <v>0</v>
      </c>
      <c r="K1831" s="6">
        <f>IF(AND(O1831=B$23,Q1831=B$24),MAX(K$3:K1830)+1,0)</f>
        <v>0</v>
      </c>
    </row>
    <row r="1832" spans="8:11" ht="15" customHeight="1" x14ac:dyDescent="0.15">
      <c r="H1832" s="5">
        <f t="shared" si="29"/>
        <v>0</v>
      </c>
      <c r="I1832" s="5">
        <f>IF(MAX(I$1:I1829)&gt;=B$16,0,IF(OR(I1831=C$4,I1831=C$5,I1831=C$6,I1831=C$7,I1831=C$8,I1831=C$9,I1831=C$10,I1831=C$11,I1831=C$12,I1831=C$13,I1831=C$14,I1831=C$15),"本月合计",IF(I1831="本月合计","本年累计",MAX(I$3:I1831)+1)))</f>
        <v>0</v>
      </c>
      <c r="J1832" s="3">
        <f>IF(T1832="",0,IF(INT(LEFT(T1832,C$21))=B$21,MAX(J$3:J1831)+1,0))</f>
        <v>0</v>
      </c>
      <c r="K1832" s="6">
        <f>IF(AND(O1832=B$23,Q1832=B$24),MAX(K$3:K1831)+1,0)</f>
        <v>0</v>
      </c>
    </row>
    <row r="1833" spans="8:11" ht="15" customHeight="1" x14ac:dyDescent="0.15">
      <c r="H1833" s="5">
        <f t="shared" si="29"/>
        <v>0</v>
      </c>
      <c r="I1833" s="5">
        <f>IF(MAX(I$1:I1830)&gt;=B$16,0,IF(OR(I1832=C$4,I1832=C$5,I1832=C$6,I1832=C$7,I1832=C$8,I1832=C$9,I1832=C$10,I1832=C$11,I1832=C$12,I1832=C$13,I1832=C$14,I1832=C$15),"本月合计",IF(I1832="本月合计","本年累计",MAX(I$3:I1832)+1)))</f>
        <v>0</v>
      </c>
      <c r="J1833" s="3">
        <f>IF(T1833="",0,IF(INT(LEFT(T1833,C$21))=B$21,MAX(J$3:J1832)+1,0))</f>
        <v>0</v>
      </c>
      <c r="K1833" s="6">
        <f>IF(AND(O1833=B$23,Q1833=B$24),MAX(K$3:K1832)+1,0)</f>
        <v>0</v>
      </c>
    </row>
    <row r="1834" spans="8:11" ht="15" customHeight="1" x14ac:dyDescent="0.15">
      <c r="H1834" s="5">
        <f t="shared" si="29"/>
        <v>0</v>
      </c>
      <c r="I1834" s="5">
        <f>IF(MAX(I$1:I1831)&gt;=B$16,0,IF(OR(I1833=C$4,I1833=C$5,I1833=C$6,I1833=C$7,I1833=C$8,I1833=C$9,I1833=C$10,I1833=C$11,I1833=C$12,I1833=C$13,I1833=C$14,I1833=C$15),"本月合计",IF(I1833="本月合计","本年累计",MAX(I$3:I1833)+1)))</f>
        <v>0</v>
      </c>
      <c r="J1834" s="3">
        <f>IF(T1834="",0,IF(INT(LEFT(T1834,C$21))=B$21,MAX(J$3:J1833)+1,0))</f>
        <v>0</v>
      </c>
      <c r="K1834" s="6">
        <f>IF(AND(O1834=B$23,Q1834=B$24),MAX(K$3:K1833)+1,0)</f>
        <v>0</v>
      </c>
    </row>
    <row r="1835" spans="8:11" ht="15" customHeight="1" x14ac:dyDescent="0.15">
      <c r="H1835" s="5">
        <f t="shared" si="29"/>
        <v>0</v>
      </c>
      <c r="I1835" s="5">
        <f>IF(MAX(I$1:I1832)&gt;=B$16,0,IF(OR(I1834=C$4,I1834=C$5,I1834=C$6,I1834=C$7,I1834=C$8,I1834=C$9,I1834=C$10,I1834=C$11,I1834=C$12,I1834=C$13,I1834=C$14,I1834=C$15),"本月合计",IF(I1834="本月合计","本年累计",MAX(I$3:I1834)+1)))</f>
        <v>0</v>
      </c>
      <c r="J1835" s="3">
        <f>IF(T1835="",0,IF(INT(LEFT(T1835,C$21))=B$21,MAX(J$3:J1834)+1,0))</f>
        <v>0</v>
      </c>
      <c r="K1835" s="6">
        <f>IF(AND(O1835=B$23,Q1835=B$24),MAX(K$3:K1834)+1,0)</f>
        <v>0</v>
      </c>
    </row>
    <row r="1836" spans="8:11" ht="15" customHeight="1" x14ac:dyDescent="0.15">
      <c r="H1836" s="5">
        <f t="shared" si="29"/>
        <v>0</v>
      </c>
      <c r="I1836" s="5">
        <f>IF(MAX(I$1:I1833)&gt;=B$16,0,IF(OR(I1835=C$4,I1835=C$5,I1835=C$6,I1835=C$7,I1835=C$8,I1835=C$9,I1835=C$10,I1835=C$11,I1835=C$12,I1835=C$13,I1835=C$14,I1835=C$15),"本月合计",IF(I1835="本月合计","本年累计",MAX(I$3:I1835)+1)))</f>
        <v>0</v>
      </c>
      <c r="J1836" s="3">
        <f>IF(T1836="",0,IF(INT(LEFT(T1836,C$21))=B$21,MAX(J$3:J1835)+1,0))</f>
        <v>0</v>
      </c>
      <c r="K1836" s="6">
        <f>IF(AND(O1836=B$23,Q1836=B$24),MAX(K$3:K1835)+1,0)</f>
        <v>0</v>
      </c>
    </row>
    <row r="1837" spans="8:11" ht="15" customHeight="1" x14ac:dyDescent="0.15">
      <c r="H1837" s="5">
        <f t="shared" si="29"/>
        <v>0</v>
      </c>
      <c r="I1837" s="5">
        <f>IF(MAX(I$1:I1834)&gt;=B$16,0,IF(OR(I1836=C$4,I1836=C$5,I1836=C$6,I1836=C$7,I1836=C$8,I1836=C$9,I1836=C$10,I1836=C$11,I1836=C$12,I1836=C$13,I1836=C$14,I1836=C$15),"本月合计",IF(I1836="本月合计","本年累计",MAX(I$3:I1836)+1)))</f>
        <v>0</v>
      </c>
      <c r="J1837" s="3">
        <f>IF(T1837="",0,IF(INT(LEFT(T1837,C$21))=B$21,MAX(J$3:J1836)+1,0))</f>
        <v>0</v>
      </c>
      <c r="K1837" s="6">
        <f>IF(AND(O1837=B$23,Q1837=B$24),MAX(K$3:K1836)+1,0)</f>
        <v>0</v>
      </c>
    </row>
    <row r="1838" spans="8:11" ht="15" customHeight="1" x14ac:dyDescent="0.15">
      <c r="H1838" s="5">
        <f t="shared" si="29"/>
        <v>0</v>
      </c>
      <c r="I1838" s="5">
        <f>IF(MAX(I$1:I1835)&gt;=B$16,0,IF(OR(I1837=C$4,I1837=C$5,I1837=C$6,I1837=C$7,I1837=C$8,I1837=C$9,I1837=C$10,I1837=C$11,I1837=C$12,I1837=C$13,I1837=C$14,I1837=C$15),"本月合计",IF(I1837="本月合计","本年累计",MAX(I$3:I1837)+1)))</f>
        <v>0</v>
      </c>
      <c r="J1838" s="3">
        <f>IF(T1838="",0,IF(INT(LEFT(T1838,C$21))=B$21,MAX(J$3:J1837)+1,0))</f>
        <v>0</v>
      </c>
      <c r="K1838" s="6">
        <f>IF(AND(O1838=B$23,Q1838=B$24),MAX(K$3:K1837)+1,0)</f>
        <v>0</v>
      </c>
    </row>
    <row r="1839" spans="8:11" ht="15" customHeight="1" x14ac:dyDescent="0.15">
      <c r="H1839" s="5">
        <f t="shared" si="29"/>
        <v>0</v>
      </c>
      <c r="I1839" s="5">
        <f>IF(MAX(I$1:I1836)&gt;=B$16,0,IF(OR(I1838=C$4,I1838=C$5,I1838=C$6,I1838=C$7,I1838=C$8,I1838=C$9,I1838=C$10,I1838=C$11,I1838=C$12,I1838=C$13,I1838=C$14,I1838=C$15),"本月合计",IF(I1838="本月合计","本年累计",MAX(I$3:I1838)+1)))</f>
        <v>0</v>
      </c>
      <c r="J1839" s="3">
        <f>IF(T1839="",0,IF(INT(LEFT(T1839,C$21))=B$21,MAX(J$3:J1838)+1,0))</f>
        <v>0</v>
      </c>
      <c r="K1839" s="6">
        <f>IF(AND(O1839=B$23,Q1839=B$24),MAX(K$3:K1838)+1,0)</f>
        <v>0</v>
      </c>
    </row>
    <row r="1840" spans="8:11" ht="15" customHeight="1" x14ac:dyDescent="0.15">
      <c r="H1840" s="5">
        <f t="shared" si="29"/>
        <v>0</v>
      </c>
      <c r="I1840" s="5">
        <f>IF(MAX(I$1:I1837)&gt;=B$16,0,IF(OR(I1839=C$4,I1839=C$5,I1839=C$6,I1839=C$7,I1839=C$8,I1839=C$9,I1839=C$10,I1839=C$11,I1839=C$12,I1839=C$13,I1839=C$14,I1839=C$15),"本月合计",IF(I1839="本月合计","本年累计",MAX(I$3:I1839)+1)))</f>
        <v>0</v>
      </c>
      <c r="J1840" s="3">
        <f>IF(T1840="",0,IF(INT(LEFT(T1840,C$21))=B$21,MAX(J$3:J1839)+1,0))</f>
        <v>0</v>
      </c>
      <c r="K1840" s="6">
        <f>IF(AND(O1840=B$23,Q1840=B$24),MAX(K$3:K1839)+1,0)</f>
        <v>0</v>
      </c>
    </row>
    <row r="1841" spans="8:11" ht="15" customHeight="1" x14ac:dyDescent="0.15">
      <c r="H1841" s="5">
        <f t="shared" si="29"/>
        <v>0</v>
      </c>
      <c r="I1841" s="5">
        <f>IF(MAX(I$1:I1838)&gt;=B$16,0,IF(OR(I1840=C$4,I1840=C$5,I1840=C$6,I1840=C$7,I1840=C$8,I1840=C$9,I1840=C$10,I1840=C$11,I1840=C$12,I1840=C$13,I1840=C$14,I1840=C$15),"本月合计",IF(I1840="本月合计","本年累计",MAX(I$3:I1840)+1)))</f>
        <v>0</v>
      </c>
      <c r="J1841" s="3">
        <f>IF(T1841="",0,IF(INT(LEFT(T1841,C$21))=B$21,MAX(J$3:J1840)+1,0))</f>
        <v>0</v>
      </c>
      <c r="K1841" s="6">
        <f>IF(AND(O1841=B$23,Q1841=B$24),MAX(K$3:K1840)+1,0)</f>
        <v>0</v>
      </c>
    </row>
    <row r="1842" spans="8:11" ht="15" customHeight="1" x14ac:dyDescent="0.15">
      <c r="H1842" s="5">
        <f t="shared" si="29"/>
        <v>0</v>
      </c>
      <c r="I1842" s="5">
        <f>IF(MAX(I$1:I1839)&gt;=B$16,0,IF(OR(I1841=C$4,I1841=C$5,I1841=C$6,I1841=C$7,I1841=C$8,I1841=C$9,I1841=C$10,I1841=C$11,I1841=C$12,I1841=C$13,I1841=C$14,I1841=C$15),"本月合计",IF(I1841="本月合计","本年累计",MAX(I$3:I1841)+1)))</f>
        <v>0</v>
      </c>
      <c r="J1842" s="3">
        <f>IF(T1842="",0,IF(INT(LEFT(T1842,C$21))=B$21,MAX(J$3:J1841)+1,0))</f>
        <v>0</v>
      </c>
      <c r="K1842" s="6">
        <f>IF(AND(O1842=B$23,Q1842=B$24),MAX(K$3:K1841)+1,0)</f>
        <v>0</v>
      </c>
    </row>
    <row r="1843" spans="8:11" ht="15" customHeight="1" x14ac:dyDescent="0.15">
      <c r="H1843" s="5">
        <f t="shared" si="29"/>
        <v>0</v>
      </c>
      <c r="I1843" s="5">
        <f>IF(MAX(I$1:I1840)&gt;=B$16,0,IF(OR(I1842=C$4,I1842=C$5,I1842=C$6,I1842=C$7,I1842=C$8,I1842=C$9,I1842=C$10,I1842=C$11,I1842=C$12,I1842=C$13,I1842=C$14,I1842=C$15),"本月合计",IF(I1842="本月合计","本年累计",MAX(I$3:I1842)+1)))</f>
        <v>0</v>
      </c>
      <c r="J1843" s="3">
        <f>IF(T1843="",0,IF(INT(LEFT(T1843,C$21))=B$21,MAX(J$3:J1842)+1,0))</f>
        <v>0</v>
      </c>
      <c r="K1843" s="6">
        <f>IF(AND(O1843=B$23,Q1843=B$24),MAX(K$3:K1842)+1,0)</f>
        <v>0</v>
      </c>
    </row>
    <row r="1844" spans="8:11" ht="15" customHeight="1" x14ac:dyDescent="0.15">
      <c r="H1844" s="5">
        <f t="shared" si="29"/>
        <v>0</v>
      </c>
      <c r="I1844" s="5">
        <f>IF(MAX(I$1:I1841)&gt;=B$16,0,IF(OR(I1843=C$4,I1843=C$5,I1843=C$6,I1843=C$7,I1843=C$8,I1843=C$9,I1843=C$10,I1843=C$11,I1843=C$12,I1843=C$13,I1843=C$14,I1843=C$15),"本月合计",IF(I1843="本月合计","本年累计",MAX(I$3:I1843)+1)))</f>
        <v>0</v>
      </c>
      <c r="J1844" s="3">
        <f>IF(T1844="",0,IF(INT(LEFT(T1844,C$21))=B$21,MAX(J$3:J1843)+1,0))</f>
        <v>0</v>
      </c>
      <c r="K1844" s="6">
        <f>IF(AND(O1844=B$23,Q1844=B$24),MAX(K$3:K1843)+1,0)</f>
        <v>0</v>
      </c>
    </row>
    <row r="1845" spans="8:11" ht="15" customHeight="1" x14ac:dyDescent="0.15">
      <c r="H1845" s="5">
        <f t="shared" si="29"/>
        <v>0</v>
      </c>
      <c r="I1845" s="5">
        <f>IF(MAX(I$1:I1842)&gt;=B$16,0,IF(OR(I1844=C$4,I1844=C$5,I1844=C$6,I1844=C$7,I1844=C$8,I1844=C$9,I1844=C$10,I1844=C$11,I1844=C$12,I1844=C$13,I1844=C$14,I1844=C$15),"本月合计",IF(I1844="本月合计","本年累计",MAX(I$3:I1844)+1)))</f>
        <v>0</v>
      </c>
      <c r="J1845" s="3">
        <f>IF(T1845="",0,IF(INT(LEFT(T1845,C$21))=B$21,MAX(J$3:J1844)+1,0))</f>
        <v>0</v>
      </c>
      <c r="K1845" s="6">
        <f>IF(AND(O1845=B$23,Q1845=B$24),MAX(K$3:K1844)+1,0)</f>
        <v>0</v>
      </c>
    </row>
    <row r="1846" spans="8:11" ht="15" customHeight="1" x14ac:dyDescent="0.15">
      <c r="H1846" s="5">
        <f t="shared" si="29"/>
        <v>0</v>
      </c>
      <c r="I1846" s="5">
        <f>IF(MAX(I$1:I1843)&gt;=B$16,0,IF(OR(I1845=C$4,I1845=C$5,I1845=C$6,I1845=C$7,I1845=C$8,I1845=C$9,I1845=C$10,I1845=C$11,I1845=C$12,I1845=C$13,I1845=C$14,I1845=C$15),"本月合计",IF(I1845="本月合计","本年累计",MAX(I$3:I1845)+1)))</f>
        <v>0</v>
      </c>
      <c r="J1846" s="3">
        <f>IF(T1846="",0,IF(INT(LEFT(T1846,C$21))=B$21,MAX(J$3:J1845)+1,0))</f>
        <v>0</v>
      </c>
      <c r="K1846" s="6">
        <f>IF(AND(O1846=B$23,Q1846=B$24),MAX(K$3:K1845)+1,0)</f>
        <v>0</v>
      </c>
    </row>
    <row r="1847" spans="8:11" ht="15" customHeight="1" x14ac:dyDescent="0.15">
      <c r="H1847" s="5">
        <f t="shared" si="29"/>
        <v>0</v>
      </c>
      <c r="I1847" s="5">
        <f>IF(MAX(I$1:I1844)&gt;=B$16,0,IF(OR(I1846=C$4,I1846=C$5,I1846=C$6,I1846=C$7,I1846=C$8,I1846=C$9,I1846=C$10,I1846=C$11,I1846=C$12,I1846=C$13,I1846=C$14,I1846=C$15),"本月合计",IF(I1846="本月合计","本年累计",MAX(I$3:I1846)+1)))</f>
        <v>0</v>
      </c>
      <c r="J1847" s="3">
        <f>IF(T1847="",0,IF(INT(LEFT(T1847,C$21))=B$21,MAX(J$3:J1846)+1,0))</f>
        <v>0</v>
      </c>
      <c r="K1847" s="6">
        <f>IF(AND(O1847=B$23,Q1847=B$24),MAX(K$3:K1846)+1,0)</f>
        <v>0</v>
      </c>
    </row>
    <row r="1848" spans="8:11" ht="15" customHeight="1" x14ac:dyDescent="0.15">
      <c r="H1848" s="5">
        <f t="shared" si="29"/>
        <v>0</v>
      </c>
      <c r="I1848" s="5">
        <f>IF(MAX(I$1:I1845)&gt;=B$16,0,IF(OR(I1847=C$4,I1847=C$5,I1847=C$6,I1847=C$7,I1847=C$8,I1847=C$9,I1847=C$10,I1847=C$11,I1847=C$12,I1847=C$13,I1847=C$14,I1847=C$15),"本月合计",IF(I1847="本月合计","本年累计",MAX(I$3:I1847)+1)))</f>
        <v>0</v>
      </c>
      <c r="J1848" s="3">
        <f>IF(T1848="",0,IF(INT(LEFT(T1848,C$21))=B$21,MAX(J$3:J1847)+1,0))</f>
        <v>0</v>
      </c>
      <c r="K1848" s="6">
        <f>IF(AND(O1848=B$23,Q1848=B$24),MAX(K$3:K1847)+1,0)</f>
        <v>0</v>
      </c>
    </row>
    <row r="1849" spans="8:11" ht="15" customHeight="1" x14ac:dyDescent="0.15">
      <c r="H1849" s="5">
        <f t="shared" si="29"/>
        <v>0</v>
      </c>
      <c r="I1849" s="5">
        <f>IF(MAX(I$1:I1846)&gt;=B$16,0,IF(OR(I1848=C$4,I1848=C$5,I1848=C$6,I1848=C$7,I1848=C$8,I1848=C$9,I1848=C$10,I1848=C$11,I1848=C$12,I1848=C$13,I1848=C$14,I1848=C$15),"本月合计",IF(I1848="本月合计","本年累计",MAX(I$3:I1848)+1)))</f>
        <v>0</v>
      </c>
      <c r="J1849" s="3">
        <f>IF(T1849="",0,IF(INT(LEFT(T1849,C$21))=B$21,MAX(J$3:J1848)+1,0))</f>
        <v>0</v>
      </c>
      <c r="K1849" s="6">
        <f>IF(AND(O1849=B$23,Q1849=B$24),MAX(K$3:K1848)+1,0)</f>
        <v>0</v>
      </c>
    </row>
    <row r="1850" spans="8:11" ht="15" customHeight="1" x14ac:dyDescent="0.15">
      <c r="H1850" s="5">
        <f t="shared" si="29"/>
        <v>0</v>
      </c>
      <c r="I1850" s="5">
        <f>IF(MAX(I$1:I1847)&gt;=B$16,0,IF(OR(I1849=C$4,I1849=C$5,I1849=C$6,I1849=C$7,I1849=C$8,I1849=C$9,I1849=C$10,I1849=C$11,I1849=C$12,I1849=C$13,I1849=C$14,I1849=C$15),"本月合计",IF(I1849="本月合计","本年累计",MAX(I$3:I1849)+1)))</f>
        <v>0</v>
      </c>
      <c r="J1850" s="3">
        <f>IF(T1850="",0,IF(INT(LEFT(T1850,C$21))=B$21,MAX(J$3:J1849)+1,0))</f>
        <v>0</v>
      </c>
      <c r="K1850" s="6">
        <f>IF(AND(O1850=B$23,Q1850=B$24),MAX(K$3:K1849)+1,0)</f>
        <v>0</v>
      </c>
    </row>
    <row r="1851" spans="8:11" ht="15" customHeight="1" x14ac:dyDescent="0.15">
      <c r="H1851" s="5">
        <f t="shared" si="29"/>
        <v>0</v>
      </c>
      <c r="I1851" s="5">
        <f>IF(MAX(I$1:I1848)&gt;=B$16,0,IF(OR(I1850=C$4,I1850=C$5,I1850=C$6,I1850=C$7,I1850=C$8,I1850=C$9,I1850=C$10,I1850=C$11,I1850=C$12,I1850=C$13,I1850=C$14,I1850=C$15),"本月合计",IF(I1850="本月合计","本年累计",MAX(I$3:I1850)+1)))</f>
        <v>0</v>
      </c>
      <c r="J1851" s="3">
        <f>IF(T1851="",0,IF(INT(LEFT(T1851,C$21))=B$21,MAX(J$3:J1850)+1,0))</f>
        <v>0</v>
      </c>
      <c r="K1851" s="6">
        <f>IF(AND(O1851=B$23,Q1851=B$24),MAX(K$3:K1850)+1,0)</f>
        <v>0</v>
      </c>
    </row>
    <row r="1852" spans="8:11" ht="15" customHeight="1" x14ac:dyDescent="0.15">
      <c r="H1852" s="5">
        <f t="shared" si="29"/>
        <v>0</v>
      </c>
      <c r="I1852" s="5">
        <f>IF(MAX(I$1:I1849)&gt;=B$16,0,IF(OR(I1851=C$4,I1851=C$5,I1851=C$6,I1851=C$7,I1851=C$8,I1851=C$9,I1851=C$10,I1851=C$11,I1851=C$12,I1851=C$13,I1851=C$14,I1851=C$15),"本月合计",IF(I1851="本月合计","本年累计",MAX(I$3:I1851)+1)))</f>
        <v>0</v>
      </c>
      <c r="J1852" s="3">
        <f>IF(T1852="",0,IF(INT(LEFT(T1852,C$21))=B$21,MAX(J$3:J1851)+1,0))</f>
        <v>0</v>
      </c>
      <c r="K1852" s="6">
        <f>IF(AND(O1852=B$23,Q1852=B$24),MAX(K$3:K1851)+1,0)</f>
        <v>0</v>
      </c>
    </row>
    <row r="1853" spans="8:11" ht="15" customHeight="1" x14ac:dyDescent="0.15">
      <c r="H1853" s="5">
        <f t="shared" si="29"/>
        <v>0</v>
      </c>
      <c r="I1853" s="5">
        <f>IF(MAX(I$1:I1850)&gt;=B$16,0,IF(OR(I1852=C$4,I1852=C$5,I1852=C$6,I1852=C$7,I1852=C$8,I1852=C$9,I1852=C$10,I1852=C$11,I1852=C$12,I1852=C$13,I1852=C$14,I1852=C$15),"本月合计",IF(I1852="本月合计","本年累计",MAX(I$3:I1852)+1)))</f>
        <v>0</v>
      </c>
      <c r="J1853" s="3">
        <f>IF(T1853="",0,IF(INT(LEFT(T1853,C$21))=B$21,MAX(J$3:J1852)+1,0))</f>
        <v>0</v>
      </c>
      <c r="K1853" s="6">
        <f>IF(AND(O1853=B$23,Q1853=B$24),MAX(K$3:K1852)+1,0)</f>
        <v>0</v>
      </c>
    </row>
    <row r="1854" spans="8:11" ht="15" customHeight="1" x14ac:dyDescent="0.15">
      <c r="H1854" s="5">
        <f t="shared" si="29"/>
        <v>0</v>
      </c>
      <c r="I1854" s="5">
        <f>IF(MAX(I$1:I1851)&gt;=B$16,0,IF(OR(I1853=C$4,I1853=C$5,I1853=C$6,I1853=C$7,I1853=C$8,I1853=C$9,I1853=C$10,I1853=C$11,I1853=C$12,I1853=C$13,I1853=C$14,I1853=C$15),"本月合计",IF(I1853="本月合计","本年累计",MAX(I$3:I1853)+1)))</f>
        <v>0</v>
      </c>
      <c r="J1854" s="3">
        <f>IF(T1854="",0,IF(INT(LEFT(T1854,C$21))=B$21,MAX(J$3:J1853)+1,0))</f>
        <v>0</v>
      </c>
      <c r="K1854" s="6">
        <f>IF(AND(O1854=B$23,Q1854=B$24),MAX(K$3:K1853)+1,0)</f>
        <v>0</v>
      </c>
    </row>
    <row r="1855" spans="8:11" ht="15" customHeight="1" x14ac:dyDescent="0.15">
      <c r="H1855" s="5">
        <f t="shared" si="29"/>
        <v>0</v>
      </c>
      <c r="I1855" s="5">
        <f>IF(MAX(I$1:I1852)&gt;=B$16,0,IF(OR(I1854=C$4,I1854=C$5,I1854=C$6,I1854=C$7,I1854=C$8,I1854=C$9,I1854=C$10,I1854=C$11,I1854=C$12,I1854=C$13,I1854=C$14,I1854=C$15),"本月合计",IF(I1854="本月合计","本年累计",MAX(I$3:I1854)+1)))</f>
        <v>0</v>
      </c>
      <c r="J1855" s="3">
        <f>IF(T1855="",0,IF(INT(LEFT(T1855,C$21))=B$21,MAX(J$3:J1854)+1,0))</f>
        <v>0</v>
      </c>
      <c r="K1855" s="6">
        <f>IF(AND(O1855=B$23,Q1855=B$24),MAX(K$3:K1854)+1,0)</f>
        <v>0</v>
      </c>
    </row>
    <row r="1856" spans="8:11" ht="15" customHeight="1" x14ac:dyDescent="0.15">
      <c r="H1856" s="5">
        <f t="shared" si="29"/>
        <v>0</v>
      </c>
      <c r="I1856" s="5">
        <f>IF(MAX(I$1:I1853)&gt;=B$16,0,IF(OR(I1855=C$4,I1855=C$5,I1855=C$6,I1855=C$7,I1855=C$8,I1855=C$9,I1855=C$10,I1855=C$11,I1855=C$12,I1855=C$13,I1855=C$14,I1855=C$15),"本月合计",IF(I1855="本月合计","本年累计",MAX(I$3:I1855)+1)))</f>
        <v>0</v>
      </c>
      <c r="J1856" s="3">
        <f>IF(T1856="",0,IF(INT(LEFT(T1856,C$21))=B$21,MAX(J$3:J1855)+1,0))</f>
        <v>0</v>
      </c>
      <c r="K1856" s="6">
        <f>IF(AND(O1856=B$23,Q1856=B$24),MAX(K$3:K1855)+1,0)</f>
        <v>0</v>
      </c>
    </row>
    <row r="1857" spans="8:11" ht="15" customHeight="1" x14ac:dyDescent="0.15">
      <c r="H1857" s="5">
        <f t="shared" si="29"/>
        <v>0</v>
      </c>
      <c r="I1857" s="5">
        <f>IF(MAX(I$1:I1854)&gt;=B$16,0,IF(OR(I1856=C$4,I1856=C$5,I1856=C$6,I1856=C$7,I1856=C$8,I1856=C$9,I1856=C$10,I1856=C$11,I1856=C$12,I1856=C$13,I1856=C$14,I1856=C$15),"本月合计",IF(I1856="本月合计","本年累计",MAX(I$3:I1856)+1)))</f>
        <v>0</v>
      </c>
      <c r="J1857" s="3">
        <f>IF(T1857="",0,IF(INT(LEFT(T1857,C$21))=B$21,MAX(J$3:J1856)+1,0))</f>
        <v>0</v>
      </c>
      <c r="K1857" s="6">
        <f>IF(AND(O1857=B$23,Q1857=B$24),MAX(K$3:K1856)+1,0)</f>
        <v>0</v>
      </c>
    </row>
    <row r="1858" spans="8:11" ht="15" customHeight="1" x14ac:dyDescent="0.15">
      <c r="H1858" s="5">
        <f t="shared" si="29"/>
        <v>0</v>
      </c>
      <c r="I1858" s="5">
        <f>IF(MAX(I$1:I1855)&gt;=B$16,0,IF(OR(I1857=C$4,I1857=C$5,I1857=C$6,I1857=C$7,I1857=C$8,I1857=C$9,I1857=C$10,I1857=C$11,I1857=C$12,I1857=C$13,I1857=C$14,I1857=C$15),"本月合计",IF(I1857="本月合计","本年累计",MAX(I$3:I1857)+1)))</f>
        <v>0</v>
      </c>
      <c r="J1858" s="3">
        <f>IF(T1858="",0,IF(INT(LEFT(T1858,C$21))=B$21,MAX(J$3:J1857)+1,0))</f>
        <v>0</v>
      </c>
      <c r="K1858" s="6">
        <f>IF(AND(O1858=B$23,Q1858=B$24),MAX(K$3:K1857)+1,0)</f>
        <v>0</v>
      </c>
    </row>
    <row r="1859" spans="8:11" ht="15" customHeight="1" x14ac:dyDescent="0.15">
      <c r="H1859" s="5">
        <f t="shared" si="29"/>
        <v>0</v>
      </c>
      <c r="I1859" s="5">
        <f>IF(MAX(I$1:I1856)&gt;=B$16,0,IF(OR(I1858=C$4,I1858=C$5,I1858=C$6,I1858=C$7,I1858=C$8,I1858=C$9,I1858=C$10,I1858=C$11,I1858=C$12,I1858=C$13,I1858=C$14,I1858=C$15),"本月合计",IF(I1858="本月合计","本年累计",MAX(I$3:I1858)+1)))</f>
        <v>0</v>
      </c>
      <c r="J1859" s="3">
        <f>IF(T1859="",0,IF(INT(LEFT(T1859,C$21))=B$21,MAX(J$3:J1858)+1,0))</f>
        <v>0</v>
      </c>
      <c r="K1859" s="6">
        <f>IF(AND(O1859=B$23,Q1859=B$24),MAX(K$3:K1858)+1,0)</f>
        <v>0</v>
      </c>
    </row>
    <row r="1860" spans="8:11" ht="15" customHeight="1" x14ac:dyDescent="0.15">
      <c r="H1860" s="5">
        <f t="shared" si="29"/>
        <v>0</v>
      </c>
      <c r="I1860" s="5">
        <f>IF(MAX(I$1:I1857)&gt;=B$16,0,IF(OR(I1859=C$4,I1859=C$5,I1859=C$6,I1859=C$7,I1859=C$8,I1859=C$9,I1859=C$10,I1859=C$11,I1859=C$12,I1859=C$13,I1859=C$14,I1859=C$15),"本月合计",IF(I1859="本月合计","本年累计",MAX(I$3:I1859)+1)))</f>
        <v>0</v>
      </c>
      <c r="J1860" s="3">
        <f>IF(T1860="",0,IF(INT(LEFT(T1860,C$21))=B$21,MAX(J$3:J1859)+1,0))</f>
        <v>0</v>
      </c>
      <c r="K1860" s="6">
        <f>IF(AND(O1860=B$23,Q1860=B$24),MAX(K$3:K1859)+1,0)</f>
        <v>0</v>
      </c>
    </row>
    <row r="1861" spans="8:11" ht="15" customHeight="1" x14ac:dyDescent="0.15">
      <c r="H1861" s="5">
        <f t="shared" ref="H1861:H1924" si="30">IF(I1861=0,0,ROW()-3)</f>
        <v>0</v>
      </c>
      <c r="I1861" s="5">
        <f>IF(MAX(I$1:I1858)&gt;=B$16,0,IF(OR(I1860=C$4,I1860=C$5,I1860=C$6,I1860=C$7,I1860=C$8,I1860=C$9,I1860=C$10,I1860=C$11,I1860=C$12,I1860=C$13,I1860=C$14,I1860=C$15),"本月合计",IF(I1860="本月合计","本年累计",MAX(I$3:I1860)+1)))</f>
        <v>0</v>
      </c>
      <c r="J1861" s="3">
        <f>IF(T1861="",0,IF(INT(LEFT(T1861,C$21))=B$21,MAX(J$3:J1860)+1,0))</f>
        <v>0</v>
      </c>
      <c r="K1861" s="6">
        <f>IF(AND(O1861=B$23,Q1861=B$24),MAX(K$3:K1860)+1,0)</f>
        <v>0</v>
      </c>
    </row>
    <row r="1862" spans="8:11" ht="15" customHeight="1" x14ac:dyDescent="0.15">
      <c r="H1862" s="5">
        <f t="shared" si="30"/>
        <v>0</v>
      </c>
      <c r="I1862" s="5">
        <f>IF(MAX(I$1:I1859)&gt;=B$16,0,IF(OR(I1861=C$4,I1861=C$5,I1861=C$6,I1861=C$7,I1861=C$8,I1861=C$9,I1861=C$10,I1861=C$11,I1861=C$12,I1861=C$13,I1861=C$14,I1861=C$15),"本月合计",IF(I1861="本月合计","本年累计",MAX(I$3:I1861)+1)))</f>
        <v>0</v>
      </c>
      <c r="J1862" s="3">
        <f>IF(T1862="",0,IF(INT(LEFT(T1862,C$21))=B$21,MAX(J$3:J1861)+1,0))</f>
        <v>0</v>
      </c>
      <c r="K1862" s="6">
        <f>IF(AND(O1862=B$23,Q1862=B$24),MAX(K$3:K1861)+1,0)</f>
        <v>0</v>
      </c>
    </row>
    <row r="1863" spans="8:11" ht="15" customHeight="1" x14ac:dyDescent="0.15">
      <c r="H1863" s="5">
        <f t="shared" si="30"/>
        <v>0</v>
      </c>
      <c r="I1863" s="5">
        <f>IF(MAX(I$1:I1860)&gt;=B$16,0,IF(OR(I1862=C$4,I1862=C$5,I1862=C$6,I1862=C$7,I1862=C$8,I1862=C$9,I1862=C$10,I1862=C$11,I1862=C$12,I1862=C$13,I1862=C$14,I1862=C$15),"本月合计",IF(I1862="本月合计","本年累计",MAX(I$3:I1862)+1)))</f>
        <v>0</v>
      </c>
      <c r="J1863" s="3">
        <f>IF(T1863="",0,IF(INT(LEFT(T1863,C$21))=B$21,MAX(J$3:J1862)+1,0))</f>
        <v>0</v>
      </c>
      <c r="K1863" s="6">
        <f>IF(AND(O1863=B$23,Q1863=B$24),MAX(K$3:K1862)+1,0)</f>
        <v>0</v>
      </c>
    </row>
    <row r="1864" spans="8:11" ht="15" customHeight="1" x14ac:dyDescent="0.15">
      <c r="H1864" s="5">
        <f t="shared" si="30"/>
        <v>0</v>
      </c>
      <c r="I1864" s="5">
        <f>IF(MAX(I$1:I1861)&gt;=B$16,0,IF(OR(I1863=C$4,I1863=C$5,I1863=C$6,I1863=C$7,I1863=C$8,I1863=C$9,I1863=C$10,I1863=C$11,I1863=C$12,I1863=C$13,I1863=C$14,I1863=C$15),"本月合计",IF(I1863="本月合计","本年累计",MAX(I$3:I1863)+1)))</f>
        <v>0</v>
      </c>
      <c r="J1864" s="3">
        <f>IF(T1864="",0,IF(INT(LEFT(T1864,C$21))=B$21,MAX(J$3:J1863)+1,0))</f>
        <v>0</v>
      </c>
      <c r="K1864" s="6">
        <f>IF(AND(O1864=B$23,Q1864=B$24),MAX(K$3:K1863)+1,0)</f>
        <v>0</v>
      </c>
    </row>
    <row r="1865" spans="8:11" ht="15" customHeight="1" x14ac:dyDescent="0.15">
      <c r="H1865" s="5">
        <f t="shared" si="30"/>
        <v>0</v>
      </c>
      <c r="I1865" s="5">
        <f>IF(MAX(I$1:I1862)&gt;=B$16,0,IF(OR(I1864=C$4,I1864=C$5,I1864=C$6,I1864=C$7,I1864=C$8,I1864=C$9,I1864=C$10,I1864=C$11,I1864=C$12,I1864=C$13,I1864=C$14,I1864=C$15),"本月合计",IF(I1864="本月合计","本年累计",MAX(I$3:I1864)+1)))</f>
        <v>0</v>
      </c>
      <c r="J1865" s="3">
        <f>IF(T1865="",0,IF(INT(LEFT(T1865,C$21))=B$21,MAX(J$3:J1864)+1,0))</f>
        <v>0</v>
      </c>
      <c r="K1865" s="6">
        <f>IF(AND(O1865=B$23,Q1865=B$24),MAX(K$3:K1864)+1,0)</f>
        <v>0</v>
      </c>
    </row>
    <row r="1866" spans="8:11" ht="15" customHeight="1" x14ac:dyDescent="0.15">
      <c r="H1866" s="5">
        <f t="shared" si="30"/>
        <v>0</v>
      </c>
      <c r="I1866" s="5">
        <f>IF(MAX(I$1:I1863)&gt;=B$16,0,IF(OR(I1865=C$4,I1865=C$5,I1865=C$6,I1865=C$7,I1865=C$8,I1865=C$9,I1865=C$10,I1865=C$11,I1865=C$12,I1865=C$13,I1865=C$14,I1865=C$15),"本月合计",IF(I1865="本月合计","本年累计",MAX(I$3:I1865)+1)))</f>
        <v>0</v>
      </c>
      <c r="J1866" s="3">
        <f>IF(T1866="",0,IF(INT(LEFT(T1866,C$21))=B$21,MAX(J$3:J1865)+1,0))</f>
        <v>0</v>
      </c>
      <c r="K1866" s="6">
        <f>IF(AND(O1866=B$23,Q1866=B$24),MAX(K$3:K1865)+1,0)</f>
        <v>0</v>
      </c>
    </row>
    <row r="1867" spans="8:11" ht="15" customHeight="1" x14ac:dyDescent="0.15">
      <c r="H1867" s="5">
        <f t="shared" si="30"/>
        <v>0</v>
      </c>
      <c r="I1867" s="5">
        <f>IF(MAX(I$1:I1864)&gt;=B$16,0,IF(OR(I1866=C$4,I1866=C$5,I1866=C$6,I1866=C$7,I1866=C$8,I1866=C$9,I1866=C$10,I1866=C$11,I1866=C$12,I1866=C$13,I1866=C$14,I1866=C$15),"本月合计",IF(I1866="本月合计","本年累计",MAX(I$3:I1866)+1)))</f>
        <v>0</v>
      </c>
      <c r="J1867" s="3">
        <f>IF(T1867="",0,IF(INT(LEFT(T1867,C$21))=B$21,MAX(J$3:J1866)+1,0))</f>
        <v>0</v>
      </c>
      <c r="K1867" s="6">
        <f>IF(AND(O1867=B$23,Q1867=B$24),MAX(K$3:K1866)+1,0)</f>
        <v>0</v>
      </c>
    </row>
    <row r="1868" spans="8:11" ht="15" customHeight="1" x14ac:dyDescent="0.15">
      <c r="H1868" s="5">
        <f t="shared" si="30"/>
        <v>0</v>
      </c>
      <c r="I1868" s="5">
        <f>IF(MAX(I$1:I1865)&gt;=B$16,0,IF(OR(I1867=C$4,I1867=C$5,I1867=C$6,I1867=C$7,I1867=C$8,I1867=C$9,I1867=C$10,I1867=C$11,I1867=C$12,I1867=C$13,I1867=C$14,I1867=C$15),"本月合计",IF(I1867="本月合计","本年累计",MAX(I$3:I1867)+1)))</f>
        <v>0</v>
      </c>
      <c r="J1868" s="3">
        <f>IF(T1868="",0,IF(INT(LEFT(T1868,C$21))=B$21,MAX(J$3:J1867)+1,0))</f>
        <v>0</v>
      </c>
      <c r="K1868" s="6">
        <f>IF(AND(O1868=B$23,Q1868=B$24),MAX(K$3:K1867)+1,0)</f>
        <v>0</v>
      </c>
    </row>
    <row r="1869" spans="8:11" ht="15" customHeight="1" x14ac:dyDescent="0.15">
      <c r="H1869" s="5">
        <f t="shared" si="30"/>
        <v>0</v>
      </c>
      <c r="I1869" s="5">
        <f>IF(MAX(I$1:I1866)&gt;=B$16,0,IF(OR(I1868=C$4,I1868=C$5,I1868=C$6,I1868=C$7,I1868=C$8,I1868=C$9,I1868=C$10,I1868=C$11,I1868=C$12,I1868=C$13,I1868=C$14,I1868=C$15),"本月合计",IF(I1868="本月合计","本年累计",MAX(I$3:I1868)+1)))</f>
        <v>0</v>
      </c>
      <c r="J1869" s="3">
        <f>IF(T1869="",0,IF(INT(LEFT(T1869,C$21))=B$21,MAX(J$3:J1868)+1,0))</f>
        <v>0</v>
      </c>
      <c r="K1869" s="6">
        <f>IF(AND(O1869=B$23,Q1869=B$24),MAX(K$3:K1868)+1,0)</f>
        <v>0</v>
      </c>
    </row>
    <row r="1870" spans="8:11" ht="15" customHeight="1" x14ac:dyDescent="0.15">
      <c r="H1870" s="5">
        <f t="shared" si="30"/>
        <v>0</v>
      </c>
      <c r="I1870" s="5">
        <f>IF(MAX(I$1:I1867)&gt;=B$16,0,IF(OR(I1869=C$4,I1869=C$5,I1869=C$6,I1869=C$7,I1869=C$8,I1869=C$9,I1869=C$10,I1869=C$11,I1869=C$12,I1869=C$13,I1869=C$14,I1869=C$15),"本月合计",IF(I1869="本月合计","本年累计",MAX(I$3:I1869)+1)))</f>
        <v>0</v>
      </c>
      <c r="J1870" s="3">
        <f>IF(T1870="",0,IF(INT(LEFT(T1870,C$21))=B$21,MAX(J$3:J1869)+1,0))</f>
        <v>0</v>
      </c>
      <c r="K1870" s="6">
        <f>IF(AND(O1870=B$23,Q1870=B$24),MAX(K$3:K1869)+1,0)</f>
        <v>0</v>
      </c>
    </row>
    <row r="1871" spans="8:11" ht="15" customHeight="1" x14ac:dyDescent="0.15">
      <c r="H1871" s="5">
        <f t="shared" si="30"/>
        <v>0</v>
      </c>
      <c r="I1871" s="5">
        <f>IF(MAX(I$1:I1868)&gt;=B$16,0,IF(OR(I1870=C$4,I1870=C$5,I1870=C$6,I1870=C$7,I1870=C$8,I1870=C$9,I1870=C$10,I1870=C$11,I1870=C$12,I1870=C$13,I1870=C$14,I1870=C$15),"本月合计",IF(I1870="本月合计","本年累计",MAX(I$3:I1870)+1)))</f>
        <v>0</v>
      </c>
      <c r="J1871" s="3">
        <f>IF(T1871="",0,IF(INT(LEFT(T1871,C$21))=B$21,MAX(J$3:J1870)+1,0))</f>
        <v>0</v>
      </c>
      <c r="K1871" s="6">
        <f>IF(AND(O1871=B$23,Q1871=B$24),MAX(K$3:K1870)+1,0)</f>
        <v>0</v>
      </c>
    </row>
    <row r="1872" spans="8:11" ht="15" customHeight="1" x14ac:dyDescent="0.15">
      <c r="H1872" s="5">
        <f t="shared" si="30"/>
        <v>0</v>
      </c>
      <c r="I1872" s="5">
        <f>IF(MAX(I$1:I1869)&gt;=B$16,0,IF(OR(I1871=C$4,I1871=C$5,I1871=C$6,I1871=C$7,I1871=C$8,I1871=C$9,I1871=C$10,I1871=C$11,I1871=C$12,I1871=C$13,I1871=C$14,I1871=C$15),"本月合计",IF(I1871="本月合计","本年累计",MAX(I$3:I1871)+1)))</f>
        <v>0</v>
      </c>
      <c r="J1872" s="3">
        <f>IF(T1872="",0,IF(INT(LEFT(T1872,C$21))=B$21,MAX(J$3:J1871)+1,0))</f>
        <v>0</v>
      </c>
      <c r="K1872" s="6">
        <f>IF(AND(O1872=B$23,Q1872=B$24),MAX(K$3:K1871)+1,0)</f>
        <v>0</v>
      </c>
    </row>
    <row r="1873" spans="8:11" ht="15" customHeight="1" x14ac:dyDescent="0.15">
      <c r="H1873" s="5">
        <f t="shared" si="30"/>
        <v>0</v>
      </c>
      <c r="I1873" s="5">
        <f>IF(MAX(I$1:I1870)&gt;=B$16,0,IF(OR(I1872=C$4,I1872=C$5,I1872=C$6,I1872=C$7,I1872=C$8,I1872=C$9,I1872=C$10,I1872=C$11,I1872=C$12,I1872=C$13,I1872=C$14,I1872=C$15),"本月合计",IF(I1872="本月合计","本年累计",MAX(I$3:I1872)+1)))</f>
        <v>0</v>
      </c>
      <c r="J1873" s="3">
        <f>IF(T1873="",0,IF(INT(LEFT(T1873,C$21))=B$21,MAX(J$3:J1872)+1,0))</f>
        <v>0</v>
      </c>
      <c r="K1873" s="6">
        <f>IF(AND(O1873=B$23,Q1873=B$24),MAX(K$3:K1872)+1,0)</f>
        <v>0</v>
      </c>
    </row>
    <row r="1874" spans="8:11" ht="15" customHeight="1" x14ac:dyDescent="0.15">
      <c r="H1874" s="5">
        <f t="shared" si="30"/>
        <v>0</v>
      </c>
      <c r="I1874" s="5">
        <f>IF(MAX(I$1:I1871)&gt;=B$16,0,IF(OR(I1873=C$4,I1873=C$5,I1873=C$6,I1873=C$7,I1873=C$8,I1873=C$9,I1873=C$10,I1873=C$11,I1873=C$12,I1873=C$13,I1873=C$14,I1873=C$15),"本月合计",IF(I1873="本月合计","本年累计",MAX(I$3:I1873)+1)))</f>
        <v>0</v>
      </c>
      <c r="J1874" s="3">
        <f>IF(T1874="",0,IF(INT(LEFT(T1874,C$21))=B$21,MAX(J$3:J1873)+1,0))</f>
        <v>0</v>
      </c>
      <c r="K1874" s="6">
        <f>IF(AND(O1874=B$23,Q1874=B$24),MAX(K$3:K1873)+1,0)</f>
        <v>0</v>
      </c>
    </row>
    <row r="1875" spans="8:11" ht="15" customHeight="1" x14ac:dyDescent="0.15">
      <c r="H1875" s="5">
        <f t="shared" si="30"/>
        <v>0</v>
      </c>
      <c r="I1875" s="5">
        <f>IF(MAX(I$1:I1872)&gt;=B$16,0,IF(OR(I1874=C$4,I1874=C$5,I1874=C$6,I1874=C$7,I1874=C$8,I1874=C$9,I1874=C$10,I1874=C$11,I1874=C$12,I1874=C$13,I1874=C$14,I1874=C$15),"本月合计",IF(I1874="本月合计","本年累计",MAX(I$3:I1874)+1)))</f>
        <v>0</v>
      </c>
      <c r="J1875" s="3">
        <f>IF(T1875="",0,IF(INT(LEFT(T1875,C$21))=B$21,MAX(J$3:J1874)+1,0))</f>
        <v>0</v>
      </c>
      <c r="K1875" s="6">
        <f>IF(AND(O1875=B$23,Q1875=B$24),MAX(K$3:K1874)+1,0)</f>
        <v>0</v>
      </c>
    </row>
    <row r="1876" spans="8:11" ht="15" customHeight="1" x14ac:dyDescent="0.15">
      <c r="H1876" s="5">
        <f t="shared" si="30"/>
        <v>0</v>
      </c>
      <c r="I1876" s="5">
        <f>IF(MAX(I$1:I1873)&gt;=B$16,0,IF(OR(I1875=C$4,I1875=C$5,I1875=C$6,I1875=C$7,I1875=C$8,I1875=C$9,I1875=C$10,I1875=C$11,I1875=C$12,I1875=C$13,I1875=C$14,I1875=C$15),"本月合计",IF(I1875="本月合计","本年累计",MAX(I$3:I1875)+1)))</f>
        <v>0</v>
      </c>
      <c r="J1876" s="3">
        <f>IF(T1876="",0,IF(INT(LEFT(T1876,C$21))=B$21,MAX(J$3:J1875)+1,0))</f>
        <v>0</v>
      </c>
      <c r="K1876" s="6">
        <f>IF(AND(O1876=B$23,Q1876=B$24),MAX(K$3:K1875)+1,0)</f>
        <v>0</v>
      </c>
    </row>
    <row r="1877" spans="8:11" ht="15" customHeight="1" x14ac:dyDescent="0.15">
      <c r="H1877" s="5">
        <f t="shared" si="30"/>
        <v>0</v>
      </c>
      <c r="I1877" s="5">
        <f>IF(MAX(I$1:I1874)&gt;=B$16,0,IF(OR(I1876=C$4,I1876=C$5,I1876=C$6,I1876=C$7,I1876=C$8,I1876=C$9,I1876=C$10,I1876=C$11,I1876=C$12,I1876=C$13,I1876=C$14,I1876=C$15),"本月合计",IF(I1876="本月合计","本年累计",MAX(I$3:I1876)+1)))</f>
        <v>0</v>
      </c>
      <c r="J1877" s="3">
        <f>IF(T1877="",0,IF(INT(LEFT(T1877,C$21))=B$21,MAX(J$3:J1876)+1,0))</f>
        <v>0</v>
      </c>
      <c r="K1877" s="6">
        <f>IF(AND(O1877=B$23,Q1877=B$24),MAX(K$3:K1876)+1,0)</f>
        <v>0</v>
      </c>
    </row>
    <row r="1878" spans="8:11" ht="15" customHeight="1" x14ac:dyDescent="0.15">
      <c r="H1878" s="5">
        <f t="shared" si="30"/>
        <v>0</v>
      </c>
      <c r="I1878" s="5">
        <f>IF(MAX(I$1:I1875)&gt;=B$16,0,IF(OR(I1877=C$4,I1877=C$5,I1877=C$6,I1877=C$7,I1877=C$8,I1877=C$9,I1877=C$10,I1877=C$11,I1877=C$12,I1877=C$13,I1877=C$14,I1877=C$15),"本月合计",IF(I1877="本月合计","本年累计",MAX(I$3:I1877)+1)))</f>
        <v>0</v>
      </c>
      <c r="J1878" s="3">
        <f>IF(T1878="",0,IF(INT(LEFT(T1878,C$21))=B$21,MAX(J$3:J1877)+1,0))</f>
        <v>0</v>
      </c>
      <c r="K1878" s="6">
        <f>IF(AND(O1878=B$23,Q1878=B$24),MAX(K$3:K1877)+1,0)</f>
        <v>0</v>
      </c>
    </row>
    <row r="1879" spans="8:11" ht="15" customHeight="1" x14ac:dyDescent="0.15">
      <c r="H1879" s="5">
        <f t="shared" si="30"/>
        <v>0</v>
      </c>
      <c r="I1879" s="5">
        <f>IF(MAX(I$1:I1876)&gt;=B$16,0,IF(OR(I1878=C$4,I1878=C$5,I1878=C$6,I1878=C$7,I1878=C$8,I1878=C$9,I1878=C$10,I1878=C$11,I1878=C$12,I1878=C$13,I1878=C$14,I1878=C$15),"本月合计",IF(I1878="本月合计","本年累计",MAX(I$3:I1878)+1)))</f>
        <v>0</v>
      </c>
      <c r="J1879" s="3">
        <f>IF(T1879="",0,IF(INT(LEFT(T1879,C$21))=B$21,MAX(J$3:J1878)+1,0))</f>
        <v>0</v>
      </c>
      <c r="K1879" s="6">
        <f>IF(AND(O1879=B$23,Q1879=B$24),MAX(K$3:K1878)+1,0)</f>
        <v>0</v>
      </c>
    </row>
    <row r="1880" spans="8:11" ht="15" customHeight="1" x14ac:dyDescent="0.15">
      <c r="H1880" s="5">
        <f t="shared" si="30"/>
        <v>0</v>
      </c>
      <c r="I1880" s="5">
        <f>IF(MAX(I$1:I1877)&gt;=B$16,0,IF(OR(I1879=C$4,I1879=C$5,I1879=C$6,I1879=C$7,I1879=C$8,I1879=C$9,I1879=C$10,I1879=C$11,I1879=C$12,I1879=C$13,I1879=C$14,I1879=C$15),"本月合计",IF(I1879="本月合计","本年累计",MAX(I$3:I1879)+1)))</f>
        <v>0</v>
      </c>
      <c r="J1880" s="3">
        <f>IF(T1880="",0,IF(INT(LEFT(T1880,C$21))=B$21,MAX(J$3:J1879)+1,0))</f>
        <v>0</v>
      </c>
      <c r="K1880" s="6">
        <f>IF(AND(O1880=B$23,Q1880=B$24),MAX(K$3:K1879)+1,0)</f>
        <v>0</v>
      </c>
    </row>
    <row r="1881" spans="8:11" ht="15" customHeight="1" x14ac:dyDescent="0.15">
      <c r="H1881" s="5">
        <f t="shared" si="30"/>
        <v>0</v>
      </c>
      <c r="I1881" s="5">
        <f>IF(MAX(I$1:I1878)&gt;=B$16,0,IF(OR(I1880=C$4,I1880=C$5,I1880=C$6,I1880=C$7,I1880=C$8,I1880=C$9,I1880=C$10,I1880=C$11,I1880=C$12,I1880=C$13,I1880=C$14,I1880=C$15),"本月合计",IF(I1880="本月合计","本年累计",MAX(I$3:I1880)+1)))</f>
        <v>0</v>
      </c>
      <c r="J1881" s="3">
        <f>IF(T1881="",0,IF(INT(LEFT(T1881,C$21))=B$21,MAX(J$3:J1880)+1,0))</f>
        <v>0</v>
      </c>
      <c r="K1881" s="6">
        <f>IF(AND(O1881=B$23,Q1881=B$24),MAX(K$3:K1880)+1,0)</f>
        <v>0</v>
      </c>
    </row>
    <row r="1882" spans="8:11" ht="15" customHeight="1" x14ac:dyDescent="0.15">
      <c r="H1882" s="5">
        <f t="shared" si="30"/>
        <v>0</v>
      </c>
      <c r="I1882" s="5">
        <f>IF(MAX(I$1:I1879)&gt;=B$16,0,IF(OR(I1881=C$4,I1881=C$5,I1881=C$6,I1881=C$7,I1881=C$8,I1881=C$9,I1881=C$10,I1881=C$11,I1881=C$12,I1881=C$13,I1881=C$14,I1881=C$15),"本月合计",IF(I1881="本月合计","本年累计",MAX(I$3:I1881)+1)))</f>
        <v>0</v>
      </c>
      <c r="J1882" s="3">
        <f>IF(T1882="",0,IF(INT(LEFT(T1882,C$21))=B$21,MAX(J$3:J1881)+1,0))</f>
        <v>0</v>
      </c>
      <c r="K1882" s="6">
        <f>IF(AND(O1882=B$23,Q1882=B$24),MAX(K$3:K1881)+1,0)</f>
        <v>0</v>
      </c>
    </row>
    <row r="1883" spans="8:11" ht="15" customHeight="1" x14ac:dyDescent="0.15">
      <c r="H1883" s="5">
        <f t="shared" si="30"/>
        <v>0</v>
      </c>
      <c r="I1883" s="5">
        <f>IF(MAX(I$1:I1880)&gt;=B$16,0,IF(OR(I1882=C$4,I1882=C$5,I1882=C$6,I1882=C$7,I1882=C$8,I1882=C$9,I1882=C$10,I1882=C$11,I1882=C$12,I1882=C$13,I1882=C$14,I1882=C$15),"本月合计",IF(I1882="本月合计","本年累计",MAX(I$3:I1882)+1)))</f>
        <v>0</v>
      </c>
      <c r="J1883" s="3">
        <f>IF(T1883="",0,IF(INT(LEFT(T1883,C$21))=B$21,MAX(J$3:J1882)+1,0))</f>
        <v>0</v>
      </c>
      <c r="K1883" s="6">
        <f>IF(AND(O1883=B$23,Q1883=B$24),MAX(K$3:K1882)+1,0)</f>
        <v>0</v>
      </c>
    </row>
    <row r="1884" spans="8:11" ht="15" customHeight="1" x14ac:dyDescent="0.15">
      <c r="H1884" s="5">
        <f t="shared" si="30"/>
        <v>0</v>
      </c>
      <c r="I1884" s="5">
        <f>IF(MAX(I$1:I1881)&gt;=B$16,0,IF(OR(I1883=C$4,I1883=C$5,I1883=C$6,I1883=C$7,I1883=C$8,I1883=C$9,I1883=C$10,I1883=C$11,I1883=C$12,I1883=C$13,I1883=C$14,I1883=C$15),"本月合计",IF(I1883="本月合计","本年累计",MAX(I$3:I1883)+1)))</f>
        <v>0</v>
      </c>
      <c r="J1884" s="3">
        <f>IF(T1884="",0,IF(INT(LEFT(T1884,C$21))=B$21,MAX(J$3:J1883)+1,0))</f>
        <v>0</v>
      </c>
      <c r="K1884" s="6">
        <f>IF(AND(O1884=B$23,Q1884=B$24),MAX(K$3:K1883)+1,0)</f>
        <v>0</v>
      </c>
    </row>
    <row r="1885" spans="8:11" ht="15" customHeight="1" x14ac:dyDescent="0.15">
      <c r="H1885" s="5">
        <f t="shared" si="30"/>
        <v>0</v>
      </c>
      <c r="I1885" s="5">
        <f>IF(MAX(I$1:I1882)&gt;=B$16,0,IF(OR(I1884=C$4,I1884=C$5,I1884=C$6,I1884=C$7,I1884=C$8,I1884=C$9,I1884=C$10,I1884=C$11,I1884=C$12,I1884=C$13,I1884=C$14,I1884=C$15),"本月合计",IF(I1884="本月合计","本年累计",MAX(I$3:I1884)+1)))</f>
        <v>0</v>
      </c>
      <c r="J1885" s="3">
        <f>IF(T1885="",0,IF(INT(LEFT(T1885,C$21))=B$21,MAX(J$3:J1884)+1,0))</f>
        <v>0</v>
      </c>
      <c r="K1885" s="6">
        <f>IF(AND(O1885=B$23,Q1885=B$24),MAX(K$3:K1884)+1,0)</f>
        <v>0</v>
      </c>
    </row>
    <row r="1886" spans="8:11" ht="15" customHeight="1" x14ac:dyDescent="0.15">
      <c r="H1886" s="5">
        <f t="shared" si="30"/>
        <v>0</v>
      </c>
      <c r="I1886" s="5">
        <f>IF(MAX(I$1:I1883)&gt;=B$16,0,IF(OR(I1885=C$4,I1885=C$5,I1885=C$6,I1885=C$7,I1885=C$8,I1885=C$9,I1885=C$10,I1885=C$11,I1885=C$12,I1885=C$13,I1885=C$14,I1885=C$15),"本月合计",IF(I1885="本月合计","本年累计",MAX(I$3:I1885)+1)))</f>
        <v>0</v>
      </c>
      <c r="J1886" s="3">
        <f>IF(T1886="",0,IF(INT(LEFT(T1886,C$21))=B$21,MAX(J$3:J1885)+1,0))</f>
        <v>0</v>
      </c>
      <c r="K1886" s="6">
        <f>IF(AND(O1886=B$23,Q1886=B$24),MAX(K$3:K1885)+1,0)</f>
        <v>0</v>
      </c>
    </row>
    <row r="1887" spans="8:11" ht="15" customHeight="1" x14ac:dyDescent="0.15">
      <c r="H1887" s="5">
        <f t="shared" si="30"/>
        <v>0</v>
      </c>
      <c r="I1887" s="5">
        <f>IF(MAX(I$1:I1884)&gt;=B$16,0,IF(OR(I1886=C$4,I1886=C$5,I1886=C$6,I1886=C$7,I1886=C$8,I1886=C$9,I1886=C$10,I1886=C$11,I1886=C$12,I1886=C$13,I1886=C$14,I1886=C$15),"本月合计",IF(I1886="本月合计","本年累计",MAX(I$3:I1886)+1)))</f>
        <v>0</v>
      </c>
      <c r="J1887" s="3">
        <f>IF(T1887="",0,IF(INT(LEFT(T1887,C$21))=B$21,MAX(J$3:J1886)+1,0))</f>
        <v>0</v>
      </c>
      <c r="K1887" s="6">
        <f>IF(AND(O1887=B$23,Q1887=B$24),MAX(K$3:K1886)+1,0)</f>
        <v>0</v>
      </c>
    </row>
    <row r="1888" spans="8:11" ht="15" customHeight="1" x14ac:dyDescent="0.15">
      <c r="H1888" s="5">
        <f t="shared" si="30"/>
        <v>0</v>
      </c>
      <c r="I1888" s="5">
        <f>IF(MAX(I$1:I1885)&gt;=B$16,0,IF(OR(I1887=C$4,I1887=C$5,I1887=C$6,I1887=C$7,I1887=C$8,I1887=C$9,I1887=C$10,I1887=C$11,I1887=C$12,I1887=C$13,I1887=C$14,I1887=C$15),"本月合计",IF(I1887="本月合计","本年累计",MAX(I$3:I1887)+1)))</f>
        <v>0</v>
      </c>
      <c r="J1888" s="3">
        <f>IF(T1888="",0,IF(INT(LEFT(T1888,C$21))=B$21,MAX(J$3:J1887)+1,0))</f>
        <v>0</v>
      </c>
      <c r="K1888" s="6">
        <f>IF(AND(O1888=B$23,Q1888=B$24),MAX(K$3:K1887)+1,0)</f>
        <v>0</v>
      </c>
    </row>
    <row r="1889" spans="8:11" ht="15" customHeight="1" x14ac:dyDescent="0.15">
      <c r="H1889" s="5">
        <f t="shared" si="30"/>
        <v>0</v>
      </c>
      <c r="I1889" s="5">
        <f>IF(MAX(I$1:I1886)&gt;=B$16,0,IF(OR(I1888=C$4,I1888=C$5,I1888=C$6,I1888=C$7,I1888=C$8,I1888=C$9,I1888=C$10,I1888=C$11,I1888=C$12,I1888=C$13,I1888=C$14,I1888=C$15),"本月合计",IF(I1888="本月合计","本年累计",MAX(I$3:I1888)+1)))</f>
        <v>0</v>
      </c>
      <c r="J1889" s="3">
        <f>IF(T1889="",0,IF(INT(LEFT(T1889,C$21))=B$21,MAX(J$3:J1888)+1,0))</f>
        <v>0</v>
      </c>
      <c r="K1889" s="6">
        <f>IF(AND(O1889=B$23,Q1889=B$24),MAX(K$3:K1888)+1,0)</f>
        <v>0</v>
      </c>
    </row>
    <row r="1890" spans="8:11" ht="15" customHeight="1" x14ac:dyDescent="0.15">
      <c r="H1890" s="5">
        <f t="shared" si="30"/>
        <v>0</v>
      </c>
      <c r="I1890" s="5">
        <f>IF(MAX(I$1:I1887)&gt;=B$16,0,IF(OR(I1889=C$4,I1889=C$5,I1889=C$6,I1889=C$7,I1889=C$8,I1889=C$9,I1889=C$10,I1889=C$11,I1889=C$12,I1889=C$13,I1889=C$14,I1889=C$15),"本月合计",IF(I1889="本月合计","本年累计",MAX(I$3:I1889)+1)))</f>
        <v>0</v>
      </c>
      <c r="J1890" s="3">
        <f>IF(T1890="",0,IF(INT(LEFT(T1890,C$21))=B$21,MAX(J$3:J1889)+1,0))</f>
        <v>0</v>
      </c>
      <c r="K1890" s="6">
        <f>IF(AND(O1890=B$23,Q1890=B$24),MAX(K$3:K1889)+1,0)</f>
        <v>0</v>
      </c>
    </row>
    <row r="1891" spans="8:11" ht="15" customHeight="1" x14ac:dyDescent="0.15">
      <c r="H1891" s="5">
        <f t="shared" si="30"/>
        <v>0</v>
      </c>
      <c r="I1891" s="5">
        <f>IF(MAX(I$1:I1888)&gt;=B$16,0,IF(OR(I1890=C$4,I1890=C$5,I1890=C$6,I1890=C$7,I1890=C$8,I1890=C$9,I1890=C$10,I1890=C$11,I1890=C$12,I1890=C$13,I1890=C$14,I1890=C$15),"本月合计",IF(I1890="本月合计","本年累计",MAX(I$3:I1890)+1)))</f>
        <v>0</v>
      </c>
      <c r="J1891" s="3">
        <f>IF(T1891="",0,IF(INT(LEFT(T1891,C$21))=B$21,MAX(J$3:J1890)+1,0))</f>
        <v>0</v>
      </c>
      <c r="K1891" s="6">
        <f>IF(AND(O1891=B$23,Q1891=B$24),MAX(K$3:K1890)+1,0)</f>
        <v>0</v>
      </c>
    </row>
    <row r="1892" spans="8:11" ht="15" customHeight="1" x14ac:dyDescent="0.15">
      <c r="H1892" s="5">
        <f t="shared" si="30"/>
        <v>0</v>
      </c>
      <c r="I1892" s="5">
        <f>IF(MAX(I$1:I1889)&gt;=B$16,0,IF(OR(I1891=C$4,I1891=C$5,I1891=C$6,I1891=C$7,I1891=C$8,I1891=C$9,I1891=C$10,I1891=C$11,I1891=C$12,I1891=C$13,I1891=C$14,I1891=C$15),"本月合计",IF(I1891="本月合计","本年累计",MAX(I$3:I1891)+1)))</f>
        <v>0</v>
      </c>
      <c r="J1892" s="3">
        <f>IF(T1892="",0,IF(INT(LEFT(T1892,C$21))=B$21,MAX(J$3:J1891)+1,0))</f>
        <v>0</v>
      </c>
      <c r="K1892" s="6">
        <f>IF(AND(O1892=B$23,Q1892=B$24),MAX(K$3:K1891)+1,0)</f>
        <v>0</v>
      </c>
    </row>
    <row r="1893" spans="8:11" ht="15" customHeight="1" x14ac:dyDescent="0.15">
      <c r="H1893" s="5">
        <f t="shared" si="30"/>
        <v>0</v>
      </c>
      <c r="I1893" s="5">
        <f>IF(MAX(I$1:I1890)&gt;=B$16,0,IF(OR(I1892=C$4,I1892=C$5,I1892=C$6,I1892=C$7,I1892=C$8,I1892=C$9,I1892=C$10,I1892=C$11,I1892=C$12,I1892=C$13,I1892=C$14,I1892=C$15),"本月合计",IF(I1892="本月合计","本年累计",MAX(I$3:I1892)+1)))</f>
        <v>0</v>
      </c>
      <c r="J1893" s="3">
        <f>IF(T1893="",0,IF(INT(LEFT(T1893,C$21))=B$21,MAX(J$3:J1892)+1,0))</f>
        <v>0</v>
      </c>
      <c r="K1893" s="6">
        <f>IF(AND(O1893=B$23,Q1893=B$24),MAX(K$3:K1892)+1,0)</f>
        <v>0</v>
      </c>
    </row>
    <row r="1894" spans="8:11" ht="15" customHeight="1" x14ac:dyDescent="0.15">
      <c r="H1894" s="5">
        <f t="shared" si="30"/>
        <v>0</v>
      </c>
      <c r="I1894" s="5">
        <f>IF(MAX(I$1:I1891)&gt;=B$16,0,IF(OR(I1893=C$4,I1893=C$5,I1893=C$6,I1893=C$7,I1893=C$8,I1893=C$9,I1893=C$10,I1893=C$11,I1893=C$12,I1893=C$13,I1893=C$14,I1893=C$15),"本月合计",IF(I1893="本月合计","本年累计",MAX(I$3:I1893)+1)))</f>
        <v>0</v>
      </c>
      <c r="J1894" s="3">
        <f>IF(T1894="",0,IF(INT(LEFT(T1894,C$21))=B$21,MAX(J$3:J1893)+1,0))</f>
        <v>0</v>
      </c>
      <c r="K1894" s="6">
        <f>IF(AND(O1894=B$23,Q1894=B$24),MAX(K$3:K1893)+1,0)</f>
        <v>0</v>
      </c>
    </row>
    <row r="1895" spans="8:11" ht="15" customHeight="1" x14ac:dyDescent="0.15">
      <c r="H1895" s="5">
        <f t="shared" si="30"/>
        <v>0</v>
      </c>
      <c r="I1895" s="5">
        <f>IF(MAX(I$1:I1892)&gt;=B$16,0,IF(OR(I1894=C$4,I1894=C$5,I1894=C$6,I1894=C$7,I1894=C$8,I1894=C$9,I1894=C$10,I1894=C$11,I1894=C$12,I1894=C$13,I1894=C$14,I1894=C$15),"本月合计",IF(I1894="本月合计","本年累计",MAX(I$3:I1894)+1)))</f>
        <v>0</v>
      </c>
      <c r="J1895" s="3">
        <f>IF(T1895="",0,IF(INT(LEFT(T1895,C$21))=B$21,MAX(J$3:J1894)+1,0))</f>
        <v>0</v>
      </c>
      <c r="K1895" s="6">
        <f>IF(AND(O1895=B$23,Q1895=B$24),MAX(K$3:K1894)+1,0)</f>
        <v>0</v>
      </c>
    </row>
    <row r="1896" spans="8:11" ht="15" customHeight="1" x14ac:dyDescent="0.15">
      <c r="H1896" s="5">
        <f t="shared" si="30"/>
        <v>0</v>
      </c>
      <c r="I1896" s="5">
        <f>IF(MAX(I$1:I1893)&gt;=B$16,0,IF(OR(I1895=C$4,I1895=C$5,I1895=C$6,I1895=C$7,I1895=C$8,I1895=C$9,I1895=C$10,I1895=C$11,I1895=C$12,I1895=C$13,I1895=C$14,I1895=C$15),"本月合计",IF(I1895="本月合计","本年累计",MAX(I$3:I1895)+1)))</f>
        <v>0</v>
      </c>
      <c r="J1896" s="3">
        <f>IF(T1896="",0,IF(INT(LEFT(T1896,C$21))=B$21,MAX(J$3:J1895)+1,0))</f>
        <v>0</v>
      </c>
      <c r="K1896" s="6">
        <f>IF(AND(O1896=B$23,Q1896=B$24),MAX(K$3:K1895)+1,0)</f>
        <v>0</v>
      </c>
    </row>
    <row r="1897" spans="8:11" ht="15" customHeight="1" x14ac:dyDescent="0.15">
      <c r="H1897" s="5">
        <f t="shared" si="30"/>
        <v>0</v>
      </c>
      <c r="I1897" s="5">
        <f>IF(MAX(I$1:I1894)&gt;=B$16,0,IF(OR(I1896=C$4,I1896=C$5,I1896=C$6,I1896=C$7,I1896=C$8,I1896=C$9,I1896=C$10,I1896=C$11,I1896=C$12,I1896=C$13,I1896=C$14,I1896=C$15),"本月合计",IF(I1896="本月合计","本年累计",MAX(I$3:I1896)+1)))</f>
        <v>0</v>
      </c>
      <c r="J1897" s="3">
        <f>IF(T1897="",0,IF(INT(LEFT(T1897,C$21))=B$21,MAX(J$3:J1896)+1,0))</f>
        <v>0</v>
      </c>
      <c r="K1897" s="6">
        <f>IF(AND(O1897=B$23,Q1897=B$24),MAX(K$3:K1896)+1,0)</f>
        <v>0</v>
      </c>
    </row>
    <row r="1898" spans="8:11" ht="15" customHeight="1" x14ac:dyDescent="0.15">
      <c r="H1898" s="5">
        <f t="shared" si="30"/>
        <v>0</v>
      </c>
      <c r="I1898" s="5">
        <f>IF(MAX(I$1:I1895)&gt;=B$16,0,IF(OR(I1897=C$4,I1897=C$5,I1897=C$6,I1897=C$7,I1897=C$8,I1897=C$9,I1897=C$10,I1897=C$11,I1897=C$12,I1897=C$13,I1897=C$14,I1897=C$15),"本月合计",IF(I1897="本月合计","本年累计",MAX(I$3:I1897)+1)))</f>
        <v>0</v>
      </c>
      <c r="J1898" s="3">
        <f>IF(T1898="",0,IF(INT(LEFT(T1898,C$21))=B$21,MAX(J$3:J1897)+1,0))</f>
        <v>0</v>
      </c>
      <c r="K1898" s="6">
        <f>IF(AND(O1898=B$23,Q1898=B$24),MAX(K$3:K1897)+1,0)</f>
        <v>0</v>
      </c>
    </row>
    <row r="1899" spans="8:11" ht="15" customHeight="1" x14ac:dyDescent="0.15">
      <c r="H1899" s="5">
        <f t="shared" si="30"/>
        <v>0</v>
      </c>
      <c r="I1899" s="5">
        <f>IF(MAX(I$1:I1896)&gt;=B$16,0,IF(OR(I1898=C$4,I1898=C$5,I1898=C$6,I1898=C$7,I1898=C$8,I1898=C$9,I1898=C$10,I1898=C$11,I1898=C$12,I1898=C$13,I1898=C$14,I1898=C$15),"本月合计",IF(I1898="本月合计","本年累计",MAX(I$3:I1898)+1)))</f>
        <v>0</v>
      </c>
      <c r="J1899" s="3">
        <f>IF(T1899="",0,IF(INT(LEFT(T1899,C$21))=B$21,MAX(J$3:J1898)+1,0))</f>
        <v>0</v>
      </c>
      <c r="K1899" s="6">
        <f>IF(AND(O1899=B$23,Q1899=B$24),MAX(K$3:K1898)+1,0)</f>
        <v>0</v>
      </c>
    </row>
    <row r="1900" spans="8:11" ht="15" customHeight="1" x14ac:dyDescent="0.15">
      <c r="H1900" s="5">
        <f t="shared" si="30"/>
        <v>0</v>
      </c>
      <c r="I1900" s="5">
        <f>IF(MAX(I$1:I1897)&gt;=B$16,0,IF(OR(I1899=C$4,I1899=C$5,I1899=C$6,I1899=C$7,I1899=C$8,I1899=C$9,I1899=C$10,I1899=C$11,I1899=C$12,I1899=C$13,I1899=C$14,I1899=C$15),"本月合计",IF(I1899="本月合计","本年累计",MAX(I$3:I1899)+1)))</f>
        <v>0</v>
      </c>
      <c r="J1900" s="3">
        <f>IF(T1900="",0,IF(INT(LEFT(T1900,C$21))=B$21,MAX(J$3:J1899)+1,0))</f>
        <v>0</v>
      </c>
      <c r="K1900" s="6">
        <f>IF(AND(O1900=B$23,Q1900=B$24),MAX(K$3:K1899)+1,0)</f>
        <v>0</v>
      </c>
    </row>
    <row r="1901" spans="8:11" ht="15" customHeight="1" x14ac:dyDescent="0.15">
      <c r="H1901" s="5">
        <f t="shared" si="30"/>
        <v>0</v>
      </c>
      <c r="I1901" s="5">
        <f>IF(MAX(I$1:I1898)&gt;=B$16,0,IF(OR(I1900=C$4,I1900=C$5,I1900=C$6,I1900=C$7,I1900=C$8,I1900=C$9,I1900=C$10,I1900=C$11,I1900=C$12,I1900=C$13,I1900=C$14,I1900=C$15),"本月合计",IF(I1900="本月合计","本年累计",MAX(I$3:I1900)+1)))</f>
        <v>0</v>
      </c>
      <c r="J1901" s="3">
        <f>IF(T1901="",0,IF(INT(LEFT(T1901,C$21))=B$21,MAX(J$3:J1900)+1,0))</f>
        <v>0</v>
      </c>
      <c r="K1901" s="6">
        <f>IF(AND(O1901=B$23,Q1901=B$24),MAX(K$3:K1900)+1,0)</f>
        <v>0</v>
      </c>
    </row>
    <row r="1902" spans="8:11" ht="15" customHeight="1" x14ac:dyDescent="0.15">
      <c r="H1902" s="5">
        <f t="shared" si="30"/>
        <v>0</v>
      </c>
      <c r="I1902" s="5">
        <f>IF(MAX(I$1:I1899)&gt;=B$16,0,IF(OR(I1901=C$4,I1901=C$5,I1901=C$6,I1901=C$7,I1901=C$8,I1901=C$9,I1901=C$10,I1901=C$11,I1901=C$12,I1901=C$13,I1901=C$14,I1901=C$15),"本月合计",IF(I1901="本月合计","本年累计",MAX(I$3:I1901)+1)))</f>
        <v>0</v>
      </c>
      <c r="J1902" s="3">
        <f>IF(T1902="",0,IF(INT(LEFT(T1902,C$21))=B$21,MAX(J$3:J1901)+1,0))</f>
        <v>0</v>
      </c>
      <c r="K1902" s="6">
        <f>IF(AND(O1902=B$23,Q1902=B$24),MAX(K$3:K1901)+1,0)</f>
        <v>0</v>
      </c>
    </row>
    <row r="1903" spans="8:11" ht="15" customHeight="1" x14ac:dyDescent="0.15">
      <c r="H1903" s="5">
        <f t="shared" si="30"/>
        <v>0</v>
      </c>
      <c r="I1903" s="5">
        <f>IF(MAX(I$1:I1900)&gt;=B$16,0,IF(OR(I1902=C$4,I1902=C$5,I1902=C$6,I1902=C$7,I1902=C$8,I1902=C$9,I1902=C$10,I1902=C$11,I1902=C$12,I1902=C$13,I1902=C$14,I1902=C$15),"本月合计",IF(I1902="本月合计","本年累计",MAX(I$3:I1902)+1)))</f>
        <v>0</v>
      </c>
      <c r="J1903" s="3">
        <f>IF(T1903="",0,IF(INT(LEFT(T1903,C$21))=B$21,MAX(J$3:J1902)+1,0))</f>
        <v>0</v>
      </c>
      <c r="K1903" s="6">
        <f>IF(AND(O1903=B$23,Q1903=B$24),MAX(K$3:K1902)+1,0)</f>
        <v>0</v>
      </c>
    </row>
    <row r="1904" spans="8:11" ht="15" customHeight="1" x14ac:dyDescent="0.15">
      <c r="H1904" s="5">
        <f t="shared" si="30"/>
        <v>0</v>
      </c>
      <c r="I1904" s="5">
        <f>IF(MAX(I$1:I1901)&gt;=B$16,0,IF(OR(I1903=C$4,I1903=C$5,I1903=C$6,I1903=C$7,I1903=C$8,I1903=C$9,I1903=C$10,I1903=C$11,I1903=C$12,I1903=C$13,I1903=C$14,I1903=C$15),"本月合计",IF(I1903="本月合计","本年累计",MAX(I$3:I1903)+1)))</f>
        <v>0</v>
      </c>
      <c r="J1904" s="3">
        <f>IF(T1904="",0,IF(INT(LEFT(T1904,C$21))=B$21,MAX(J$3:J1903)+1,0))</f>
        <v>0</v>
      </c>
      <c r="K1904" s="6">
        <f>IF(AND(O1904=B$23,Q1904=B$24),MAX(K$3:K1903)+1,0)</f>
        <v>0</v>
      </c>
    </row>
    <row r="1905" spans="8:11" ht="15" customHeight="1" x14ac:dyDescent="0.15">
      <c r="H1905" s="5">
        <f t="shared" si="30"/>
        <v>0</v>
      </c>
      <c r="I1905" s="5">
        <f>IF(MAX(I$1:I1902)&gt;=B$16,0,IF(OR(I1904=C$4,I1904=C$5,I1904=C$6,I1904=C$7,I1904=C$8,I1904=C$9,I1904=C$10,I1904=C$11,I1904=C$12,I1904=C$13,I1904=C$14,I1904=C$15),"本月合计",IF(I1904="本月合计","本年累计",MAX(I$3:I1904)+1)))</f>
        <v>0</v>
      </c>
      <c r="J1905" s="3">
        <f>IF(T1905="",0,IF(INT(LEFT(T1905,C$21))=B$21,MAX(J$3:J1904)+1,0))</f>
        <v>0</v>
      </c>
      <c r="K1905" s="6">
        <f>IF(AND(O1905=B$23,Q1905=B$24),MAX(K$3:K1904)+1,0)</f>
        <v>0</v>
      </c>
    </row>
    <row r="1906" spans="8:11" ht="15" customHeight="1" x14ac:dyDescent="0.15">
      <c r="H1906" s="5">
        <f t="shared" si="30"/>
        <v>0</v>
      </c>
      <c r="I1906" s="5">
        <f>IF(MAX(I$1:I1903)&gt;=B$16,0,IF(OR(I1905=C$4,I1905=C$5,I1905=C$6,I1905=C$7,I1905=C$8,I1905=C$9,I1905=C$10,I1905=C$11,I1905=C$12,I1905=C$13,I1905=C$14,I1905=C$15),"本月合计",IF(I1905="本月合计","本年累计",MAX(I$3:I1905)+1)))</f>
        <v>0</v>
      </c>
      <c r="J1906" s="3">
        <f>IF(T1906="",0,IF(INT(LEFT(T1906,C$21))=B$21,MAX(J$3:J1905)+1,0))</f>
        <v>0</v>
      </c>
      <c r="K1906" s="6">
        <f>IF(AND(O1906=B$23,Q1906=B$24),MAX(K$3:K1905)+1,0)</f>
        <v>0</v>
      </c>
    </row>
    <row r="1907" spans="8:11" ht="15" customHeight="1" x14ac:dyDescent="0.15">
      <c r="H1907" s="5">
        <f t="shared" si="30"/>
        <v>0</v>
      </c>
      <c r="I1907" s="5">
        <f>IF(MAX(I$1:I1904)&gt;=B$16,0,IF(OR(I1906=C$4,I1906=C$5,I1906=C$6,I1906=C$7,I1906=C$8,I1906=C$9,I1906=C$10,I1906=C$11,I1906=C$12,I1906=C$13,I1906=C$14,I1906=C$15),"本月合计",IF(I1906="本月合计","本年累计",MAX(I$3:I1906)+1)))</f>
        <v>0</v>
      </c>
      <c r="J1907" s="3">
        <f>IF(T1907="",0,IF(INT(LEFT(T1907,C$21))=B$21,MAX(J$3:J1906)+1,0))</f>
        <v>0</v>
      </c>
      <c r="K1907" s="6">
        <f>IF(AND(O1907=B$23,Q1907=B$24),MAX(K$3:K1906)+1,0)</f>
        <v>0</v>
      </c>
    </row>
    <row r="1908" spans="8:11" ht="15" customHeight="1" x14ac:dyDescent="0.15">
      <c r="H1908" s="5">
        <f t="shared" si="30"/>
        <v>0</v>
      </c>
      <c r="I1908" s="5">
        <f>IF(MAX(I$1:I1905)&gt;=B$16,0,IF(OR(I1907=C$4,I1907=C$5,I1907=C$6,I1907=C$7,I1907=C$8,I1907=C$9,I1907=C$10,I1907=C$11,I1907=C$12,I1907=C$13,I1907=C$14,I1907=C$15),"本月合计",IF(I1907="本月合计","本年累计",MAX(I$3:I1907)+1)))</f>
        <v>0</v>
      </c>
      <c r="J1908" s="3">
        <f>IF(T1908="",0,IF(INT(LEFT(T1908,C$21))=B$21,MAX(J$3:J1907)+1,0))</f>
        <v>0</v>
      </c>
      <c r="K1908" s="6">
        <f>IF(AND(O1908=B$23,Q1908=B$24),MAX(K$3:K1907)+1,0)</f>
        <v>0</v>
      </c>
    </row>
    <row r="1909" spans="8:11" ht="15" customHeight="1" x14ac:dyDescent="0.15">
      <c r="H1909" s="5">
        <f t="shared" si="30"/>
        <v>0</v>
      </c>
      <c r="I1909" s="5">
        <f>IF(MAX(I$1:I1906)&gt;=B$16,0,IF(OR(I1908=C$4,I1908=C$5,I1908=C$6,I1908=C$7,I1908=C$8,I1908=C$9,I1908=C$10,I1908=C$11,I1908=C$12,I1908=C$13,I1908=C$14,I1908=C$15),"本月合计",IF(I1908="本月合计","本年累计",MAX(I$3:I1908)+1)))</f>
        <v>0</v>
      </c>
      <c r="J1909" s="3">
        <f>IF(T1909="",0,IF(INT(LEFT(T1909,C$21))=B$21,MAX(J$3:J1908)+1,0))</f>
        <v>0</v>
      </c>
      <c r="K1909" s="6">
        <f>IF(AND(O1909=B$23,Q1909=B$24),MAX(K$3:K1908)+1,0)</f>
        <v>0</v>
      </c>
    </row>
    <row r="1910" spans="8:11" ht="15" customHeight="1" x14ac:dyDescent="0.15">
      <c r="H1910" s="5">
        <f t="shared" si="30"/>
        <v>0</v>
      </c>
      <c r="I1910" s="5">
        <f>IF(MAX(I$1:I1907)&gt;=B$16,0,IF(OR(I1909=C$4,I1909=C$5,I1909=C$6,I1909=C$7,I1909=C$8,I1909=C$9,I1909=C$10,I1909=C$11,I1909=C$12,I1909=C$13,I1909=C$14,I1909=C$15),"本月合计",IF(I1909="本月合计","本年累计",MAX(I$3:I1909)+1)))</f>
        <v>0</v>
      </c>
      <c r="J1910" s="3">
        <f>IF(T1910="",0,IF(INT(LEFT(T1910,C$21))=B$21,MAX(J$3:J1909)+1,0))</f>
        <v>0</v>
      </c>
      <c r="K1910" s="6">
        <f>IF(AND(O1910=B$23,Q1910=B$24),MAX(K$3:K1909)+1,0)</f>
        <v>0</v>
      </c>
    </row>
    <row r="1911" spans="8:11" ht="15" customHeight="1" x14ac:dyDescent="0.15">
      <c r="H1911" s="5">
        <f t="shared" si="30"/>
        <v>0</v>
      </c>
      <c r="I1911" s="5">
        <f>IF(MAX(I$1:I1908)&gt;=B$16,0,IF(OR(I1910=C$4,I1910=C$5,I1910=C$6,I1910=C$7,I1910=C$8,I1910=C$9,I1910=C$10,I1910=C$11,I1910=C$12,I1910=C$13,I1910=C$14,I1910=C$15),"本月合计",IF(I1910="本月合计","本年累计",MAX(I$3:I1910)+1)))</f>
        <v>0</v>
      </c>
      <c r="J1911" s="3">
        <f>IF(T1911="",0,IF(INT(LEFT(T1911,C$21))=B$21,MAX(J$3:J1910)+1,0))</f>
        <v>0</v>
      </c>
      <c r="K1911" s="6">
        <f>IF(AND(O1911=B$23,Q1911=B$24),MAX(K$3:K1910)+1,0)</f>
        <v>0</v>
      </c>
    </row>
    <row r="1912" spans="8:11" ht="15" customHeight="1" x14ac:dyDescent="0.15">
      <c r="H1912" s="5">
        <f t="shared" si="30"/>
        <v>0</v>
      </c>
      <c r="I1912" s="5">
        <f>IF(MAX(I$1:I1909)&gt;=B$16,0,IF(OR(I1911=C$4,I1911=C$5,I1911=C$6,I1911=C$7,I1911=C$8,I1911=C$9,I1911=C$10,I1911=C$11,I1911=C$12,I1911=C$13,I1911=C$14,I1911=C$15),"本月合计",IF(I1911="本月合计","本年累计",MAX(I$3:I1911)+1)))</f>
        <v>0</v>
      </c>
      <c r="J1912" s="3">
        <f>IF(T1912="",0,IF(INT(LEFT(T1912,C$21))=B$21,MAX(J$3:J1911)+1,0))</f>
        <v>0</v>
      </c>
      <c r="K1912" s="6">
        <f>IF(AND(O1912=B$23,Q1912=B$24),MAX(K$3:K1911)+1,0)</f>
        <v>0</v>
      </c>
    </row>
    <row r="1913" spans="8:11" ht="15" customHeight="1" x14ac:dyDescent="0.15">
      <c r="H1913" s="5">
        <f t="shared" si="30"/>
        <v>0</v>
      </c>
      <c r="I1913" s="5">
        <f>IF(MAX(I$1:I1910)&gt;=B$16,0,IF(OR(I1912=C$4,I1912=C$5,I1912=C$6,I1912=C$7,I1912=C$8,I1912=C$9,I1912=C$10,I1912=C$11,I1912=C$12,I1912=C$13,I1912=C$14,I1912=C$15),"本月合计",IF(I1912="本月合计","本年累计",MAX(I$3:I1912)+1)))</f>
        <v>0</v>
      </c>
      <c r="J1913" s="3">
        <f>IF(T1913="",0,IF(INT(LEFT(T1913,C$21))=B$21,MAX(J$3:J1912)+1,0))</f>
        <v>0</v>
      </c>
      <c r="K1913" s="6">
        <f>IF(AND(O1913=B$23,Q1913=B$24),MAX(K$3:K1912)+1,0)</f>
        <v>0</v>
      </c>
    </row>
    <row r="1914" spans="8:11" ht="15" customHeight="1" x14ac:dyDescent="0.15">
      <c r="H1914" s="5">
        <f t="shared" si="30"/>
        <v>0</v>
      </c>
      <c r="I1914" s="5">
        <f>IF(MAX(I$1:I1911)&gt;=B$16,0,IF(OR(I1913=C$4,I1913=C$5,I1913=C$6,I1913=C$7,I1913=C$8,I1913=C$9,I1913=C$10,I1913=C$11,I1913=C$12,I1913=C$13,I1913=C$14,I1913=C$15),"本月合计",IF(I1913="本月合计","本年累计",MAX(I$3:I1913)+1)))</f>
        <v>0</v>
      </c>
      <c r="J1914" s="3">
        <f>IF(T1914="",0,IF(INT(LEFT(T1914,C$21))=B$21,MAX(J$3:J1913)+1,0))</f>
        <v>0</v>
      </c>
      <c r="K1914" s="6">
        <f>IF(AND(O1914=B$23,Q1914=B$24),MAX(K$3:K1913)+1,0)</f>
        <v>0</v>
      </c>
    </row>
    <row r="1915" spans="8:11" ht="15" customHeight="1" x14ac:dyDescent="0.15">
      <c r="H1915" s="5">
        <f t="shared" si="30"/>
        <v>0</v>
      </c>
      <c r="I1915" s="5">
        <f>IF(MAX(I$1:I1912)&gt;=B$16,0,IF(OR(I1914=C$4,I1914=C$5,I1914=C$6,I1914=C$7,I1914=C$8,I1914=C$9,I1914=C$10,I1914=C$11,I1914=C$12,I1914=C$13,I1914=C$14,I1914=C$15),"本月合计",IF(I1914="本月合计","本年累计",MAX(I$3:I1914)+1)))</f>
        <v>0</v>
      </c>
      <c r="J1915" s="3">
        <f>IF(T1915="",0,IF(INT(LEFT(T1915,C$21))=B$21,MAX(J$3:J1914)+1,0))</f>
        <v>0</v>
      </c>
      <c r="K1915" s="6">
        <f>IF(AND(O1915=B$23,Q1915=B$24),MAX(K$3:K1914)+1,0)</f>
        <v>0</v>
      </c>
    </row>
    <row r="1916" spans="8:11" ht="15" customHeight="1" x14ac:dyDescent="0.15">
      <c r="H1916" s="5">
        <f t="shared" si="30"/>
        <v>0</v>
      </c>
      <c r="I1916" s="5">
        <f>IF(MAX(I$1:I1913)&gt;=B$16,0,IF(OR(I1915=C$4,I1915=C$5,I1915=C$6,I1915=C$7,I1915=C$8,I1915=C$9,I1915=C$10,I1915=C$11,I1915=C$12,I1915=C$13,I1915=C$14,I1915=C$15),"本月合计",IF(I1915="本月合计","本年累计",MAX(I$3:I1915)+1)))</f>
        <v>0</v>
      </c>
      <c r="J1916" s="3">
        <f>IF(T1916="",0,IF(INT(LEFT(T1916,C$21))=B$21,MAX(J$3:J1915)+1,0))</f>
        <v>0</v>
      </c>
      <c r="K1916" s="6">
        <f>IF(AND(O1916=B$23,Q1916=B$24),MAX(K$3:K1915)+1,0)</f>
        <v>0</v>
      </c>
    </row>
    <row r="1917" spans="8:11" ht="15" customHeight="1" x14ac:dyDescent="0.15">
      <c r="H1917" s="5">
        <f t="shared" si="30"/>
        <v>0</v>
      </c>
      <c r="I1917" s="5">
        <f>IF(MAX(I$1:I1914)&gt;=B$16,0,IF(OR(I1916=C$4,I1916=C$5,I1916=C$6,I1916=C$7,I1916=C$8,I1916=C$9,I1916=C$10,I1916=C$11,I1916=C$12,I1916=C$13,I1916=C$14,I1916=C$15),"本月合计",IF(I1916="本月合计","本年累计",MAX(I$3:I1916)+1)))</f>
        <v>0</v>
      </c>
      <c r="J1917" s="3">
        <f>IF(T1917="",0,IF(INT(LEFT(T1917,C$21))=B$21,MAX(J$3:J1916)+1,0))</f>
        <v>0</v>
      </c>
      <c r="K1917" s="6">
        <f>IF(AND(O1917=B$23,Q1917=B$24),MAX(K$3:K1916)+1,0)</f>
        <v>0</v>
      </c>
    </row>
    <row r="1918" spans="8:11" ht="15" customHeight="1" x14ac:dyDescent="0.15">
      <c r="H1918" s="5">
        <f t="shared" si="30"/>
        <v>0</v>
      </c>
      <c r="I1918" s="5">
        <f>IF(MAX(I$1:I1915)&gt;=B$16,0,IF(OR(I1917=C$4,I1917=C$5,I1917=C$6,I1917=C$7,I1917=C$8,I1917=C$9,I1917=C$10,I1917=C$11,I1917=C$12,I1917=C$13,I1917=C$14,I1917=C$15),"本月合计",IF(I1917="本月合计","本年累计",MAX(I$3:I1917)+1)))</f>
        <v>0</v>
      </c>
      <c r="J1918" s="3">
        <f>IF(T1918="",0,IF(INT(LEFT(T1918,C$21))=B$21,MAX(J$3:J1917)+1,0))</f>
        <v>0</v>
      </c>
      <c r="K1918" s="6">
        <f>IF(AND(O1918=B$23,Q1918=B$24),MAX(K$3:K1917)+1,0)</f>
        <v>0</v>
      </c>
    </row>
    <row r="1919" spans="8:11" ht="15" customHeight="1" x14ac:dyDescent="0.15">
      <c r="H1919" s="5">
        <f t="shared" si="30"/>
        <v>0</v>
      </c>
      <c r="I1919" s="5">
        <f>IF(MAX(I$1:I1916)&gt;=B$16,0,IF(OR(I1918=C$4,I1918=C$5,I1918=C$6,I1918=C$7,I1918=C$8,I1918=C$9,I1918=C$10,I1918=C$11,I1918=C$12,I1918=C$13,I1918=C$14,I1918=C$15),"本月合计",IF(I1918="本月合计","本年累计",MAX(I$3:I1918)+1)))</f>
        <v>0</v>
      </c>
      <c r="J1919" s="3">
        <f>IF(T1919="",0,IF(INT(LEFT(T1919,C$21))=B$21,MAX(J$3:J1918)+1,0))</f>
        <v>0</v>
      </c>
      <c r="K1919" s="6">
        <f>IF(AND(O1919=B$23,Q1919=B$24),MAX(K$3:K1918)+1,0)</f>
        <v>0</v>
      </c>
    </row>
    <row r="1920" spans="8:11" ht="15" customHeight="1" x14ac:dyDescent="0.15">
      <c r="H1920" s="5">
        <f t="shared" si="30"/>
        <v>0</v>
      </c>
      <c r="I1920" s="5">
        <f>IF(MAX(I$1:I1917)&gt;=B$16,0,IF(OR(I1919=C$4,I1919=C$5,I1919=C$6,I1919=C$7,I1919=C$8,I1919=C$9,I1919=C$10,I1919=C$11,I1919=C$12,I1919=C$13,I1919=C$14,I1919=C$15),"本月合计",IF(I1919="本月合计","本年累计",MAX(I$3:I1919)+1)))</f>
        <v>0</v>
      </c>
      <c r="J1920" s="3">
        <f>IF(T1920="",0,IF(INT(LEFT(T1920,C$21))=B$21,MAX(J$3:J1919)+1,0))</f>
        <v>0</v>
      </c>
      <c r="K1920" s="6">
        <f>IF(AND(O1920=B$23,Q1920=B$24),MAX(K$3:K1919)+1,0)</f>
        <v>0</v>
      </c>
    </row>
    <row r="1921" spans="8:11" ht="15" customHeight="1" x14ac:dyDescent="0.15">
      <c r="H1921" s="5">
        <f t="shared" si="30"/>
        <v>0</v>
      </c>
      <c r="I1921" s="5">
        <f>IF(MAX(I$1:I1918)&gt;=B$16,0,IF(OR(I1920=C$4,I1920=C$5,I1920=C$6,I1920=C$7,I1920=C$8,I1920=C$9,I1920=C$10,I1920=C$11,I1920=C$12,I1920=C$13,I1920=C$14,I1920=C$15),"本月合计",IF(I1920="本月合计","本年累计",MAX(I$3:I1920)+1)))</f>
        <v>0</v>
      </c>
      <c r="J1921" s="3">
        <f>IF(T1921="",0,IF(INT(LEFT(T1921,C$21))=B$21,MAX(J$3:J1920)+1,0))</f>
        <v>0</v>
      </c>
      <c r="K1921" s="6">
        <f>IF(AND(O1921=B$23,Q1921=B$24),MAX(K$3:K1920)+1,0)</f>
        <v>0</v>
      </c>
    </row>
    <row r="1922" spans="8:11" ht="15" customHeight="1" x14ac:dyDescent="0.15">
      <c r="H1922" s="5">
        <f t="shared" si="30"/>
        <v>0</v>
      </c>
      <c r="I1922" s="5">
        <f>IF(MAX(I$1:I1919)&gt;=B$16,0,IF(OR(I1921=C$4,I1921=C$5,I1921=C$6,I1921=C$7,I1921=C$8,I1921=C$9,I1921=C$10,I1921=C$11,I1921=C$12,I1921=C$13,I1921=C$14,I1921=C$15),"本月合计",IF(I1921="本月合计","本年累计",MAX(I$3:I1921)+1)))</f>
        <v>0</v>
      </c>
      <c r="J1922" s="3">
        <f>IF(T1922="",0,IF(INT(LEFT(T1922,C$21))=B$21,MAX(J$3:J1921)+1,0))</f>
        <v>0</v>
      </c>
      <c r="K1922" s="6">
        <f>IF(AND(O1922=B$23,Q1922=B$24),MAX(K$3:K1921)+1,0)</f>
        <v>0</v>
      </c>
    </row>
    <row r="1923" spans="8:11" ht="15" customHeight="1" x14ac:dyDescent="0.15">
      <c r="H1923" s="5">
        <f t="shared" si="30"/>
        <v>0</v>
      </c>
      <c r="I1923" s="5">
        <f>IF(MAX(I$1:I1920)&gt;=B$16,0,IF(OR(I1922=C$4,I1922=C$5,I1922=C$6,I1922=C$7,I1922=C$8,I1922=C$9,I1922=C$10,I1922=C$11,I1922=C$12,I1922=C$13,I1922=C$14,I1922=C$15),"本月合计",IF(I1922="本月合计","本年累计",MAX(I$3:I1922)+1)))</f>
        <v>0</v>
      </c>
      <c r="J1923" s="3">
        <f>IF(T1923="",0,IF(INT(LEFT(T1923,C$21))=B$21,MAX(J$3:J1922)+1,0))</f>
        <v>0</v>
      </c>
      <c r="K1923" s="6">
        <f>IF(AND(O1923=B$23,Q1923=B$24),MAX(K$3:K1922)+1,0)</f>
        <v>0</v>
      </c>
    </row>
    <row r="1924" spans="8:11" ht="15" customHeight="1" x14ac:dyDescent="0.15">
      <c r="H1924" s="5">
        <f t="shared" si="30"/>
        <v>0</v>
      </c>
      <c r="I1924" s="5">
        <f>IF(MAX(I$1:I1921)&gt;=B$16,0,IF(OR(I1923=C$4,I1923=C$5,I1923=C$6,I1923=C$7,I1923=C$8,I1923=C$9,I1923=C$10,I1923=C$11,I1923=C$12,I1923=C$13,I1923=C$14,I1923=C$15),"本月合计",IF(I1923="本月合计","本年累计",MAX(I$3:I1923)+1)))</f>
        <v>0</v>
      </c>
      <c r="J1924" s="3">
        <f>IF(T1924="",0,IF(INT(LEFT(T1924,C$21))=B$21,MAX(J$3:J1923)+1,0))</f>
        <v>0</v>
      </c>
      <c r="K1924" s="6">
        <f>IF(AND(O1924=B$23,Q1924=B$24),MAX(K$3:K1923)+1,0)</f>
        <v>0</v>
      </c>
    </row>
    <row r="1925" spans="8:11" ht="15" customHeight="1" x14ac:dyDescent="0.15">
      <c r="H1925" s="5">
        <f t="shared" ref="H1925:H1988" si="31">IF(I1925=0,0,ROW()-3)</f>
        <v>0</v>
      </c>
      <c r="I1925" s="5">
        <f>IF(MAX(I$1:I1922)&gt;=B$16,0,IF(OR(I1924=C$4,I1924=C$5,I1924=C$6,I1924=C$7,I1924=C$8,I1924=C$9,I1924=C$10,I1924=C$11,I1924=C$12,I1924=C$13,I1924=C$14,I1924=C$15),"本月合计",IF(I1924="本月合计","本年累计",MAX(I$3:I1924)+1)))</f>
        <v>0</v>
      </c>
      <c r="J1925" s="3">
        <f>IF(T1925="",0,IF(INT(LEFT(T1925,C$21))=B$21,MAX(J$3:J1924)+1,0))</f>
        <v>0</v>
      </c>
      <c r="K1925" s="6">
        <f>IF(AND(O1925=B$23,Q1925=B$24),MAX(K$3:K1924)+1,0)</f>
        <v>0</v>
      </c>
    </row>
    <row r="1926" spans="8:11" ht="15" customHeight="1" x14ac:dyDescent="0.15">
      <c r="H1926" s="5">
        <f t="shared" si="31"/>
        <v>0</v>
      </c>
      <c r="I1926" s="5">
        <f>IF(MAX(I$1:I1923)&gt;=B$16,0,IF(OR(I1925=C$4,I1925=C$5,I1925=C$6,I1925=C$7,I1925=C$8,I1925=C$9,I1925=C$10,I1925=C$11,I1925=C$12,I1925=C$13,I1925=C$14,I1925=C$15),"本月合计",IF(I1925="本月合计","本年累计",MAX(I$3:I1925)+1)))</f>
        <v>0</v>
      </c>
      <c r="J1926" s="3">
        <f>IF(T1926="",0,IF(INT(LEFT(T1926,C$21))=B$21,MAX(J$3:J1925)+1,0))</f>
        <v>0</v>
      </c>
      <c r="K1926" s="6">
        <f>IF(AND(O1926=B$23,Q1926=B$24),MAX(K$3:K1925)+1,0)</f>
        <v>0</v>
      </c>
    </row>
    <row r="1927" spans="8:11" ht="15" customHeight="1" x14ac:dyDescent="0.15">
      <c r="H1927" s="5">
        <f t="shared" si="31"/>
        <v>0</v>
      </c>
      <c r="I1927" s="5">
        <f>IF(MAX(I$1:I1924)&gt;=B$16,0,IF(OR(I1926=C$4,I1926=C$5,I1926=C$6,I1926=C$7,I1926=C$8,I1926=C$9,I1926=C$10,I1926=C$11,I1926=C$12,I1926=C$13,I1926=C$14,I1926=C$15),"本月合计",IF(I1926="本月合计","本年累计",MAX(I$3:I1926)+1)))</f>
        <v>0</v>
      </c>
      <c r="J1927" s="3">
        <f>IF(T1927="",0,IF(INT(LEFT(T1927,C$21))=B$21,MAX(J$3:J1926)+1,0))</f>
        <v>0</v>
      </c>
      <c r="K1927" s="6">
        <f>IF(AND(O1927=B$23,Q1927=B$24),MAX(K$3:K1926)+1,0)</f>
        <v>0</v>
      </c>
    </row>
    <row r="1928" spans="8:11" ht="15" customHeight="1" x14ac:dyDescent="0.15">
      <c r="H1928" s="5">
        <f t="shared" si="31"/>
        <v>0</v>
      </c>
      <c r="I1928" s="5">
        <f>IF(MAX(I$1:I1925)&gt;=B$16,0,IF(OR(I1927=C$4,I1927=C$5,I1927=C$6,I1927=C$7,I1927=C$8,I1927=C$9,I1927=C$10,I1927=C$11,I1927=C$12,I1927=C$13,I1927=C$14,I1927=C$15),"本月合计",IF(I1927="本月合计","本年累计",MAX(I$3:I1927)+1)))</f>
        <v>0</v>
      </c>
      <c r="J1928" s="3">
        <f>IF(T1928="",0,IF(INT(LEFT(T1928,C$21))=B$21,MAX(J$3:J1927)+1,0))</f>
        <v>0</v>
      </c>
      <c r="K1928" s="6">
        <f>IF(AND(O1928=B$23,Q1928=B$24),MAX(K$3:K1927)+1,0)</f>
        <v>0</v>
      </c>
    </row>
    <row r="1929" spans="8:11" ht="15" customHeight="1" x14ac:dyDescent="0.15">
      <c r="H1929" s="5">
        <f t="shared" si="31"/>
        <v>0</v>
      </c>
      <c r="I1929" s="5">
        <f>IF(MAX(I$1:I1926)&gt;=B$16,0,IF(OR(I1928=C$4,I1928=C$5,I1928=C$6,I1928=C$7,I1928=C$8,I1928=C$9,I1928=C$10,I1928=C$11,I1928=C$12,I1928=C$13,I1928=C$14,I1928=C$15),"本月合计",IF(I1928="本月合计","本年累计",MAX(I$3:I1928)+1)))</f>
        <v>0</v>
      </c>
      <c r="J1929" s="3">
        <f>IF(T1929="",0,IF(INT(LEFT(T1929,C$21))=B$21,MAX(J$3:J1928)+1,0))</f>
        <v>0</v>
      </c>
      <c r="K1929" s="6">
        <f>IF(AND(O1929=B$23,Q1929=B$24),MAX(K$3:K1928)+1,0)</f>
        <v>0</v>
      </c>
    </row>
    <row r="1930" spans="8:11" ht="15" customHeight="1" x14ac:dyDescent="0.15">
      <c r="H1930" s="5">
        <f t="shared" si="31"/>
        <v>0</v>
      </c>
      <c r="I1930" s="5">
        <f>IF(MAX(I$1:I1927)&gt;=B$16,0,IF(OR(I1929=C$4,I1929=C$5,I1929=C$6,I1929=C$7,I1929=C$8,I1929=C$9,I1929=C$10,I1929=C$11,I1929=C$12,I1929=C$13,I1929=C$14,I1929=C$15),"本月合计",IF(I1929="本月合计","本年累计",MAX(I$3:I1929)+1)))</f>
        <v>0</v>
      </c>
      <c r="J1930" s="3">
        <f>IF(T1930="",0,IF(INT(LEFT(T1930,C$21))=B$21,MAX(J$3:J1929)+1,0))</f>
        <v>0</v>
      </c>
      <c r="K1930" s="6">
        <f>IF(AND(O1930=B$23,Q1930=B$24),MAX(K$3:K1929)+1,0)</f>
        <v>0</v>
      </c>
    </row>
    <row r="1931" spans="8:11" ht="15" customHeight="1" x14ac:dyDescent="0.15">
      <c r="H1931" s="5">
        <f t="shared" si="31"/>
        <v>0</v>
      </c>
      <c r="I1931" s="5">
        <f>IF(MAX(I$1:I1928)&gt;=B$16,0,IF(OR(I1930=C$4,I1930=C$5,I1930=C$6,I1930=C$7,I1930=C$8,I1930=C$9,I1930=C$10,I1930=C$11,I1930=C$12,I1930=C$13,I1930=C$14,I1930=C$15),"本月合计",IF(I1930="本月合计","本年累计",MAX(I$3:I1930)+1)))</f>
        <v>0</v>
      </c>
      <c r="J1931" s="3">
        <f>IF(T1931="",0,IF(INT(LEFT(T1931,C$21))=B$21,MAX(J$3:J1930)+1,0))</f>
        <v>0</v>
      </c>
      <c r="K1931" s="6">
        <f>IF(AND(O1931=B$23,Q1931=B$24),MAX(K$3:K1930)+1,0)</f>
        <v>0</v>
      </c>
    </row>
    <row r="1932" spans="8:11" ht="15" customHeight="1" x14ac:dyDescent="0.15">
      <c r="H1932" s="5">
        <f t="shared" si="31"/>
        <v>0</v>
      </c>
      <c r="I1932" s="5">
        <f>IF(MAX(I$1:I1929)&gt;=B$16,0,IF(OR(I1931=C$4,I1931=C$5,I1931=C$6,I1931=C$7,I1931=C$8,I1931=C$9,I1931=C$10,I1931=C$11,I1931=C$12,I1931=C$13,I1931=C$14,I1931=C$15),"本月合计",IF(I1931="本月合计","本年累计",MAX(I$3:I1931)+1)))</f>
        <v>0</v>
      </c>
      <c r="J1932" s="3">
        <f>IF(T1932="",0,IF(INT(LEFT(T1932,C$21))=B$21,MAX(J$3:J1931)+1,0))</f>
        <v>0</v>
      </c>
      <c r="K1932" s="6">
        <f>IF(AND(O1932=B$23,Q1932=B$24),MAX(K$3:K1931)+1,0)</f>
        <v>0</v>
      </c>
    </row>
    <row r="1933" spans="8:11" ht="15" customHeight="1" x14ac:dyDescent="0.15">
      <c r="H1933" s="5">
        <f t="shared" si="31"/>
        <v>0</v>
      </c>
      <c r="I1933" s="5">
        <f>IF(MAX(I$1:I1930)&gt;=B$16,0,IF(OR(I1932=C$4,I1932=C$5,I1932=C$6,I1932=C$7,I1932=C$8,I1932=C$9,I1932=C$10,I1932=C$11,I1932=C$12,I1932=C$13,I1932=C$14,I1932=C$15),"本月合计",IF(I1932="本月合计","本年累计",MAX(I$3:I1932)+1)))</f>
        <v>0</v>
      </c>
      <c r="J1933" s="3">
        <f>IF(T1933="",0,IF(INT(LEFT(T1933,C$21))=B$21,MAX(J$3:J1932)+1,0))</f>
        <v>0</v>
      </c>
      <c r="K1933" s="6">
        <f>IF(AND(O1933=B$23,Q1933=B$24),MAX(K$3:K1932)+1,0)</f>
        <v>0</v>
      </c>
    </row>
    <row r="1934" spans="8:11" ht="15" customHeight="1" x14ac:dyDescent="0.15">
      <c r="H1934" s="5">
        <f t="shared" si="31"/>
        <v>0</v>
      </c>
      <c r="I1934" s="5">
        <f>IF(MAX(I$1:I1931)&gt;=B$16,0,IF(OR(I1933=C$4,I1933=C$5,I1933=C$6,I1933=C$7,I1933=C$8,I1933=C$9,I1933=C$10,I1933=C$11,I1933=C$12,I1933=C$13,I1933=C$14,I1933=C$15),"本月合计",IF(I1933="本月合计","本年累计",MAX(I$3:I1933)+1)))</f>
        <v>0</v>
      </c>
      <c r="J1934" s="3">
        <f>IF(T1934="",0,IF(INT(LEFT(T1934,C$21))=B$21,MAX(J$3:J1933)+1,0))</f>
        <v>0</v>
      </c>
      <c r="K1934" s="6">
        <f>IF(AND(O1934=B$23,Q1934=B$24),MAX(K$3:K1933)+1,0)</f>
        <v>0</v>
      </c>
    </row>
    <row r="1935" spans="8:11" ht="15" customHeight="1" x14ac:dyDescent="0.15">
      <c r="H1935" s="5">
        <f t="shared" si="31"/>
        <v>0</v>
      </c>
      <c r="I1935" s="5">
        <f>IF(MAX(I$1:I1932)&gt;=B$16,0,IF(OR(I1934=C$4,I1934=C$5,I1934=C$6,I1934=C$7,I1934=C$8,I1934=C$9,I1934=C$10,I1934=C$11,I1934=C$12,I1934=C$13,I1934=C$14,I1934=C$15),"本月合计",IF(I1934="本月合计","本年累计",MAX(I$3:I1934)+1)))</f>
        <v>0</v>
      </c>
      <c r="J1935" s="3">
        <f>IF(T1935="",0,IF(INT(LEFT(T1935,C$21))=B$21,MAX(J$3:J1934)+1,0))</f>
        <v>0</v>
      </c>
      <c r="K1935" s="6">
        <f>IF(AND(O1935=B$23,Q1935=B$24),MAX(K$3:K1934)+1,0)</f>
        <v>0</v>
      </c>
    </row>
    <row r="1936" spans="8:11" ht="15" customHeight="1" x14ac:dyDescent="0.15">
      <c r="H1936" s="5">
        <f t="shared" si="31"/>
        <v>0</v>
      </c>
      <c r="I1936" s="5">
        <f>IF(MAX(I$1:I1933)&gt;=B$16,0,IF(OR(I1935=C$4,I1935=C$5,I1935=C$6,I1935=C$7,I1935=C$8,I1935=C$9,I1935=C$10,I1935=C$11,I1935=C$12,I1935=C$13,I1935=C$14,I1935=C$15),"本月合计",IF(I1935="本月合计","本年累计",MAX(I$3:I1935)+1)))</f>
        <v>0</v>
      </c>
      <c r="J1936" s="3">
        <f>IF(T1936="",0,IF(INT(LEFT(T1936,C$21))=B$21,MAX(J$3:J1935)+1,0))</f>
        <v>0</v>
      </c>
      <c r="K1936" s="6">
        <f>IF(AND(O1936=B$23,Q1936=B$24),MAX(K$3:K1935)+1,0)</f>
        <v>0</v>
      </c>
    </row>
    <row r="1937" spans="8:11" ht="15" customHeight="1" x14ac:dyDescent="0.15">
      <c r="H1937" s="5">
        <f t="shared" si="31"/>
        <v>0</v>
      </c>
      <c r="I1937" s="5">
        <f>IF(MAX(I$1:I1934)&gt;=B$16,0,IF(OR(I1936=C$4,I1936=C$5,I1936=C$6,I1936=C$7,I1936=C$8,I1936=C$9,I1936=C$10,I1936=C$11,I1936=C$12,I1936=C$13,I1936=C$14,I1936=C$15),"本月合计",IF(I1936="本月合计","本年累计",MAX(I$3:I1936)+1)))</f>
        <v>0</v>
      </c>
      <c r="J1937" s="3">
        <f>IF(T1937="",0,IF(INT(LEFT(T1937,C$21))=B$21,MAX(J$3:J1936)+1,0))</f>
        <v>0</v>
      </c>
      <c r="K1937" s="6">
        <f>IF(AND(O1937=B$23,Q1937=B$24),MAX(K$3:K1936)+1,0)</f>
        <v>0</v>
      </c>
    </row>
    <row r="1938" spans="8:11" ht="15" customHeight="1" x14ac:dyDescent="0.15">
      <c r="H1938" s="5">
        <f t="shared" si="31"/>
        <v>0</v>
      </c>
      <c r="I1938" s="5">
        <f>IF(MAX(I$1:I1935)&gt;=B$16,0,IF(OR(I1937=C$4,I1937=C$5,I1937=C$6,I1937=C$7,I1937=C$8,I1937=C$9,I1937=C$10,I1937=C$11,I1937=C$12,I1937=C$13,I1937=C$14,I1937=C$15),"本月合计",IF(I1937="本月合计","本年累计",MAX(I$3:I1937)+1)))</f>
        <v>0</v>
      </c>
      <c r="J1938" s="3">
        <f>IF(T1938="",0,IF(INT(LEFT(T1938,C$21))=B$21,MAX(J$3:J1937)+1,0))</f>
        <v>0</v>
      </c>
      <c r="K1938" s="6">
        <f>IF(AND(O1938=B$23,Q1938=B$24),MAX(K$3:K1937)+1,0)</f>
        <v>0</v>
      </c>
    </row>
    <row r="1939" spans="8:11" ht="15" customHeight="1" x14ac:dyDescent="0.15">
      <c r="H1939" s="5">
        <f t="shared" si="31"/>
        <v>0</v>
      </c>
      <c r="I1939" s="5">
        <f>IF(MAX(I$1:I1936)&gt;=B$16,0,IF(OR(I1938=C$4,I1938=C$5,I1938=C$6,I1938=C$7,I1938=C$8,I1938=C$9,I1938=C$10,I1938=C$11,I1938=C$12,I1938=C$13,I1938=C$14,I1938=C$15),"本月合计",IF(I1938="本月合计","本年累计",MAX(I$3:I1938)+1)))</f>
        <v>0</v>
      </c>
      <c r="J1939" s="3">
        <f>IF(T1939="",0,IF(INT(LEFT(T1939,C$21))=B$21,MAX(J$3:J1938)+1,0))</f>
        <v>0</v>
      </c>
      <c r="K1939" s="6">
        <f>IF(AND(O1939=B$23,Q1939=B$24),MAX(K$3:K1938)+1,0)</f>
        <v>0</v>
      </c>
    </row>
    <row r="1940" spans="8:11" ht="15" customHeight="1" x14ac:dyDescent="0.15">
      <c r="H1940" s="5">
        <f t="shared" si="31"/>
        <v>0</v>
      </c>
      <c r="I1940" s="5">
        <f>IF(MAX(I$1:I1937)&gt;=B$16,0,IF(OR(I1939=C$4,I1939=C$5,I1939=C$6,I1939=C$7,I1939=C$8,I1939=C$9,I1939=C$10,I1939=C$11,I1939=C$12,I1939=C$13,I1939=C$14,I1939=C$15),"本月合计",IF(I1939="本月合计","本年累计",MAX(I$3:I1939)+1)))</f>
        <v>0</v>
      </c>
      <c r="J1940" s="3">
        <f>IF(T1940="",0,IF(INT(LEFT(T1940,C$21))=B$21,MAX(J$3:J1939)+1,0))</f>
        <v>0</v>
      </c>
      <c r="K1940" s="6">
        <f>IF(AND(O1940=B$23,Q1940=B$24),MAX(K$3:K1939)+1,0)</f>
        <v>0</v>
      </c>
    </row>
    <row r="1941" spans="8:11" ht="15" customHeight="1" x14ac:dyDescent="0.15">
      <c r="H1941" s="5">
        <f t="shared" si="31"/>
        <v>0</v>
      </c>
      <c r="I1941" s="5">
        <f>IF(MAX(I$1:I1938)&gt;=B$16,0,IF(OR(I1940=C$4,I1940=C$5,I1940=C$6,I1940=C$7,I1940=C$8,I1940=C$9,I1940=C$10,I1940=C$11,I1940=C$12,I1940=C$13,I1940=C$14,I1940=C$15),"本月合计",IF(I1940="本月合计","本年累计",MAX(I$3:I1940)+1)))</f>
        <v>0</v>
      </c>
      <c r="J1941" s="3">
        <f>IF(T1941="",0,IF(INT(LEFT(T1941,C$21))=B$21,MAX(J$3:J1940)+1,0))</f>
        <v>0</v>
      </c>
      <c r="K1941" s="6">
        <f>IF(AND(O1941=B$23,Q1941=B$24),MAX(K$3:K1940)+1,0)</f>
        <v>0</v>
      </c>
    </row>
    <row r="1942" spans="8:11" ht="15" customHeight="1" x14ac:dyDescent="0.15">
      <c r="H1942" s="5">
        <f t="shared" si="31"/>
        <v>0</v>
      </c>
      <c r="I1942" s="5">
        <f>IF(MAX(I$1:I1939)&gt;=B$16,0,IF(OR(I1941=C$4,I1941=C$5,I1941=C$6,I1941=C$7,I1941=C$8,I1941=C$9,I1941=C$10,I1941=C$11,I1941=C$12,I1941=C$13,I1941=C$14,I1941=C$15),"本月合计",IF(I1941="本月合计","本年累计",MAX(I$3:I1941)+1)))</f>
        <v>0</v>
      </c>
      <c r="J1942" s="3">
        <f>IF(T1942="",0,IF(INT(LEFT(T1942,C$21))=B$21,MAX(J$3:J1941)+1,0))</f>
        <v>0</v>
      </c>
      <c r="K1942" s="6">
        <f>IF(AND(O1942=B$23,Q1942=B$24),MAX(K$3:K1941)+1,0)</f>
        <v>0</v>
      </c>
    </row>
    <row r="1943" spans="8:11" ht="15" customHeight="1" x14ac:dyDescent="0.15">
      <c r="H1943" s="5">
        <f t="shared" si="31"/>
        <v>0</v>
      </c>
      <c r="I1943" s="5">
        <f>IF(MAX(I$1:I1940)&gt;=B$16,0,IF(OR(I1942=C$4,I1942=C$5,I1942=C$6,I1942=C$7,I1942=C$8,I1942=C$9,I1942=C$10,I1942=C$11,I1942=C$12,I1942=C$13,I1942=C$14,I1942=C$15),"本月合计",IF(I1942="本月合计","本年累计",MAX(I$3:I1942)+1)))</f>
        <v>0</v>
      </c>
      <c r="J1943" s="3">
        <f>IF(T1943="",0,IF(INT(LEFT(T1943,C$21))=B$21,MAX(J$3:J1942)+1,0))</f>
        <v>0</v>
      </c>
      <c r="K1943" s="6">
        <f>IF(AND(O1943=B$23,Q1943=B$24),MAX(K$3:K1942)+1,0)</f>
        <v>0</v>
      </c>
    </row>
    <row r="1944" spans="8:11" ht="15" customHeight="1" x14ac:dyDescent="0.15">
      <c r="H1944" s="5">
        <f t="shared" si="31"/>
        <v>0</v>
      </c>
      <c r="I1944" s="5">
        <f>IF(MAX(I$1:I1941)&gt;=B$16,0,IF(OR(I1943=C$4,I1943=C$5,I1943=C$6,I1943=C$7,I1943=C$8,I1943=C$9,I1943=C$10,I1943=C$11,I1943=C$12,I1943=C$13,I1943=C$14,I1943=C$15),"本月合计",IF(I1943="本月合计","本年累计",MAX(I$3:I1943)+1)))</f>
        <v>0</v>
      </c>
      <c r="J1944" s="3">
        <f>IF(T1944="",0,IF(INT(LEFT(T1944,C$21))=B$21,MAX(J$3:J1943)+1,0))</f>
        <v>0</v>
      </c>
      <c r="K1944" s="6">
        <f>IF(AND(O1944=B$23,Q1944=B$24),MAX(K$3:K1943)+1,0)</f>
        <v>0</v>
      </c>
    </row>
    <row r="1945" spans="8:11" ht="15" customHeight="1" x14ac:dyDescent="0.15">
      <c r="H1945" s="5">
        <f t="shared" si="31"/>
        <v>0</v>
      </c>
      <c r="I1945" s="5">
        <f>IF(MAX(I$1:I1942)&gt;=B$16,0,IF(OR(I1944=C$4,I1944=C$5,I1944=C$6,I1944=C$7,I1944=C$8,I1944=C$9,I1944=C$10,I1944=C$11,I1944=C$12,I1944=C$13,I1944=C$14,I1944=C$15),"本月合计",IF(I1944="本月合计","本年累计",MAX(I$3:I1944)+1)))</f>
        <v>0</v>
      </c>
      <c r="J1945" s="3">
        <f>IF(T1945="",0,IF(INT(LEFT(T1945,C$21))=B$21,MAX(J$3:J1944)+1,0))</f>
        <v>0</v>
      </c>
      <c r="K1945" s="6">
        <f>IF(AND(O1945=B$23,Q1945=B$24),MAX(K$3:K1944)+1,0)</f>
        <v>0</v>
      </c>
    </row>
    <row r="1946" spans="8:11" ht="15" customHeight="1" x14ac:dyDescent="0.15">
      <c r="H1946" s="5">
        <f t="shared" si="31"/>
        <v>0</v>
      </c>
      <c r="I1946" s="5">
        <f>IF(MAX(I$1:I1943)&gt;=B$16,0,IF(OR(I1945=C$4,I1945=C$5,I1945=C$6,I1945=C$7,I1945=C$8,I1945=C$9,I1945=C$10,I1945=C$11,I1945=C$12,I1945=C$13,I1945=C$14,I1945=C$15),"本月合计",IF(I1945="本月合计","本年累计",MAX(I$3:I1945)+1)))</f>
        <v>0</v>
      </c>
      <c r="J1946" s="3">
        <f>IF(T1946="",0,IF(INT(LEFT(T1946,C$21))=B$21,MAX(J$3:J1945)+1,0))</f>
        <v>0</v>
      </c>
      <c r="K1946" s="6">
        <f>IF(AND(O1946=B$23,Q1946=B$24),MAX(K$3:K1945)+1,0)</f>
        <v>0</v>
      </c>
    </row>
    <row r="1947" spans="8:11" ht="15" customHeight="1" x14ac:dyDescent="0.15">
      <c r="H1947" s="5">
        <f t="shared" si="31"/>
        <v>0</v>
      </c>
      <c r="I1947" s="5">
        <f>IF(MAX(I$1:I1944)&gt;=B$16,0,IF(OR(I1946=C$4,I1946=C$5,I1946=C$6,I1946=C$7,I1946=C$8,I1946=C$9,I1946=C$10,I1946=C$11,I1946=C$12,I1946=C$13,I1946=C$14,I1946=C$15),"本月合计",IF(I1946="本月合计","本年累计",MAX(I$3:I1946)+1)))</f>
        <v>0</v>
      </c>
      <c r="J1947" s="3">
        <f>IF(T1947="",0,IF(INT(LEFT(T1947,C$21))=B$21,MAX(J$3:J1946)+1,0))</f>
        <v>0</v>
      </c>
      <c r="K1947" s="6">
        <f>IF(AND(O1947=B$23,Q1947=B$24),MAX(K$3:K1946)+1,0)</f>
        <v>0</v>
      </c>
    </row>
    <row r="1948" spans="8:11" ht="15" customHeight="1" x14ac:dyDescent="0.15">
      <c r="H1948" s="5">
        <f t="shared" si="31"/>
        <v>0</v>
      </c>
      <c r="I1948" s="5">
        <f>IF(MAX(I$1:I1945)&gt;=B$16,0,IF(OR(I1947=C$4,I1947=C$5,I1947=C$6,I1947=C$7,I1947=C$8,I1947=C$9,I1947=C$10,I1947=C$11,I1947=C$12,I1947=C$13,I1947=C$14,I1947=C$15),"本月合计",IF(I1947="本月合计","本年累计",MAX(I$3:I1947)+1)))</f>
        <v>0</v>
      </c>
      <c r="J1948" s="3">
        <f>IF(T1948="",0,IF(INT(LEFT(T1948,C$21))=B$21,MAX(J$3:J1947)+1,0))</f>
        <v>0</v>
      </c>
      <c r="K1948" s="6">
        <f>IF(AND(O1948=B$23,Q1948=B$24),MAX(K$3:K1947)+1,0)</f>
        <v>0</v>
      </c>
    </row>
    <row r="1949" spans="8:11" ht="15" customHeight="1" x14ac:dyDescent="0.15">
      <c r="H1949" s="5">
        <f t="shared" si="31"/>
        <v>0</v>
      </c>
      <c r="I1949" s="5">
        <f>IF(MAX(I$1:I1946)&gt;=B$16,0,IF(OR(I1948=C$4,I1948=C$5,I1948=C$6,I1948=C$7,I1948=C$8,I1948=C$9,I1948=C$10,I1948=C$11,I1948=C$12,I1948=C$13,I1948=C$14,I1948=C$15),"本月合计",IF(I1948="本月合计","本年累计",MAX(I$3:I1948)+1)))</f>
        <v>0</v>
      </c>
      <c r="J1949" s="3">
        <f>IF(T1949="",0,IF(INT(LEFT(T1949,C$21))=B$21,MAX(J$3:J1948)+1,0))</f>
        <v>0</v>
      </c>
      <c r="K1949" s="6">
        <f>IF(AND(O1949=B$23,Q1949=B$24),MAX(K$3:K1948)+1,0)</f>
        <v>0</v>
      </c>
    </row>
    <row r="1950" spans="8:11" ht="15" customHeight="1" x14ac:dyDescent="0.15">
      <c r="H1950" s="5">
        <f t="shared" si="31"/>
        <v>0</v>
      </c>
      <c r="I1950" s="5">
        <f>IF(MAX(I$1:I1947)&gt;=B$16,0,IF(OR(I1949=C$4,I1949=C$5,I1949=C$6,I1949=C$7,I1949=C$8,I1949=C$9,I1949=C$10,I1949=C$11,I1949=C$12,I1949=C$13,I1949=C$14,I1949=C$15),"本月合计",IF(I1949="本月合计","本年累计",MAX(I$3:I1949)+1)))</f>
        <v>0</v>
      </c>
      <c r="J1950" s="3">
        <f>IF(T1950="",0,IF(INT(LEFT(T1950,C$21))=B$21,MAX(J$3:J1949)+1,0))</f>
        <v>0</v>
      </c>
      <c r="K1950" s="6">
        <f>IF(AND(O1950=B$23,Q1950=B$24),MAX(K$3:K1949)+1,0)</f>
        <v>0</v>
      </c>
    </row>
    <row r="1951" spans="8:11" ht="15" customHeight="1" x14ac:dyDescent="0.15">
      <c r="H1951" s="5">
        <f t="shared" si="31"/>
        <v>0</v>
      </c>
      <c r="I1951" s="5">
        <f>IF(MAX(I$1:I1948)&gt;=B$16,0,IF(OR(I1950=C$4,I1950=C$5,I1950=C$6,I1950=C$7,I1950=C$8,I1950=C$9,I1950=C$10,I1950=C$11,I1950=C$12,I1950=C$13,I1950=C$14,I1950=C$15),"本月合计",IF(I1950="本月合计","本年累计",MAX(I$3:I1950)+1)))</f>
        <v>0</v>
      </c>
      <c r="J1951" s="3">
        <f>IF(T1951="",0,IF(INT(LEFT(T1951,C$21))=B$21,MAX(J$3:J1950)+1,0))</f>
        <v>0</v>
      </c>
      <c r="K1951" s="6">
        <f>IF(AND(O1951=B$23,Q1951=B$24),MAX(K$3:K1950)+1,0)</f>
        <v>0</v>
      </c>
    </row>
    <row r="1952" spans="8:11" ht="15" customHeight="1" x14ac:dyDescent="0.15">
      <c r="H1952" s="5">
        <f t="shared" si="31"/>
        <v>0</v>
      </c>
      <c r="I1952" s="5">
        <f>IF(MAX(I$1:I1949)&gt;=B$16,0,IF(OR(I1951=C$4,I1951=C$5,I1951=C$6,I1951=C$7,I1951=C$8,I1951=C$9,I1951=C$10,I1951=C$11,I1951=C$12,I1951=C$13,I1951=C$14,I1951=C$15),"本月合计",IF(I1951="本月合计","本年累计",MAX(I$3:I1951)+1)))</f>
        <v>0</v>
      </c>
      <c r="J1952" s="3">
        <f>IF(T1952="",0,IF(INT(LEFT(T1952,C$21))=B$21,MAX(J$3:J1951)+1,0))</f>
        <v>0</v>
      </c>
      <c r="K1952" s="6">
        <f>IF(AND(O1952=B$23,Q1952=B$24),MAX(K$3:K1951)+1,0)</f>
        <v>0</v>
      </c>
    </row>
    <row r="1953" spans="8:11" ht="15" customHeight="1" x14ac:dyDescent="0.15">
      <c r="H1953" s="5">
        <f t="shared" si="31"/>
        <v>0</v>
      </c>
      <c r="I1953" s="5">
        <f>IF(MAX(I$1:I1950)&gt;=B$16,0,IF(OR(I1952=C$4,I1952=C$5,I1952=C$6,I1952=C$7,I1952=C$8,I1952=C$9,I1952=C$10,I1952=C$11,I1952=C$12,I1952=C$13,I1952=C$14,I1952=C$15),"本月合计",IF(I1952="本月合计","本年累计",MAX(I$3:I1952)+1)))</f>
        <v>0</v>
      </c>
      <c r="J1953" s="3">
        <f>IF(T1953="",0,IF(INT(LEFT(T1953,C$21))=B$21,MAX(J$3:J1952)+1,0))</f>
        <v>0</v>
      </c>
      <c r="K1953" s="6">
        <f>IF(AND(O1953=B$23,Q1953=B$24),MAX(K$3:K1952)+1,0)</f>
        <v>0</v>
      </c>
    </row>
    <row r="1954" spans="8:11" ht="15" customHeight="1" x14ac:dyDescent="0.15">
      <c r="H1954" s="5">
        <f t="shared" si="31"/>
        <v>0</v>
      </c>
      <c r="I1954" s="5">
        <f>IF(MAX(I$1:I1951)&gt;=B$16,0,IF(OR(I1953=C$4,I1953=C$5,I1953=C$6,I1953=C$7,I1953=C$8,I1953=C$9,I1953=C$10,I1953=C$11,I1953=C$12,I1953=C$13,I1953=C$14,I1953=C$15),"本月合计",IF(I1953="本月合计","本年累计",MAX(I$3:I1953)+1)))</f>
        <v>0</v>
      </c>
      <c r="J1954" s="3">
        <f>IF(T1954="",0,IF(INT(LEFT(T1954,C$21))=B$21,MAX(J$3:J1953)+1,0))</f>
        <v>0</v>
      </c>
      <c r="K1954" s="6">
        <f>IF(AND(O1954=B$23,Q1954=B$24),MAX(K$3:K1953)+1,0)</f>
        <v>0</v>
      </c>
    </row>
    <row r="1955" spans="8:11" ht="15" customHeight="1" x14ac:dyDescent="0.15">
      <c r="H1955" s="5">
        <f t="shared" si="31"/>
        <v>0</v>
      </c>
      <c r="I1955" s="5">
        <f>IF(MAX(I$1:I1952)&gt;=B$16,0,IF(OR(I1954=C$4,I1954=C$5,I1954=C$6,I1954=C$7,I1954=C$8,I1954=C$9,I1954=C$10,I1954=C$11,I1954=C$12,I1954=C$13,I1954=C$14,I1954=C$15),"本月合计",IF(I1954="本月合计","本年累计",MAX(I$3:I1954)+1)))</f>
        <v>0</v>
      </c>
      <c r="J1955" s="3">
        <f>IF(T1955="",0,IF(INT(LEFT(T1955,C$21))=B$21,MAX(J$3:J1954)+1,0))</f>
        <v>0</v>
      </c>
      <c r="K1955" s="6">
        <f>IF(AND(O1955=B$23,Q1955=B$24),MAX(K$3:K1954)+1,0)</f>
        <v>0</v>
      </c>
    </row>
    <row r="1956" spans="8:11" ht="15" customHeight="1" x14ac:dyDescent="0.15">
      <c r="H1956" s="5">
        <f t="shared" si="31"/>
        <v>0</v>
      </c>
      <c r="I1956" s="5">
        <f>IF(MAX(I$1:I1953)&gt;=B$16,0,IF(OR(I1955=C$4,I1955=C$5,I1955=C$6,I1955=C$7,I1955=C$8,I1955=C$9,I1955=C$10,I1955=C$11,I1955=C$12,I1955=C$13,I1955=C$14,I1955=C$15),"本月合计",IF(I1955="本月合计","本年累计",MAX(I$3:I1955)+1)))</f>
        <v>0</v>
      </c>
      <c r="J1956" s="3">
        <f>IF(T1956="",0,IF(INT(LEFT(T1956,C$21))=B$21,MAX(J$3:J1955)+1,0))</f>
        <v>0</v>
      </c>
      <c r="K1956" s="6">
        <f>IF(AND(O1956=B$23,Q1956=B$24),MAX(K$3:K1955)+1,0)</f>
        <v>0</v>
      </c>
    </row>
    <row r="1957" spans="8:11" ht="15" customHeight="1" x14ac:dyDescent="0.15">
      <c r="H1957" s="5">
        <f t="shared" si="31"/>
        <v>0</v>
      </c>
      <c r="I1957" s="5">
        <f>IF(MAX(I$1:I1954)&gt;=B$16,0,IF(OR(I1956=C$4,I1956=C$5,I1956=C$6,I1956=C$7,I1956=C$8,I1956=C$9,I1956=C$10,I1956=C$11,I1956=C$12,I1956=C$13,I1956=C$14,I1956=C$15),"本月合计",IF(I1956="本月合计","本年累计",MAX(I$3:I1956)+1)))</f>
        <v>0</v>
      </c>
      <c r="J1957" s="3">
        <f>IF(T1957="",0,IF(INT(LEFT(T1957,C$21))=B$21,MAX(J$3:J1956)+1,0))</f>
        <v>0</v>
      </c>
      <c r="K1957" s="6">
        <f>IF(AND(O1957=B$23,Q1957=B$24),MAX(K$3:K1956)+1,0)</f>
        <v>0</v>
      </c>
    </row>
    <row r="1958" spans="8:11" ht="15" customHeight="1" x14ac:dyDescent="0.15">
      <c r="H1958" s="5">
        <f t="shared" si="31"/>
        <v>0</v>
      </c>
      <c r="I1958" s="5">
        <f>IF(MAX(I$1:I1955)&gt;=B$16,0,IF(OR(I1957=C$4,I1957=C$5,I1957=C$6,I1957=C$7,I1957=C$8,I1957=C$9,I1957=C$10,I1957=C$11,I1957=C$12,I1957=C$13,I1957=C$14,I1957=C$15),"本月合计",IF(I1957="本月合计","本年累计",MAX(I$3:I1957)+1)))</f>
        <v>0</v>
      </c>
      <c r="J1958" s="3">
        <f>IF(T1958="",0,IF(INT(LEFT(T1958,C$21))=B$21,MAX(J$3:J1957)+1,0))</f>
        <v>0</v>
      </c>
      <c r="K1958" s="6">
        <f>IF(AND(O1958=B$23,Q1958=B$24),MAX(K$3:K1957)+1,0)</f>
        <v>0</v>
      </c>
    </row>
    <row r="1959" spans="8:11" ht="15" customHeight="1" x14ac:dyDescent="0.15">
      <c r="H1959" s="5">
        <f t="shared" si="31"/>
        <v>0</v>
      </c>
      <c r="I1959" s="5">
        <f>IF(MAX(I$1:I1956)&gt;=B$16,0,IF(OR(I1958=C$4,I1958=C$5,I1958=C$6,I1958=C$7,I1958=C$8,I1958=C$9,I1958=C$10,I1958=C$11,I1958=C$12,I1958=C$13,I1958=C$14,I1958=C$15),"本月合计",IF(I1958="本月合计","本年累计",MAX(I$3:I1958)+1)))</f>
        <v>0</v>
      </c>
      <c r="J1959" s="3">
        <f>IF(T1959="",0,IF(INT(LEFT(T1959,C$21))=B$21,MAX(J$3:J1958)+1,0))</f>
        <v>0</v>
      </c>
      <c r="K1959" s="6">
        <f>IF(AND(O1959=B$23,Q1959=B$24),MAX(K$3:K1958)+1,0)</f>
        <v>0</v>
      </c>
    </row>
    <row r="1960" spans="8:11" ht="15" customHeight="1" x14ac:dyDescent="0.15">
      <c r="H1960" s="5">
        <f t="shared" si="31"/>
        <v>0</v>
      </c>
      <c r="I1960" s="5">
        <f>IF(MAX(I$1:I1957)&gt;=B$16,0,IF(OR(I1959=C$4,I1959=C$5,I1959=C$6,I1959=C$7,I1959=C$8,I1959=C$9,I1959=C$10,I1959=C$11,I1959=C$12,I1959=C$13,I1959=C$14,I1959=C$15),"本月合计",IF(I1959="本月合计","本年累计",MAX(I$3:I1959)+1)))</f>
        <v>0</v>
      </c>
      <c r="J1960" s="3">
        <f>IF(T1960="",0,IF(INT(LEFT(T1960,C$21))=B$21,MAX(J$3:J1959)+1,0))</f>
        <v>0</v>
      </c>
      <c r="K1960" s="6">
        <f>IF(AND(O1960=B$23,Q1960=B$24),MAX(K$3:K1959)+1,0)</f>
        <v>0</v>
      </c>
    </row>
    <row r="1961" spans="8:11" ht="15" customHeight="1" x14ac:dyDescent="0.15">
      <c r="H1961" s="5">
        <f t="shared" si="31"/>
        <v>0</v>
      </c>
      <c r="I1961" s="5">
        <f>IF(MAX(I$1:I1958)&gt;=B$16,0,IF(OR(I1960=C$4,I1960=C$5,I1960=C$6,I1960=C$7,I1960=C$8,I1960=C$9,I1960=C$10,I1960=C$11,I1960=C$12,I1960=C$13,I1960=C$14,I1960=C$15),"本月合计",IF(I1960="本月合计","本年累计",MAX(I$3:I1960)+1)))</f>
        <v>0</v>
      </c>
      <c r="J1961" s="3">
        <f>IF(T1961="",0,IF(INT(LEFT(T1961,C$21))=B$21,MAX(J$3:J1960)+1,0))</f>
        <v>0</v>
      </c>
      <c r="K1961" s="6">
        <f>IF(AND(O1961=B$23,Q1961=B$24),MAX(K$3:K1960)+1,0)</f>
        <v>0</v>
      </c>
    </row>
    <row r="1962" spans="8:11" ht="15" customHeight="1" x14ac:dyDescent="0.15">
      <c r="H1962" s="5">
        <f t="shared" si="31"/>
        <v>0</v>
      </c>
      <c r="I1962" s="5">
        <f>IF(MAX(I$1:I1959)&gt;=B$16,0,IF(OR(I1961=C$4,I1961=C$5,I1961=C$6,I1961=C$7,I1961=C$8,I1961=C$9,I1961=C$10,I1961=C$11,I1961=C$12,I1961=C$13,I1961=C$14,I1961=C$15),"本月合计",IF(I1961="本月合计","本年累计",MAX(I$3:I1961)+1)))</f>
        <v>0</v>
      </c>
      <c r="J1962" s="3">
        <f>IF(T1962="",0,IF(INT(LEFT(T1962,C$21))=B$21,MAX(J$3:J1961)+1,0))</f>
        <v>0</v>
      </c>
      <c r="K1962" s="6">
        <f>IF(AND(O1962=B$23,Q1962=B$24),MAX(K$3:K1961)+1,0)</f>
        <v>0</v>
      </c>
    </row>
    <row r="1963" spans="8:11" ht="15" customHeight="1" x14ac:dyDescent="0.15">
      <c r="H1963" s="5">
        <f t="shared" si="31"/>
        <v>0</v>
      </c>
      <c r="I1963" s="5">
        <f>IF(MAX(I$1:I1960)&gt;=B$16,0,IF(OR(I1962=C$4,I1962=C$5,I1962=C$6,I1962=C$7,I1962=C$8,I1962=C$9,I1962=C$10,I1962=C$11,I1962=C$12,I1962=C$13,I1962=C$14,I1962=C$15),"本月合计",IF(I1962="本月合计","本年累计",MAX(I$3:I1962)+1)))</f>
        <v>0</v>
      </c>
      <c r="J1963" s="3">
        <f>IF(T1963="",0,IF(INT(LEFT(T1963,C$21))=B$21,MAX(J$3:J1962)+1,0))</f>
        <v>0</v>
      </c>
      <c r="K1963" s="6">
        <f>IF(AND(O1963=B$23,Q1963=B$24),MAX(K$3:K1962)+1,0)</f>
        <v>0</v>
      </c>
    </row>
    <row r="1964" spans="8:11" ht="15" customHeight="1" x14ac:dyDescent="0.15">
      <c r="H1964" s="5">
        <f t="shared" si="31"/>
        <v>0</v>
      </c>
      <c r="I1964" s="5">
        <f>IF(MAX(I$1:I1961)&gt;=B$16,0,IF(OR(I1963=C$4,I1963=C$5,I1963=C$6,I1963=C$7,I1963=C$8,I1963=C$9,I1963=C$10,I1963=C$11,I1963=C$12,I1963=C$13,I1963=C$14,I1963=C$15),"本月合计",IF(I1963="本月合计","本年累计",MAX(I$3:I1963)+1)))</f>
        <v>0</v>
      </c>
      <c r="J1964" s="3">
        <f>IF(T1964="",0,IF(INT(LEFT(T1964,C$21))=B$21,MAX(J$3:J1963)+1,0))</f>
        <v>0</v>
      </c>
      <c r="K1964" s="6">
        <f>IF(AND(O1964=B$23,Q1964=B$24),MAX(K$3:K1963)+1,0)</f>
        <v>0</v>
      </c>
    </row>
    <row r="1965" spans="8:11" ht="15" customHeight="1" x14ac:dyDescent="0.15">
      <c r="H1965" s="5">
        <f t="shared" si="31"/>
        <v>0</v>
      </c>
      <c r="I1965" s="5">
        <f>IF(MAX(I$1:I1962)&gt;=B$16,0,IF(OR(I1964=C$4,I1964=C$5,I1964=C$6,I1964=C$7,I1964=C$8,I1964=C$9,I1964=C$10,I1964=C$11,I1964=C$12,I1964=C$13,I1964=C$14,I1964=C$15),"本月合计",IF(I1964="本月合计","本年累计",MAX(I$3:I1964)+1)))</f>
        <v>0</v>
      </c>
      <c r="J1965" s="3">
        <f>IF(T1965="",0,IF(INT(LEFT(T1965,C$21))=B$21,MAX(J$3:J1964)+1,0))</f>
        <v>0</v>
      </c>
      <c r="K1965" s="6">
        <f>IF(AND(O1965=B$23,Q1965=B$24),MAX(K$3:K1964)+1,0)</f>
        <v>0</v>
      </c>
    </row>
    <row r="1966" spans="8:11" ht="15" customHeight="1" x14ac:dyDescent="0.15">
      <c r="H1966" s="5">
        <f t="shared" si="31"/>
        <v>0</v>
      </c>
      <c r="I1966" s="5">
        <f>IF(MAX(I$1:I1963)&gt;=B$16,0,IF(OR(I1965=C$4,I1965=C$5,I1965=C$6,I1965=C$7,I1965=C$8,I1965=C$9,I1965=C$10,I1965=C$11,I1965=C$12,I1965=C$13,I1965=C$14,I1965=C$15),"本月合计",IF(I1965="本月合计","本年累计",MAX(I$3:I1965)+1)))</f>
        <v>0</v>
      </c>
      <c r="J1966" s="3">
        <f>IF(T1966="",0,IF(INT(LEFT(T1966,C$21))=B$21,MAX(J$3:J1965)+1,0))</f>
        <v>0</v>
      </c>
      <c r="K1966" s="6">
        <f>IF(AND(O1966=B$23,Q1966=B$24),MAX(K$3:K1965)+1,0)</f>
        <v>0</v>
      </c>
    </row>
    <row r="1967" spans="8:11" ht="15" customHeight="1" x14ac:dyDescent="0.15">
      <c r="H1967" s="5">
        <f t="shared" si="31"/>
        <v>0</v>
      </c>
      <c r="I1967" s="5">
        <f>IF(MAX(I$1:I1964)&gt;=B$16,0,IF(OR(I1966=C$4,I1966=C$5,I1966=C$6,I1966=C$7,I1966=C$8,I1966=C$9,I1966=C$10,I1966=C$11,I1966=C$12,I1966=C$13,I1966=C$14,I1966=C$15),"本月合计",IF(I1966="本月合计","本年累计",MAX(I$3:I1966)+1)))</f>
        <v>0</v>
      </c>
      <c r="J1967" s="3">
        <f>IF(T1967="",0,IF(INT(LEFT(T1967,C$21))=B$21,MAX(J$3:J1966)+1,0))</f>
        <v>0</v>
      </c>
      <c r="K1967" s="6">
        <f>IF(AND(O1967=B$23,Q1967=B$24),MAX(K$3:K1966)+1,0)</f>
        <v>0</v>
      </c>
    </row>
    <row r="1968" spans="8:11" ht="15" customHeight="1" x14ac:dyDescent="0.15">
      <c r="H1968" s="5">
        <f t="shared" si="31"/>
        <v>0</v>
      </c>
      <c r="I1968" s="5">
        <f>IF(MAX(I$1:I1965)&gt;=B$16,0,IF(OR(I1967=C$4,I1967=C$5,I1967=C$6,I1967=C$7,I1967=C$8,I1967=C$9,I1967=C$10,I1967=C$11,I1967=C$12,I1967=C$13,I1967=C$14,I1967=C$15),"本月合计",IF(I1967="本月合计","本年累计",MAX(I$3:I1967)+1)))</f>
        <v>0</v>
      </c>
      <c r="J1968" s="3">
        <f>IF(T1968="",0,IF(INT(LEFT(T1968,C$21))=B$21,MAX(J$3:J1967)+1,0))</f>
        <v>0</v>
      </c>
      <c r="K1968" s="6">
        <f>IF(AND(O1968=B$23,Q1968=B$24),MAX(K$3:K1967)+1,0)</f>
        <v>0</v>
      </c>
    </row>
    <row r="1969" spans="8:11" ht="15" customHeight="1" x14ac:dyDescent="0.15">
      <c r="H1969" s="5">
        <f t="shared" si="31"/>
        <v>0</v>
      </c>
      <c r="I1969" s="5">
        <f>IF(MAX(I$1:I1966)&gt;=B$16,0,IF(OR(I1968=C$4,I1968=C$5,I1968=C$6,I1968=C$7,I1968=C$8,I1968=C$9,I1968=C$10,I1968=C$11,I1968=C$12,I1968=C$13,I1968=C$14,I1968=C$15),"本月合计",IF(I1968="本月合计","本年累计",MAX(I$3:I1968)+1)))</f>
        <v>0</v>
      </c>
      <c r="J1969" s="3">
        <f>IF(T1969="",0,IF(INT(LEFT(T1969,C$21))=B$21,MAX(J$3:J1968)+1,0))</f>
        <v>0</v>
      </c>
      <c r="K1969" s="6">
        <f>IF(AND(O1969=B$23,Q1969=B$24),MAX(K$3:K1968)+1,0)</f>
        <v>0</v>
      </c>
    </row>
    <row r="1970" spans="8:11" ht="15" customHeight="1" x14ac:dyDescent="0.15">
      <c r="H1970" s="5">
        <f t="shared" si="31"/>
        <v>0</v>
      </c>
      <c r="I1970" s="5">
        <f>IF(MAX(I$1:I1967)&gt;=B$16,0,IF(OR(I1969=C$4,I1969=C$5,I1969=C$6,I1969=C$7,I1969=C$8,I1969=C$9,I1969=C$10,I1969=C$11,I1969=C$12,I1969=C$13,I1969=C$14,I1969=C$15),"本月合计",IF(I1969="本月合计","本年累计",MAX(I$3:I1969)+1)))</f>
        <v>0</v>
      </c>
      <c r="J1970" s="3">
        <f>IF(T1970="",0,IF(INT(LEFT(T1970,C$21))=B$21,MAX(J$3:J1969)+1,0))</f>
        <v>0</v>
      </c>
      <c r="K1970" s="6">
        <f>IF(AND(O1970=B$23,Q1970=B$24),MAX(K$3:K1969)+1,0)</f>
        <v>0</v>
      </c>
    </row>
    <row r="1971" spans="8:11" ht="15" customHeight="1" x14ac:dyDescent="0.15">
      <c r="H1971" s="5">
        <f t="shared" si="31"/>
        <v>0</v>
      </c>
      <c r="I1971" s="5">
        <f>IF(MAX(I$1:I1968)&gt;=B$16,0,IF(OR(I1970=C$4,I1970=C$5,I1970=C$6,I1970=C$7,I1970=C$8,I1970=C$9,I1970=C$10,I1970=C$11,I1970=C$12,I1970=C$13,I1970=C$14,I1970=C$15),"本月合计",IF(I1970="本月合计","本年累计",MAX(I$3:I1970)+1)))</f>
        <v>0</v>
      </c>
      <c r="J1971" s="3">
        <f>IF(T1971="",0,IF(INT(LEFT(T1971,C$21))=B$21,MAX(J$3:J1970)+1,0))</f>
        <v>0</v>
      </c>
      <c r="K1971" s="6">
        <f>IF(AND(O1971=B$23,Q1971=B$24),MAX(K$3:K1970)+1,0)</f>
        <v>0</v>
      </c>
    </row>
    <row r="1972" spans="8:11" ht="15" customHeight="1" x14ac:dyDescent="0.15">
      <c r="H1972" s="5">
        <f t="shared" si="31"/>
        <v>0</v>
      </c>
      <c r="I1972" s="5">
        <f>IF(MAX(I$1:I1969)&gt;=B$16,0,IF(OR(I1971=C$4,I1971=C$5,I1971=C$6,I1971=C$7,I1971=C$8,I1971=C$9,I1971=C$10,I1971=C$11,I1971=C$12,I1971=C$13,I1971=C$14,I1971=C$15),"本月合计",IF(I1971="本月合计","本年累计",MAX(I$3:I1971)+1)))</f>
        <v>0</v>
      </c>
      <c r="J1972" s="3">
        <f>IF(T1972="",0,IF(INT(LEFT(T1972,C$21))=B$21,MAX(J$3:J1971)+1,0))</f>
        <v>0</v>
      </c>
      <c r="K1972" s="6">
        <f>IF(AND(O1972=B$23,Q1972=B$24),MAX(K$3:K1971)+1,0)</f>
        <v>0</v>
      </c>
    </row>
    <row r="1973" spans="8:11" ht="15" customHeight="1" x14ac:dyDescent="0.15">
      <c r="H1973" s="5">
        <f t="shared" si="31"/>
        <v>0</v>
      </c>
      <c r="I1973" s="5">
        <f>IF(MAX(I$1:I1970)&gt;=B$16,0,IF(OR(I1972=C$4,I1972=C$5,I1972=C$6,I1972=C$7,I1972=C$8,I1972=C$9,I1972=C$10,I1972=C$11,I1972=C$12,I1972=C$13,I1972=C$14,I1972=C$15),"本月合计",IF(I1972="本月合计","本年累计",MAX(I$3:I1972)+1)))</f>
        <v>0</v>
      </c>
      <c r="J1973" s="3">
        <f>IF(T1973="",0,IF(INT(LEFT(T1973,C$21))=B$21,MAX(J$3:J1972)+1,0))</f>
        <v>0</v>
      </c>
      <c r="K1973" s="6">
        <f>IF(AND(O1973=B$23,Q1973=B$24),MAX(K$3:K1972)+1,0)</f>
        <v>0</v>
      </c>
    </row>
    <row r="1974" spans="8:11" ht="15" customHeight="1" x14ac:dyDescent="0.15">
      <c r="H1974" s="5">
        <f t="shared" si="31"/>
        <v>0</v>
      </c>
      <c r="I1974" s="5">
        <f>IF(MAX(I$1:I1971)&gt;=B$16,0,IF(OR(I1973=C$4,I1973=C$5,I1973=C$6,I1973=C$7,I1973=C$8,I1973=C$9,I1973=C$10,I1973=C$11,I1973=C$12,I1973=C$13,I1973=C$14,I1973=C$15),"本月合计",IF(I1973="本月合计","本年累计",MAX(I$3:I1973)+1)))</f>
        <v>0</v>
      </c>
      <c r="J1974" s="3">
        <f>IF(T1974="",0,IF(INT(LEFT(T1974,C$21))=B$21,MAX(J$3:J1973)+1,0))</f>
        <v>0</v>
      </c>
      <c r="K1974" s="6">
        <f>IF(AND(O1974=B$23,Q1974=B$24),MAX(K$3:K1973)+1,0)</f>
        <v>0</v>
      </c>
    </row>
    <row r="1975" spans="8:11" ht="15" customHeight="1" x14ac:dyDescent="0.15">
      <c r="H1975" s="5">
        <f t="shared" si="31"/>
        <v>0</v>
      </c>
      <c r="I1975" s="5">
        <f>IF(MAX(I$1:I1972)&gt;=B$16,0,IF(OR(I1974=C$4,I1974=C$5,I1974=C$6,I1974=C$7,I1974=C$8,I1974=C$9,I1974=C$10,I1974=C$11,I1974=C$12,I1974=C$13,I1974=C$14,I1974=C$15),"本月合计",IF(I1974="本月合计","本年累计",MAX(I$3:I1974)+1)))</f>
        <v>0</v>
      </c>
      <c r="J1975" s="3">
        <f>IF(T1975="",0,IF(INT(LEFT(T1975,C$21))=B$21,MAX(J$3:J1974)+1,0))</f>
        <v>0</v>
      </c>
      <c r="K1975" s="6">
        <f>IF(AND(O1975=B$23,Q1975=B$24),MAX(K$3:K1974)+1,0)</f>
        <v>0</v>
      </c>
    </row>
    <row r="1976" spans="8:11" ht="15" customHeight="1" x14ac:dyDescent="0.15">
      <c r="H1976" s="5">
        <f t="shared" si="31"/>
        <v>0</v>
      </c>
      <c r="I1976" s="5">
        <f>IF(MAX(I$1:I1973)&gt;=B$16,0,IF(OR(I1975=C$4,I1975=C$5,I1975=C$6,I1975=C$7,I1975=C$8,I1975=C$9,I1975=C$10,I1975=C$11,I1975=C$12,I1975=C$13,I1975=C$14,I1975=C$15),"本月合计",IF(I1975="本月合计","本年累计",MAX(I$3:I1975)+1)))</f>
        <v>0</v>
      </c>
      <c r="J1976" s="3">
        <f>IF(T1976="",0,IF(INT(LEFT(T1976,C$21))=B$21,MAX(J$3:J1975)+1,0))</f>
        <v>0</v>
      </c>
      <c r="K1976" s="6">
        <f>IF(AND(O1976=B$23,Q1976=B$24),MAX(K$3:K1975)+1,0)</f>
        <v>0</v>
      </c>
    </row>
    <row r="1977" spans="8:11" ht="15" customHeight="1" x14ac:dyDescent="0.15">
      <c r="H1977" s="5">
        <f t="shared" si="31"/>
        <v>0</v>
      </c>
      <c r="I1977" s="5">
        <f>IF(MAX(I$1:I1974)&gt;=B$16,0,IF(OR(I1976=C$4,I1976=C$5,I1976=C$6,I1976=C$7,I1976=C$8,I1976=C$9,I1976=C$10,I1976=C$11,I1976=C$12,I1976=C$13,I1976=C$14,I1976=C$15),"本月合计",IF(I1976="本月合计","本年累计",MAX(I$3:I1976)+1)))</f>
        <v>0</v>
      </c>
      <c r="J1977" s="3">
        <f>IF(T1977="",0,IF(INT(LEFT(T1977,C$21))=B$21,MAX(J$3:J1976)+1,0))</f>
        <v>0</v>
      </c>
      <c r="K1977" s="6">
        <f>IF(AND(O1977=B$23,Q1977=B$24),MAX(K$3:K1976)+1,0)</f>
        <v>0</v>
      </c>
    </row>
    <row r="1978" spans="8:11" ht="15" customHeight="1" x14ac:dyDescent="0.15">
      <c r="H1978" s="5">
        <f t="shared" si="31"/>
        <v>0</v>
      </c>
      <c r="I1978" s="5">
        <f>IF(MAX(I$1:I1975)&gt;=B$16,0,IF(OR(I1977=C$4,I1977=C$5,I1977=C$6,I1977=C$7,I1977=C$8,I1977=C$9,I1977=C$10,I1977=C$11,I1977=C$12,I1977=C$13,I1977=C$14,I1977=C$15),"本月合计",IF(I1977="本月合计","本年累计",MAX(I$3:I1977)+1)))</f>
        <v>0</v>
      </c>
      <c r="J1978" s="3">
        <f>IF(T1978="",0,IF(INT(LEFT(T1978,C$21))=B$21,MAX(J$3:J1977)+1,0))</f>
        <v>0</v>
      </c>
      <c r="K1978" s="6">
        <f>IF(AND(O1978=B$23,Q1978=B$24),MAX(K$3:K1977)+1,0)</f>
        <v>0</v>
      </c>
    </row>
    <row r="1979" spans="8:11" ht="15" customHeight="1" x14ac:dyDescent="0.15">
      <c r="H1979" s="5">
        <f t="shared" si="31"/>
        <v>0</v>
      </c>
      <c r="I1979" s="5">
        <f>IF(MAX(I$1:I1976)&gt;=B$16,0,IF(OR(I1978=C$4,I1978=C$5,I1978=C$6,I1978=C$7,I1978=C$8,I1978=C$9,I1978=C$10,I1978=C$11,I1978=C$12,I1978=C$13,I1978=C$14,I1978=C$15),"本月合计",IF(I1978="本月合计","本年累计",MAX(I$3:I1978)+1)))</f>
        <v>0</v>
      </c>
      <c r="J1979" s="3">
        <f>IF(T1979="",0,IF(INT(LEFT(T1979,C$21))=B$21,MAX(J$3:J1978)+1,0))</f>
        <v>0</v>
      </c>
      <c r="K1979" s="6">
        <f>IF(AND(O1979=B$23,Q1979=B$24),MAX(K$3:K1978)+1,0)</f>
        <v>0</v>
      </c>
    </row>
    <row r="1980" spans="8:11" ht="15" customHeight="1" x14ac:dyDescent="0.15">
      <c r="H1980" s="5">
        <f t="shared" si="31"/>
        <v>0</v>
      </c>
      <c r="I1980" s="5">
        <f>IF(MAX(I$1:I1977)&gt;=B$16,0,IF(OR(I1979=C$4,I1979=C$5,I1979=C$6,I1979=C$7,I1979=C$8,I1979=C$9,I1979=C$10,I1979=C$11,I1979=C$12,I1979=C$13,I1979=C$14,I1979=C$15),"本月合计",IF(I1979="本月合计","本年累计",MAX(I$3:I1979)+1)))</f>
        <v>0</v>
      </c>
      <c r="J1980" s="3">
        <f>IF(T1980="",0,IF(INT(LEFT(T1980,C$21))=B$21,MAX(J$3:J1979)+1,0))</f>
        <v>0</v>
      </c>
      <c r="K1980" s="6">
        <f>IF(AND(O1980=B$23,Q1980=B$24),MAX(K$3:K1979)+1,0)</f>
        <v>0</v>
      </c>
    </row>
    <row r="1981" spans="8:11" ht="15" customHeight="1" x14ac:dyDescent="0.15">
      <c r="H1981" s="5">
        <f t="shared" si="31"/>
        <v>0</v>
      </c>
      <c r="I1981" s="5">
        <f>IF(MAX(I$1:I1978)&gt;=B$16,0,IF(OR(I1980=C$4,I1980=C$5,I1980=C$6,I1980=C$7,I1980=C$8,I1980=C$9,I1980=C$10,I1980=C$11,I1980=C$12,I1980=C$13,I1980=C$14,I1980=C$15),"本月合计",IF(I1980="本月合计","本年累计",MAX(I$3:I1980)+1)))</f>
        <v>0</v>
      </c>
      <c r="J1981" s="3">
        <f>IF(T1981="",0,IF(INT(LEFT(T1981,C$21))=B$21,MAX(J$3:J1980)+1,0))</f>
        <v>0</v>
      </c>
      <c r="K1981" s="6">
        <f>IF(AND(O1981=B$23,Q1981=B$24),MAX(K$3:K1980)+1,0)</f>
        <v>0</v>
      </c>
    </row>
    <row r="1982" spans="8:11" ht="15" customHeight="1" x14ac:dyDescent="0.15">
      <c r="H1982" s="5">
        <f t="shared" si="31"/>
        <v>0</v>
      </c>
      <c r="I1982" s="5">
        <f>IF(MAX(I$1:I1979)&gt;=B$16,0,IF(OR(I1981=C$4,I1981=C$5,I1981=C$6,I1981=C$7,I1981=C$8,I1981=C$9,I1981=C$10,I1981=C$11,I1981=C$12,I1981=C$13,I1981=C$14,I1981=C$15),"本月合计",IF(I1981="本月合计","本年累计",MAX(I$3:I1981)+1)))</f>
        <v>0</v>
      </c>
      <c r="J1982" s="3">
        <f>IF(T1982="",0,IF(INT(LEFT(T1982,C$21))=B$21,MAX(J$3:J1981)+1,0))</f>
        <v>0</v>
      </c>
      <c r="K1982" s="6">
        <f>IF(AND(O1982=B$23,Q1982=B$24),MAX(K$3:K1981)+1,0)</f>
        <v>0</v>
      </c>
    </row>
    <row r="1983" spans="8:11" ht="15" customHeight="1" x14ac:dyDescent="0.15">
      <c r="H1983" s="5">
        <f t="shared" si="31"/>
        <v>0</v>
      </c>
      <c r="I1983" s="5">
        <f>IF(MAX(I$1:I1980)&gt;=B$16,0,IF(OR(I1982=C$4,I1982=C$5,I1982=C$6,I1982=C$7,I1982=C$8,I1982=C$9,I1982=C$10,I1982=C$11,I1982=C$12,I1982=C$13,I1982=C$14,I1982=C$15),"本月合计",IF(I1982="本月合计","本年累计",MAX(I$3:I1982)+1)))</f>
        <v>0</v>
      </c>
      <c r="J1983" s="3">
        <f>IF(T1983="",0,IF(INT(LEFT(T1983,C$21))=B$21,MAX(J$3:J1982)+1,0))</f>
        <v>0</v>
      </c>
      <c r="K1983" s="6">
        <f>IF(AND(O1983=B$23,Q1983=B$24),MAX(K$3:K1982)+1,0)</f>
        <v>0</v>
      </c>
    </row>
    <row r="1984" spans="8:11" ht="15" customHeight="1" x14ac:dyDescent="0.15">
      <c r="H1984" s="5">
        <f t="shared" si="31"/>
        <v>0</v>
      </c>
      <c r="I1984" s="5">
        <f>IF(MAX(I$1:I1981)&gt;=B$16,0,IF(OR(I1983=C$4,I1983=C$5,I1983=C$6,I1983=C$7,I1983=C$8,I1983=C$9,I1983=C$10,I1983=C$11,I1983=C$12,I1983=C$13,I1983=C$14,I1983=C$15),"本月合计",IF(I1983="本月合计","本年累计",MAX(I$3:I1983)+1)))</f>
        <v>0</v>
      </c>
      <c r="J1984" s="3">
        <f>IF(T1984="",0,IF(INT(LEFT(T1984,C$21))=B$21,MAX(J$3:J1983)+1,0))</f>
        <v>0</v>
      </c>
      <c r="K1984" s="6">
        <f>IF(AND(O1984=B$23,Q1984=B$24),MAX(K$3:K1983)+1,0)</f>
        <v>0</v>
      </c>
    </row>
    <row r="1985" spans="8:11" ht="15" customHeight="1" x14ac:dyDescent="0.15">
      <c r="H1985" s="5">
        <f t="shared" si="31"/>
        <v>0</v>
      </c>
      <c r="I1985" s="5">
        <f>IF(MAX(I$1:I1982)&gt;=B$16,0,IF(OR(I1984=C$4,I1984=C$5,I1984=C$6,I1984=C$7,I1984=C$8,I1984=C$9,I1984=C$10,I1984=C$11,I1984=C$12,I1984=C$13,I1984=C$14,I1984=C$15),"本月合计",IF(I1984="本月合计","本年累计",MAX(I$3:I1984)+1)))</f>
        <v>0</v>
      </c>
      <c r="J1985" s="3">
        <f>IF(T1985="",0,IF(INT(LEFT(T1985,C$21))=B$21,MAX(J$3:J1984)+1,0))</f>
        <v>0</v>
      </c>
      <c r="K1985" s="6">
        <f>IF(AND(O1985=B$23,Q1985=B$24),MAX(K$3:K1984)+1,0)</f>
        <v>0</v>
      </c>
    </row>
    <row r="1986" spans="8:11" ht="15" customHeight="1" x14ac:dyDescent="0.15">
      <c r="H1986" s="5">
        <f t="shared" si="31"/>
        <v>0</v>
      </c>
      <c r="I1986" s="5">
        <f>IF(MAX(I$1:I1983)&gt;=B$16,0,IF(OR(I1985=C$4,I1985=C$5,I1985=C$6,I1985=C$7,I1985=C$8,I1985=C$9,I1985=C$10,I1985=C$11,I1985=C$12,I1985=C$13,I1985=C$14,I1985=C$15),"本月合计",IF(I1985="本月合计","本年累计",MAX(I$3:I1985)+1)))</f>
        <v>0</v>
      </c>
      <c r="J1986" s="3">
        <f>IF(T1986="",0,IF(INT(LEFT(T1986,C$21))=B$21,MAX(J$3:J1985)+1,0))</f>
        <v>0</v>
      </c>
      <c r="K1986" s="6">
        <f>IF(AND(O1986=B$23,Q1986=B$24),MAX(K$3:K1985)+1,0)</f>
        <v>0</v>
      </c>
    </row>
    <row r="1987" spans="8:11" ht="15" customHeight="1" x14ac:dyDescent="0.15">
      <c r="H1987" s="5">
        <f t="shared" si="31"/>
        <v>0</v>
      </c>
      <c r="I1987" s="5">
        <f>IF(MAX(I$1:I1984)&gt;=B$16,0,IF(OR(I1986=C$4,I1986=C$5,I1986=C$6,I1986=C$7,I1986=C$8,I1986=C$9,I1986=C$10,I1986=C$11,I1986=C$12,I1986=C$13,I1986=C$14,I1986=C$15),"本月合计",IF(I1986="本月合计","本年累计",MAX(I$3:I1986)+1)))</f>
        <v>0</v>
      </c>
      <c r="J1987" s="3">
        <f>IF(T1987="",0,IF(INT(LEFT(T1987,C$21))=B$21,MAX(J$3:J1986)+1,0))</f>
        <v>0</v>
      </c>
      <c r="K1987" s="6">
        <f>IF(AND(O1987=B$23,Q1987=B$24),MAX(K$3:K1986)+1,0)</f>
        <v>0</v>
      </c>
    </row>
    <row r="1988" spans="8:11" ht="15" customHeight="1" x14ac:dyDescent="0.15">
      <c r="H1988" s="5">
        <f t="shared" si="31"/>
        <v>0</v>
      </c>
      <c r="I1988" s="5">
        <f>IF(MAX(I$1:I1985)&gt;=B$16,0,IF(OR(I1987=C$4,I1987=C$5,I1987=C$6,I1987=C$7,I1987=C$8,I1987=C$9,I1987=C$10,I1987=C$11,I1987=C$12,I1987=C$13,I1987=C$14,I1987=C$15),"本月合计",IF(I1987="本月合计","本年累计",MAX(I$3:I1987)+1)))</f>
        <v>0</v>
      </c>
      <c r="J1988" s="3">
        <f>IF(T1988="",0,IF(INT(LEFT(T1988,C$21))=B$21,MAX(J$3:J1987)+1,0))</f>
        <v>0</v>
      </c>
      <c r="K1988" s="6">
        <f>IF(AND(O1988=B$23,Q1988=B$24),MAX(K$3:K1987)+1,0)</f>
        <v>0</v>
      </c>
    </row>
    <row r="1989" spans="8:11" ht="15" customHeight="1" x14ac:dyDescent="0.15">
      <c r="H1989" s="5">
        <f t="shared" ref="H1989:H2000" si="32">IF(I1989=0,0,ROW()-3)</f>
        <v>0</v>
      </c>
      <c r="I1989" s="5">
        <f>IF(MAX(I$1:I1986)&gt;=B$16,0,IF(OR(I1988=C$4,I1988=C$5,I1988=C$6,I1988=C$7,I1988=C$8,I1988=C$9,I1988=C$10,I1988=C$11,I1988=C$12,I1988=C$13,I1988=C$14,I1988=C$15),"本月合计",IF(I1988="本月合计","本年累计",MAX(I$3:I1988)+1)))</f>
        <v>0</v>
      </c>
      <c r="J1989" s="3">
        <f>IF(T1989="",0,IF(INT(LEFT(T1989,C$21))=B$21,MAX(J$3:J1988)+1,0))</f>
        <v>0</v>
      </c>
      <c r="K1989" s="6">
        <f>IF(AND(O1989=B$23,Q1989=B$24),MAX(K$3:K1988)+1,0)</f>
        <v>0</v>
      </c>
    </row>
    <row r="1990" spans="8:11" ht="15" customHeight="1" x14ac:dyDescent="0.15">
      <c r="H1990" s="5">
        <f t="shared" si="32"/>
        <v>0</v>
      </c>
      <c r="I1990" s="5">
        <f>IF(MAX(I$1:I1987)&gt;=B$16,0,IF(OR(I1989=C$4,I1989=C$5,I1989=C$6,I1989=C$7,I1989=C$8,I1989=C$9,I1989=C$10,I1989=C$11,I1989=C$12,I1989=C$13,I1989=C$14,I1989=C$15),"本月合计",IF(I1989="本月合计","本年累计",MAX(I$3:I1989)+1)))</f>
        <v>0</v>
      </c>
      <c r="J1990" s="3">
        <f>IF(T1990="",0,IF(INT(LEFT(T1990,C$21))=B$21,MAX(J$3:J1989)+1,0))</f>
        <v>0</v>
      </c>
      <c r="K1990" s="6">
        <f>IF(AND(O1990=B$23,Q1990=B$24),MAX(K$3:K1989)+1,0)</f>
        <v>0</v>
      </c>
    </row>
    <row r="1991" spans="8:11" ht="15" customHeight="1" x14ac:dyDescent="0.15">
      <c r="H1991" s="5">
        <f t="shared" si="32"/>
        <v>0</v>
      </c>
      <c r="I1991" s="5">
        <f>IF(MAX(I$1:I1988)&gt;=B$16,0,IF(OR(I1990=C$4,I1990=C$5,I1990=C$6,I1990=C$7,I1990=C$8,I1990=C$9,I1990=C$10,I1990=C$11,I1990=C$12,I1990=C$13,I1990=C$14,I1990=C$15),"本月合计",IF(I1990="本月合计","本年累计",MAX(I$3:I1990)+1)))</f>
        <v>0</v>
      </c>
      <c r="J1991" s="3">
        <f>IF(T1991="",0,IF(INT(LEFT(T1991,C$21))=B$21,MAX(J$3:J1990)+1,0))</f>
        <v>0</v>
      </c>
      <c r="K1991" s="6">
        <f>IF(AND(O1991=B$23,Q1991=B$24),MAX(K$3:K1990)+1,0)</f>
        <v>0</v>
      </c>
    </row>
    <row r="1992" spans="8:11" ht="15" customHeight="1" x14ac:dyDescent="0.15">
      <c r="H1992" s="5">
        <f t="shared" si="32"/>
        <v>0</v>
      </c>
      <c r="I1992" s="5">
        <f>IF(MAX(I$1:I1989)&gt;=B$16,0,IF(OR(I1991=C$4,I1991=C$5,I1991=C$6,I1991=C$7,I1991=C$8,I1991=C$9,I1991=C$10,I1991=C$11,I1991=C$12,I1991=C$13,I1991=C$14,I1991=C$15),"本月合计",IF(I1991="本月合计","本年累计",MAX(I$3:I1991)+1)))</f>
        <v>0</v>
      </c>
      <c r="J1992" s="3">
        <f>IF(T1992="",0,IF(INT(LEFT(T1992,C$21))=B$21,MAX(J$3:J1991)+1,0))</f>
        <v>0</v>
      </c>
      <c r="K1992" s="6">
        <f>IF(AND(O1992=B$23,Q1992=B$24),MAX(K$3:K1991)+1,0)</f>
        <v>0</v>
      </c>
    </row>
    <row r="1993" spans="8:11" ht="15" customHeight="1" x14ac:dyDescent="0.15">
      <c r="H1993" s="5">
        <f t="shared" si="32"/>
        <v>0</v>
      </c>
      <c r="I1993" s="5">
        <f>IF(MAX(I$1:I1990)&gt;=B$16,0,IF(OR(I1992=C$4,I1992=C$5,I1992=C$6,I1992=C$7,I1992=C$8,I1992=C$9,I1992=C$10,I1992=C$11,I1992=C$12,I1992=C$13,I1992=C$14,I1992=C$15),"本月合计",IF(I1992="本月合计","本年累计",MAX(I$3:I1992)+1)))</f>
        <v>0</v>
      </c>
      <c r="J1993" s="3">
        <f>IF(T1993="",0,IF(INT(LEFT(T1993,C$21))=B$21,MAX(J$3:J1992)+1,0))</f>
        <v>0</v>
      </c>
      <c r="K1993" s="6">
        <f>IF(AND(O1993=B$23,Q1993=B$24),MAX(K$3:K1992)+1,0)</f>
        <v>0</v>
      </c>
    </row>
    <row r="1994" spans="8:11" ht="15" customHeight="1" x14ac:dyDescent="0.15">
      <c r="H1994" s="5">
        <f t="shared" si="32"/>
        <v>0</v>
      </c>
      <c r="I1994" s="5">
        <f>IF(MAX(I$1:I1991)&gt;=B$16,0,IF(OR(I1993=C$4,I1993=C$5,I1993=C$6,I1993=C$7,I1993=C$8,I1993=C$9,I1993=C$10,I1993=C$11,I1993=C$12,I1993=C$13,I1993=C$14,I1993=C$15),"本月合计",IF(I1993="本月合计","本年累计",MAX(I$3:I1993)+1)))</f>
        <v>0</v>
      </c>
      <c r="J1994" s="3">
        <f>IF(T1994="",0,IF(INT(LEFT(T1994,C$21))=B$21,MAX(J$3:J1993)+1,0))</f>
        <v>0</v>
      </c>
      <c r="K1994" s="6">
        <f>IF(AND(O1994=B$23,Q1994=B$24),MAX(K$3:K1993)+1,0)</f>
        <v>0</v>
      </c>
    </row>
    <row r="1995" spans="8:11" ht="15" customHeight="1" x14ac:dyDescent="0.15">
      <c r="H1995" s="5">
        <f t="shared" si="32"/>
        <v>0</v>
      </c>
      <c r="I1995" s="5">
        <f>IF(MAX(I$1:I1992)&gt;=B$16,0,IF(OR(I1994=C$4,I1994=C$5,I1994=C$6,I1994=C$7,I1994=C$8,I1994=C$9,I1994=C$10,I1994=C$11,I1994=C$12,I1994=C$13,I1994=C$14,I1994=C$15),"本月合计",IF(I1994="本月合计","本年累计",MAX(I$3:I1994)+1)))</f>
        <v>0</v>
      </c>
      <c r="J1995" s="3">
        <f>IF(T1995="",0,IF(INT(LEFT(T1995,C$21))=B$21,MAX(J$3:J1994)+1,0))</f>
        <v>0</v>
      </c>
      <c r="K1995" s="6">
        <f>IF(AND(O1995=B$23,Q1995=B$24),MAX(K$3:K1994)+1,0)</f>
        <v>0</v>
      </c>
    </row>
    <row r="1996" spans="8:11" ht="15" customHeight="1" x14ac:dyDescent="0.15">
      <c r="H1996" s="5">
        <f t="shared" si="32"/>
        <v>0</v>
      </c>
      <c r="I1996" s="5">
        <f>IF(MAX(I$1:I1993)&gt;=B$16,0,IF(OR(I1995=C$4,I1995=C$5,I1995=C$6,I1995=C$7,I1995=C$8,I1995=C$9,I1995=C$10,I1995=C$11,I1995=C$12,I1995=C$13,I1995=C$14,I1995=C$15),"本月合计",IF(I1995="本月合计","本年累计",MAX(I$3:I1995)+1)))</f>
        <v>0</v>
      </c>
      <c r="J1996" s="3">
        <f>IF(T1996="",0,IF(INT(LEFT(T1996,C$21))=B$21,MAX(J$3:J1995)+1,0))</f>
        <v>0</v>
      </c>
      <c r="K1996" s="6">
        <f>IF(AND(O1996=B$23,Q1996=B$24),MAX(K$3:K1995)+1,0)</f>
        <v>0</v>
      </c>
    </row>
    <row r="1997" spans="8:11" ht="15" customHeight="1" x14ac:dyDescent="0.15">
      <c r="H1997" s="5">
        <f t="shared" si="32"/>
        <v>0</v>
      </c>
      <c r="I1997" s="5">
        <f>IF(MAX(I$1:I1994)&gt;=B$16,0,IF(OR(I1996=C$4,I1996=C$5,I1996=C$6,I1996=C$7,I1996=C$8,I1996=C$9,I1996=C$10,I1996=C$11,I1996=C$12,I1996=C$13,I1996=C$14,I1996=C$15),"本月合计",IF(I1996="本月合计","本年累计",MAX(I$3:I1996)+1)))</f>
        <v>0</v>
      </c>
      <c r="J1997" s="3">
        <f>IF(T1997="",0,IF(INT(LEFT(T1997,C$21))=B$21,MAX(J$3:J1996)+1,0))</f>
        <v>0</v>
      </c>
      <c r="K1997" s="6">
        <f>IF(AND(O1997=B$23,Q1997=B$24),MAX(K$3:K1996)+1,0)</f>
        <v>0</v>
      </c>
    </row>
    <row r="1998" spans="8:11" ht="15" customHeight="1" x14ac:dyDescent="0.15">
      <c r="H1998" s="5">
        <f t="shared" si="32"/>
        <v>0</v>
      </c>
      <c r="I1998" s="5">
        <f>IF(MAX(I$1:I1995)&gt;=B$16,0,IF(OR(I1997=C$4,I1997=C$5,I1997=C$6,I1997=C$7,I1997=C$8,I1997=C$9,I1997=C$10,I1997=C$11,I1997=C$12,I1997=C$13,I1997=C$14,I1997=C$15),"本月合计",IF(I1997="本月合计","本年累计",MAX(I$3:I1997)+1)))</f>
        <v>0</v>
      </c>
      <c r="J1998" s="3">
        <f>IF(T1998="",0,IF(INT(LEFT(T1998,C$21))=B$21,MAX(J$3:J1997)+1,0))</f>
        <v>0</v>
      </c>
      <c r="K1998" s="6">
        <f>IF(AND(O1998=B$23,Q1998=B$24),MAX(K$3:K1997)+1,0)</f>
        <v>0</v>
      </c>
    </row>
    <row r="1999" spans="8:11" ht="15" customHeight="1" x14ac:dyDescent="0.15">
      <c r="H1999" s="5">
        <f t="shared" si="32"/>
        <v>0</v>
      </c>
      <c r="I1999" s="5">
        <f>IF(MAX(I$1:I1996)&gt;=B$16,0,IF(OR(I1998=C$4,I1998=C$5,I1998=C$6,I1998=C$7,I1998=C$8,I1998=C$9,I1998=C$10,I1998=C$11,I1998=C$12,I1998=C$13,I1998=C$14,I1998=C$15),"本月合计",IF(I1998="本月合计","本年累计",MAX(I$3:I1998)+1)))</f>
        <v>0</v>
      </c>
      <c r="J1999" s="3">
        <f>IF(T1999="",0,IF(INT(LEFT(T1999,C$21))=B$21,MAX(J$3:J1998)+1,0))</f>
        <v>0</v>
      </c>
      <c r="K1999" s="6">
        <f>IF(AND(O1999=B$23,Q1999=B$24),MAX(K$3:K1998)+1,0)</f>
        <v>0</v>
      </c>
    </row>
    <row r="2000" spans="8:11" ht="15" customHeight="1" x14ac:dyDescent="0.15">
      <c r="H2000" s="5">
        <f t="shared" si="32"/>
        <v>0</v>
      </c>
      <c r="I2000" s="5">
        <f>IF(MAX(I$1:I1997)&gt;=B$16,0,IF(OR(I1999=C$4,I1999=C$5,I1999=C$6,I1999=C$7,I1999=C$8,I1999=C$9,I1999=C$10,I1999=C$11,I1999=C$12,I1999=C$13,I1999=C$14,I1999=C$15),"本月合计",IF(I1999="本月合计","本年累计",MAX(I$3:I1999)+1)))</f>
        <v>0</v>
      </c>
      <c r="J2000" s="3">
        <f>IF(T2000="",0,IF(INT(LEFT(T2000,C$21))=B$21,MAX(J$3:J1999)+1,0))</f>
        <v>0</v>
      </c>
      <c r="K2000" s="6">
        <f>IF(AND(O2000=B$23,Q2000=B$24),MAX(K$3:K1999)+1,0)</f>
        <v>0</v>
      </c>
    </row>
    <row r="2001" spans="10:11" ht="15" customHeight="1" x14ac:dyDescent="0.15">
      <c r="J2001" s="3">
        <f>IF(T2001="",0,IF(INT(LEFT(T2001,C$21))=B$21,MAX(J$3:J2000)+1,0))</f>
        <v>0</v>
      </c>
      <c r="K2001" s="6">
        <f>IF(AND(O2001=B$23,Q2001=B$24),MAX(K$3:K2000)+1,0)</f>
        <v>0</v>
      </c>
    </row>
    <row r="2002" spans="10:11" ht="15" customHeight="1" x14ac:dyDescent="0.15">
      <c r="J2002" s="3">
        <f>IF(T2002="",0,IF(INT(LEFT(T2002,C$21))=B$21,MAX(J$3:J2001)+1,0))</f>
        <v>0</v>
      </c>
      <c r="K2002" s="6">
        <f>IF(AND(O2002=B$23,Q2002=B$24),MAX(K$3:K2001)+1,0)</f>
        <v>0</v>
      </c>
    </row>
    <row r="2003" spans="10:11" ht="15" customHeight="1" x14ac:dyDescent="0.15">
      <c r="J2003" s="3">
        <f>IF(T2003="",0,IF(INT(LEFT(T2003,C$21))=B$21,MAX(J$3:J2002)+1,0))</f>
        <v>0</v>
      </c>
      <c r="K2003" s="6">
        <f>IF(AND(O2003=B$23,Q2003=B$24),MAX(K$3:K2002)+1,0)</f>
        <v>0</v>
      </c>
    </row>
    <row r="2004" spans="10:11" ht="15" customHeight="1" x14ac:dyDescent="0.15">
      <c r="J2004" s="3">
        <f>IF(T2004="",0,IF(INT(LEFT(T2004,C$21))=B$21,MAX(J$3:J2003)+1,0))</f>
        <v>0</v>
      </c>
      <c r="K2004" s="6">
        <f>IF(AND(O2004=B$23,Q2004=B$24),MAX(K$3:K2003)+1,0)</f>
        <v>0</v>
      </c>
    </row>
    <row r="2005" spans="10:11" ht="15" customHeight="1" x14ac:dyDescent="0.15">
      <c r="J2005" s="3">
        <f>IF(T2005="",0,IF(INT(LEFT(T2005,C$21))=B$21,MAX(J$3:J2004)+1,0))</f>
        <v>0</v>
      </c>
      <c r="K2005" s="6">
        <f>IF(AND(O2005=B$23,Q2005=B$24),MAX(K$3:K2004)+1,0)</f>
        <v>0</v>
      </c>
    </row>
    <row r="2006" spans="10:11" ht="15" customHeight="1" x14ac:dyDescent="0.15">
      <c r="J2006" s="3">
        <f>IF(T2006="",0,IF(INT(LEFT(T2006,C$21))=B$21,MAX(J$3:J2005)+1,0))</f>
        <v>0</v>
      </c>
      <c r="K2006" s="6">
        <f>IF(AND(O2006=B$23,Q2006=B$24),MAX(K$3:K2005)+1,0)</f>
        <v>0</v>
      </c>
    </row>
    <row r="2007" spans="10:11" ht="15" customHeight="1" x14ac:dyDescent="0.15">
      <c r="J2007" s="3">
        <f>IF(T2007="",0,IF(INT(LEFT(T2007,C$21))=B$21,MAX(J$3:J2006)+1,0))</f>
        <v>0</v>
      </c>
      <c r="K2007" s="6">
        <f>IF(AND(O2007=B$23,Q2007=B$24),MAX(K$3:K2006)+1,0)</f>
        <v>0</v>
      </c>
    </row>
    <row r="2008" spans="10:11" ht="15" customHeight="1" x14ac:dyDescent="0.15">
      <c r="J2008" s="3">
        <f>IF(T2008="",0,IF(INT(LEFT(T2008,C$21))=B$21,MAX(J$3:J2007)+1,0))</f>
        <v>0</v>
      </c>
      <c r="K2008" s="6">
        <f>IF(AND(O2008=B$23,Q2008=B$24),MAX(K$3:K2007)+1,0)</f>
        <v>0</v>
      </c>
    </row>
    <row r="2009" spans="10:11" ht="15" customHeight="1" x14ac:dyDescent="0.15">
      <c r="J2009" s="3">
        <f>IF(T2009="",0,IF(INT(LEFT(T2009,C$21))=B$21,MAX(J$3:J2008)+1,0))</f>
        <v>0</v>
      </c>
      <c r="K2009" s="6">
        <f>IF(AND(O2009=B$23,Q2009=B$24),MAX(K$3:K2008)+1,0)</f>
        <v>0</v>
      </c>
    </row>
    <row r="2010" spans="10:11" ht="15" customHeight="1" x14ac:dyDescent="0.15">
      <c r="J2010" s="3">
        <f>IF(T2010="",0,IF(INT(LEFT(T2010,C$21))=B$21,MAX(J$3:J2009)+1,0))</f>
        <v>0</v>
      </c>
      <c r="K2010" s="6">
        <f>IF(AND(O2010=B$23,Q2010=B$24),MAX(K$3:K2009)+1,0)</f>
        <v>0</v>
      </c>
    </row>
    <row r="2011" spans="10:11" ht="15" customHeight="1" x14ac:dyDescent="0.15">
      <c r="J2011" s="3">
        <f>IF(T2011="",0,IF(INT(LEFT(T2011,C$21))=B$21,MAX(J$3:J2010)+1,0))</f>
        <v>0</v>
      </c>
      <c r="K2011" s="6">
        <f>IF(AND(O2011=B$23,Q2011=B$24),MAX(K$3:K2010)+1,0)</f>
        <v>0</v>
      </c>
    </row>
    <row r="2012" spans="10:11" ht="15" customHeight="1" x14ac:dyDescent="0.15">
      <c r="J2012" s="3">
        <f>IF(T2012="",0,IF(INT(LEFT(T2012,C$21))=B$21,MAX(J$3:J2011)+1,0))</f>
        <v>0</v>
      </c>
      <c r="K2012" s="6">
        <f>IF(AND(O2012=B$23,Q2012=B$24),MAX(K$3:K2011)+1,0)</f>
        <v>0</v>
      </c>
    </row>
    <row r="2013" spans="10:11" ht="15" customHeight="1" x14ac:dyDescent="0.15">
      <c r="J2013" s="3">
        <f>IF(T2013="",0,IF(INT(LEFT(T2013,C$21))=B$21,MAX(J$3:J2012)+1,0))</f>
        <v>0</v>
      </c>
      <c r="K2013" s="6">
        <f>IF(AND(O2013=B$23,Q2013=B$24),MAX(K$3:K2012)+1,0)</f>
        <v>0</v>
      </c>
    </row>
    <row r="2014" spans="10:11" ht="15" customHeight="1" x14ac:dyDescent="0.15">
      <c r="J2014" s="3">
        <f>IF(T2014="",0,IF(INT(LEFT(T2014,C$21))=B$21,MAX(J$3:J2013)+1,0))</f>
        <v>0</v>
      </c>
      <c r="K2014" s="6">
        <f>IF(AND(O2014=B$23,Q2014=B$24),MAX(K$3:K2013)+1,0)</f>
        <v>0</v>
      </c>
    </row>
    <row r="2015" spans="10:11" ht="15" customHeight="1" x14ac:dyDescent="0.15">
      <c r="J2015" s="3">
        <f>IF(T2015="",0,IF(INT(LEFT(T2015,C$21))=B$21,MAX(J$3:J2014)+1,0))</f>
        <v>0</v>
      </c>
      <c r="K2015" s="6">
        <f>IF(AND(O2015=B$23,Q2015=B$24),MAX(K$3:K2014)+1,0)</f>
        <v>0</v>
      </c>
    </row>
    <row r="2016" spans="10:11" ht="15" customHeight="1" x14ac:dyDescent="0.15">
      <c r="J2016" s="3">
        <f>IF(T2016="",0,IF(INT(LEFT(T2016,C$21))=B$21,MAX(J$3:J2015)+1,0))</f>
        <v>0</v>
      </c>
      <c r="K2016" s="6">
        <f>IF(AND(O2016=B$23,Q2016=B$24),MAX(K$3:K2015)+1,0)</f>
        <v>0</v>
      </c>
    </row>
    <row r="2017" spans="10:11" ht="15" customHeight="1" x14ac:dyDescent="0.15">
      <c r="J2017" s="3">
        <f>IF(T2017="",0,IF(INT(LEFT(T2017,C$21))=B$21,MAX(J$3:J2016)+1,0))</f>
        <v>0</v>
      </c>
      <c r="K2017" s="6">
        <f>IF(AND(O2017=B$23,Q2017=B$24),MAX(K$3:K2016)+1,0)</f>
        <v>0</v>
      </c>
    </row>
    <row r="2018" spans="10:11" ht="15" customHeight="1" x14ac:dyDescent="0.15">
      <c r="J2018" s="3">
        <f>IF(T2018="",0,IF(INT(LEFT(T2018,C$21))=B$21,MAX(J$3:J2017)+1,0))</f>
        <v>0</v>
      </c>
      <c r="K2018" s="6">
        <f>IF(AND(O2018=B$23,Q2018=B$24),MAX(K$3:K2017)+1,0)</f>
        <v>0</v>
      </c>
    </row>
    <row r="2019" spans="10:11" ht="15" customHeight="1" x14ac:dyDescent="0.15">
      <c r="J2019" s="3">
        <f>IF(T2019="",0,IF(INT(LEFT(T2019,C$21))=B$21,MAX(J$3:J2018)+1,0))</f>
        <v>0</v>
      </c>
      <c r="K2019" s="6">
        <f>IF(AND(O2019=B$23,Q2019=B$24),MAX(K$3:K2018)+1,0)</f>
        <v>0</v>
      </c>
    </row>
    <row r="2020" spans="10:11" ht="15" customHeight="1" x14ac:dyDescent="0.15">
      <c r="J2020" s="3">
        <f>IF(T2020="",0,IF(INT(LEFT(T2020,C$21))=B$21,MAX(J$3:J2019)+1,0))</f>
        <v>0</v>
      </c>
      <c r="K2020" s="6">
        <f>IF(AND(O2020=B$23,Q2020=B$24),MAX(K$3:K2019)+1,0)</f>
        <v>0</v>
      </c>
    </row>
    <row r="2021" spans="10:11" ht="15" customHeight="1" x14ac:dyDescent="0.15">
      <c r="J2021" s="3">
        <f>IF(T2021="",0,IF(INT(LEFT(T2021,C$21))=B$21,MAX(J$3:J2020)+1,0))</f>
        <v>0</v>
      </c>
      <c r="K2021" s="6">
        <f>IF(AND(O2021=B$23,Q2021=B$24),MAX(K$3:K2020)+1,0)</f>
        <v>0</v>
      </c>
    </row>
    <row r="2022" spans="10:11" ht="15" customHeight="1" x14ac:dyDescent="0.15">
      <c r="J2022" s="3">
        <f>IF(T2022="",0,IF(INT(LEFT(T2022,C$21))=B$21,MAX(J$3:J2021)+1,0))</f>
        <v>0</v>
      </c>
      <c r="K2022" s="6">
        <f>IF(AND(O2022=B$23,Q2022=B$24),MAX(K$3:K2021)+1,0)</f>
        <v>0</v>
      </c>
    </row>
    <row r="2023" spans="10:11" ht="15" customHeight="1" x14ac:dyDescent="0.15">
      <c r="J2023" s="3">
        <f>IF(T2023="",0,IF(INT(LEFT(T2023,C$21))=B$21,MAX(J$3:J2022)+1,0))</f>
        <v>0</v>
      </c>
      <c r="K2023" s="6">
        <f>IF(AND(O2023=B$23,Q2023=B$24),MAX(K$3:K2022)+1,0)</f>
        <v>0</v>
      </c>
    </row>
    <row r="2024" spans="10:11" ht="15" customHeight="1" x14ac:dyDescent="0.15">
      <c r="J2024" s="3">
        <f>IF(T2024="",0,IF(INT(LEFT(T2024,C$21))=B$21,MAX(J$3:J2023)+1,0))</f>
        <v>0</v>
      </c>
      <c r="K2024" s="6">
        <f>IF(AND(O2024=B$23,Q2024=B$24),MAX(K$3:K2023)+1,0)</f>
        <v>0</v>
      </c>
    </row>
    <row r="2025" spans="10:11" ht="15" customHeight="1" x14ac:dyDescent="0.15">
      <c r="J2025" s="3">
        <f>IF(T2025="",0,IF(INT(LEFT(T2025,C$21))=B$21,MAX(J$3:J2024)+1,0))</f>
        <v>0</v>
      </c>
      <c r="K2025" s="6">
        <f>IF(AND(O2025=B$23,Q2025=B$24),MAX(K$3:K2024)+1,0)</f>
        <v>0</v>
      </c>
    </row>
    <row r="2026" spans="10:11" ht="15" customHeight="1" x14ac:dyDescent="0.15">
      <c r="J2026" s="3">
        <f>IF(T2026="",0,IF(INT(LEFT(T2026,C$21))=B$21,MAX(J$3:J2025)+1,0))</f>
        <v>0</v>
      </c>
      <c r="K2026" s="6">
        <f>IF(AND(O2026=B$23,Q2026=B$24),MAX(K$3:K2025)+1,0)</f>
        <v>0</v>
      </c>
    </row>
    <row r="2027" spans="10:11" ht="15" customHeight="1" x14ac:dyDescent="0.15">
      <c r="J2027" s="3">
        <f>IF(T2027="",0,IF(INT(LEFT(T2027,C$21))=B$21,MAX(J$3:J2026)+1,0))</f>
        <v>0</v>
      </c>
      <c r="K2027" s="6">
        <f>IF(AND(O2027=B$23,Q2027=B$24),MAX(K$3:K2026)+1,0)</f>
        <v>0</v>
      </c>
    </row>
    <row r="2028" spans="10:11" ht="15" customHeight="1" x14ac:dyDescent="0.15">
      <c r="J2028" s="3">
        <f>IF(T2028="",0,IF(INT(LEFT(T2028,C$21))=B$21,MAX(J$3:J2027)+1,0))</f>
        <v>0</v>
      </c>
      <c r="K2028" s="6">
        <f>IF(AND(O2028=B$23,Q2028=B$24),MAX(K$3:K2027)+1,0)</f>
        <v>0</v>
      </c>
    </row>
    <row r="2029" spans="10:11" ht="15" customHeight="1" x14ac:dyDescent="0.15">
      <c r="J2029" s="3">
        <f>IF(T2029="",0,IF(INT(LEFT(T2029,C$21))=B$21,MAX(J$3:J2028)+1,0))</f>
        <v>0</v>
      </c>
      <c r="K2029" s="6">
        <f>IF(AND(O2029=B$23,Q2029=B$24),MAX(K$3:K2028)+1,0)</f>
        <v>0</v>
      </c>
    </row>
    <row r="2030" spans="10:11" ht="15" customHeight="1" x14ac:dyDescent="0.15">
      <c r="J2030" s="3">
        <f>IF(T2030="",0,IF(INT(LEFT(T2030,C$21))=B$21,MAX(J$3:J2029)+1,0))</f>
        <v>0</v>
      </c>
      <c r="K2030" s="6">
        <f>IF(AND(O2030=B$23,Q2030=B$24),MAX(K$3:K2029)+1,0)</f>
        <v>0</v>
      </c>
    </row>
    <row r="2031" spans="10:11" ht="15" customHeight="1" x14ac:dyDescent="0.15">
      <c r="J2031" s="3">
        <f>IF(T2031="",0,IF(INT(LEFT(T2031,C$21))=B$21,MAX(J$3:J2030)+1,0))</f>
        <v>0</v>
      </c>
      <c r="K2031" s="6">
        <f>IF(AND(O2031=B$23,Q2031=B$24),MAX(K$3:K2030)+1,0)</f>
        <v>0</v>
      </c>
    </row>
    <row r="2032" spans="10:11" ht="15" customHeight="1" x14ac:dyDescent="0.15">
      <c r="J2032" s="3">
        <f>IF(T2032="",0,IF(INT(LEFT(T2032,C$21))=B$21,MAX(J$3:J2031)+1,0))</f>
        <v>0</v>
      </c>
      <c r="K2032" s="6">
        <f>IF(AND(O2032=B$23,Q2032=B$24),MAX(K$3:K2031)+1,0)</f>
        <v>0</v>
      </c>
    </row>
    <row r="2033" spans="10:11" ht="15" customHeight="1" x14ac:dyDescent="0.15">
      <c r="J2033" s="3">
        <f>IF(T2033="",0,IF(INT(LEFT(T2033,C$21))=B$21,MAX(J$3:J2032)+1,0))</f>
        <v>0</v>
      </c>
      <c r="K2033" s="6">
        <f>IF(AND(O2033=B$23,Q2033=B$24),MAX(K$3:K2032)+1,0)</f>
        <v>0</v>
      </c>
    </row>
    <row r="2034" spans="10:11" ht="15" customHeight="1" x14ac:dyDescent="0.15">
      <c r="J2034" s="3">
        <f>IF(T2034="",0,IF(INT(LEFT(T2034,C$21))=B$21,MAX(J$3:J2033)+1,0))</f>
        <v>0</v>
      </c>
      <c r="K2034" s="6">
        <f>IF(AND(O2034=B$23,Q2034=B$24),MAX(K$3:K2033)+1,0)</f>
        <v>0</v>
      </c>
    </row>
    <row r="2035" spans="10:11" ht="15" customHeight="1" x14ac:dyDescent="0.15">
      <c r="J2035" s="3">
        <f>IF(T2035="",0,IF(INT(LEFT(T2035,C$21))=B$21,MAX(J$3:J2034)+1,0))</f>
        <v>0</v>
      </c>
      <c r="K2035" s="6">
        <f>IF(AND(O2035=B$23,Q2035=B$24),MAX(K$3:K2034)+1,0)</f>
        <v>0</v>
      </c>
    </row>
    <row r="2036" spans="10:11" ht="15" customHeight="1" x14ac:dyDescent="0.15">
      <c r="J2036" s="3">
        <f>IF(T2036="",0,IF(INT(LEFT(T2036,C$21))=B$21,MAX(J$3:J2035)+1,0))</f>
        <v>0</v>
      </c>
      <c r="K2036" s="6">
        <f>IF(AND(O2036=B$23,Q2036=B$24),MAX(K$3:K2035)+1,0)</f>
        <v>0</v>
      </c>
    </row>
    <row r="2037" spans="10:11" ht="15" customHeight="1" x14ac:dyDescent="0.15">
      <c r="J2037" s="3">
        <f>IF(T2037="",0,IF(INT(LEFT(T2037,C$21))=B$21,MAX(J$3:J2036)+1,0))</f>
        <v>0</v>
      </c>
      <c r="K2037" s="6">
        <f>IF(AND(O2037=B$23,Q2037=B$24),MAX(K$3:K2036)+1,0)</f>
        <v>0</v>
      </c>
    </row>
    <row r="2038" spans="10:11" ht="15" customHeight="1" x14ac:dyDescent="0.15">
      <c r="J2038" s="3">
        <f>IF(T2038="",0,IF(INT(LEFT(T2038,C$21))=B$21,MAX(J$3:J2037)+1,0))</f>
        <v>0</v>
      </c>
      <c r="K2038" s="6">
        <f>IF(AND(O2038=B$23,Q2038=B$24),MAX(K$3:K2037)+1,0)</f>
        <v>0</v>
      </c>
    </row>
    <row r="2039" spans="10:11" ht="15" customHeight="1" x14ac:dyDescent="0.15">
      <c r="J2039" s="3">
        <f>IF(T2039="",0,IF(INT(LEFT(T2039,C$21))=B$21,MAX(J$3:J2038)+1,0))</f>
        <v>0</v>
      </c>
      <c r="K2039" s="6">
        <f>IF(AND(O2039=B$23,Q2039=B$24),MAX(K$3:K2038)+1,0)</f>
        <v>0</v>
      </c>
    </row>
    <row r="2040" spans="10:11" ht="15" customHeight="1" x14ac:dyDescent="0.15">
      <c r="J2040" s="3">
        <f>IF(T2040="",0,IF(INT(LEFT(T2040,C$21))=B$21,MAX(J$3:J2039)+1,0))</f>
        <v>0</v>
      </c>
      <c r="K2040" s="6">
        <f>IF(AND(O2040=B$23,Q2040=B$24),MAX(K$3:K2039)+1,0)</f>
        <v>0</v>
      </c>
    </row>
    <row r="2041" spans="10:11" ht="15" customHeight="1" x14ac:dyDescent="0.15">
      <c r="J2041" s="3">
        <f>IF(T2041="",0,IF(INT(LEFT(T2041,C$21))=B$21,MAX(J$3:J2040)+1,0))</f>
        <v>0</v>
      </c>
      <c r="K2041" s="6">
        <f>IF(AND(O2041=B$23,Q2041=B$24),MAX(K$3:K2040)+1,0)</f>
        <v>0</v>
      </c>
    </row>
    <row r="2042" spans="10:11" ht="15" customHeight="1" x14ac:dyDescent="0.15">
      <c r="J2042" s="3">
        <f>IF(T2042="",0,IF(INT(LEFT(T2042,C$21))=B$21,MAX(J$3:J2041)+1,0))</f>
        <v>0</v>
      </c>
      <c r="K2042" s="6">
        <f>IF(AND(O2042=B$23,Q2042=B$24),MAX(K$3:K2041)+1,0)</f>
        <v>0</v>
      </c>
    </row>
    <row r="2043" spans="10:11" ht="15" customHeight="1" x14ac:dyDescent="0.15">
      <c r="J2043" s="3">
        <f>IF(T2043="",0,IF(INT(LEFT(T2043,C$21))=B$21,MAX(J$3:J2042)+1,0))</f>
        <v>0</v>
      </c>
      <c r="K2043" s="6">
        <f>IF(AND(O2043=B$23,Q2043=B$24),MAX(K$3:K2042)+1,0)</f>
        <v>0</v>
      </c>
    </row>
    <row r="2044" spans="10:11" ht="15" customHeight="1" x14ac:dyDescent="0.15">
      <c r="J2044" s="3">
        <f>IF(T2044="",0,IF(INT(LEFT(T2044,C$21))=B$21,MAX(J$3:J2043)+1,0))</f>
        <v>0</v>
      </c>
      <c r="K2044" s="6">
        <f>IF(AND(O2044=B$23,Q2044=B$24),MAX(K$3:K2043)+1,0)</f>
        <v>0</v>
      </c>
    </row>
    <row r="2045" spans="10:11" ht="15" customHeight="1" x14ac:dyDescent="0.15">
      <c r="J2045" s="3">
        <f>IF(T2045="",0,IF(INT(LEFT(T2045,C$21))=B$21,MAX(J$3:J2044)+1,0))</f>
        <v>0</v>
      </c>
      <c r="K2045" s="6">
        <f>IF(AND(O2045=B$23,Q2045=B$24),MAX(K$3:K2044)+1,0)</f>
        <v>0</v>
      </c>
    </row>
    <row r="2046" spans="10:11" ht="15" customHeight="1" x14ac:dyDescent="0.15">
      <c r="J2046" s="3">
        <f>IF(T2046="",0,IF(INT(LEFT(T2046,C$21))=B$21,MAX(J$3:J2045)+1,0))</f>
        <v>0</v>
      </c>
      <c r="K2046" s="6">
        <f>IF(AND(O2046=B$23,Q2046=B$24),MAX(K$3:K2045)+1,0)</f>
        <v>0</v>
      </c>
    </row>
    <row r="2047" spans="10:11" ht="15" customHeight="1" x14ac:dyDescent="0.15">
      <c r="J2047" s="3">
        <f>IF(T2047="",0,IF(INT(LEFT(T2047,C$21))=B$21,MAX(J$3:J2046)+1,0))</f>
        <v>0</v>
      </c>
      <c r="K2047" s="6">
        <f>IF(AND(O2047=B$23,Q2047=B$24),MAX(K$3:K2046)+1,0)</f>
        <v>0</v>
      </c>
    </row>
    <row r="2048" spans="10:11" ht="15" customHeight="1" x14ac:dyDescent="0.15">
      <c r="J2048" s="3">
        <f>IF(T2048="",0,IF(INT(LEFT(T2048,C$21))=B$21,MAX(J$3:J2047)+1,0))</f>
        <v>0</v>
      </c>
      <c r="K2048" s="6">
        <f>IF(AND(O2048=B$23,Q2048=B$24),MAX(K$3:K2047)+1,0)</f>
        <v>0</v>
      </c>
    </row>
    <row r="2049" spans="10:11" ht="15" customHeight="1" x14ac:dyDescent="0.15">
      <c r="J2049" s="3">
        <f>IF(T2049="",0,IF(INT(LEFT(T2049,C$21))=B$21,MAX(J$3:J2048)+1,0))</f>
        <v>0</v>
      </c>
      <c r="K2049" s="6">
        <f>IF(AND(O2049=B$23,Q2049=B$24),MAX(K$3:K2048)+1,0)</f>
        <v>0</v>
      </c>
    </row>
    <row r="2050" spans="10:11" ht="15" customHeight="1" x14ac:dyDescent="0.15">
      <c r="J2050" s="3">
        <f>IF(T2050="",0,IF(INT(LEFT(T2050,C$21))=B$21,MAX(J$3:J2049)+1,0))</f>
        <v>0</v>
      </c>
      <c r="K2050" s="6">
        <f>IF(AND(O2050=B$23,Q2050=B$24),MAX(K$3:K2049)+1,0)</f>
        <v>0</v>
      </c>
    </row>
    <row r="2051" spans="10:11" ht="15" customHeight="1" x14ac:dyDescent="0.15">
      <c r="J2051" s="3">
        <f>IF(T2051="",0,IF(INT(LEFT(T2051,C$21))=B$21,MAX(J$3:J2050)+1,0))</f>
        <v>0</v>
      </c>
      <c r="K2051" s="6">
        <f>IF(AND(O2051=B$23,Q2051=B$24),MAX(K$3:K2050)+1,0)</f>
        <v>0</v>
      </c>
    </row>
    <row r="2052" spans="10:11" ht="15" customHeight="1" x14ac:dyDescent="0.15">
      <c r="J2052" s="3">
        <f>IF(T2052="",0,IF(INT(LEFT(T2052,C$21))=B$21,MAX(J$3:J2051)+1,0))</f>
        <v>0</v>
      </c>
      <c r="K2052" s="6">
        <f>IF(AND(O2052=B$23,Q2052=B$24),MAX(K$3:K2051)+1,0)</f>
        <v>0</v>
      </c>
    </row>
    <row r="2053" spans="10:11" ht="15" customHeight="1" x14ac:dyDescent="0.15">
      <c r="J2053" s="3">
        <f>IF(T2053="",0,IF(INT(LEFT(T2053,C$21))=B$21,MAX(J$3:J2052)+1,0))</f>
        <v>0</v>
      </c>
      <c r="K2053" s="6">
        <f>IF(AND(O2053=B$23,Q2053=B$24),MAX(K$3:K2052)+1,0)</f>
        <v>0</v>
      </c>
    </row>
    <row r="2054" spans="10:11" ht="15" customHeight="1" x14ac:dyDescent="0.15">
      <c r="J2054" s="3">
        <f>IF(T2054="",0,IF(INT(LEFT(T2054,C$21))=B$21,MAX(J$3:J2053)+1,0))</f>
        <v>0</v>
      </c>
      <c r="K2054" s="6">
        <f>IF(AND(O2054=B$23,Q2054=B$24),MAX(K$3:K2053)+1,0)</f>
        <v>0</v>
      </c>
    </row>
    <row r="2055" spans="10:11" ht="15" customHeight="1" x14ac:dyDescent="0.15">
      <c r="J2055" s="3">
        <f>IF(T2055="",0,IF(INT(LEFT(T2055,C$21))=B$21,MAX(J$3:J2054)+1,0))</f>
        <v>0</v>
      </c>
      <c r="K2055" s="6">
        <f>IF(AND(O2055=B$23,Q2055=B$24),MAX(K$3:K2054)+1,0)</f>
        <v>0</v>
      </c>
    </row>
    <row r="2056" spans="10:11" ht="15" customHeight="1" x14ac:dyDescent="0.15">
      <c r="J2056" s="3">
        <f>IF(T2056="",0,IF(INT(LEFT(T2056,C$21))=B$21,MAX(J$3:J2055)+1,0))</f>
        <v>0</v>
      </c>
      <c r="K2056" s="6">
        <f>IF(AND(O2056=B$23,Q2056=B$24),MAX(K$3:K2055)+1,0)</f>
        <v>0</v>
      </c>
    </row>
    <row r="2057" spans="10:11" ht="15" customHeight="1" x14ac:dyDescent="0.15">
      <c r="J2057" s="3">
        <f>IF(T2057="",0,IF(INT(LEFT(T2057,C$21))=B$21,MAX(J$3:J2056)+1,0))</f>
        <v>0</v>
      </c>
      <c r="K2057" s="6">
        <f>IF(AND(O2057=B$23,Q2057=B$24),MAX(K$3:K2056)+1,0)</f>
        <v>0</v>
      </c>
    </row>
    <row r="2058" spans="10:11" ht="15" customHeight="1" x14ac:dyDescent="0.15">
      <c r="J2058" s="3">
        <f>IF(T2058="",0,IF(INT(LEFT(T2058,C$21))=B$21,MAX(J$3:J2057)+1,0))</f>
        <v>0</v>
      </c>
      <c r="K2058" s="6">
        <f>IF(AND(O2058=B$23,Q2058=B$24),MAX(K$3:K2057)+1,0)</f>
        <v>0</v>
      </c>
    </row>
    <row r="2059" spans="10:11" ht="15" customHeight="1" x14ac:dyDescent="0.15">
      <c r="J2059" s="3">
        <f>IF(T2059="",0,IF(INT(LEFT(T2059,C$21))=B$21,MAX(J$3:J2058)+1,0))</f>
        <v>0</v>
      </c>
      <c r="K2059" s="6">
        <f>IF(AND(O2059=B$23,Q2059=B$24),MAX(K$3:K2058)+1,0)</f>
        <v>0</v>
      </c>
    </row>
    <row r="2060" spans="10:11" ht="15" customHeight="1" x14ac:dyDescent="0.15">
      <c r="J2060" s="3">
        <f>IF(T2060="",0,IF(INT(LEFT(T2060,C$21))=B$21,MAX(J$3:J2059)+1,0))</f>
        <v>0</v>
      </c>
      <c r="K2060" s="6">
        <f>IF(AND(O2060=B$23,Q2060=B$24),MAX(K$3:K2059)+1,0)</f>
        <v>0</v>
      </c>
    </row>
    <row r="2061" spans="10:11" ht="15" customHeight="1" x14ac:dyDescent="0.15">
      <c r="J2061" s="3">
        <f>IF(T2061="",0,IF(INT(LEFT(T2061,C$21))=B$21,MAX(J$3:J2060)+1,0))</f>
        <v>0</v>
      </c>
      <c r="K2061" s="6">
        <f>IF(AND(O2061=B$23,Q2061=B$24),MAX(K$3:K2060)+1,0)</f>
        <v>0</v>
      </c>
    </row>
    <row r="2062" spans="10:11" ht="15" customHeight="1" x14ac:dyDescent="0.15">
      <c r="J2062" s="3">
        <f>IF(T2062="",0,IF(INT(LEFT(T2062,C$21))=B$21,MAX(J$3:J2061)+1,0))</f>
        <v>0</v>
      </c>
      <c r="K2062" s="6">
        <f>IF(AND(O2062=B$23,Q2062=B$24),MAX(K$3:K2061)+1,0)</f>
        <v>0</v>
      </c>
    </row>
    <row r="2063" spans="10:11" ht="15" customHeight="1" x14ac:dyDescent="0.15">
      <c r="J2063" s="3">
        <f>IF(T2063="",0,IF(INT(LEFT(T2063,C$21))=B$21,MAX(J$3:J2062)+1,0))</f>
        <v>0</v>
      </c>
      <c r="K2063" s="6">
        <f>IF(AND(O2063=B$23,Q2063=B$24),MAX(K$3:K2062)+1,0)</f>
        <v>0</v>
      </c>
    </row>
    <row r="2064" spans="10:11" ht="15" customHeight="1" x14ac:dyDescent="0.15">
      <c r="J2064" s="3">
        <f>IF(T2064="",0,IF(INT(LEFT(T2064,C$21))=B$21,MAX(J$3:J2063)+1,0))</f>
        <v>0</v>
      </c>
      <c r="K2064" s="6">
        <f>IF(AND(O2064=B$23,Q2064=B$24),MAX(K$3:K2063)+1,0)</f>
        <v>0</v>
      </c>
    </row>
    <row r="2065" spans="10:11" ht="15" customHeight="1" x14ac:dyDescent="0.15">
      <c r="J2065" s="3">
        <f>IF(T2065="",0,IF(INT(LEFT(T2065,C$21))=B$21,MAX(J$3:J2064)+1,0))</f>
        <v>0</v>
      </c>
      <c r="K2065" s="6">
        <f>IF(AND(O2065=B$23,Q2065=B$24),MAX(K$3:K2064)+1,0)</f>
        <v>0</v>
      </c>
    </row>
    <row r="2066" spans="10:11" ht="15" customHeight="1" x14ac:dyDescent="0.15">
      <c r="J2066" s="3">
        <f>IF(T2066="",0,IF(INT(LEFT(T2066,C$21))=B$21,MAX(J$3:J2065)+1,0))</f>
        <v>0</v>
      </c>
      <c r="K2066" s="6">
        <f>IF(AND(O2066=B$23,Q2066=B$24),MAX(K$3:K2065)+1,0)</f>
        <v>0</v>
      </c>
    </row>
    <row r="2067" spans="10:11" ht="15" customHeight="1" x14ac:dyDescent="0.15">
      <c r="J2067" s="3">
        <f>IF(T2067="",0,IF(INT(LEFT(T2067,C$21))=B$21,MAX(J$3:J2066)+1,0))</f>
        <v>0</v>
      </c>
      <c r="K2067" s="6">
        <f>IF(AND(O2067=B$23,Q2067=B$24),MAX(K$3:K2066)+1,0)</f>
        <v>0</v>
      </c>
    </row>
    <row r="2068" spans="10:11" ht="15" customHeight="1" x14ac:dyDescent="0.15">
      <c r="J2068" s="3">
        <f>IF(T2068="",0,IF(INT(LEFT(T2068,C$21))=B$21,MAX(J$3:J2067)+1,0))</f>
        <v>0</v>
      </c>
      <c r="K2068" s="6">
        <f>IF(AND(O2068=B$23,Q2068=B$24),MAX(K$3:K2067)+1,0)</f>
        <v>0</v>
      </c>
    </row>
    <row r="2069" spans="10:11" ht="15" customHeight="1" x14ac:dyDescent="0.15">
      <c r="J2069" s="3">
        <f>IF(T2069="",0,IF(INT(LEFT(T2069,C$21))=B$21,MAX(J$3:J2068)+1,0))</f>
        <v>0</v>
      </c>
      <c r="K2069" s="6">
        <f>IF(AND(O2069=B$23,Q2069=B$24),MAX(K$3:K2068)+1,0)</f>
        <v>0</v>
      </c>
    </row>
    <row r="2070" spans="10:11" ht="15" customHeight="1" x14ac:dyDescent="0.15">
      <c r="J2070" s="3">
        <f>IF(T2070="",0,IF(INT(LEFT(T2070,C$21))=B$21,MAX(J$3:J2069)+1,0))</f>
        <v>0</v>
      </c>
      <c r="K2070" s="6">
        <f>IF(AND(O2070=B$23,Q2070=B$24),MAX(K$3:K2069)+1,0)</f>
        <v>0</v>
      </c>
    </row>
    <row r="2071" spans="10:11" ht="15" customHeight="1" x14ac:dyDescent="0.15">
      <c r="J2071" s="3">
        <f>IF(T2071="",0,IF(INT(LEFT(T2071,C$21))=B$21,MAX(J$3:J2070)+1,0))</f>
        <v>0</v>
      </c>
      <c r="K2071" s="6">
        <f>IF(AND(O2071=B$23,Q2071=B$24),MAX(K$3:K2070)+1,0)</f>
        <v>0</v>
      </c>
    </row>
    <row r="2072" spans="10:11" ht="15" customHeight="1" x14ac:dyDescent="0.15">
      <c r="J2072" s="3">
        <f>IF(T2072="",0,IF(INT(LEFT(T2072,C$21))=B$21,MAX(J$3:J2071)+1,0))</f>
        <v>0</v>
      </c>
      <c r="K2072" s="6">
        <f>IF(AND(O2072=B$23,Q2072=B$24),MAX(K$3:K2071)+1,0)</f>
        <v>0</v>
      </c>
    </row>
    <row r="2073" spans="10:11" ht="15" customHeight="1" x14ac:dyDescent="0.15">
      <c r="J2073" s="3">
        <f>IF(T2073="",0,IF(INT(LEFT(T2073,C$21))=B$21,MAX(J$3:J2072)+1,0))</f>
        <v>0</v>
      </c>
      <c r="K2073" s="6">
        <f>IF(AND(O2073=B$23,Q2073=B$24),MAX(K$3:K2072)+1,0)</f>
        <v>0</v>
      </c>
    </row>
    <row r="2074" spans="10:11" ht="15" customHeight="1" x14ac:dyDescent="0.15">
      <c r="J2074" s="3">
        <f>IF(T2074="",0,IF(INT(LEFT(T2074,C$21))=B$21,MAX(J$3:J2073)+1,0))</f>
        <v>0</v>
      </c>
      <c r="K2074" s="6">
        <f>IF(AND(O2074=B$23,Q2074=B$24),MAX(K$3:K2073)+1,0)</f>
        <v>0</v>
      </c>
    </row>
    <row r="2075" spans="10:11" ht="15" customHeight="1" x14ac:dyDescent="0.15">
      <c r="J2075" s="3">
        <f>IF(T2075="",0,IF(INT(LEFT(T2075,C$21))=B$21,MAX(J$3:J2074)+1,0))</f>
        <v>0</v>
      </c>
      <c r="K2075" s="6">
        <f>IF(AND(O2075=B$23,Q2075=B$24),MAX(K$3:K2074)+1,0)</f>
        <v>0</v>
      </c>
    </row>
    <row r="2076" spans="10:11" ht="15" customHeight="1" x14ac:dyDescent="0.15">
      <c r="J2076" s="3">
        <f>IF(T2076="",0,IF(INT(LEFT(T2076,C$21))=B$21,MAX(J$3:J2075)+1,0))</f>
        <v>0</v>
      </c>
      <c r="K2076" s="6">
        <f>IF(AND(O2076=B$23,Q2076=B$24),MAX(K$3:K2075)+1,0)</f>
        <v>0</v>
      </c>
    </row>
    <row r="2077" spans="10:11" ht="15" customHeight="1" x14ac:dyDescent="0.15">
      <c r="J2077" s="3">
        <f>IF(T2077="",0,IF(INT(LEFT(T2077,C$21))=B$21,MAX(J$3:J2076)+1,0))</f>
        <v>0</v>
      </c>
      <c r="K2077" s="6">
        <f>IF(AND(O2077=B$23,Q2077=B$24),MAX(K$3:K2076)+1,0)</f>
        <v>0</v>
      </c>
    </row>
    <row r="2078" spans="10:11" ht="15" customHeight="1" x14ac:dyDescent="0.15">
      <c r="J2078" s="3">
        <f>IF(T2078="",0,IF(INT(LEFT(T2078,C$21))=B$21,MAX(J$3:J2077)+1,0))</f>
        <v>0</v>
      </c>
      <c r="K2078" s="6">
        <f>IF(AND(O2078=B$23,Q2078=B$24),MAX(K$3:K2077)+1,0)</f>
        <v>0</v>
      </c>
    </row>
    <row r="2079" spans="10:11" ht="15" customHeight="1" x14ac:dyDescent="0.15">
      <c r="J2079" s="3">
        <f>IF(T2079="",0,IF(INT(LEFT(T2079,C$21))=B$21,MAX(J$3:J2078)+1,0))</f>
        <v>0</v>
      </c>
      <c r="K2079" s="6">
        <f>IF(AND(O2079=B$23,Q2079=B$24),MAX(K$3:K2078)+1,0)</f>
        <v>0</v>
      </c>
    </row>
    <row r="2080" spans="10:11" ht="15" customHeight="1" x14ac:dyDescent="0.15">
      <c r="J2080" s="3">
        <f>IF(T2080="",0,IF(INT(LEFT(T2080,C$21))=B$21,MAX(J$3:J2079)+1,0))</f>
        <v>0</v>
      </c>
      <c r="K2080" s="6">
        <f>IF(AND(O2080=B$23,Q2080=B$24),MAX(K$3:K2079)+1,0)</f>
        <v>0</v>
      </c>
    </row>
    <row r="2081" spans="10:11" ht="15" customHeight="1" x14ac:dyDescent="0.15">
      <c r="J2081" s="3">
        <f>IF(T2081="",0,IF(INT(LEFT(T2081,C$21))=B$21,MAX(J$3:J2080)+1,0))</f>
        <v>0</v>
      </c>
      <c r="K2081" s="6">
        <f>IF(AND(O2081=B$23,Q2081=B$24),MAX(K$3:K2080)+1,0)</f>
        <v>0</v>
      </c>
    </row>
    <row r="2082" spans="10:11" ht="15" customHeight="1" x14ac:dyDescent="0.15">
      <c r="J2082" s="3">
        <f>IF(T2082="",0,IF(INT(LEFT(T2082,C$21))=B$21,MAX(J$3:J2081)+1,0))</f>
        <v>0</v>
      </c>
      <c r="K2082" s="6">
        <f>IF(AND(O2082=B$23,Q2082=B$24),MAX(K$3:K2081)+1,0)</f>
        <v>0</v>
      </c>
    </row>
    <row r="2083" spans="10:11" ht="15" customHeight="1" x14ac:dyDescent="0.15">
      <c r="J2083" s="3">
        <f>IF(T2083="",0,IF(INT(LEFT(T2083,C$21))=B$21,MAX(J$3:J2082)+1,0))</f>
        <v>0</v>
      </c>
      <c r="K2083" s="6">
        <f>IF(AND(O2083=B$23,Q2083=B$24),MAX(K$3:K2082)+1,0)</f>
        <v>0</v>
      </c>
    </row>
    <row r="2084" spans="10:11" ht="15" customHeight="1" x14ac:dyDescent="0.15">
      <c r="J2084" s="3">
        <f>IF(T2084="",0,IF(INT(LEFT(T2084,C$21))=B$21,MAX(J$3:J2083)+1,0))</f>
        <v>0</v>
      </c>
      <c r="K2084" s="6">
        <f>IF(AND(O2084=B$23,Q2084=B$24),MAX(K$3:K2083)+1,0)</f>
        <v>0</v>
      </c>
    </row>
    <row r="2085" spans="10:11" ht="15" customHeight="1" x14ac:dyDescent="0.15">
      <c r="J2085" s="3">
        <f>IF(T2085="",0,IF(INT(LEFT(T2085,C$21))=B$21,MAX(J$3:J2084)+1,0))</f>
        <v>0</v>
      </c>
      <c r="K2085" s="6">
        <f>IF(AND(O2085=B$23,Q2085=B$24),MAX(K$3:K2084)+1,0)</f>
        <v>0</v>
      </c>
    </row>
    <row r="2086" spans="10:11" ht="15" customHeight="1" x14ac:dyDescent="0.15">
      <c r="J2086" s="3">
        <f>IF(T2086="",0,IF(INT(LEFT(T2086,C$21))=B$21,MAX(J$3:J2085)+1,0))</f>
        <v>0</v>
      </c>
      <c r="K2086" s="6">
        <f>IF(AND(O2086=B$23,Q2086=B$24),MAX(K$3:K2085)+1,0)</f>
        <v>0</v>
      </c>
    </row>
    <row r="2087" spans="10:11" ht="15" customHeight="1" x14ac:dyDescent="0.15">
      <c r="J2087" s="3">
        <f>IF(T2087="",0,IF(INT(LEFT(T2087,C$21))=B$21,MAX(J$3:J2086)+1,0))</f>
        <v>0</v>
      </c>
      <c r="K2087" s="6">
        <f>IF(AND(O2087=B$23,Q2087=B$24),MAX(K$3:K2086)+1,0)</f>
        <v>0</v>
      </c>
    </row>
    <row r="2088" spans="10:11" ht="15" customHeight="1" x14ac:dyDescent="0.15">
      <c r="J2088" s="3">
        <f>IF(T2088="",0,IF(INT(LEFT(T2088,C$21))=B$21,MAX(J$3:J2087)+1,0))</f>
        <v>0</v>
      </c>
      <c r="K2088" s="6">
        <f>IF(AND(O2088=B$23,Q2088=B$24),MAX(K$3:K2087)+1,0)</f>
        <v>0</v>
      </c>
    </row>
    <row r="2089" spans="10:11" ht="15" customHeight="1" x14ac:dyDescent="0.15">
      <c r="J2089" s="3">
        <f>IF(T2089="",0,IF(INT(LEFT(T2089,C$21))=B$21,MAX(J$3:J2088)+1,0))</f>
        <v>0</v>
      </c>
      <c r="K2089" s="6">
        <f>IF(AND(O2089=B$23,Q2089=B$24),MAX(K$3:K2088)+1,0)</f>
        <v>0</v>
      </c>
    </row>
    <row r="2090" spans="10:11" ht="15" customHeight="1" x14ac:dyDescent="0.15">
      <c r="J2090" s="3">
        <f>IF(T2090="",0,IF(INT(LEFT(T2090,C$21))=B$21,MAX(J$3:J2089)+1,0))</f>
        <v>0</v>
      </c>
      <c r="K2090" s="6">
        <f>IF(AND(O2090=B$23,Q2090=B$24),MAX(K$3:K2089)+1,0)</f>
        <v>0</v>
      </c>
    </row>
    <row r="2091" spans="10:11" ht="15" customHeight="1" x14ac:dyDescent="0.15">
      <c r="J2091" s="3">
        <f>IF(T2091="",0,IF(INT(LEFT(T2091,C$21))=B$21,MAX(J$3:J2090)+1,0))</f>
        <v>0</v>
      </c>
      <c r="K2091" s="6">
        <f>IF(AND(O2091=B$23,Q2091=B$24),MAX(K$3:K2090)+1,0)</f>
        <v>0</v>
      </c>
    </row>
    <row r="2092" spans="10:11" ht="15" customHeight="1" x14ac:dyDescent="0.15">
      <c r="J2092" s="3">
        <f>IF(T2092="",0,IF(INT(LEFT(T2092,C$21))=B$21,MAX(J$3:J2091)+1,0))</f>
        <v>0</v>
      </c>
      <c r="K2092" s="6">
        <f>IF(AND(O2092=B$23,Q2092=B$24),MAX(K$3:K2091)+1,0)</f>
        <v>0</v>
      </c>
    </row>
    <row r="2093" spans="10:11" ht="15" customHeight="1" x14ac:dyDescent="0.15">
      <c r="J2093" s="3">
        <f>IF(T2093="",0,IF(INT(LEFT(T2093,C$21))=B$21,MAX(J$3:J2092)+1,0))</f>
        <v>0</v>
      </c>
      <c r="K2093" s="6">
        <f>IF(AND(O2093=B$23,Q2093=B$24),MAX(K$3:K2092)+1,0)</f>
        <v>0</v>
      </c>
    </row>
    <row r="2094" spans="10:11" ht="15" customHeight="1" x14ac:dyDescent="0.15">
      <c r="J2094" s="3">
        <f>IF(T2094="",0,IF(INT(LEFT(T2094,C$21))=B$21,MAX(J$3:J2093)+1,0))</f>
        <v>0</v>
      </c>
      <c r="K2094" s="6">
        <f>IF(AND(O2094=B$23,Q2094=B$24),MAX(K$3:K2093)+1,0)</f>
        <v>0</v>
      </c>
    </row>
    <row r="2095" spans="10:11" ht="15" customHeight="1" x14ac:dyDescent="0.15">
      <c r="J2095" s="3">
        <f>IF(T2095="",0,IF(INT(LEFT(T2095,C$21))=B$21,MAX(J$3:J2094)+1,0))</f>
        <v>0</v>
      </c>
      <c r="K2095" s="6">
        <f>IF(AND(O2095=B$23,Q2095=B$24),MAX(K$3:K2094)+1,0)</f>
        <v>0</v>
      </c>
    </row>
    <row r="2096" spans="10:11" ht="15" customHeight="1" x14ac:dyDescent="0.15">
      <c r="J2096" s="3">
        <f>IF(T2096="",0,IF(INT(LEFT(T2096,C$21))=B$21,MAX(J$3:J2095)+1,0))</f>
        <v>0</v>
      </c>
      <c r="K2096" s="6">
        <f>IF(AND(O2096=B$23,Q2096=B$24),MAX(K$3:K2095)+1,0)</f>
        <v>0</v>
      </c>
    </row>
    <row r="2097" spans="10:11" ht="15" customHeight="1" x14ac:dyDescent="0.15">
      <c r="J2097" s="3">
        <f>IF(T2097="",0,IF(INT(LEFT(T2097,C$21))=B$21,MAX(J$3:J2096)+1,0))</f>
        <v>0</v>
      </c>
      <c r="K2097" s="6">
        <f>IF(AND(O2097=B$23,Q2097=B$24),MAX(K$3:K2096)+1,0)</f>
        <v>0</v>
      </c>
    </row>
    <row r="2098" spans="10:11" ht="15" customHeight="1" x14ac:dyDescent="0.15">
      <c r="J2098" s="3">
        <f>IF(T2098="",0,IF(INT(LEFT(T2098,C$21))=B$21,MAX(J$3:J2097)+1,0))</f>
        <v>0</v>
      </c>
      <c r="K2098" s="6">
        <f>IF(AND(O2098=B$23,Q2098=B$24),MAX(K$3:K2097)+1,0)</f>
        <v>0</v>
      </c>
    </row>
    <row r="2099" spans="10:11" ht="15" customHeight="1" x14ac:dyDescent="0.15">
      <c r="J2099" s="3">
        <f>IF(T2099="",0,IF(INT(LEFT(T2099,C$21))=B$21,MAX(J$3:J2098)+1,0))</f>
        <v>0</v>
      </c>
      <c r="K2099" s="6">
        <f>IF(AND(O2099=B$23,Q2099=B$24),MAX(K$3:K2098)+1,0)</f>
        <v>0</v>
      </c>
    </row>
    <row r="2100" spans="10:11" ht="15" customHeight="1" x14ac:dyDescent="0.15">
      <c r="J2100" s="3">
        <f>IF(T2100="",0,IF(INT(LEFT(T2100,C$21))=B$21,MAX(J$3:J2099)+1,0))</f>
        <v>0</v>
      </c>
      <c r="K2100" s="6">
        <f>IF(AND(O2100=B$23,Q2100=B$24),MAX(K$3:K2099)+1,0)</f>
        <v>0</v>
      </c>
    </row>
    <row r="2101" spans="10:11" ht="15" customHeight="1" x14ac:dyDescent="0.15">
      <c r="J2101" s="3">
        <f>IF(T2101="",0,IF(INT(LEFT(T2101,C$21))=B$21,MAX(J$3:J2100)+1,0))</f>
        <v>0</v>
      </c>
      <c r="K2101" s="6">
        <f>IF(AND(O2101=B$23,Q2101=B$24),MAX(K$3:K2100)+1,0)</f>
        <v>0</v>
      </c>
    </row>
    <row r="2102" spans="10:11" ht="15" customHeight="1" x14ac:dyDescent="0.15">
      <c r="J2102" s="3">
        <f>IF(T2102="",0,IF(INT(LEFT(T2102,C$21))=B$21,MAX(J$3:J2101)+1,0))</f>
        <v>0</v>
      </c>
      <c r="K2102" s="6">
        <f>IF(AND(O2102=B$23,Q2102=B$24),MAX(K$3:K2101)+1,0)</f>
        <v>0</v>
      </c>
    </row>
    <row r="2103" spans="10:11" ht="15" customHeight="1" x14ac:dyDescent="0.15">
      <c r="J2103" s="3">
        <f>IF(T2103="",0,IF(INT(LEFT(T2103,C$21))=B$21,MAX(J$3:J2102)+1,0))</f>
        <v>0</v>
      </c>
      <c r="K2103" s="6">
        <f>IF(AND(O2103=B$23,Q2103=B$24),MAX(K$3:K2102)+1,0)</f>
        <v>0</v>
      </c>
    </row>
    <row r="2104" spans="10:11" ht="15" customHeight="1" x14ac:dyDescent="0.15">
      <c r="J2104" s="3">
        <f>IF(T2104="",0,IF(INT(LEFT(T2104,C$21))=B$21,MAX(J$3:J2103)+1,0))</f>
        <v>0</v>
      </c>
      <c r="K2104" s="6">
        <f>IF(AND(O2104=B$23,Q2104=B$24),MAX(K$3:K2103)+1,0)</f>
        <v>0</v>
      </c>
    </row>
    <row r="2105" spans="10:11" ht="15" customHeight="1" x14ac:dyDescent="0.15">
      <c r="J2105" s="3">
        <f>IF(T2105="",0,IF(INT(LEFT(T2105,C$21))=B$21,MAX(J$3:J2104)+1,0))</f>
        <v>0</v>
      </c>
      <c r="K2105" s="6">
        <f>IF(AND(O2105=B$23,Q2105=B$24),MAX(K$3:K2104)+1,0)</f>
        <v>0</v>
      </c>
    </row>
    <row r="2106" spans="10:11" ht="15" customHeight="1" x14ac:dyDescent="0.15">
      <c r="J2106" s="3">
        <f>IF(T2106="",0,IF(INT(LEFT(T2106,C$21))=B$21,MAX(J$3:J2105)+1,0))</f>
        <v>0</v>
      </c>
      <c r="K2106" s="6">
        <f>IF(AND(O2106=B$23,Q2106=B$24),MAX(K$3:K2105)+1,0)</f>
        <v>0</v>
      </c>
    </row>
    <row r="2107" spans="10:11" ht="15" customHeight="1" x14ac:dyDescent="0.15">
      <c r="J2107" s="3">
        <f>IF(T2107="",0,IF(INT(LEFT(T2107,C$21))=B$21,MAX(J$3:J2106)+1,0))</f>
        <v>0</v>
      </c>
      <c r="K2107" s="6">
        <f>IF(AND(O2107=B$23,Q2107=B$24),MAX(K$3:K2106)+1,0)</f>
        <v>0</v>
      </c>
    </row>
    <row r="2108" spans="10:11" ht="15" customHeight="1" x14ac:dyDescent="0.15">
      <c r="J2108" s="3">
        <f>IF(T2108="",0,IF(INT(LEFT(T2108,C$21))=B$21,MAX(J$3:J2107)+1,0))</f>
        <v>0</v>
      </c>
      <c r="K2108" s="6">
        <f>IF(AND(O2108=B$23,Q2108=B$24),MAX(K$3:K2107)+1,0)</f>
        <v>0</v>
      </c>
    </row>
    <row r="2109" spans="10:11" ht="15" customHeight="1" x14ac:dyDescent="0.15">
      <c r="J2109" s="3">
        <f>IF(T2109="",0,IF(INT(LEFT(T2109,C$21))=B$21,MAX(J$3:J2108)+1,0))</f>
        <v>0</v>
      </c>
      <c r="K2109" s="6">
        <f>IF(AND(O2109=B$23,Q2109=B$24),MAX(K$3:K2108)+1,0)</f>
        <v>0</v>
      </c>
    </row>
    <row r="2110" spans="10:11" ht="15" customHeight="1" x14ac:dyDescent="0.15">
      <c r="J2110" s="3">
        <f>IF(T2110="",0,IF(INT(LEFT(T2110,C$21))=B$21,MAX(J$3:J2109)+1,0))</f>
        <v>0</v>
      </c>
      <c r="K2110" s="6">
        <f>IF(AND(O2110=B$23,Q2110=B$24),MAX(K$3:K2109)+1,0)</f>
        <v>0</v>
      </c>
    </row>
    <row r="2111" spans="10:11" ht="15" customHeight="1" x14ac:dyDescent="0.15">
      <c r="J2111" s="3">
        <f>IF(T2111="",0,IF(INT(LEFT(T2111,C$21))=B$21,MAX(J$3:J2110)+1,0))</f>
        <v>0</v>
      </c>
      <c r="K2111" s="6">
        <f>IF(AND(O2111=B$23,Q2111=B$24),MAX(K$3:K2110)+1,0)</f>
        <v>0</v>
      </c>
    </row>
    <row r="2112" spans="10:11" ht="15" customHeight="1" x14ac:dyDescent="0.15">
      <c r="J2112" s="3">
        <f>IF(T2112="",0,IF(INT(LEFT(T2112,C$21))=B$21,MAX(J$3:J2111)+1,0))</f>
        <v>0</v>
      </c>
      <c r="K2112" s="6">
        <f>IF(AND(O2112=B$23,Q2112=B$24),MAX(K$3:K2111)+1,0)</f>
        <v>0</v>
      </c>
    </row>
    <row r="2113" spans="10:11" ht="15" customHeight="1" x14ac:dyDescent="0.15">
      <c r="J2113" s="3">
        <f>IF(T2113="",0,IF(INT(LEFT(T2113,C$21))=B$21,MAX(J$3:J2112)+1,0))</f>
        <v>0</v>
      </c>
      <c r="K2113" s="6">
        <f>IF(AND(O2113=B$23,Q2113=B$24),MAX(K$3:K2112)+1,0)</f>
        <v>0</v>
      </c>
    </row>
    <row r="2114" spans="10:11" ht="15" customHeight="1" x14ac:dyDescent="0.15">
      <c r="J2114" s="3">
        <f>IF(T2114="",0,IF(INT(LEFT(T2114,C$21))=B$21,MAX(J$3:J2113)+1,0))</f>
        <v>0</v>
      </c>
      <c r="K2114" s="6">
        <f>IF(AND(O2114=B$23,Q2114=B$24),MAX(K$3:K2113)+1,0)</f>
        <v>0</v>
      </c>
    </row>
    <row r="2115" spans="10:11" ht="15" customHeight="1" x14ac:dyDescent="0.15">
      <c r="J2115" s="3">
        <f>IF(T2115="",0,IF(INT(LEFT(T2115,C$21))=B$21,MAX(J$3:J2114)+1,0))</f>
        <v>0</v>
      </c>
      <c r="K2115" s="6">
        <f>IF(AND(O2115=B$23,Q2115=B$24),MAX(K$3:K2114)+1,0)</f>
        <v>0</v>
      </c>
    </row>
    <row r="2116" spans="10:11" ht="15" customHeight="1" x14ac:dyDescent="0.15">
      <c r="J2116" s="3">
        <f>IF(T2116="",0,IF(INT(LEFT(T2116,C$21))=B$21,MAX(J$3:J2115)+1,0))</f>
        <v>0</v>
      </c>
      <c r="K2116" s="6">
        <f>IF(AND(O2116=B$23,Q2116=B$24),MAX(K$3:K2115)+1,0)</f>
        <v>0</v>
      </c>
    </row>
    <row r="2117" spans="10:11" ht="15" customHeight="1" x14ac:dyDescent="0.15">
      <c r="J2117" s="3">
        <f>IF(T2117="",0,IF(INT(LEFT(T2117,C$21))=B$21,MAX(J$3:J2116)+1,0))</f>
        <v>0</v>
      </c>
      <c r="K2117" s="6">
        <f>IF(AND(O2117=B$23,Q2117=B$24),MAX(K$3:K2116)+1,0)</f>
        <v>0</v>
      </c>
    </row>
    <row r="2118" spans="10:11" ht="15" customHeight="1" x14ac:dyDescent="0.15">
      <c r="J2118" s="3">
        <f>IF(T2118="",0,IF(INT(LEFT(T2118,C$21))=B$21,MAX(J$3:J2117)+1,0))</f>
        <v>0</v>
      </c>
      <c r="K2118" s="6">
        <f>IF(AND(O2118=B$23,Q2118=B$24),MAX(K$3:K2117)+1,0)</f>
        <v>0</v>
      </c>
    </row>
    <row r="2119" spans="10:11" ht="15" customHeight="1" x14ac:dyDescent="0.15">
      <c r="J2119" s="3">
        <f>IF(T2119="",0,IF(INT(LEFT(T2119,C$21))=B$21,MAX(J$3:J2118)+1,0))</f>
        <v>0</v>
      </c>
      <c r="K2119" s="6">
        <f>IF(AND(O2119=B$23,Q2119=B$24),MAX(K$3:K2118)+1,0)</f>
        <v>0</v>
      </c>
    </row>
    <row r="2120" spans="10:11" ht="15" customHeight="1" x14ac:dyDescent="0.15">
      <c r="J2120" s="3">
        <f>IF(T2120="",0,IF(INT(LEFT(T2120,C$21))=B$21,MAX(J$3:J2119)+1,0))</f>
        <v>0</v>
      </c>
      <c r="K2120" s="6">
        <f>IF(AND(O2120=B$23,Q2120=B$24),MAX(K$3:K2119)+1,0)</f>
        <v>0</v>
      </c>
    </row>
    <row r="2121" spans="10:11" ht="15" customHeight="1" x14ac:dyDescent="0.15">
      <c r="J2121" s="3">
        <f>IF(T2121="",0,IF(INT(LEFT(T2121,C$21))=B$21,MAX(J$3:J2120)+1,0))</f>
        <v>0</v>
      </c>
      <c r="K2121" s="6">
        <f>IF(AND(O2121=B$23,Q2121=B$24),MAX(K$3:K2120)+1,0)</f>
        <v>0</v>
      </c>
    </row>
    <row r="2122" spans="10:11" ht="15" customHeight="1" x14ac:dyDescent="0.15">
      <c r="J2122" s="3">
        <f>IF(T2122="",0,IF(INT(LEFT(T2122,C$21))=B$21,MAX(J$3:J2121)+1,0))</f>
        <v>0</v>
      </c>
      <c r="K2122" s="6">
        <f>IF(AND(O2122=B$23,Q2122=B$24),MAX(K$3:K2121)+1,0)</f>
        <v>0</v>
      </c>
    </row>
    <row r="2123" spans="10:11" ht="15" customHeight="1" x14ac:dyDescent="0.15">
      <c r="J2123" s="3">
        <f>IF(T2123="",0,IF(INT(LEFT(T2123,C$21))=B$21,MAX(J$3:J2122)+1,0))</f>
        <v>0</v>
      </c>
      <c r="K2123" s="6">
        <f>IF(AND(O2123=B$23,Q2123=B$24),MAX(K$3:K2122)+1,0)</f>
        <v>0</v>
      </c>
    </row>
    <row r="2124" spans="10:11" ht="15" customHeight="1" x14ac:dyDescent="0.15">
      <c r="J2124" s="3">
        <f>IF(T2124="",0,IF(INT(LEFT(T2124,C$21))=B$21,MAX(J$3:J2123)+1,0))</f>
        <v>0</v>
      </c>
      <c r="K2124" s="6">
        <f>IF(AND(O2124=B$23,Q2124=B$24),MAX(K$3:K2123)+1,0)</f>
        <v>0</v>
      </c>
    </row>
    <row r="2125" spans="10:11" ht="15" customHeight="1" x14ac:dyDescent="0.15">
      <c r="J2125" s="3">
        <f>IF(T2125="",0,IF(INT(LEFT(T2125,C$21))=B$21,MAX(J$3:J2124)+1,0))</f>
        <v>0</v>
      </c>
      <c r="K2125" s="6">
        <f>IF(AND(O2125=B$23,Q2125=B$24),MAX(K$3:K2124)+1,0)</f>
        <v>0</v>
      </c>
    </row>
    <row r="2126" spans="10:11" ht="15" customHeight="1" x14ac:dyDescent="0.15">
      <c r="J2126" s="3">
        <f>IF(T2126="",0,IF(INT(LEFT(T2126,C$21))=B$21,MAX(J$3:J2125)+1,0))</f>
        <v>0</v>
      </c>
      <c r="K2126" s="6">
        <f>IF(AND(O2126=B$23,Q2126=B$24),MAX(K$3:K2125)+1,0)</f>
        <v>0</v>
      </c>
    </row>
    <row r="2127" spans="10:11" ht="15" customHeight="1" x14ac:dyDescent="0.15">
      <c r="J2127" s="3">
        <f>IF(T2127="",0,IF(INT(LEFT(T2127,C$21))=B$21,MAX(J$3:J2126)+1,0))</f>
        <v>0</v>
      </c>
      <c r="K2127" s="6">
        <f>IF(AND(O2127=B$23,Q2127=B$24),MAX(K$3:K2126)+1,0)</f>
        <v>0</v>
      </c>
    </row>
    <row r="2128" spans="10:11" ht="15" customHeight="1" x14ac:dyDescent="0.15">
      <c r="J2128" s="3">
        <f>IF(T2128="",0,IF(INT(LEFT(T2128,C$21))=B$21,MAX(J$3:J2127)+1,0))</f>
        <v>0</v>
      </c>
      <c r="K2128" s="6">
        <f>IF(AND(O2128=B$23,Q2128=B$24),MAX(K$3:K2127)+1,0)</f>
        <v>0</v>
      </c>
    </row>
    <row r="2129" spans="10:11" ht="15" customHeight="1" x14ac:dyDescent="0.15">
      <c r="J2129" s="3">
        <f>IF(T2129="",0,IF(INT(LEFT(T2129,C$21))=B$21,MAX(J$3:J2128)+1,0))</f>
        <v>0</v>
      </c>
      <c r="K2129" s="6">
        <f>IF(AND(O2129=B$23,Q2129=B$24),MAX(K$3:K2128)+1,0)</f>
        <v>0</v>
      </c>
    </row>
    <row r="2130" spans="10:11" ht="15" customHeight="1" x14ac:dyDescent="0.15">
      <c r="J2130" s="3">
        <f>IF(T2130="",0,IF(INT(LEFT(T2130,C$21))=B$21,MAX(J$3:J2129)+1,0))</f>
        <v>0</v>
      </c>
      <c r="K2130" s="6">
        <f>IF(AND(O2130=B$23,Q2130=B$24),MAX(K$3:K2129)+1,0)</f>
        <v>0</v>
      </c>
    </row>
    <row r="2131" spans="10:11" ht="15" customHeight="1" x14ac:dyDescent="0.15">
      <c r="J2131" s="3">
        <f>IF(T2131="",0,IF(INT(LEFT(T2131,C$21))=B$21,MAX(J$3:J2130)+1,0))</f>
        <v>0</v>
      </c>
      <c r="K2131" s="6">
        <f>IF(AND(O2131=B$23,Q2131=B$24),MAX(K$3:K2130)+1,0)</f>
        <v>0</v>
      </c>
    </row>
    <row r="2132" spans="10:11" ht="15" customHeight="1" x14ac:dyDescent="0.15">
      <c r="J2132" s="3">
        <f>IF(T2132="",0,IF(INT(LEFT(T2132,C$21))=B$21,MAX(J$3:J2131)+1,0))</f>
        <v>0</v>
      </c>
      <c r="K2132" s="6">
        <f>IF(AND(O2132=B$23,Q2132=B$24),MAX(K$3:K2131)+1,0)</f>
        <v>0</v>
      </c>
    </row>
    <row r="2133" spans="10:11" ht="15" customHeight="1" x14ac:dyDescent="0.15">
      <c r="J2133" s="3">
        <f>IF(T2133="",0,IF(INT(LEFT(T2133,C$21))=B$21,MAX(J$3:J2132)+1,0))</f>
        <v>0</v>
      </c>
      <c r="K2133" s="6">
        <f>IF(AND(O2133=B$23,Q2133=B$24),MAX(K$3:K2132)+1,0)</f>
        <v>0</v>
      </c>
    </row>
    <row r="2134" spans="10:11" ht="15" customHeight="1" x14ac:dyDescent="0.15">
      <c r="J2134" s="3">
        <f>IF(T2134="",0,IF(INT(LEFT(T2134,C$21))=B$21,MAX(J$3:J2133)+1,0))</f>
        <v>0</v>
      </c>
      <c r="K2134" s="6">
        <f>IF(AND(O2134=B$23,Q2134=B$24),MAX(K$3:K2133)+1,0)</f>
        <v>0</v>
      </c>
    </row>
    <row r="2135" spans="10:11" ht="15" customHeight="1" x14ac:dyDescent="0.15">
      <c r="J2135" s="3">
        <f>IF(T2135="",0,IF(INT(LEFT(T2135,C$21))=B$21,MAX(J$3:J2134)+1,0))</f>
        <v>0</v>
      </c>
      <c r="K2135" s="6">
        <f>IF(AND(O2135=B$23,Q2135=B$24),MAX(K$3:K2134)+1,0)</f>
        <v>0</v>
      </c>
    </row>
    <row r="2136" spans="10:11" ht="15" customHeight="1" x14ac:dyDescent="0.15">
      <c r="J2136" s="3">
        <f>IF(T2136="",0,IF(INT(LEFT(T2136,C$21))=B$21,MAX(J$3:J2135)+1,0))</f>
        <v>0</v>
      </c>
      <c r="K2136" s="6">
        <f>IF(AND(O2136=B$23,Q2136=B$24),MAX(K$3:K2135)+1,0)</f>
        <v>0</v>
      </c>
    </row>
    <row r="2137" spans="10:11" ht="15" customHeight="1" x14ac:dyDescent="0.15">
      <c r="J2137" s="3">
        <f>IF(T2137="",0,IF(INT(LEFT(T2137,C$21))=B$21,MAX(J$3:J2136)+1,0))</f>
        <v>0</v>
      </c>
      <c r="K2137" s="6">
        <f>IF(AND(O2137=B$23,Q2137=B$24),MAX(K$3:K2136)+1,0)</f>
        <v>0</v>
      </c>
    </row>
    <row r="2138" spans="10:11" ht="15" customHeight="1" x14ac:dyDescent="0.15">
      <c r="J2138" s="3">
        <f>IF(T2138="",0,IF(INT(LEFT(T2138,C$21))=B$21,MAX(J$3:J2137)+1,0))</f>
        <v>0</v>
      </c>
      <c r="K2138" s="6">
        <f>IF(AND(O2138=B$23,Q2138=B$24),MAX(K$3:K2137)+1,0)</f>
        <v>0</v>
      </c>
    </row>
    <row r="2139" spans="10:11" ht="15" customHeight="1" x14ac:dyDescent="0.15">
      <c r="J2139" s="3">
        <f>IF(T2139="",0,IF(INT(LEFT(T2139,C$21))=B$21,MAX(J$3:J2138)+1,0))</f>
        <v>0</v>
      </c>
      <c r="K2139" s="6">
        <f>IF(AND(O2139=B$23,Q2139=B$24),MAX(K$3:K2138)+1,0)</f>
        <v>0</v>
      </c>
    </row>
    <row r="2140" spans="10:11" ht="15" customHeight="1" x14ac:dyDescent="0.15">
      <c r="J2140" s="3">
        <f>IF(T2140="",0,IF(INT(LEFT(T2140,C$21))=B$21,MAX(J$3:J2139)+1,0))</f>
        <v>0</v>
      </c>
      <c r="K2140" s="6">
        <f>IF(AND(O2140=B$23,Q2140=B$24),MAX(K$3:K2139)+1,0)</f>
        <v>0</v>
      </c>
    </row>
    <row r="2141" spans="10:11" ht="15" customHeight="1" x14ac:dyDescent="0.15">
      <c r="J2141" s="3">
        <f>IF(T2141="",0,IF(INT(LEFT(T2141,C$21))=B$21,MAX(J$3:J2140)+1,0))</f>
        <v>0</v>
      </c>
      <c r="K2141" s="6">
        <f>IF(AND(O2141=B$23,Q2141=B$24),MAX(K$3:K2140)+1,0)</f>
        <v>0</v>
      </c>
    </row>
    <row r="2142" spans="10:11" ht="15" customHeight="1" x14ac:dyDescent="0.15">
      <c r="J2142" s="3">
        <f>IF(T2142="",0,IF(INT(LEFT(T2142,C$21))=B$21,MAX(J$3:J2141)+1,0))</f>
        <v>0</v>
      </c>
      <c r="K2142" s="6">
        <f>IF(AND(O2142=B$23,Q2142=B$24),MAX(K$3:K2141)+1,0)</f>
        <v>0</v>
      </c>
    </row>
    <row r="2143" spans="10:11" ht="15" customHeight="1" x14ac:dyDescent="0.15">
      <c r="J2143" s="3">
        <f>IF(T2143="",0,IF(INT(LEFT(T2143,C$21))=B$21,MAX(J$3:J2142)+1,0))</f>
        <v>0</v>
      </c>
      <c r="K2143" s="6">
        <f>IF(AND(O2143=B$23,Q2143=B$24),MAX(K$3:K2142)+1,0)</f>
        <v>0</v>
      </c>
    </row>
    <row r="2144" spans="10:11" ht="15" customHeight="1" x14ac:dyDescent="0.15">
      <c r="J2144" s="3">
        <f>IF(T2144="",0,IF(INT(LEFT(T2144,C$21))=B$21,MAX(J$3:J2143)+1,0))</f>
        <v>0</v>
      </c>
      <c r="K2144" s="6">
        <f>IF(AND(O2144=B$23,Q2144=B$24),MAX(K$3:K2143)+1,0)</f>
        <v>0</v>
      </c>
    </row>
    <row r="2145" spans="10:11" ht="15" customHeight="1" x14ac:dyDescent="0.15">
      <c r="J2145" s="3">
        <f>IF(T2145="",0,IF(INT(LEFT(T2145,C$21))=B$21,MAX(J$3:J2144)+1,0))</f>
        <v>0</v>
      </c>
      <c r="K2145" s="6">
        <f>IF(AND(O2145=B$23,Q2145=B$24),MAX(K$3:K2144)+1,0)</f>
        <v>0</v>
      </c>
    </row>
    <row r="2146" spans="10:11" ht="15" customHeight="1" x14ac:dyDescent="0.15">
      <c r="J2146" s="3">
        <f>IF(T2146="",0,IF(INT(LEFT(T2146,C$21))=B$21,MAX(J$3:J2145)+1,0))</f>
        <v>0</v>
      </c>
      <c r="K2146" s="6">
        <f>IF(AND(O2146=B$23,Q2146=B$24),MAX(K$3:K2145)+1,0)</f>
        <v>0</v>
      </c>
    </row>
    <row r="2147" spans="10:11" ht="15" customHeight="1" x14ac:dyDescent="0.15">
      <c r="J2147" s="3">
        <f>IF(T2147="",0,IF(INT(LEFT(T2147,C$21))=B$21,MAX(J$3:J2146)+1,0))</f>
        <v>0</v>
      </c>
      <c r="K2147" s="6">
        <f>IF(AND(O2147=B$23,Q2147=B$24),MAX(K$3:K2146)+1,0)</f>
        <v>0</v>
      </c>
    </row>
    <row r="2148" spans="10:11" ht="15" customHeight="1" x14ac:dyDescent="0.15">
      <c r="J2148" s="3">
        <f>IF(T2148="",0,IF(INT(LEFT(T2148,C$21))=B$21,MAX(J$3:J2147)+1,0))</f>
        <v>0</v>
      </c>
      <c r="K2148" s="6">
        <f>IF(AND(O2148=B$23,Q2148=B$24),MAX(K$3:K2147)+1,0)</f>
        <v>0</v>
      </c>
    </row>
    <row r="2149" spans="10:11" ht="15" customHeight="1" x14ac:dyDescent="0.15">
      <c r="J2149" s="3">
        <f>IF(T2149="",0,IF(INT(LEFT(T2149,C$21))=B$21,MAX(J$3:J2148)+1,0))</f>
        <v>0</v>
      </c>
      <c r="K2149" s="6">
        <f>IF(AND(O2149=B$23,Q2149=B$24),MAX(K$3:K2148)+1,0)</f>
        <v>0</v>
      </c>
    </row>
    <row r="2150" spans="10:11" ht="15" customHeight="1" x14ac:dyDescent="0.15">
      <c r="J2150" s="3">
        <f>IF(T2150="",0,IF(INT(LEFT(T2150,C$21))=B$21,MAX(J$3:J2149)+1,0))</f>
        <v>0</v>
      </c>
      <c r="K2150" s="6">
        <f>IF(AND(O2150=B$23,Q2150=B$24),MAX(K$3:K2149)+1,0)</f>
        <v>0</v>
      </c>
    </row>
    <row r="2151" spans="10:11" ht="15" customHeight="1" x14ac:dyDescent="0.15">
      <c r="J2151" s="3">
        <f>IF(T2151="",0,IF(INT(LEFT(T2151,C$21))=B$21,MAX(J$3:J2150)+1,0))</f>
        <v>0</v>
      </c>
      <c r="K2151" s="6">
        <f>IF(AND(O2151=B$23,Q2151=B$24),MAX(K$3:K2150)+1,0)</f>
        <v>0</v>
      </c>
    </row>
    <row r="2152" spans="10:11" ht="15" customHeight="1" x14ac:dyDescent="0.15">
      <c r="J2152" s="3">
        <f>IF(T2152="",0,IF(INT(LEFT(T2152,C$21))=B$21,MAX(J$3:J2151)+1,0))</f>
        <v>0</v>
      </c>
      <c r="K2152" s="6">
        <f>IF(AND(O2152=B$23,Q2152=B$24),MAX(K$3:K2151)+1,0)</f>
        <v>0</v>
      </c>
    </row>
    <row r="2153" spans="10:11" ht="15" customHeight="1" x14ac:dyDescent="0.15">
      <c r="J2153" s="3">
        <f>IF(T2153="",0,IF(INT(LEFT(T2153,C$21))=B$21,MAX(J$3:J2152)+1,0))</f>
        <v>0</v>
      </c>
      <c r="K2153" s="6">
        <f>IF(AND(O2153=B$23,Q2153=B$24),MAX(K$3:K2152)+1,0)</f>
        <v>0</v>
      </c>
    </row>
    <row r="2154" spans="10:11" ht="15" customHeight="1" x14ac:dyDescent="0.15">
      <c r="J2154" s="3">
        <f>IF(T2154="",0,IF(INT(LEFT(T2154,C$21))=B$21,MAX(J$3:J2153)+1,0))</f>
        <v>0</v>
      </c>
      <c r="K2154" s="6">
        <f>IF(AND(O2154=B$23,Q2154=B$24),MAX(K$3:K2153)+1,0)</f>
        <v>0</v>
      </c>
    </row>
    <row r="2155" spans="10:11" ht="15" customHeight="1" x14ac:dyDescent="0.15">
      <c r="J2155" s="3">
        <f>IF(T2155="",0,IF(INT(LEFT(T2155,C$21))=B$21,MAX(J$3:J2154)+1,0))</f>
        <v>0</v>
      </c>
      <c r="K2155" s="6">
        <f>IF(AND(O2155=B$23,Q2155=B$24),MAX(K$3:K2154)+1,0)</f>
        <v>0</v>
      </c>
    </row>
    <row r="2156" spans="10:11" ht="15" customHeight="1" x14ac:dyDescent="0.15">
      <c r="J2156" s="3">
        <f>IF(T2156="",0,IF(INT(LEFT(T2156,C$21))=B$21,MAX(J$3:J2155)+1,0))</f>
        <v>0</v>
      </c>
      <c r="K2156" s="6">
        <f>IF(AND(O2156=B$23,Q2156=B$24),MAX(K$3:K2155)+1,0)</f>
        <v>0</v>
      </c>
    </row>
    <row r="2157" spans="10:11" ht="15" customHeight="1" x14ac:dyDescent="0.15">
      <c r="J2157" s="3">
        <f>IF(T2157="",0,IF(INT(LEFT(T2157,C$21))=B$21,MAX(J$3:J2156)+1,0))</f>
        <v>0</v>
      </c>
      <c r="K2157" s="6">
        <f>IF(AND(O2157=B$23,Q2157=B$24),MAX(K$3:K2156)+1,0)</f>
        <v>0</v>
      </c>
    </row>
    <row r="2158" spans="10:11" ht="15" customHeight="1" x14ac:dyDescent="0.15">
      <c r="J2158" s="3">
        <f>IF(T2158="",0,IF(INT(LEFT(T2158,C$21))=B$21,MAX(J$3:J2157)+1,0))</f>
        <v>0</v>
      </c>
      <c r="K2158" s="6">
        <f>IF(AND(O2158=B$23,Q2158=B$24),MAX(K$3:K2157)+1,0)</f>
        <v>0</v>
      </c>
    </row>
    <row r="2159" spans="10:11" ht="15" customHeight="1" x14ac:dyDescent="0.15">
      <c r="J2159" s="3">
        <f>IF(T2159="",0,IF(INT(LEFT(T2159,C$21))=B$21,MAX(J$3:J2158)+1,0))</f>
        <v>0</v>
      </c>
      <c r="K2159" s="6">
        <f>IF(AND(O2159=B$23,Q2159=B$24),MAX(K$3:K2158)+1,0)</f>
        <v>0</v>
      </c>
    </row>
    <row r="2160" spans="10:11" ht="15" customHeight="1" x14ac:dyDescent="0.15">
      <c r="J2160" s="3">
        <f>IF(T2160="",0,IF(INT(LEFT(T2160,C$21))=B$21,MAX(J$3:J2159)+1,0))</f>
        <v>0</v>
      </c>
      <c r="K2160" s="6">
        <f>IF(AND(O2160=B$23,Q2160=B$24),MAX(K$3:K2159)+1,0)</f>
        <v>0</v>
      </c>
    </row>
    <row r="2161" spans="10:11" ht="15" customHeight="1" x14ac:dyDescent="0.15">
      <c r="J2161" s="3">
        <f>IF(T2161="",0,IF(INT(LEFT(T2161,C$21))=B$21,MAX(J$3:J2160)+1,0))</f>
        <v>0</v>
      </c>
      <c r="K2161" s="6">
        <f>IF(AND(O2161=B$23,Q2161=B$24),MAX(K$3:K2160)+1,0)</f>
        <v>0</v>
      </c>
    </row>
    <row r="2162" spans="10:11" ht="15" customHeight="1" x14ac:dyDescent="0.15">
      <c r="J2162" s="3">
        <f>IF(T2162="",0,IF(INT(LEFT(T2162,C$21))=B$21,MAX(J$3:J2161)+1,0))</f>
        <v>0</v>
      </c>
      <c r="K2162" s="6">
        <f>IF(AND(O2162=B$23,Q2162=B$24),MAX(K$3:K2161)+1,0)</f>
        <v>0</v>
      </c>
    </row>
    <row r="2163" spans="10:11" ht="15" customHeight="1" x14ac:dyDescent="0.15">
      <c r="J2163" s="3">
        <f>IF(T2163="",0,IF(INT(LEFT(T2163,C$21))=B$21,MAX(J$3:J2162)+1,0))</f>
        <v>0</v>
      </c>
      <c r="K2163" s="6">
        <f>IF(AND(O2163=B$23,Q2163=B$24),MAX(K$3:K2162)+1,0)</f>
        <v>0</v>
      </c>
    </row>
    <row r="2164" spans="10:11" ht="15" customHeight="1" x14ac:dyDescent="0.15">
      <c r="J2164" s="3">
        <f>IF(T2164="",0,IF(INT(LEFT(T2164,C$21))=B$21,MAX(J$3:J2163)+1,0))</f>
        <v>0</v>
      </c>
      <c r="K2164" s="6">
        <f>IF(AND(O2164=B$23,Q2164=B$24),MAX(K$3:K2163)+1,0)</f>
        <v>0</v>
      </c>
    </row>
    <row r="2165" spans="10:11" ht="15" customHeight="1" x14ac:dyDescent="0.15">
      <c r="J2165" s="3">
        <f>IF(T2165="",0,IF(INT(LEFT(T2165,C$21))=B$21,MAX(J$3:J2164)+1,0))</f>
        <v>0</v>
      </c>
      <c r="K2165" s="6">
        <f>IF(AND(O2165=B$23,Q2165=B$24),MAX(K$3:K2164)+1,0)</f>
        <v>0</v>
      </c>
    </row>
    <row r="2166" spans="10:11" ht="15" customHeight="1" x14ac:dyDescent="0.15">
      <c r="J2166" s="3">
        <f>IF(T2166="",0,IF(INT(LEFT(T2166,C$21))=B$21,MAX(J$3:J2165)+1,0))</f>
        <v>0</v>
      </c>
      <c r="K2166" s="6">
        <f>IF(AND(O2166=B$23,Q2166=B$24),MAX(K$3:K2165)+1,0)</f>
        <v>0</v>
      </c>
    </row>
    <row r="2167" spans="10:11" ht="15" customHeight="1" x14ac:dyDescent="0.15">
      <c r="J2167" s="3">
        <f>IF(T2167="",0,IF(INT(LEFT(T2167,C$21))=B$21,MAX(J$3:J2166)+1,0))</f>
        <v>0</v>
      </c>
      <c r="K2167" s="6">
        <f>IF(AND(O2167=B$23,Q2167=B$24),MAX(K$3:K2166)+1,0)</f>
        <v>0</v>
      </c>
    </row>
    <row r="2168" spans="10:11" ht="15" customHeight="1" x14ac:dyDescent="0.15">
      <c r="J2168" s="3">
        <f>IF(T2168="",0,IF(INT(LEFT(T2168,C$21))=B$21,MAX(J$3:J2167)+1,0))</f>
        <v>0</v>
      </c>
      <c r="K2168" s="6">
        <f>IF(AND(O2168=B$23,Q2168=B$24),MAX(K$3:K2167)+1,0)</f>
        <v>0</v>
      </c>
    </row>
    <row r="2169" spans="10:11" ht="15" customHeight="1" x14ac:dyDescent="0.15">
      <c r="J2169" s="3">
        <f>IF(T2169="",0,IF(INT(LEFT(T2169,C$21))=B$21,MAX(J$3:J2168)+1,0))</f>
        <v>0</v>
      </c>
      <c r="K2169" s="6">
        <f>IF(AND(O2169=B$23,Q2169=B$24),MAX(K$3:K2168)+1,0)</f>
        <v>0</v>
      </c>
    </row>
    <row r="2170" spans="10:11" ht="15" customHeight="1" x14ac:dyDescent="0.15">
      <c r="J2170" s="3">
        <f>IF(T2170="",0,IF(INT(LEFT(T2170,C$21))=B$21,MAX(J$3:J2169)+1,0))</f>
        <v>0</v>
      </c>
      <c r="K2170" s="6">
        <f>IF(AND(O2170=B$23,Q2170=B$24),MAX(K$3:K2169)+1,0)</f>
        <v>0</v>
      </c>
    </row>
    <row r="2171" spans="10:11" ht="15" customHeight="1" x14ac:dyDescent="0.15">
      <c r="J2171" s="3">
        <f>IF(T2171="",0,IF(INT(LEFT(T2171,C$21))=B$21,MAX(J$3:J2170)+1,0))</f>
        <v>0</v>
      </c>
      <c r="K2171" s="6">
        <f>IF(AND(O2171=B$23,Q2171=B$24),MAX(K$3:K2170)+1,0)</f>
        <v>0</v>
      </c>
    </row>
    <row r="2172" spans="10:11" ht="15" customHeight="1" x14ac:dyDescent="0.15">
      <c r="J2172" s="3">
        <f>IF(T2172="",0,IF(INT(LEFT(T2172,C$21))=B$21,MAX(J$3:J2171)+1,0))</f>
        <v>0</v>
      </c>
      <c r="K2172" s="6">
        <f>IF(AND(O2172=B$23,Q2172=B$24),MAX(K$3:K2171)+1,0)</f>
        <v>0</v>
      </c>
    </row>
    <row r="2173" spans="10:11" ht="15" customHeight="1" x14ac:dyDescent="0.15">
      <c r="J2173" s="3">
        <f>IF(T2173="",0,IF(INT(LEFT(T2173,C$21))=B$21,MAX(J$3:J2172)+1,0))</f>
        <v>0</v>
      </c>
      <c r="K2173" s="6">
        <f>IF(AND(O2173=B$23,Q2173=B$24),MAX(K$3:K2172)+1,0)</f>
        <v>0</v>
      </c>
    </row>
    <row r="2174" spans="10:11" ht="15" customHeight="1" x14ac:dyDescent="0.15">
      <c r="J2174" s="3">
        <f>IF(T2174="",0,IF(INT(LEFT(T2174,C$21))=B$21,MAX(J$3:J2173)+1,0))</f>
        <v>0</v>
      </c>
      <c r="K2174" s="6">
        <f>IF(AND(O2174=B$23,Q2174=B$24),MAX(K$3:K2173)+1,0)</f>
        <v>0</v>
      </c>
    </row>
    <row r="2175" spans="10:11" ht="15" customHeight="1" x14ac:dyDescent="0.15">
      <c r="J2175" s="3">
        <f>IF(T2175="",0,IF(INT(LEFT(T2175,C$21))=B$21,MAX(J$3:J2174)+1,0))</f>
        <v>0</v>
      </c>
      <c r="K2175" s="6">
        <f>IF(AND(O2175=B$23,Q2175=B$24),MAX(K$3:K2174)+1,0)</f>
        <v>0</v>
      </c>
    </row>
    <row r="2176" spans="10:11" ht="15" customHeight="1" x14ac:dyDescent="0.15">
      <c r="J2176" s="3">
        <f>IF(T2176="",0,IF(INT(LEFT(T2176,C$21))=B$21,MAX(J$3:J2175)+1,0))</f>
        <v>0</v>
      </c>
      <c r="K2176" s="6">
        <f>IF(AND(O2176=B$23,Q2176=B$24),MAX(K$3:K2175)+1,0)</f>
        <v>0</v>
      </c>
    </row>
    <row r="2177" spans="10:11" ht="15" customHeight="1" x14ac:dyDescent="0.15">
      <c r="J2177" s="3">
        <f>IF(T2177="",0,IF(INT(LEFT(T2177,C$21))=B$21,MAX(J$3:J2176)+1,0))</f>
        <v>0</v>
      </c>
      <c r="K2177" s="6">
        <f>IF(AND(O2177=B$23,Q2177=B$24),MAX(K$3:K2176)+1,0)</f>
        <v>0</v>
      </c>
    </row>
    <row r="2178" spans="10:11" ht="15" customHeight="1" x14ac:dyDescent="0.15">
      <c r="J2178" s="3">
        <f>IF(T2178="",0,IF(INT(LEFT(T2178,C$21))=B$21,MAX(J$3:J2177)+1,0))</f>
        <v>0</v>
      </c>
      <c r="K2178" s="6">
        <f>IF(AND(O2178=B$23,Q2178=B$24),MAX(K$3:K2177)+1,0)</f>
        <v>0</v>
      </c>
    </row>
    <row r="2179" spans="10:11" ht="15" customHeight="1" x14ac:dyDescent="0.15">
      <c r="J2179" s="3">
        <f>IF(T2179="",0,IF(INT(LEFT(T2179,C$21))=B$21,MAX(J$3:J2178)+1,0))</f>
        <v>0</v>
      </c>
      <c r="K2179" s="6">
        <f>IF(AND(O2179=B$23,Q2179=B$24),MAX(K$3:K2178)+1,0)</f>
        <v>0</v>
      </c>
    </row>
    <row r="2180" spans="10:11" ht="15" customHeight="1" x14ac:dyDescent="0.15">
      <c r="J2180" s="3">
        <f>IF(T2180="",0,IF(INT(LEFT(T2180,C$21))=B$21,MAX(J$3:J2179)+1,0))</f>
        <v>0</v>
      </c>
      <c r="K2180" s="6">
        <f>IF(AND(O2180=B$23,Q2180=B$24),MAX(K$3:K2179)+1,0)</f>
        <v>0</v>
      </c>
    </row>
    <row r="2181" spans="10:11" ht="15" customHeight="1" x14ac:dyDescent="0.15">
      <c r="J2181" s="3">
        <f>IF(T2181="",0,IF(INT(LEFT(T2181,C$21))=B$21,MAX(J$3:J2180)+1,0))</f>
        <v>0</v>
      </c>
      <c r="K2181" s="6">
        <f>IF(AND(O2181=B$23,Q2181=B$24),MAX(K$3:K2180)+1,0)</f>
        <v>0</v>
      </c>
    </row>
    <row r="2182" spans="10:11" ht="15" customHeight="1" x14ac:dyDescent="0.15">
      <c r="J2182" s="3">
        <f>IF(T2182="",0,IF(INT(LEFT(T2182,C$21))=B$21,MAX(J$3:J2181)+1,0))</f>
        <v>0</v>
      </c>
      <c r="K2182" s="6">
        <f>IF(AND(O2182=B$23,Q2182=B$24),MAX(K$3:K2181)+1,0)</f>
        <v>0</v>
      </c>
    </row>
    <row r="2183" spans="10:11" ht="15" customHeight="1" x14ac:dyDescent="0.15">
      <c r="J2183" s="3">
        <f>IF(T2183="",0,IF(INT(LEFT(T2183,C$21))=B$21,MAX(J$3:J2182)+1,0))</f>
        <v>0</v>
      </c>
      <c r="K2183" s="6">
        <f>IF(AND(O2183=B$23,Q2183=B$24),MAX(K$3:K2182)+1,0)</f>
        <v>0</v>
      </c>
    </row>
    <row r="2184" spans="10:11" ht="15" customHeight="1" x14ac:dyDescent="0.15">
      <c r="J2184" s="3">
        <f>IF(T2184="",0,IF(INT(LEFT(T2184,C$21))=B$21,MAX(J$3:J2183)+1,0))</f>
        <v>0</v>
      </c>
      <c r="K2184" s="6">
        <f>IF(AND(O2184=B$23,Q2184=B$24),MAX(K$3:K2183)+1,0)</f>
        <v>0</v>
      </c>
    </row>
    <row r="2185" spans="10:11" ht="15" customHeight="1" x14ac:dyDescent="0.15">
      <c r="J2185" s="3">
        <f>IF(T2185="",0,IF(INT(LEFT(T2185,C$21))=B$21,MAX(J$3:J2184)+1,0))</f>
        <v>0</v>
      </c>
      <c r="K2185" s="6">
        <f>IF(AND(O2185=B$23,Q2185=B$24),MAX(K$3:K2184)+1,0)</f>
        <v>0</v>
      </c>
    </row>
    <row r="2186" spans="10:11" ht="15" customHeight="1" x14ac:dyDescent="0.15">
      <c r="J2186" s="3">
        <f>IF(T2186="",0,IF(INT(LEFT(T2186,C$21))=B$21,MAX(J$3:J2185)+1,0))</f>
        <v>0</v>
      </c>
      <c r="K2186" s="6">
        <f>IF(AND(O2186=B$23,Q2186=B$24),MAX(K$3:K2185)+1,0)</f>
        <v>0</v>
      </c>
    </row>
    <row r="2187" spans="10:11" ht="15" customHeight="1" x14ac:dyDescent="0.15">
      <c r="J2187" s="3">
        <f>IF(T2187="",0,IF(INT(LEFT(T2187,C$21))=B$21,MAX(J$3:J2186)+1,0))</f>
        <v>0</v>
      </c>
      <c r="K2187" s="6">
        <f>IF(AND(O2187=B$23,Q2187=B$24),MAX(K$3:K2186)+1,0)</f>
        <v>0</v>
      </c>
    </row>
    <row r="2188" spans="10:11" ht="15" customHeight="1" x14ac:dyDescent="0.15">
      <c r="J2188" s="3">
        <f>IF(T2188="",0,IF(INT(LEFT(T2188,C$21))=B$21,MAX(J$3:J2187)+1,0))</f>
        <v>0</v>
      </c>
      <c r="K2188" s="6">
        <f>IF(AND(O2188=B$23,Q2188=B$24),MAX(K$3:K2187)+1,0)</f>
        <v>0</v>
      </c>
    </row>
    <row r="2189" spans="10:11" ht="15" customHeight="1" x14ac:dyDescent="0.15">
      <c r="J2189" s="3">
        <f>IF(T2189="",0,IF(INT(LEFT(T2189,C$21))=B$21,MAX(J$3:J2188)+1,0))</f>
        <v>0</v>
      </c>
      <c r="K2189" s="6">
        <f>IF(AND(O2189=B$23,Q2189=B$24),MAX(K$3:K2188)+1,0)</f>
        <v>0</v>
      </c>
    </row>
    <row r="2190" spans="10:11" ht="15" customHeight="1" x14ac:dyDescent="0.15">
      <c r="J2190" s="3">
        <f>IF(T2190="",0,IF(INT(LEFT(T2190,C$21))=B$21,MAX(J$3:J2189)+1,0))</f>
        <v>0</v>
      </c>
      <c r="K2190" s="6">
        <f>IF(AND(O2190=B$23,Q2190=B$24),MAX(K$3:K2189)+1,0)</f>
        <v>0</v>
      </c>
    </row>
    <row r="2191" spans="10:11" ht="15" customHeight="1" x14ac:dyDescent="0.15">
      <c r="J2191" s="3">
        <f>IF(T2191="",0,IF(INT(LEFT(T2191,C$21))=B$21,MAX(J$3:J2190)+1,0))</f>
        <v>0</v>
      </c>
      <c r="K2191" s="6">
        <f>IF(AND(O2191=B$23,Q2191=B$24),MAX(K$3:K2190)+1,0)</f>
        <v>0</v>
      </c>
    </row>
    <row r="2192" spans="10:11" ht="15" customHeight="1" x14ac:dyDescent="0.15">
      <c r="J2192" s="3">
        <f>IF(T2192="",0,IF(INT(LEFT(T2192,C$21))=B$21,MAX(J$3:J2191)+1,0))</f>
        <v>0</v>
      </c>
      <c r="K2192" s="6">
        <f>IF(AND(O2192=B$23,Q2192=B$24),MAX(K$3:K2191)+1,0)</f>
        <v>0</v>
      </c>
    </row>
    <row r="2193" spans="10:11" ht="15" customHeight="1" x14ac:dyDescent="0.15">
      <c r="J2193" s="3">
        <f>IF(T2193="",0,IF(INT(LEFT(T2193,C$21))=B$21,MAX(J$3:J2192)+1,0))</f>
        <v>0</v>
      </c>
      <c r="K2193" s="6">
        <f>IF(AND(O2193=B$23,Q2193=B$24),MAX(K$3:K2192)+1,0)</f>
        <v>0</v>
      </c>
    </row>
    <row r="2194" spans="10:11" ht="15" customHeight="1" x14ac:dyDescent="0.15">
      <c r="J2194" s="3">
        <f>IF(T2194="",0,IF(INT(LEFT(T2194,C$21))=B$21,MAX(J$3:J2193)+1,0))</f>
        <v>0</v>
      </c>
      <c r="K2194" s="6">
        <f>IF(AND(O2194=B$23,Q2194=B$24),MAX(K$3:K2193)+1,0)</f>
        <v>0</v>
      </c>
    </row>
    <row r="2195" spans="10:11" ht="15" customHeight="1" x14ac:dyDescent="0.15">
      <c r="J2195" s="3">
        <f>IF(T2195="",0,IF(INT(LEFT(T2195,C$21))=B$21,MAX(J$3:J2194)+1,0))</f>
        <v>0</v>
      </c>
      <c r="K2195" s="6">
        <f>IF(AND(O2195=B$23,Q2195=B$24),MAX(K$3:K2194)+1,0)</f>
        <v>0</v>
      </c>
    </row>
    <row r="2196" spans="10:11" ht="15" customHeight="1" x14ac:dyDescent="0.15">
      <c r="J2196" s="3">
        <f>IF(T2196="",0,IF(INT(LEFT(T2196,C$21))=B$21,MAX(J$3:J2195)+1,0))</f>
        <v>0</v>
      </c>
      <c r="K2196" s="6">
        <f>IF(AND(O2196=B$23,Q2196=B$24),MAX(K$3:K2195)+1,0)</f>
        <v>0</v>
      </c>
    </row>
    <row r="2197" spans="10:11" ht="15" customHeight="1" x14ac:dyDescent="0.15">
      <c r="J2197" s="3">
        <f>IF(T2197="",0,IF(INT(LEFT(T2197,C$21))=B$21,MAX(J$3:J2196)+1,0))</f>
        <v>0</v>
      </c>
      <c r="K2197" s="6">
        <f>IF(AND(O2197=B$23,Q2197=B$24),MAX(K$3:K2196)+1,0)</f>
        <v>0</v>
      </c>
    </row>
    <row r="2198" spans="10:11" ht="15" customHeight="1" x14ac:dyDescent="0.15">
      <c r="J2198" s="3">
        <f>IF(T2198="",0,IF(INT(LEFT(T2198,C$21))=B$21,MAX(J$3:J2197)+1,0))</f>
        <v>0</v>
      </c>
      <c r="K2198" s="6">
        <f>IF(AND(O2198=B$23,Q2198=B$24),MAX(K$3:K2197)+1,0)</f>
        <v>0</v>
      </c>
    </row>
    <row r="2199" spans="10:11" ht="15" customHeight="1" x14ac:dyDescent="0.15">
      <c r="J2199" s="3">
        <f>IF(T2199="",0,IF(INT(LEFT(T2199,C$21))=B$21,MAX(J$3:J2198)+1,0))</f>
        <v>0</v>
      </c>
      <c r="K2199" s="6">
        <f>IF(AND(O2199=B$23,Q2199=B$24),MAX(K$3:K2198)+1,0)</f>
        <v>0</v>
      </c>
    </row>
    <row r="2200" spans="10:11" ht="15" customHeight="1" x14ac:dyDescent="0.15">
      <c r="J2200" s="3">
        <f>IF(T2200="",0,IF(INT(LEFT(T2200,C$21))=B$21,MAX(J$3:J2199)+1,0))</f>
        <v>0</v>
      </c>
      <c r="K2200" s="6">
        <f>IF(AND(O2200=B$23,Q2200=B$24),MAX(K$3:K2199)+1,0)</f>
        <v>0</v>
      </c>
    </row>
    <row r="2201" spans="10:11" ht="15" customHeight="1" x14ac:dyDescent="0.15">
      <c r="J2201" s="3">
        <f>IF(T2201="",0,IF(INT(LEFT(T2201,C$21))=B$21,MAX(J$3:J2200)+1,0))</f>
        <v>0</v>
      </c>
      <c r="K2201" s="6">
        <f>IF(AND(O2201=B$23,Q2201=B$24),MAX(K$3:K2200)+1,0)</f>
        <v>0</v>
      </c>
    </row>
    <row r="2202" spans="10:11" ht="15" customHeight="1" x14ac:dyDescent="0.15">
      <c r="J2202" s="3">
        <f>IF(T2202="",0,IF(INT(LEFT(T2202,C$21))=B$21,MAX(J$3:J2201)+1,0))</f>
        <v>0</v>
      </c>
      <c r="K2202" s="6">
        <f>IF(AND(O2202=B$23,Q2202=B$24),MAX(K$3:K2201)+1,0)</f>
        <v>0</v>
      </c>
    </row>
    <row r="2203" spans="10:11" ht="15" customHeight="1" x14ac:dyDescent="0.15">
      <c r="J2203" s="3">
        <f>IF(T2203="",0,IF(INT(LEFT(T2203,C$21))=B$21,MAX(J$3:J2202)+1,0))</f>
        <v>0</v>
      </c>
      <c r="K2203" s="6">
        <f>IF(AND(O2203=B$23,Q2203=B$24),MAX(K$3:K2202)+1,0)</f>
        <v>0</v>
      </c>
    </row>
    <row r="2204" spans="10:11" ht="15" customHeight="1" x14ac:dyDescent="0.15">
      <c r="J2204" s="3">
        <f>IF(T2204="",0,IF(INT(LEFT(T2204,C$21))=B$21,MAX(J$3:J2203)+1,0))</f>
        <v>0</v>
      </c>
      <c r="K2204" s="6">
        <f>IF(AND(O2204=B$23,Q2204=B$24),MAX(K$3:K2203)+1,0)</f>
        <v>0</v>
      </c>
    </row>
    <row r="2205" spans="10:11" ht="15" customHeight="1" x14ac:dyDescent="0.15">
      <c r="J2205" s="3">
        <f>IF(T2205="",0,IF(INT(LEFT(T2205,C$21))=B$21,MAX(J$3:J2204)+1,0))</f>
        <v>0</v>
      </c>
      <c r="K2205" s="6">
        <f>IF(AND(O2205=B$23,Q2205=B$24),MAX(K$3:K2204)+1,0)</f>
        <v>0</v>
      </c>
    </row>
    <row r="2206" spans="10:11" ht="15" customHeight="1" x14ac:dyDescent="0.15">
      <c r="J2206" s="3">
        <f>IF(T2206="",0,IF(INT(LEFT(T2206,C$21))=B$21,MAX(J$3:J2205)+1,0))</f>
        <v>0</v>
      </c>
      <c r="K2206" s="6">
        <f>IF(AND(O2206=B$23,Q2206=B$24),MAX(K$3:K2205)+1,0)</f>
        <v>0</v>
      </c>
    </row>
    <row r="2207" spans="10:11" ht="15" customHeight="1" x14ac:dyDescent="0.15">
      <c r="J2207" s="3">
        <f>IF(T2207="",0,IF(INT(LEFT(T2207,C$21))=B$21,MAX(J$3:J2206)+1,0))</f>
        <v>0</v>
      </c>
      <c r="K2207" s="6">
        <f>IF(AND(O2207=B$23,Q2207=B$24),MAX(K$3:K2206)+1,0)</f>
        <v>0</v>
      </c>
    </row>
    <row r="2208" spans="10:11" ht="15" customHeight="1" x14ac:dyDescent="0.15">
      <c r="J2208" s="3">
        <f>IF(T2208="",0,IF(INT(LEFT(T2208,C$21))=B$21,MAX(J$3:J2207)+1,0))</f>
        <v>0</v>
      </c>
      <c r="K2208" s="6">
        <f>IF(AND(O2208=B$23,Q2208=B$24),MAX(K$3:K2207)+1,0)</f>
        <v>0</v>
      </c>
    </row>
    <row r="2209" spans="10:11" ht="15" customHeight="1" x14ac:dyDescent="0.15">
      <c r="J2209" s="3">
        <f>IF(T2209="",0,IF(INT(LEFT(T2209,C$21))=B$21,MAX(J$3:J2208)+1,0))</f>
        <v>0</v>
      </c>
      <c r="K2209" s="6">
        <f>IF(AND(O2209=B$23,Q2209=B$24),MAX(K$3:K2208)+1,0)</f>
        <v>0</v>
      </c>
    </row>
    <row r="2210" spans="10:11" ht="15" customHeight="1" x14ac:dyDescent="0.15">
      <c r="J2210" s="3">
        <f>IF(T2210="",0,IF(INT(LEFT(T2210,C$21))=B$21,MAX(J$3:J2209)+1,0))</f>
        <v>0</v>
      </c>
      <c r="K2210" s="6">
        <f>IF(AND(O2210=B$23,Q2210=B$24),MAX(K$3:K2209)+1,0)</f>
        <v>0</v>
      </c>
    </row>
    <row r="2211" spans="10:11" ht="15" customHeight="1" x14ac:dyDescent="0.15">
      <c r="J2211" s="3">
        <f>IF(T2211="",0,IF(INT(LEFT(T2211,C$21))=B$21,MAX(J$3:J2210)+1,0))</f>
        <v>0</v>
      </c>
      <c r="K2211" s="6">
        <f>IF(AND(O2211=B$23,Q2211=B$24),MAX(K$3:K2210)+1,0)</f>
        <v>0</v>
      </c>
    </row>
    <row r="2212" spans="10:11" ht="15" customHeight="1" x14ac:dyDescent="0.15">
      <c r="J2212" s="3">
        <f>IF(T2212="",0,IF(INT(LEFT(T2212,C$21))=B$21,MAX(J$3:J2211)+1,0))</f>
        <v>0</v>
      </c>
      <c r="K2212" s="6">
        <f>IF(AND(O2212=B$23,Q2212=B$24),MAX(K$3:K2211)+1,0)</f>
        <v>0</v>
      </c>
    </row>
    <row r="2213" spans="10:11" ht="15" customHeight="1" x14ac:dyDescent="0.15">
      <c r="J2213" s="3">
        <f>IF(T2213="",0,IF(INT(LEFT(T2213,C$21))=B$21,MAX(J$3:J2212)+1,0))</f>
        <v>0</v>
      </c>
      <c r="K2213" s="6">
        <f>IF(AND(O2213=B$23,Q2213=B$24),MAX(K$3:K2212)+1,0)</f>
        <v>0</v>
      </c>
    </row>
    <row r="2214" spans="10:11" ht="15" customHeight="1" x14ac:dyDescent="0.15">
      <c r="J2214" s="3">
        <f>IF(T2214="",0,IF(INT(LEFT(T2214,C$21))=B$21,MAX(J$3:J2213)+1,0))</f>
        <v>0</v>
      </c>
      <c r="K2214" s="6">
        <f>IF(AND(O2214=B$23,Q2214=B$24),MAX(K$3:K2213)+1,0)</f>
        <v>0</v>
      </c>
    </row>
    <row r="2215" spans="10:11" ht="15" customHeight="1" x14ac:dyDescent="0.15">
      <c r="J2215" s="3">
        <f>IF(T2215="",0,IF(INT(LEFT(T2215,C$21))=B$21,MAX(J$3:J2214)+1,0))</f>
        <v>0</v>
      </c>
      <c r="K2215" s="6">
        <f>IF(AND(O2215=B$23,Q2215=B$24),MAX(K$3:K2214)+1,0)</f>
        <v>0</v>
      </c>
    </row>
    <row r="2216" spans="10:11" ht="15" customHeight="1" x14ac:dyDescent="0.15">
      <c r="J2216" s="3">
        <f>IF(T2216="",0,IF(INT(LEFT(T2216,C$21))=B$21,MAX(J$3:J2215)+1,0))</f>
        <v>0</v>
      </c>
      <c r="K2216" s="6">
        <f>IF(AND(O2216=B$23,Q2216=B$24),MAX(K$3:K2215)+1,0)</f>
        <v>0</v>
      </c>
    </row>
    <row r="2217" spans="10:11" ht="15" customHeight="1" x14ac:dyDescent="0.15">
      <c r="J2217" s="3">
        <f>IF(T2217="",0,IF(INT(LEFT(T2217,C$21))=B$21,MAX(J$3:J2216)+1,0))</f>
        <v>0</v>
      </c>
      <c r="K2217" s="6">
        <f>IF(AND(O2217=B$23,Q2217=B$24),MAX(K$3:K2216)+1,0)</f>
        <v>0</v>
      </c>
    </row>
    <row r="2218" spans="10:11" ht="15" customHeight="1" x14ac:dyDescent="0.15">
      <c r="J2218" s="3">
        <f>IF(T2218="",0,IF(INT(LEFT(T2218,C$21))=B$21,MAX(J$3:J2217)+1,0))</f>
        <v>0</v>
      </c>
      <c r="K2218" s="6">
        <f>IF(AND(O2218=B$23,Q2218=B$24),MAX(K$3:K2217)+1,0)</f>
        <v>0</v>
      </c>
    </row>
    <row r="2219" spans="10:11" ht="15" customHeight="1" x14ac:dyDescent="0.15">
      <c r="J2219" s="3">
        <f>IF(T2219="",0,IF(INT(LEFT(T2219,C$21))=B$21,MAX(J$3:J2218)+1,0))</f>
        <v>0</v>
      </c>
      <c r="K2219" s="6">
        <f>IF(AND(O2219=B$23,Q2219=B$24),MAX(K$3:K2218)+1,0)</f>
        <v>0</v>
      </c>
    </row>
    <row r="2220" spans="10:11" ht="15" customHeight="1" x14ac:dyDescent="0.15">
      <c r="J2220" s="3">
        <f>IF(T2220="",0,IF(INT(LEFT(T2220,C$21))=B$21,MAX(J$3:J2219)+1,0))</f>
        <v>0</v>
      </c>
      <c r="K2220" s="6">
        <f>IF(AND(O2220=B$23,Q2220=B$24),MAX(K$3:K2219)+1,0)</f>
        <v>0</v>
      </c>
    </row>
    <row r="2221" spans="10:11" ht="15" customHeight="1" x14ac:dyDescent="0.15">
      <c r="J2221" s="3">
        <f>IF(T2221="",0,IF(INT(LEFT(T2221,C$21))=B$21,MAX(J$3:J2220)+1,0))</f>
        <v>0</v>
      </c>
      <c r="K2221" s="6">
        <f>IF(AND(O2221=B$23,Q2221=B$24),MAX(K$3:K2220)+1,0)</f>
        <v>0</v>
      </c>
    </row>
    <row r="2222" spans="10:11" ht="15" customHeight="1" x14ac:dyDescent="0.15">
      <c r="J2222" s="3">
        <f>IF(T2222="",0,IF(INT(LEFT(T2222,C$21))=B$21,MAX(J$3:J2221)+1,0))</f>
        <v>0</v>
      </c>
      <c r="K2222" s="6">
        <f>IF(AND(O2222=B$23,Q2222=B$24),MAX(K$3:K2221)+1,0)</f>
        <v>0</v>
      </c>
    </row>
    <row r="2223" spans="10:11" ht="15" customHeight="1" x14ac:dyDescent="0.15">
      <c r="J2223" s="3">
        <f>IF(T2223="",0,IF(INT(LEFT(T2223,C$21))=B$21,MAX(J$3:J2222)+1,0))</f>
        <v>0</v>
      </c>
      <c r="K2223" s="6">
        <f>IF(AND(O2223=B$23,Q2223=B$24),MAX(K$3:K2222)+1,0)</f>
        <v>0</v>
      </c>
    </row>
    <row r="2224" spans="10:11" ht="15" customHeight="1" x14ac:dyDescent="0.15">
      <c r="J2224" s="3">
        <f>IF(T2224="",0,IF(INT(LEFT(T2224,C$21))=B$21,MAX(J$3:J2223)+1,0))</f>
        <v>0</v>
      </c>
      <c r="K2224" s="6">
        <f>IF(AND(O2224=B$23,Q2224=B$24),MAX(K$3:K2223)+1,0)</f>
        <v>0</v>
      </c>
    </row>
    <row r="2225" spans="10:11" ht="15" customHeight="1" x14ac:dyDescent="0.15">
      <c r="J2225" s="3">
        <f>IF(T2225="",0,IF(INT(LEFT(T2225,C$21))=B$21,MAX(J$3:J2224)+1,0))</f>
        <v>0</v>
      </c>
      <c r="K2225" s="6">
        <f>IF(AND(O2225=B$23,Q2225=B$24),MAX(K$3:K2224)+1,0)</f>
        <v>0</v>
      </c>
    </row>
    <row r="2226" spans="10:11" ht="15" customHeight="1" x14ac:dyDescent="0.15">
      <c r="J2226" s="3">
        <f>IF(T2226="",0,IF(INT(LEFT(T2226,C$21))=B$21,MAX(J$3:J2225)+1,0))</f>
        <v>0</v>
      </c>
      <c r="K2226" s="6">
        <f>IF(AND(O2226=B$23,Q2226=B$24),MAX(K$3:K2225)+1,0)</f>
        <v>0</v>
      </c>
    </row>
    <row r="2227" spans="10:11" ht="15" customHeight="1" x14ac:dyDescent="0.15">
      <c r="J2227" s="3">
        <f>IF(T2227="",0,IF(INT(LEFT(T2227,C$21))=B$21,MAX(J$3:J2226)+1,0))</f>
        <v>0</v>
      </c>
      <c r="K2227" s="6">
        <f>IF(AND(O2227=B$23,Q2227=B$24),MAX(K$3:K2226)+1,0)</f>
        <v>0</v>
      </c>
    </row>
    <row r="2228" spans="10:11" ht="15" customHeight="1" x14ac:dyDescent="0.15">
      <c r="J2228" s="3">
        <f>IF(T2228="",0,IF(INT(LEFT(T2228,C$21))=B$21,MAX(J$3:J2227)+1,0))</f>
        <v>0</v>
      </c>
      <c r="K2228" s="6">
        <f>IF(AND(O2228=B$23,Q2228=B$24),MAX(K$3:K2227)+1,0)</f>
        <v>0</v>
      </c>
    </row>
    <row r="2229" spans="10:11" ht="15" customHeight="1" x14ac:dyDescent="0.15">
      <c r="J2229" s="3">
        <f>IF(T2229="",0,IF(INT(LEFT(T2229,C$21))=B$21,MAX(J$3:J2228)+1,0))</f>
        <v>0</v>
      </c>
      <c r="K2229" s="6">
        <f>IF(AND(O2229=B$23,Q2229=B$24),MAX(K$3:K2228)+1,0)</f>
        <v>0</v>
      </c>
    </row>
    <row r="2230" spans="10:11" ht="15" customHeight="1" x14ac:dyDescent="0.15">
      <c r="J2230" s="3">
        <f>IF(T2230="",0,IF(INT(LEFT(T2230,C$21))=B$21,MAX(J$3:J2229)+1,0))</f>
        <v>0</v>
      </c>
      <c r="K2230" s="6">
        <f>IF(AND(O2230=B$23,Q2230=B$24),MAX(K$3:K2229)+1,0)</f>
        <v>0</v>
      </c>
    </row>
    <row r="2231" spans="10:11" ht="15" customHeight="1" x14ac:dyDescent="0.15">
      <c r="J2231" s="3">
        <f>IF(T2231="",0,IF(INT(LEFT(T2231,C$21))=B$21,MAX(J$3:J2230)+1,0))</f>
        <v>0</v>
      </c>
      <c r="K2231" s="6">
        <f>IF(AND(O2231=B$23,Q2231=B$24),MAX(K$3:K2230)+1,0)</f>
        <v>0</v>
      </c>
    </row>
    <row r="2232" spans="10:11" ht="15" customHeight="1" x14ac:dyDescent="0.15">
      <c r="J2232" s="3">
        <f>IF(T2232="",0,IF(INT(LEFT(T2232,C$21))=B$21,MAX(J$3:J2231)+1,0))</f>
        <v>0</v>
      </c>
      <c r="K2232" s="6">
        <f>IF(AND(O2232=B$23,Q2232=B$24),MAX(K$3:K2231)+1,0)</f>
        <v>0</v>
      </c>
    </row>
    <row r="2233" spans="10:11" ht="15" customHeight="1" x14ac:dyDescent="0.15">
      <c r="J2233" s="3">
        <f>IF(T2233="",0,IF(INT(LEFT(T2233,C$21))=B$21,MAX(J$3:J2232)+1,0))</f>
        <v>0</v>
      </c>
      <c r="K2233" s="6">
        <f>IF(AND(O2233=B$23,Q2233=B$24),MAX(K$3:K2232)+1,0)</f>
        <v>0</v>
      </c>
    </row>
    <row r="2234" spans="10:11" ht="15" customHeight="1" x14ac:dyDescent="0.15">
      <c r="J2234" s="3">
        <f>IF(T2234="",0,IF(INT(LEFT(T2234,C$21))=B$21,MAX(J$3:J2233)+1,0))</f>
        <v>0</v>
      </c>
      <c r="K2234" s="6">
        <f>IF(AND(O2234=B$23,Q2234=B$24),MAX(K$3:K2233)+1,0)</f>
        <v>0</v>
      </c>
    </row>
    <row r="2235" spans="10:11" ht="15" customHeight="1" x14ac:dyDescent="0.15">
      <c r="J2235" s="3">
        <f>IF(T2235="",0,IF(INT(LEFT(T2235,C$21))=B$21,MAX(J$3:J2234)+1,0))</f>
        <v>0</v>
      </c>
      <c r="K2235" s="6">
        <f>IF(AND(O2235=B$23,Q2235=B$24),MAX(K$3:K2234)+1,0)</f>
        <v>0</v>
      </c>
    </row>
    <row r="2236" spans="10:11" ht="15" customHeight="1" x14ac:dyDescent="0.15">
      <c r="J2236" s="3">
        <f>IF(T2236="",0,IF(INT(LEFT(T2236,C$21))=B$21,MAX(J$3:J2235)+1,0))</f>
        <v>0</v>
      </c>
      <c r="K2236" s="6">
        <f>IF(AND(O2236=B$23,Q2236=B$24),MAX(K$3:K2235)+1,0)</f>
        <v>0</v>
      </c>
    </row>
    <row r="2237" spans="10:11" ht="15" customHeight="1" x14ac:dyDescent="0.15">
      <c r="J2237" s="3">
        <f>IF(T2237="",0,IF(INT(LEFT(T2237,C$21))=B$21,MAX(J$3:J2236)+1,0))</f>
        <v>0</v>
      </c>
      <c r="K2237" s="6">
        <f>IF(AND(O2237=B$23,Q2237=B$24),MAX(K$3:K2236)+1,0)</f>
        <v>0</v>
      </c>
    </row>
    <row r="2238" spans="10:11" ht="15" customHeight="1" x14ac:dyDescent="0.15">
      <c r="J2238" s="3">
        <f>IF(T2238="",0,IF(INT(LEFT(T2238,C$21))=B$21,MAX(J$3:J2237)+1,0))</f>
        <v>0</v>
      </c>
      <c r="K2238" s="6">
        <f>IF(AND(O2238=B$23,Q2238=B$24),MAX(K$3:K2237)+1,0)</f>
        <v>0</v>
      </c>
    </row>
    <row r="2239" spans="10:11" ht="15" customHeight="1" x14ac:dyDescent="0.15">
      <c r="J2239" s="3">
        <f>IF(T2239="",0,IF(INT(LEFT(T2239,C$21))=B$21,MAX(J$3:J2238)+1,0))</f>
        <v>0</v>
      </c>
      <c r="K2239" s="6">
        <f>IF(AND(O2239=B$23,Q2239=B$24),MAX(K$3:K2238)+1,0)</f>
        <v>0</v>
      </c>
    </row>
    <row r="2240" spans="10:11" ht="15" customHeight="1" x14ac:dyDescent="0.15">
      <c r="J2240" s="3">
        <f>IF(T2240="",0,IF(INT(LEFT(T2240,C$21))=B$21,MAX(J$3:J2239)+1,0))</f>
        <v>0</v>
      </c>
      <c r="K2240" s="6">
        <f>IF(AND(O2240=B$23,Q2240=B$24),MAX(K$3:K2239)+1,0)</f>
        <v>0</v>
      </c>
    </row>
    <row r="2241" spans="10:11" ht="15" customHeight="1" x14ac:dyDescent="0.15">
      <c r="J2241" s="3">
        <f>IF(T2241="",0,IF(INT(LEFT(T2241,C$21))=B$21,MAX(J$3:J2240)+1,0))</f>
        <v>0</v>
      </c>
      <c r="K2241" s="6">
        <f>IF(AND(O2241=B$23,Q2241=B$24),MAX(K$3:K2240)+1,0)</f>
        <v>0</v>
      </c>
    </row>
    <row r="2242" spans="10:11" ht="15" customHeight="1" x14ac:dyDescent="0.15">
      <c r="J2242" s="3">
        <f>IF(T2242="",0,IF(INT(LEFT(T2242,C$21))=B$21,MAX(J$3:J2241)+1,0))</f>
        <v>0</v>
      </c>
      <c r="K2242" s="6">
        <f>IF(AND(O2242=B$23,Q2242=B$24),MAX(K$3:K2241)+1,0)</f>
        <v>0</v>
      </c>
    </row>
    <row r="2243" spans="10:11" ht="15" customHeight="1" x14ac:dyDescent="0.15">
      <c r="J2243" s="3">
        <f>IF(T2243="",0,IF(INT(LEFT(T2243,C$21))=B$21,MAX(J$3:J2242)+1,0))</f>
        <v>0</v>
      </c>
      <c r="K2243" s="6">
        <f>IF(AND(O2243=B$23,Q2243=B$24),MAX(K$3:K2242)+1,0)</f>
        <v>0</v>
      </c>
    </row>
    <row r="2244" spans="10:11" ht="15" customHeight="1" x14ac:dyDescent="0.15">
      <c r="J2244" s="3">
        <f>IF(T2244="",0,IF(INT(LEFT(T2244,C$21))=B$21,MAX(J$3:J2243)+1,0))</f>
        <v>0</v>
      </c>
      <c r="K2244" s="6">
        <f>IF(AND(O2244=B$23,Q2244=B$24),MAX(K$3:K2243)+1,0)</f>
        <v>0</v>
      </c>
    </row>
    <row r="2245" spans="10:11" ht="15" customHeight="1" x14ac:dyDescent="0.15">
      <c r="J2245" s="3">
        <f>IF(T2245="",0,IF(INT(LEFT(T2245,C$21))=B$21,MAX(J$3:J2244)+1,0))</f>
        <v>0</v>
      </c>
      <c r="K2245" s="6">
        <f>IF(AND(O2245=B$23,Q2245=B$24),MAX(K$3:K2244)+1,0)</f>
        <v>0</v>
      </c>
    </row>
    <row r="2246" spans="10:11" ht="15" customHeight="1" x14ac:dyDescent="0.15">
      <c r="J2246" s="3">
        <f>IF(T2246="",0,IF(INT(LEFT(T2246,C$21))=B$21,MAX(J$3:J2245)+1,0))</f>
        <v>0</v>
      </c>
      <c r="K2246" s="6">
        <f>IF(AND(O2246=B$23,Q2246=B$24),MAX(K$3:K2245)+1,0)</f>
        <v>0</v>
      </c>
    </row>
    <row r="2247" spans="10:11" ht="15" customHeight="1" x14ac:dyDescent="0.15">
      <c r="J2247" s="3">
        <f>IF(T2247="",0,IF(INT(LEFT(T2247,C$21))=B$21,MAX(J$3:J2246)+1,0))</f>
        <v>0</v>
      </c>
      <c r="K2247" s="6">
        <f>IF(AND(O2247=B$23,Q2247=B$24),MAX(K$3:K2246)+1,0)</f>
        <v>0</v>
      </c>
    </row>
    <row r="2248" spans="10:11" ht="15" customHeight="1" x14ac:dyDescent="0.15">
      <c r="J2248" s="3">
        <f>IF(T2248="",0,IF(INT(LEFT(T2248,C$21))=B$21,MAX(J$3:J2247)+1,0))</f>
        <v>0</v>
      </c>
      <c r="K2248" s="6">
        <f>IF(AND(O2248=B$23,Q2248=B$24),MAX(K$3:K2247)+1,0)</f>
        <v>0</v>
      </c>
    </row>
    <row r="2249" spans="10:11" ht="15" customHeight="1" x14ac:dyDescent="0.15">
      <c r="J2249" s="3">
        <f>IF(T2249="",0,IF(INT(LEFT(T2249,C$21))=B$21,MAX(J$3:J2248)+1,0))</f>
        <v>0</v>
      </c>
      <c r="K2249" s="6">
        <f>IF(AND(O2249=B$23,Q2249=B$24),MAX(K$3:K2248)+1,0)</f>
        <v>0</v>
      </c>
    </row>
    <row r="2250" spans="10:11" ht="15" customHeight="1" x14ac:dyDescent="0.15">
      <c r="J2250" s="3">
        <f>IF(T2250="",0,IF(INT(LEFT(T2250,C$21))=B$21,MAX(J$3:J2249)+1,0))</f>
        <v>0</v>
      </c>
      <c r="K2250" s="6">
        <f>IF(AND(O2250=B$23,Q2250=B$24),MAX(K$3:K2249)+1,0)</f>
        <v>0</v>
      </c>
    </row>
    <row r="2251" spans="10:11" ht="15" customHeight="1" x14ac:dyDescent="0.15">
      <c r="J2251" s="3">
        <f>IF(T2251="",0,IF(INT(LEFT(T2251,C$21))=B$21,MAX(J$3:J2250)+1,0))</f>
        <v>0</v>
      </c>
      <c r="K2251" s="6">
        <f>IF(AND(O2251=B$23,Q2251=B$24),MAX(K$3:K2250)+1,0)</f>
        <v>0</v>
      </c>
    </row>
    <row r="2252" spans="10:11" ht="15" customHeight="1" x14ac:dyDescent="0.15">
      <c r="J2252" s="3">
        <f>IF(T2252="",0,IF(INT(LEFT(T2252,C$21))=B$21,MAX(J$3:J2251)+1,0))</f>
        <v>0</v>
      </c>
      <c r="K2252" s="6">
        <f>IF(AND(O2252=B$23,Q2252=B$24),MAX(K$3:K2251)+1,0)</f>
        <v>0</v>
      </c>
    </row>
    <row r="2253" spans="10:11" ht="15" customHeight="1" x14ac:dyDescent="0.15">
      <c r="J2253" s="3">
        <f>IF(T2253="",0,IF(INT(LEFT(T2253,C$21))=B$21,MAX(J$3:J2252)+1,0))</f>
        <v>0</v>
      </c>
      <c r="K2253" s="6">
        <f>IF(AND(O2253=B$23,Q2253=B$24),MAX(K$3:K2252)+1,0)</f>
        <v>0</v>
      </c>
    </row>
    <row r="2254" spans="10:11" ht="15" customHeight="1" x14ac:dyDescent="0.15">
      <c r="J2254" s="3">
        <f>IF(T2254="",0,IF(INT(LEFT(T2254,C$21))=B$21,MAX(J$3:J2253)+1,0))</f>
        <v>0</v>
      </c>
      <c r="K2254" s="6">
        <f>IF(AND(O2254=B$23,Q2254=B$24),MAX(K$3:K2253)+1,0)</f>
        <v>0</v>
      </c>
    </row>
    <row r="2255" spans="10:11" ht="15" customHeight="1" x14ac:dyDescent="0.15">
      <c r="J2255" s="3">
        <f>IF(T2255="",0,IF(INT(LEFT(T2255,C$21))=B$21,MAX(J$3:J2254)+1,0))</f>
        <v>0</v>
      </c>
      <c r="K2255" s="6">
        <f>IF(AND(O2255=B$23,Q2255=B$24),MAX(K$3:K2254)+1,0)</f>
        <v>0</v>
      </c>
    </row>
    <row r="2256" spans="10:11" ht="15" customHeight="1" x14ac:dyDescent="0.15">
      <c r="J2256" s="3">
        <f>IF(T2256="",0,IF(INT(LEFT(T2256,C$21))=B$21,MAX(J$3:J2255)+1,0))</f>
        <v>0</v>
      </c>
      <c r="K2256" s="6">
        <f>IF(AND(O2256=B$23,Q2256=B$24),MAX(K$3:K2255)+1,0)</f>
        <v>0</v>
      </c>
    </row>
    <row r="2257" spans="10:11" ht="15" customHeight="1" x14ac:dyDescent="0.15">
      <c r="J2257" s="3">
        <f>IF(T2257="",0,IF(INT(LEFT(T2257,C$21))=B$21,MAX(J$3:J2256)+1,0))</f>
        <v>0</v>
      </c>
      <c r="K2257" s="6">
        <f>IF(AND(O2257=B$23,Q2257=B$24),MAX(K$3:K2256)+1,0)</f>
        <v>0</v>
      </c>
    </row>
    <row r="2258" spans="10:11" ht="15" customHeight="1" x14ac:dyDescent="0.15">
      <c r="J2258" s="3">
        <f>IF(T2258="",0,IF(INT(LEFT(T2258,C$21))=B$21,MAX(J$3:J2257)+1,0))</f>
        <v>0</v>
      </c>
      <c r="K2258" s="6">
        <f>IF(AND(O2258=B$23,Q2258=B$24),MAX(K$3:K2257)+1,0)</f>
        <v>0</v>
      </c>
    </row>
    <row r="2259" spans="10:11" ht="15" customHeight="1" x14ac:dyDescent="0.15">
      <c r="J2259" s="3">
        <f>IF(T2259="",0,IF(INT(LEFT(T2259,C$21))=B$21,MAX(J$3:J2258)+1,0))</f>
        <v>0</v>
      </c>
      <c r="K2259" s="6">
        <f>IF(AND(O2259=B$23,Q2259=B$24),MAX(K$3:K2258)+1,0)</f>
        <v>0</v>
      </c>
    </row>
    <row r="2260" spans="10:11" ht="15" customHeight="1" x14ac:dyDescent="0.15">
      <c r="J2260" s="3">
        <f>IF(T2260="",0,IF(INT(LEFT(T2260,C$21))=B$21,MAX(J$3:J2259)+1,0))</f>
        <v>0</v>
      </c>
      <c r="K2260" s="6">
        <f>IF(AND(O2260=B$23,Q2260=B$24),MAX(K$3:K2259)+1,0)</f>
        <v>0</v>
      </c>
    </row>
    <row r="2261" spans="10:11" ht="15" customHeight="1" x14ac:dyDescent="0.15">
      <c r="J2261" s="3">
        <f>IF(T2261="",0,IF(INT(LEFT(T2261,C$21))=B$21,MAX(J$3:J2260)+1,0))</f>
        <v>0</v>
      </c>
      <c r="K2261" s="6">
        <f>IF(AND(O2261=B$23,Q2261=B$24),MAX(K$3:K2260)+1,0)</f>
        <v>0</v>
      </c>
    </row>
    <row r="2262" spans="10:11" ht="15" customHeight="1" x14ac:dyDescent="0.15">
      <c r="J2262" s="3">
        <f>IF(T2262="",0,IF(INT(LEFT(T2262,C$21))=B$21,MAX(J$3:J2261)+1,0))</f>
        <v>0</v>
      </c>
      <c r="K2262" s="6">
        <f>IF(AND(O2262=B$23,Q2262=B$24),MAX(K$3:K2261)+1,0)</f>
        <v>0</v>
      </c>
    </row>
    <row r="2263" spans="10:11" ht="15" customHeight="1" x14ac:dyDescent="0.15">
      <c r="J2263" s="3">
        <f>IF(T2263="",0,IF(INT(LEFT(T2263,C$21))=B$21,MAX(J$3:J2262)+1,0))</f>
        <v>0</v>
      </c>
      <c r="K2263" s="6">
        <f>IF(AND(O2263=B$23,Q2263=B$24),MAX(K$3:K2262)+1,0)</f>
        <v>0</v>
      </c>
    </row>
    <row r="2264" spans="10:11" ht="15" customHeight="1" x14ac:dyDescent="0.15">
      <c r="J2264" s="3">
        <f>IF(T2264="",0,IF(INT(LEFT(T2264,C$21))=B$21,MAX(J$3:J2263)+1,0))</f>
        <v>0</v>
      </c>
      <c r="K2264" s="6">
        <f>IF(AND(O2264=B$23,Q2264=B$24),MAX(K$3:K2263)+1,0)</f>
        <v>0</v>
      </c>
    </row>
    <row r="2265" spans="10:11" ht="15" customHeight="1" x14ac:dyDescent="0.15">
      <c r="J2265" s="3">
        <f>IF(T2265="",0,IF(INT(LEFT(T2265,C$21))=B$21,MAX(J$3:J2264)+1,0))</f>
        <v>0</v>
      </c>
      <c r="K2265" s="6">
        <f>IF(AND(O2265=B$23,Q2265=B$24),MAX(K$3:K2264)+1,0)</f>
        <v>0</v>
      </c>
    </row>
    <row r="2266" spans="10:11" ht="15" customHeight="1" x14ac:dyDescent="0.15">
      <c r="J2266" s="3">
        <f>IF(T2266="",0,IF(INT(LEFT(T2266,C$21))=B$21,MAX(J$3:J2265)+1,0))</f>
        <v>0</v>
      </c>
      <c r="K2266" s="6">
        <f>IF(AND(O2266=B$23,Q2266=B$24),MAX(K$3:K2265)+1,0)</f>
        <v>0</v>
      </c>
    </row>
    <row r="2267" spans="10:11" ht="15" customHeight="1" x14ac:dyDescent="0.15">
      <c r="J2267" s="3">
        <f>IF(T2267="",0,IF(INT(LEFT(T2267,C$21))=B$21,MAX(J$3:J2266)+1,0))</f>
        <v>0</v>
      </c>
      <c r="K2267" s="6">
        <f>IF(AND(O2267=B$23,Q2267=B$24),MAX(K$3:K2266)+1,0)</f>
        <v>0</v>
      </c>
    </row>
    <row r="2268" spans="10:11" ht="15" customHeight="1" x14ac:dyDescent="0.15">
      <c r="J2268" s="3">
        <f>IF(T2268="",0,IF(INT(LEFT(T2268,C$21))=B$21,MAX(J$3:J2267)+1,0))</f>
        <v>0</v>
      </c>
      <c r="K2268" s="6">
        <f>IF(AND(O2268=B$23,Q2268=B$24),MAX(K$3:K2267)+1,0)</f>
        <v>0</v>
      </c>
    </row>
    <row r="2269" spans="10:11" ht="15" customHeight="1" x14ac:dyDescent="0.15">
      <c r="J2269" s="3">
        <f>IF(T2269="",0,IF(INT(LEFT(T2269,C$21))=B$21,MAX(J$3:J2268)+1,0))</f>
        <v>0</v>
      </c>
      <c r="K2269" s="6">
        <f>IF(AND(O2269=B$23,Q2269=B$24),MAX(K$3:K2268)+1,0)</f>
        <v>0</v>
      </c>
    </row>
    <row r="2270" spans="10:11" ht="15" customHeight="1" x14ac:dyDescent="0.15">
      <c r="J2270" s="3">
        <f>IF(T2270="",0,IF(INT(LEFT(T2270,C$21))=B$21,MAX(J$3:J2269)+1,0))</f>
        <v>0</v>
      </c>
      <c r="K2270" s="6">
        <f>IF(AND(O2270=B$23,Q2270=B$24),MAX(K$3:K2269)+1,0)</f>
        <v>0</v>
      </c>
    </row>
    <row r="2271" spans="10:11" ht="15" customHeight="1" x14ac:dyDescent="0.15">
      <c r="J2271" s="3">
        <f>IF(T2271="",0,IF(INT(LEFT(T2271,C$21))=B$21,MAX(J$3:J2270)+1,0))</f>
        <v>0</v>
      </c>
      <c r="K2271" s="6">
        <f>IF(AND(O2271=B$23,Q2271=B$24),MAX(K$3:K2270)+1,0)</f>
        <v>0</v>
      </c>
    </row>
    <row r="2272" spans="10:11" ht="15" customHeight="1" x14ac:dyDescent="0.15">
      <c r="J2272" s="3">
        <f>IF(T2272="",0,IF(INT(LEFT(T2272,C$21))=B$21,MAX(J$3:J2271)+1,0))</f>
        <v>0</v>
      </c>
      <c r="K2272" s="6">
        <f>IF(AND(O2272=B$23,Q2272=B$24),MAX(K$3:K2271)+1,0)</f>
        <v>0</v>
      </c>
    </row>
    <row r="2273" spans="10:11" ht="15" customHeight="1" x14ac:dyDescent="0.15">
      <c r="J2273" s="3">
        <f>IF(T2273="",0,IF(INT(LEFT(T2273,C$21))=B$21,MAX(J$3:J2272)+1,0))</f>
        <v>0</v>
      </c>
      <c r="K2273" s="6">
        <f>IF(AND(O2273=B$23,Q2273=B$24),MAX(K$3:K2272)+1,0)</f>
        <v>0</v>
      </c>
    </row>
    <row r="2274" spans="10:11" ht="15" customHeight="1" x14ac:dyDescent="0.15">
      <c r="J2274" s="3">
        <f>IF(T2274="",0,IF(INT(LEFT(T2274,C$21))=B$21,MAX(J$3:J2273)+1,0))</f>
        <v>0</v>
      </c>
      <c r="K2274" s="6">
        <f>IF(AND(O2274=B$23,Q2274=B$24),MAX(K$3:K2273)+1,0)</f>
        <v>0</v>
      </c>
    </row>
    <row r="2275" spans="10:11" ht="15" customHeight="1" x14ac:dyDescent="0.15">
      <c r="J2275" s="3">
        <f>IF(T2275="",0,IF(INT(LEFT(T2275,C$21))=B$21,MAX(J$3:J2274)+1,0))</f>
        <v>0</v>
      </c>
      <c r="K2275" s="6">
        <f>IF(AND(O2275=B$23,Q2275=B$24),MAX(K$3:K2274)+1,0)</f>
        <v>0</v>
      </c>
    </row>
    <row r="2276" spans="10:11" ht="15" customHeight="1" x14ac:dyDescent="0.15">
      <c r="J2276" s="3">
        <f>IF(T2276="",0,IF(INT(LEFT(T2276,C$21))=B$21,MAX(J$3:J2275)+1,0))</f>
        <v>0</v>
      </c>
      <c r="K2276" s="6">
        <f>IF(AND(O2276=B$23,Q2276=B$24),MAX(K$3:K2275)+1,0)</f>
        <v>0</v>
      </c>
    </row>
    <row r="2277" spans="10:11" ht="15" customHeight="1" x14ac:dyDescent="0.15">
      <c r="J2277" s="3">
        <f>IF(T2277="",0,IF(INT(LEFT(T2277,C$21))=B$21,MAX(J$3:J2276)+1,0))</f>
        <v>0</v>
      </c>
      <c r="K2277" s="6">
        <f>IF(AND(O2277=B$23,Q2277=B$24),MAX(K$3:K2276)+1,0)</f>
        <v>0</v>
      </c>
    </row>
    <row r="2278" spans="10:11" ht="15" customHeight="1" x14ac:dyDescent="0.15">
      <c r="J2278" s="3">
        <f>IF(T2278="",0,IF(INT(LEFT(T2278,C$21))=B$21,MAX(J$3:J2277)+1,0))</f>
        <v>0</v>
      </c>
      <c r="K2278" s="6">
        <f>IF(AND(O2278=B$23,Q2278=B$24),MAX(K$3:K2277)+1,0)</f>
        <v>0</v>
      </c>
    </row>
    <row r="2279" spans="10:11" ht="15" customHeight="1" x14ac:dyDescent="0.15">
      <c r="J2279" s="3">
        <f>IF(T2279="",0,IF(INT(LEFT(T2279,C$21))=B$21,MAX(J$3:J2278)+1,0))</f>
        <v>0</v>
      </c>
      <c r="K2279" s="6">
        <f>IF(AND(O2279=B$23,Q2279=B$24),MAX(K$3:K2278)+1,0)</f>
        <v>0</v>
      </c>
    </row>
    <row r="2280" spans="10:11" ht="15" customHeight="1" x14ac:dyDescent="0.15">
      <c r="J2280" s="3">
        <f>IF(T2280="",0,IF(INT(LEFT(T2280,C$21))=B$21,MAX(J$3:J2279)+1,0))</f>
        <v>0</v>
      </c>
      <c r="K2280" s="6">
        <f>IF(AND(O2280=B$23,Q2280=B$24),MAX(K$3:K2279)+1,0)</f>
        <v>0</v>
      </c>
    </row>
    <row r="2281" spans="10:11" ht="15" customHeight="1" x14ac:dyDescent="0.15">
      <c r="J2281" s="3">
        <f>IF(T2281="",0,IF(INT(LEFT(T2281,C$21))=B$21,MAX(J$3:J2280)+1,0))</f>
        <v>0</v>
      </c>
      <c r="K2281" s="6">
        <f>IF(AND(O2281=B$23,Q2281=B$24),MAX(K$3:K2280)+1,0)</f>
        <v>0</v>
      </c>
    </row>
    <row r="2282" spans="10:11" ht="15" customHeight="1" x14ac:dyDescent="0.15">
      <c r="J2282" s="3">
        <f>IF(T2282="",0,IF(INT(LEFT(T2282,C$21))=B$21,MAX(J$3:J2281)+1,0))</f>
        <v>0</v>
      </c>
      <c r="K2282" s="6">
        <f>IF(AND(O2282=B$23,Q2282=B$24),MAX(K$3:K2281)+1,0)</f>
        <v>0</v>
      </c>
    </row>
    <row r="2283" spans="10:11" ht="15" customHeight="1" x14ac:dyDescent="0.15">
      <c r="J2283" s="3">
        <f>IF(T2283="",0,IF(INT(LEFT(T2283,C$21))=B$21,MAX(J$3:J2282)+1,0))</f>
        <v>0</v>
      </c>
      <c r="K2283" s="6">
        <f>IF(AND(O2283=B$23,Q2283=B$24),MAX(K$3:K2282)+1,0)</f>
        <v>0</v>
      </c>
    </row>
    <row r="2284" spans="10:11" ht="15" customHeight="1" x14ac:dyDescent="0.15">
      <c r="J2284" s="3">
        <f>IF(T2284="",0,IF(INT(LEFT(T2284,C$21))=B$21,MAX(J$3:J2283)+1,0))</f>
        <v>0</v>
      </c>
      <c r="K2284" s="6">
        <f>IF(AND(O2284=B$23,Q2284=B$24),MAX(K$3:K2283)+1,0)</f>
        <v>0</v>
      </c>
    </row>
    <row r="2285" spans="10:11" ht="15" customHeight="1" x14ac:dyDescent="0.15">
      <c r="J2285" s="3">
        <f>IF(T2285="",0,IF(INT(LEFT(T2285,C$21))=B$21,MAX(J$3:J2284)+1,0))</f>
        <v>0</v>
      </c>
      <c r="K2285" s="6">
        <f>IF(AND(O2285=B$23,Q2285=B$24),MAX(K$3:K2284)+1,0)</f>
        <v>0</v>
      </c>
    </row>
    <row r="2286" spans="10:11" ht="15" customHeight="1" x14ac:dyDescent="0.15">
      <c r="J2286" s="3">
        <f>IF(T2286="",0,IF(INT(LEFT(T2286,C$21))=B$21,MAX(J$3:J2285)+1,0))</f>
        <v>0</v>
      </c>
      <c r="K2286" s="6">
        <f>IF(AND(O2286=B$23,Q2286=B$24),MAX(K$3:K2285)+1,0)</f>
        <v>0</v>
      </c>
    </row>
    <row r="2287" spans="10:11" ht="15" customHeight="1" x14ac:dyDescent="0.15">
      <c r="J2287" s="3">
        <f>IF(T2287="",0,IF(INT(LEFT(T2287,C$21))=B$21,MAX(J$3:J2286)+1,0))</f>
        <v>0</v>
      </c>
      <c r="K2287" s="6">
        <f>IF(AND(O2287=B$23,Q2287=B$24),MAX(K$3:K2286)+1,0)</f>
        <v>0</v>
      </c>
    </row>
    <row r="2288" spans="10:11" ht="15" customHeight="1" x14ac:dyDescent="0.15">
      <c r="J2288" s="3">
        <f>IF(T2288="",0,IF(INT(LEFT(T2288,C$21))=B$21,MAX(J$3:J2287)+1,0))</f>
        <v>0</v>
      </c>
      <c r="K2288" s="6">
        <f>IF(AND(O2288=B$23,Q2288=B$24),MAX(K$3:K2287)+1,0)</f>
        <v>0</v>
      </c>
    </row>
    <row r="2289" spans="10:11" ht="15" customHeight="1" x14ac:dyDescent="0.15">
      <c r="J2289" s="3">
        <f>IF(T2289="",0,IF(INT(LEFT(T2289,C$21))=B$21,MAX(J$3:J2288)+1,0))</f>
        <v>0</v>
      </c>
      <c r="K2289" s="6">
        <f>IF(AND(O2289=B$23,Q2289=B$24),MAX(K$3:K2288)+1,0)</f>
        <v>0</v>
      </c>
    </row>
    <row r="2290" spans="10:11" ht="15" customHeight="1" x14ac:dyDescent="0.15">
      <c r="J2290" s="3">
        <f>IF(T2290="",0,IF(INT(LEFT(T2290,C$21))=B$21,MAX(J$3:J2289)+1,0))</f>
        <v>0</v>
      </c>
      <c r="K2290" s="6">
        <f>IF(AND(O2290=B$23,Q2290=B$24),MAX(K$3:K2289)+1,0)</f>
        <v>0</v>
      </c>
    </row>
    <row r="2291" spans="10:11" ht="15" customHeight="1" x14ac:dyDescent="0.15">
      <c r="J2291" s="3">
        <f>IF(T2291="",0,IF(INT(LEFT(T2291,C$21))=B$21,MAX(J$3:J2290)+1,0))</f>
        <v>0</v>
      </c>
      <c r="K2291" s="6">
        <f>IF(AND(O2291=B$23,Q2291=B$24),MAX(K$3:K2290)+1,0)</f>
        <v>0</v>
      </c>
    </row>
    <row r="2292" spans="10:11" ht="15" customHeight="1" x14ac:dyDescent="0.15">
      <c r="J2292" s="3">
        <f>IF(T2292="",0,IF(INT(LEFT(T2292,C$21))=B$21,MAX(J$3:J2291)+1,0))</f>
        <v>0</v>
      </c>
      <c r="K2292" s="6">
        <f>IF(AND(O2292=B$23,Q2292=B$24),MAX(K$3:K2291)+1,0)</f>
        <v>0</v>
      </c>
    </row>
    <row r="2293" spans="10:11" ht="15" customHeight="1" x14ac:dyDescent="0.15">
      <c r="J2293" s="3">
        <f>IF(T2293="",0,IF(INT(LEFT(T2293,C$21))=B$21,MAX(J$3:J2292)+1,0))</f>
        <v>0</v>
      </c>
      <c r="K2293" s="6">
        <f>IF(AND(O2293=B$23,Q2293=B$24),MAX(K$3:K2292)+1,0)</f>
        <v>0</v>
      </c>
    </row>
    <row r="2294" spans="10:11" ht="15" customHeight="1" x14ac:dyDescent="0.15">
      <c r="J2294" s="3">
        <f>IF(T2294="",0,IF(INT(LEFT(T2294,C$21))=B$21,MAX(J$3:J2293)+1,0))</f>
        <v>0</v>
      </c>
      <c r="K2294" s="6">
        <f>IF(AND(O2294=B$23,Q2294=B$24),MAX(K$3:K2293)+1,0)</f>
        <v>0</v>
      </c>
    </row>
    <row r="2295" spans="10:11" ht="15" customHeight="1" x14ac:dyDescent="0.15">
      <c r="J2295" s="3">
        <f>IF(T2295="",0,IF(INT(LEFT(T2295,C$21))=B$21,MAX(J$3:J2294)+1,0))</f>
        <v>0</v>
      </c>
      <c r="K2295" s="6">
        <f>IF(AND(O2295=B$23,Q2295=B$24),MAX(K$3:K2294)+1,0)</f>
        <v>0</v>
      </c>
    </row>
    <row r="2296" spans="10:11" ht="15" customHeight="1" x14ac:dyDescent="0.15">
      <c r="J2296" s="3">
        <f>IF(T2296="",0,IF(INT(LEFT(T2296,C$21))=B$21,MAX(J$3:J2295)+1,0))</f>
        <v>0</v>
      </c>
      <c r="K2296" s="6">
        <f>IF(AND(O2296=B$23,Q2296=B$24),MAX(K$3:K2295)+1,0)</f>
        <v>0</v>
      </c>
    </row>
    <row r="2297" spans="10:11" ht="15" customHeight="1" x14ac:dyDescent="0.15">
      <c r="J2297" s="3">
        <f>IF(T2297="",0,IF(INT(LEFT(T2297,C$21))=B$21,MAX(J$3:J2296)+1,0))</f>
        <v>0</v>
      </c>
      <c r="K2297" s="6">
        <f>IF(AND(O2297=B$23,Q2297=B$24),MAX(K$3:K2296)+1,0)</f>
        <v>0</v>
      </c>
    </row>
    <row r="2298" spans="10:11" ht="15" customHeight="1" x14ac:dyDescent="0.15">
      <c r="J2298" s="3">
        <f>IF(T2298="",0,IF(INT(LEFT(T2298,C$21))=B$21,MAX(J$3:J2297)+1,0))</f>
        <v>0</v>
      </c>
      <c r="K2298" s="6">
        <f>IF(AND(O2298=B$23,Q2298=B$24),MAX(K$3:K2297)+1,0)</f>
        <v>0</v>
      </c>
    </row>
    <row r="2299" spans="10:11" ht="15" customHeight="1" x14ac:dyDescent="0.15">
      <c r="J2299" s="3">
        <f>IF(T2299="",0,IF(INT(LEFT(T2299,C$21))=B$21,MAX(J$3:J2298)+1,0))</f>
        <v>0</v>
      </c>
      <c r="K2299" s="6">
        <f>IF(AND(O2299=B$23,Q2299=B$24),MAX(K$3:K2298)+1,0)</f>
        <v>0</v>
      </c>
    </row>
    <row r="2300" spans="10:11" ht="15" customHeight="1" x14ac:dyDescent="0.15">
      <c r="J2300" s="3">
        <f>IF(T2300="",0,IF(INT(LEFT(T2300,C$21))=B$21,MAX(J$3:J2299)+1,0))</f>
        <v>0</v>
      </c>
      <c r="K2300" s="6">
        <f>IF(AND(O2300=B$23,Q2300=B$24),MAX(K$3:K2299)+1,0)</f>
        <v>0</v>
      </c>
    </row>
    <row r="2301" spans="10:11" ht="15" customHeight="1" x14ac:dyDescent="0.15">
      <c r="J2301" s="3">
        <f>IF(T2301="",0,IF(INT(LEFT(T2301,C$21))=B$21,MAX(J$3:J2300)+1,0))</f>
        <v>0</v>
      </c>
      <c r="K2301" s="6">
        <f>IF(AND(O2301=B$23,Q2301=B$24),MAX(K$3:K2300)+1,0)</f>
        <v>0</v>
      </c>
    </row>
    <row r="2302" spans="10:11" ht="15" customHeight="1" x14ac:dyDescent="0.15">
      <c r="J2302" s="3">
        <f>IF(T2302="",0,IF(INT(LEFT(T2302,C$21))=B$21,MAX(J$3:J2301)+1,0))</f>
        <v>0</v>
      </c>
      <c r="K2302" s="6">
        <f>IF(AND(O2302=B$23,Q2302=B$24),MAX(K$3:K2301)+1,0)</f>
        <v>0</v>
      </c>
    </row>
    <row r="2303" spans="10:11" ht="15" customHeight="1" x14ac:dyDescent="0.15">
      <c r="J2303" s="3">
        <f>IF(T2303="",0,IF(INT(LEFT(T2303,C$21))=B$21,MAX(J$3:J2302)+1,0))</f>
        <v>0</v>
      </c>
      <c r="K2303" s="6">
        <f>IF(AND(O2303=B$23,Q2303=B$24),MAX(K$3:K2302)+1,0)</f>
        <v>0</v>
      </c>
    </row>
    <row r="2304" spans="10:11" ht="15" customHeight="1" x14ac:dyDescent="0.15">
      <c r="J2304" s="3">
        <f>IF(T2304="",0,IF(INT(LEFT(T2304,C$21))=B$21,MAX(J$3:J2303)+1,0))</f>
        <v>0</v>
      </c>
      <c r="K2304" s="6">
        <f>IF(AND(O2304=B$23,Q2304=B$24),MAX(K$3:K2303)+1,0)</f>
        <v>0</v>
      </c>
    </row>
    <row r="2305" spans="10:11" ht="15" customHeight="1" x14ac:dyDescent="0.15">
      <c r="J2305" s="3">
        <f>IF(T2305="",0,IF(INT(LEFT(T2305,C$21))=B$21,MAX(J$3:J2304)+1,0))</f>
        <v>0</v>
      </c>
      <c r="K2305" s="6">
        <f>IF(AND(O2305=B$23,Q2305=B$24),MAX(K$3:K2304)+1,0)</f>
        <v>0</v>
      </c>
    </row>
    <row r="2306" spans="10:11" ht="15" customHeight="1" x14ac:dyDescent="0.15">
      <c r="J2306" s="3">
        <f>IF(T2306="",0,IF(INT(LEFT(T2306,C$21))=B$21,MAX(J$3:J2305)+1,0))</f>
        <v>0</v>
      </c>
      <c r="K2306" s="6">
        <f>IF(AND(O2306=B$23,Q2306=B$24),MAX(K$3:K2305)+1,0)</f>
        <v>0</v>
      </c>
    </row>
    <row r="2307" spans="10:11" ht="15" customHeight="1" x14ac:dyDescent="0.15">
      <c r="J2307" s="3">
        <f>IF(T2307="",0,IF(INT(LEFT(T2307,C$21))=B$21,MAX(J$3:J2306)+1,0))</f>
        <v>0</v>
      </c>
      <c r="K2307" s="6">
        <f>IF(AND(O2307=B$23,Q2307=B$24),MAX(K$3:K2306)+1,0)</f>
        <v>0</v>
      </c>
    </row>
    <row r="2308" spans="10:11" ht="15" customHeight="1" x14ac:dyDescent="0.15">
      <c r="J2308" s="3">
        <f>IF(T2308="",0,IF(INT(LEFT(T2308,C$21))=B$21,MAX(J$3:J2307)+1,0))</f>
        <v>0</v>
      </c>
      <c r="K2308" s="6">
        <f>IF(AND(O2308=B$23,Q2308=B$24),MAX(K$3:K2307)+1,0)</f>
        <v>0</v>
      </c>
    </row>
    <row r="2309" spans="10:11" ht="15" customHeight="1" x14ac:dyDescent="0.15">
      <c r="J2309" s="3">
        <f>IF(T2309="",0,IF(INT(LEFT(T2309,C$21))=B$21,MAX(J$3:J2308)+1,0))</f>
        <v>0</v>
      </c>
      <c r="K2309" s="6">
        <f>IF(AND(O2309=B$23,Q2309=B$24),MAX(K$3:K2308)+1,0)</f>
        <v>0</v>
      </c>
    </row>
    <row r="2310" spans="10:11" ht="15" customHeight="1" x14ac:dyDescent="0.15">
      <c r="J2310" s="3">
        <f>IF(T2310="",0,IF(INT(LEFT(T2310,C$21))=B$21,MAX(J$3:J2309)+1,0))</f>
        <v>0</v>
      </c>
      <c r="K2310" s="6">
        <f>IF(AND(O2310=B$23,Q2310=B$24),MAX(K$3:K2309)+1,0)</f>
        <v>0</v>
      </c>
    </row>
    <row r="2311" spans="10:11" ht="15" customHeight="1" x14ac:dyDescent="0.15">
      <c r="J2311" s="3">
        <f>IF(T2311="",0,IF(INT(LEFT(T2311,C$21))=B$21,MAX(J$3:J2310)+1,0))</f>
        <v>0</v>
      </c>
      <c r="K2311" s="6">
        <f>IF(AND(O2311=B$23,Q2311=B$24),MAX(K$3:K2310)+1,0)</f>
        <v>0</v>
      </c>
    </row>
    <row r="2312" spans="10:11" ht="15" customHeight="1" x14ac:dyDescent="0.15">
      <c r="J2312" s="3">
        <f>IF(T2312="",0,IF(INT(LEFT(T2312,C$21))=B$21,MAX(J$3:J2311)+1,0))</f>
        <v>0</v>
      </c>
      <c r="K2312" s="6">
        <f>IF(AND(O2312=B$23,Q2312=B$24),MAX(K$3:K2311)+1,0)</f>
        <v>0</v>
      </c>
    </row>
    <row r="2313" spans="10:11" ht="15" customHeight="1" x14ac:dyDescent="0.15">
      <c r="J2313" s="3">
        <f>IF(T2313="",0,IF(INT(LEFT(T2313,C$21))=B$21,MAX(J$3:J2312)+1,0))</f>
        <v>0</v>
      </c>
      <c r="K2313" s="6">
        <f>IF(AND(O2313=B$23,Q2313=B$24),MAX(K$3:K2312)+1,0)</f>
        <v>0</v>
      </c>
    </row>
    <row r="2314" spans="10:11" ht="15" customHeight="1" x14ac:dyDescent="0.15">
      <c r="J2314" s="3">
        <f>IF(T2314="",0,IF(INT(LEFT(T2314,C$21))=B$21,MAX(J$3:J2313)+1,0))</f>
        <v>0</v>
      </c>
      <c r="K2314" s="6">
        <f>IF(AND(O2314=B$23,Q2314=B$24),MAX(K$3:K2313)+1,0)</f>
        <v>0</v>
      </c>
    </row>
    <row r="2315" spans="10:11" ht="15" customHeight="1" x14ac:dyDescent="0.15">
      <c r="J2315" s="3">
        <f>IF(T2315="",0,IF(INT(LEFT(T2315,C$21))=B$21,MAX(J$3:J2314)+1,0))</f>
        <v>0</v>
      </c>
      <c r="K2315" s="6">
        <f>IF(AND(O2315=B$23,Q2315=B$24),MAX(K$3:K2314)+1,0)</f>
        <v>0</v>
      </c>
    </row>
    <row r="2316" spans="10:11" ht="15" customHeight="1" x14ac:dyDescent="0.15">
      <c r="J2316" s="3">
        <f>IF(T2316="",0,IF(INT(LEFT(T2316,C$21))=B$21,MAX(J$3:J2315)+1,0))</f>
        <v>0</v>
      </c>
      <c r="K2316" s="6">
        <f>IF(AND(O2316=B$23,Q2316=B$24),MAX(K$3:K2315)+1,0)</f>
        <v>0</v>
      </c>
    </row>
    <row r="2317" spans="10:11" ht="15" customHeight="1" x14ac:dyDescent="0.15">
      <c r="J2317" s="3">
        <f>IF(T2317="",0,IF(INT(LEFT(T2317,C$21))=B$21,MAX(J$3:J2316)+1,0))</f>
        <v>0</v>
      </c>
      <c r="K2317" s="6">
        <f>IF(AND(O2317=B$23,Q2317=B$24),MAX(K$3:K2316)+1,0)</f>
        <v>0</v>
      </c>
    </row>
    <row r="2318" spans="10:11" ht="15" customHeight="1" x14ac:dyDescent="0.15">
      <c r="J2318" s="3">
        <f>IF(T2318="",0,IF(INT(LEFT(T2318,C$21))=B$21,MAX(J$3:J2317)+1,0))</f>
        <v>0</v>
      </c>
      <c r="K2318" s="6">
        <f>IF(AND(O2318=B$23,Q2318=B$24),MAX(K$3:K2317)+1,0)</f>
        <v>0</v>
      </c>
    </row>
    <row r="2319" spans="10:11" ht="15" customHeight="1" x14ac:dyDescent="0.15">
      <c r="J2319" s="3">
        <f>IF(T2319="",0,IF(INT(LEFT(T2319,C$21))=B$21,MAX(J$3:J2318)+1,0))</f>
        <v>0</v>
      </c>
      <c r="K2319" s="6">
        <f>IF(AND(O2319=B$23,Q2319=B$24),MAX(K$3:K2318)+1,0)</f>
        <v>0</v>
      </c>
    </row>
    <row r="2320" spans="10:11" ht="15" customHeight="1" x14ac:dyDescent="0.15">
      <c r="J2320" s="3">
        <f>IF(T2320="",0,IF(INT(LEFT(T2320,C$21))=B$21,MAX(J$3:J2319)+1,0))</f>
        <v>0</v>
      </c>
      <c r="K2320" s="6">
        <f>IF(AND(O2320=B$23,Q2320=B$24),MAX(K$3:K2319)+1,0)</f>
        <v>0</v>
      </c>
    </row>
    <row r="2321" spans="10:11" ht="15" customHeight="1" x14ac:dyDescent="0.15">
      <c r="J2321" s="3">
        <f>IF(T2321="",0,IF(INT(LEFT(T2321,C$21))=B$21,MAX(J$3:J2320)+1,0))</f>
        <v>0</v>
      </c>
      <c r="K2321" s="6">
        <f>IF(AND(O2321=B$23,Q2321=B$24),MAX(K$3:K2320)+1,0)</f>
        <v>0</v>
      </c>
    </row>
    <row r="2322" spans="10:11" ht="15" customHeight="1" x14ac:dyDescent="0.15">
      <c r="J2322" s="3">
        <f>IF(T2322="",0,IF(INT(LEFT(T2322,C$21))=B$21,MAX(J$3:J2321)+1,0))</f>
        <v>0</v>
      </c>
      <c r="K2322" s="6">
        <f>IF(AND(O2322=B$23,Q2322=B$24),MAX(K$3:K2321)+1,0)</f>
        <v>0</v>
      </c>
    </row>
    <row r="2323" spans="10:11" ht="15" customHeight="1" x14ac:dyDescent="0.15">
      <c r="J2323" s="3">
        <f>IF(T2323="",0,IF(INT(LEFT(T2323,C$21))=B$21,MAX(J$3:J2322)+1,0))</f>
        <v>0</v>
      </c>
      <c r="K2323" s="6">
        <f>IF(AND(O2323=B$23,Q2323=B$24),MAX(K$3:K2322)+1,0)</f>
        <v>0</v>
      </c>
    </row>
    <row r="2324" spans="10:11" ht="15" customHeight="1" x14ac:dyDescent="0.15">
      <c r="J2324" s="3">
        <f>IF(T2324="",0,IF(INT(LEFT(T2324,C$21))=B$21,MAX(J$3:J2323)+1,0))</f>
        <v>0</v>
      </c>
      <c r="K2324" s="6">
        <f>IF(AND(O2324=B$23,Q2324=B$24),MAX(K$3:K2323)+1,0)</f>
        <v>0</v>
      </c>
    </row>
    <row r="2325" spans="10:11" ht="15" customHeight="1" x14ac:dyDescent="0.15">
      <c r="J2325" s="3">
        <f>IF(T2325="",0,IF(INT(LEFT(T2325,C$21))=B$21,MAX(J$3:J2324)+1,0))</f>
        <v>0</v>
      </c>
      <c r="K2325" s="6">
        <f>IF(AND(O2325=B$23,Q2325=B$24),MAX(K$3:K2324)+1,0)</f>
        <v>0</v>
      </c>
    </row>
    <row r="2326" spans="10:11" ht="15" customHeight="1" x14ac:dyDescent="0.15">
      <c r="J2326" s="3">
        <f>IF(T2326="",0,IF(INT(LEFT(T2326,C$21))=B$21,MAX(J$3:J2325)+1,0))</f>
        <v>0</v>
      </c>
      <c r="K2326" s="6">
        <f>IF(AND(O2326=B$23,Q2326=B$24),MAX(K$3:K2325)+1,0)</f>
        <v>0</v>
      </c>
    </row>
    <row r="2327" spans="10:11" ht="15" customHeight="1" x14ac:dyDescent="0.15">
      <c r="J2327" s="3">
        <f>IF(T2327="",0,IF(INT(LEFT(T2327,C$21))=B$21,MAX(J$3:J2326)+1,0))</f>
        <v>0</v>
      </c>
      <c r="K2327" s="6">
        <f>IF(AND(O2327=B$23,Q2327=B$24),MAX(K$3:K2326)+1,0)</f>
        <v>0</v>
      </c>
    </row>
    <row r="2328" spans="10:11" ht="15" customHeight="1" x14ac:dyDescent="0.15">
      <c r="J2328" s="3">
        <f>IF(T2328="",0,IF(INT(LEFT(T2328,C$21))=B$21,MAX(J$3:J2327)+1,0))</f>
        <v>0</v>
      </c>
      <c r="K2328" s="6">
        <f>IF(AND(O2328=B$23,Q2328=B$24),MAX(K$3:K2327)+1,0)</f>
        <v>0</v>
      </c>
    </row>
    <row r="2329" spans="10:11" ht="15" customHeight="1" x14ac:dyDescent="0.15">
      <c r="J2329" s="3">
        <f>IF(T2329="",0,IF(INT(LEFT(T2329,C$21))=B$21,MAX(J$3:J2328)+1,0))</f>
        <v>0</v>
      </c>
      <c r="K2329" s="6">
        <f>IF(AND(O2329=B$23,Q2329=B$24),MAX(K$3:K2328)+1,0)</f>
        <v>0</v>
      </c>
    </row>
    <row r="2330" spans="10:11" ht="15" customHeight="1" x14ac:dyDescent="0.15">
      <c r="J2330" s="3">
        <f>IF(T2330="",0,IF(INT(LEFT(T2330,C$21))=B$21,MAX(J$3:J2329)+1,0))</f>
        <v>0</v>
      </c>
      <c r="K2330" s="6">
        <f>IF(AND(O2330=B$23,Q2330=B$24),MAX(K$3:K2329)+1,0)</f>
        <v>0</v>
      </c>
    </row>
    <row r="2331" spans="10:11" ht="15" customHeight="1" x14ac:dyDescent="0.15">
      <c r="J2331" s="3">
        <f>IF(T2331="",0,IF(INT(LEFT(T2331,C$21))=B$21,MAX(J$3:J2330)+1,0))</f>
        <v>0</v>
      </c>
      <c r="K2331" s="6">
        <f>IF(AND(O2331=B$23,Q2331=B$24),MAX(K$3:K2330)+1,0)</f>
        <v>0</v>
      </c>
    </row>
    <row r="2332" spans="10:11" ht="15" customHeight="1" x14ac:dyDescent="0.15">
      <c r="J2332" s="3">
        <f>IF(T2332="",0,IF(INT(LEFT(T2332,C$21))=B$21,MAX(J$3:J2331)+1,0))</f>
        <v>0</v>
      </c>
      <c r="K2332" s="6">
        <f>IF(AND(O2332=B$23,Q2332=B$24),MAX(K$3:K2331)+1,0)</f>
        <v>0</v>
      </c>
    </row>
    <row r="2333" spans="10:11" ht="15" customHeight="1" x14ac:dyDescent="0.15">
      <c r="J2333" s="3">
        <f>IF(T2333="",0,IF(INT(LEFT(T2333,C$21))=B$21,MAX(J$3:J2332)+1,0))</f>
        <v>0</v>
      </c>
      <c r="K2333" s="6">
        <f>IF(AND(O2333=B$23,Q2333=B$24),MAX(K$3:K2332)+1,0)</f>
        <v>0</v>
      </c>
    </row>
    <row r="2334" spans="10:11" ht="15" customHeight="1" x14ac:dyDescent="0.15">
      <c r="J2334" s="3">
        <f>IF(T2334="",0,IF(INT(LEFT(T2334,C$21))=B$21,MAX(J$3:J2333)+1,0))</f>
        <v>0</v>
      </c>
      <c r="K2334" s="6">
        <f>IF(AND(O2334=B$23,Q2334=B$24),MAX(K$3:K2333)+1,0)</f>
        <v>0</v>
      </c>
    </row>
    <row r="2335" spans="10:11" ht="15" customHeight="1" x14ac:dyDescent="0.15">
      <c r="J2335" s="3">
        <f>IF(T2335="",0,IF(INT(LEFT(T2335,C$21))=B$21,MAX(J$3:J2334)+1,0))</f>
        <v>0</v>
      </c>
      <c r="K2335" s="6">
        <f>IF(AND(O2335=B$23,Q2335=B$24),MAX(K$3:K2334)+1,0)</f>
        <v>0</v>
      </c>
    </row>
    <row r="2336" spans="10:11" ht="15" customHeight="1" x14ac:dyDescent="0.15">
      <c r="J2336" s="3">
        <f>IF(T2336="",0,IF(INT(LEFT(T2336,C$21))=B$21,MAX(J$3:J2335)+1,0))</f>
        <v>0</v>
      </c>
      <c r="K2336" s="6">
        <f>IF(AND(O2336=B$23,Q2336=B$24),MAX(K$3:K2335)+1,0)</f>
        <v>0</v>
      </c>
    </row>
    <row r="2337" spans="10:11" ht="15" customHeight="1" x14ac:dyDescent="0.15">
      <c r="J2337" s="3">
        <f>IF(T2337="",0,IF(INT(LEFT(T2337,C$21))=B$21,MAX(J$3:J2336)+1,0))</f>
        <v>0</v>
      </c>
      <c r="K2337" s="6">
        <f>IF(AND(O2337=B$23,Q2337=B$24),MAX(K$3:K2336)+1,0)</f>
        <v>0</v>
      </c>
    </row>
    <row r="2338" spans="10:11" ht="15" customHeight="1" x14ac:dyDescent="0.15">
      <c r="J2338" s="3">
        <f>IF(T2338="",0,IF(INT(LEFT(T2338,C$21))=B$21,MAX(J$3:J2337)+1,0))</f>
        <v>0</v>
      </c>
      <c r="K2338" s="6">
        <f>IF(AND(O2338=B$23,Q2338=B$24),MAX(K$3:K2337)+1,0)</f>
        <v>0</v>
      </c>
    </row>
    <row r="2339" spans="10:11" ht="15" customHeight="1" x14ac:dyDescent="0.15">
      <c r="J2339" s="3">
        <f>IF(T2339="",0,IF(INT(LEFT(T2339,C$21))=B$21,MAX(J$3:J2338)+1,0))</f>
        <v>0</v>
      </c>
      <c r="K2339" s="6">
        <f>IF(AND(O2339=B$23,Q2339=B$24),MAX(K$3:K2338)+1,0)</f>
        <v>0</v>
      </c>
    </row>
    <row r="2340" spans="10:11" ht="15" customHeight="1" x14ac:dyDescent="0.15">
      <c r="J2340" s="3">
        <f>IF(T2340="",0,IF(INT(LEFT(T2340,C$21))=B$21,MAX(J$3:J2339)+1,0))</f>
        <v>0</v>
      </c>
      <c r="K2340" s="6">
        <f>IF(AND(O2340=B$23,Q2340=B$24),MAX(K$3:K2339)+1,0)</f>
        <v>0</v>
      </c>
    </row>
    <row r="2341" spans="10:11" ht="15" customHeight="1" x14ac:dyDescent="0.15">
      <c r="J2341" s="3">
        <f>IF(T2341="",0,IF(INT(LEFT(T2341,C$21))=B$21,MAX(J$3:J2340)+1,0))</f>
        <v>0</v>
      </c>
      <c r="K2341" s="6">
        <f>IF(AND(O2341=B$23,Q2341=B$24),MAX(K$3:K2340)+1,0)</f>
        <v>0</v>
      </c>
    </row>
    <row r="2342" spans="10:11" ht="15" customHeight="1" x14ac:dyDescent="0.15">
      <c r="J2342" s="3">
        <f>IF(T2342="",0,IF(INT(LEFT(T2342,C$21))=B$21,MAX(J$3:J2341)+1,0))</f>
        <v>0</v>
      </c>
      <c r="K2342" s="6">
        <f>IF(AND(O2342=B$23,Q2342=B$24),MAX(K$3:K2341)+1,0)</f>
        <v>0</v>
      </c>
    </row>
    <row r="2343" spans="10:11" ht="15" customHeight="1" x14ac:dyDescent="0.15">
      <c r="J2343" s="3">
        <f>IF(T2343="",0,IF(INT(LEFT(T2343,C$21))=B$21,MAX(J$3:J2342)+1,0))</f>
        <v>0</v>
      </c>
      <c r="K2343" s="6">
        <f>IF(AND(O2343=B$23,Q2343=B$24),MAX(K$3:K2342)+1,0)</f>
        <v>0</v>
      </c>
    </row>
    <row r="2344" spans="10:11" ht="15" customHeight="1" x14ac:dyDescent="0.15">
      <c r="J2344" s="3">
        <f>IF(T2344="",0,IF(INT(LEFT(T2344,C$21))=B$21,MAX(J$3:J2343)+1,0))</f>
        <v>0</v>
      </c>
      <c r="K2344" s="6">
        <f>IF(AND(O2344=B$23,Q2344=B$24),MAX(K$3:K2343)+1,0)</f>
        <v>0</v>
      </c>
    </row>
    <row r="2345" spans="10:11" ht="15" customHeight="1" x14ac:dyDescent="0.15">
      <c r="J2345" s="3">
        <f>IF(T2345="",0,IF(INT(LEFT(T2345,C$21))=B$21,MAX(J$3:J2344)+1,0))</f>
        <v>0</v>
      </c>
      <c r="K2345" s="6">
        <f>IF(AND(O2345=B$23,Q2345=B$24),MAX(K$3:K2344)+1,0)</f>
        <v>0</v>
      </c>
    </row>
    <row r="2346" spans="10:11" ht="15" customHeight="1" x14ac:dyDescent="0.15">
      <c r="J2346" s="3">
        <f>IF(T2346="",0,IF(INT(LEFT(T2346,C$21))=B$21,MAX(J$3:J2345)+1,0))</f>
        <v>0</v>
      </c>
      <c r="K2346" s="6">
        <f>IF(AND(O2346=B$23,Q2346=B$24),MAX(K$3:K2345)+1,0)</f>
        <v>0</v>
      </c>
    </row>
    <row r="2347" spans="10:11" ht="15" customHeight="1" x14ac:dyDescent="0.15">
      <c r="J2347" s="3">
        <f>IF(T2347="",0,IF(INT(LEFT(T2347,C$21))=B$21,MAX(J$3:J2346)+1,0))</f>
        <v>0</v>
      </c>
      <c r="K2347" s="6">
        <f>IF(AND(O2347=B$23,Q2347=B$24),MAX(K$3:K2346)+1,0)</f>
        <v>0</v>
      </c>
    </row>
    <row r="2348" spans="10:11" ht="15" customHeight="1" x14ac:dyDescent="0.15">
      <c r="J2348" s="3">
        <f>IF(T2348="",0,IF(INT(LEFT(T2348,C$21))=B$21,MAX(J$3:J2347)+1,0))</f>
        <v>0</v>
      </c>
      <c r="K2348" s="6">
        <f>IF(AND(O2348=B$23,Q2348=B$24),MAX(K$3:K2347)+1,0)</f>
        <v>0</v>
      </c>
    </row>
    <row r="2349" spans="10:11" ht="15" customHeight="1" x14ac:dyDescent="0.15">
      <c r="J2349" s="3">
        <f>IF(T2349="",0,IF(INT(LEFT(T2349,C$21))=B$21,MAX(J$3:J2348)+1,0))</f>
        <v>0</v>
      </c>
      <c r="K2349" s="6">
        <f>IF(AND(O2349=B$23,Q2349=B$24),MAX(K$3:K2348)+1,0)</f>
        <v>0</v>
      </c>
    </row>
    <row r="2350" spans="10:11" ht="15" customHeight="1" x14ac:dyDescent="0.15">
      <c r="J2350" s="3">
        <f>IF(T2350="",0,IF(INT(LEFT(T2350,C$21))=B$21,MAX(J$3:J2349)+1,0))</f>
        <v>0</v>
      </c>
      <c r="K2350" s="6">
        <f>IF(AND(O2350=B$23,Q2350=B$24),MAX(K$3:K2349)+1,0)</f>
        <v>0</v>
      </c>
    </row>
    <row r="2351" spans="10:11" ht="15" customHeight="1" x14ac:dyDescent="0.15">
      <c r="J2351" s="3">
        <f>IF(T2351="",0,IF(INT(LEFT(T2351,C$21))=B$21,MAX(J$3:J2350)+1,0))</f>
        <v>0</v>
      </c>
      <c r="K2351" s="6">
        <f>IF(AND(O2351=B$23,Q2351=B$24),MAX(K$3:K2350)+1,0)</f>
        <v>0</v>
      </c>
    </row>
    <row r="2352" spans="10:11" ht="15" customHeight="1" x14ac:dyDescent="0.15">
      <c r="J2352" s="3">
        <f>IF(T2352="",0,IF(INT(LEFT(T2352,C$21))=B$21,MAX(J$3:J2351)+1,0))</f>
        <v>0</v>
      </c>
      <c r="K2352" s="6">
        <f>IF(AND(O2352=B$23,Q2352=B$24),MAX(K$3:K2351)+1,0)</f>
        <v>0</v>
      </c>
    </row>
    <row r="2353" spans="10:11" ht="15" customHeight="1" x14ac:dyDescent="0.15">
      <c r="J2353" s="3">
        <f>IF(T2353="",0,IF(INT(LEFT(T2353,C$21))=B$21,MAX(J$3:J2352)+1,0))</f>
        <v>0</v>
      </c>
      <c r="K2353" s="6">
        <f>IF(AND(O2353=B$23,Q2353=B$24),MAX(K$3:K2352)+1,0)</f>
        <v>0</v>
      </c>
    </row>
    <row r="2354" spans="10:11" ht="15" customHeight="1" x14ac:dyDescent="0.15">
      <c r="J2354" s="3">
        <f>IF(T2354="",0,IF(INT(LEFT(T2354,C$21))=B$21,MAX(J$3:J2353)+1,0))</f>
        <v>0</v>
      </c>
      <c r="K2354" s="6">
        <f>IF(AND(O2354=B$23,Q2354=B$24),MAX(K$3:K2353)+1,0)</f>
        <v>0</v>
      </c>
    </row>
    <row r="2355" spans="10:11" ht="15" customHeight="1" x14ac:dyDescent="0.15">
      <c r="J2355" s="3">
        <f>IF(T2355="",0,IF(INT(LEFT(T2355,C$21))=B$21,MAX(J$3:J2354)+1,0))</f>
        <v>0</v>
      </c>
      <c r="K2355" s="6">
        <f>IF(AND(O2355=B$23,Q2355=B$24),MAX(K$3:K2354)+1,0)</f>
        <v>0</v>
      </c>
    </row>
    <row r="2356" spans="10:11" ht="15" customHeight="1" x14ac:dyDescent="0.15">
      <c r="J2356" s="3">
        <f>IF(T2356="",0,IF(INT(LEFT(T2356,C$21))=B$21,MAX(J$3:J2355)+1,0))</f>
        <v>0</v>
      </c>
      <c r="K2356" s="6">
        <f>IF(AND(O2356=B$23,Q2356=B$24),MAX(K$3:K2355)+1,0)</f>
        <v>0</v>
      </c>
    </row>
    <row r="2357" spans="10:11" ht="15" customHeight="1" x14ac:dyDescent="0.15">
      <c r="J2357" s="3">
        <f>IF(T2357="",0,IF(INT(LEFT(T2357,C$21))=B$21,MAX(J$3:J2356)+1,0))</f>
        <v>0</v>
      </c>
      <c r="K2357" s="6">
        <f>IF(AND(O2357=B$23,Q2357=B$24),MAX(K$3:K2356)+1,0)</f>
        <v>0</v>
      </c>
    </row>
    <row r="2358" spans="10:11" ht="15" customHeight="1" x14ac:dyDescent="0.15">
      <c r="J2358" s="3">
        <f>IF(T2358="",0,IF(INT(LEFT(T2358,C$21))=B$21,MAX(J$3:J2357)+1,0))</f>
        <v>0</v>
      </c>
      <c r="K2358" s="6">
        <f>IF(AND(O2358=B$23,Q2358=B$24),MAX(K$3:K2357)+1,0)</f>
        <v>0</v>
      </c>
    </row>
    <row r="2359" spans="10:11" ht="15" customHeight="1" x14ac:dyDescent="0.15">
      <c r="J2359" s="3">
        <f>IF(T2359="",0,IF(INT(LEFT(T2359,C$21))=B$21,MAX(J$3:J2358)+1,0))</f>
        <v>0</v>
      </c>
      <c r="K2359" s="6">
        <f>IF(AND(O2359=B$23,Q2359=B$24),MAX(K$3:K2358)+1,0)</f>
        <v>0</v>
      </c>
    </row>
    <row r="2360" spans="10:11" ht="15" customHeight="1" x14ac:dyDescent="0.15">
      <c r="J2360" s="3">
        <f>IF(T2360="",0,IF(INT(LEFT(T2360,C$21))=B$21,MAX(J$3:J2359)+1,0))</f>
        <v>0</v>
      </c>
      <c r="K2360" s="6">
        <f>IF(AND(O2360=B$23,Q2360=B$24),MAX(K$3:K2359)+1,0)</f>
        <v>0</v>
      </c>
    </row>
    <row r="2361" spans="10:11" ht="15" customHeight="1" x14ac:dyDescent="0.15">
      <c r="J2361" s="3">
        <f>IF(T2361="",0,IF(INT(LEFT(T2361,C$21))=B$21,MAX(J$3:J2360)+1,0))</f>
        <v>0</v>
      </c>
      <c r="K2361" s="6">
        <f>IF(AND(O2361=B$23,Q2361=B$24),MAX(K$3:K2360)+1,0)</f>
        <v>0</v>
      </c>
    </row>
    <row r="2362" spans="10:11" ht="15" customHeight="1" x14ac:dyDescent="0.15">
      <c r="J2362" s="3">
        <f>IF(T2362="",0,IF(INT(LEFT(T2362,C$21))=B$21,MAX(J$3:J2361)+1,0))</f>
        <v>0</v>
      </c>
      <c r="K2362" s="6">
        <f>IF(AND(O2362=B$23,Q2362=B$24),MAX(K$3:K2361)+1,0)</f>
        <v>0</v>
      </c>
    </row>
    <row r="2363" spans="10:11" ht="15" customHeight="1" x14ac:dyDescent="0.15">
      <c r="J2363" s="3">
        <f>IF(T2363="",0,IF(INT(LEFT(T2363,C$21))=B$21,MAX(J$3:J2362)+1,0))</f>
        <v>0</v>
      </c>
      <c r="K2363" s="6">
        <f>IF(AND(O2363=B$23,Q2363=B$24),MAX(K$3:K2362)+1,0)</f>
        <v>0</v>
      </c>
    </row>
    <row r="2364" spans="10:11" ht="15" customHeight="1" x14ac:dyDescent="0.15">
      <c r="J2364" s="3">
        <f>IF(T2364="",0,IF(INT(LEFT(T2364,C$21))=B$21,MAX(J$3:J2363)+1,0))</f>
        <v>0</v>
      </c>
      <c r="K2364" s="6">
        <f>IF(AND(O2364=B$23,Q2364=B$24),MAX(K$3:K2363)+1,0)</f>
        <v>0</v>
      </c>
    </row>
    <row r="2365" spans="10:11" ht="15" customHeight="1" x14ac:dyDescent="0.15">
      <c r="J2365" s="3">
        <f>IF(T2365="",0,IF(INT(LEFT(T2365,C$21))=B$21,MAX(J$3:J2364)+1,0))</f>
        <v>0</v>
      </c>
      <c r="K2365" s="6">
        <f>IF(AND(O2365=B$23,Q2365=B$24),MAX(K$3:K2364)+1,0)</f>
        <v>0</v>
      </c>
    </row>
    <row r="2366" spans="10:11" ht="15" customHeight="1" x14ac:dyDescent="0.15">
      <c r="J2366" s="3">
        <f>IF(T2366="",0,IF(INT(LEFT(T2366,C$21))=B$21,MAX(J$3:J2365)+1,0))</f>
        <v>0</v>
      </c>
      <c r="K2366" s="6">
        <f>IF(AND(O2366=B$23,Q2366=B$24),MAX(K$3:K2365)+1,0)</f>
        <v>0</v>
      </c>
    </row>
    <row r="2367" spans="10:11" ht="15" customHeight="1" x14ac:dyDescent="0.15">
      <c r="J2367" s="3">
        <f>IF(T2367="",0,IF(INT(LEFT(T2367,C$21))=B$21,MAX(J$3:J2366)+1,0))</f>
        <v>0</v>
      </c>
      <c r="K2367" s="6">
        <f>IF(AND(O2367=B$23,Q2367=B$24),MAX(K$3:K2366)+1,0)</f>
        <v>0</v>
      </c>
    </row>
    <row r="2368" spans="10:11" ht="15" customHeight="1" x14ac:dyDescent="0.15">
      <c r="J2368" s="3">
        <f>IF(T2368="",0,IF(INT(LEFT(T2368,C$21))=B$21,MAX(J$3:J2367)+1,0))</f>
        <v>0</v>
      </c>
      <c r="K2368" s="6">
        <f>IF(AND(O2368=B$23,Q2368=B$24),MAX(K$3:K2367)+1,0)</f>
        <v>0</v>
      </c>
    </row>
    <row r="2369" spans="10:11" ht="15" customHeight="1" x14ac:dyDescent="0.15">
      <c r="J2369" s="3">
        <f>IF(T2369="",0,IF(INT(LEFT(T2369,C$21))=B$21,MAX(J$3:J2368)+1,0))</f>
        <v>0</v>
      </c>
      <c r="K2369" s="6">
        <f>IF(AND(O2369=B$23,Q2369=B$24),MAX(K$3:K2368)+1,0)</f>
        <v>0</v>
      </c>
    </row>
    <row r="2370" spans="10:11" ht="15" customHeight="1" x14ac:dyDescent="0.15">
      <c r="J2370" s="3">
        <f>IF(T2370="",0,IF(INT(LEFT(T2370,C$21))=B$21,MAX(J$3:J2369)+1,0))</f>
        <v>0</v>
      </c>
      <c r="K2370" s="6">
        <f>IF(AND(O2370=B$23,Q2370=B$24),MAX(K$3:K2369)+1,0)</f>
        <v>0</v>
      </c>
    </row>
    <row r="2371" spans="10:11" ht="15" customHeight="1" x14ac:dyDescent="0.15">
      <c r="J2371" s="3">
        <f>IF(T2371="",0,IF(INT(LEFT(T2371,C$21))=B$21,MAX(J$3:J2370)+1,0))</f>
        <v>0</v>
      </c>
      <c r="K2371" s="6">
        <f>IF(AND(O2371=B$23,Q2371=B$24),MAX(K$3:K2370)+1,0)</f>
        <v>0</v>
      </c>
    </row>
    <row r="2372" spans="10:11" ht="15" customHeight="1" x14ac:dyDescent="0.15">
      <c r="J2372" s="3">
        <f>IF(T2372="",0,IF(INT(LEFT(T2372,C$21))=B$21,MAX(J$3:J2371)+1,0))</f>
        <v>0</v>
      </c>
      <c r="K2372" s="6">
        <f>IF(AND(O2372=B$23,Q2372=B$24),MAX(K$3:K2371)+1,0)</f>
        <v>0</v>
      </c>
    </row>
    <row r="2373" spans="10:11" ht="15" customHeight="1" x14ac:dyDescent="0.15">
      <c r="J2373" s="3">
        <f>IF(T2373="",0,IF(INT(LEFT(T2373,C$21))=B$21,MAX(J$3:J2372)+1,0))</f>
        <v>0</v>
      </c>
      <c r="K2373" s="6">
        <f>IF(AND(O2373=B$23,Q2373=B$24),MAX(K$3:K2372)+1,0)</f>
        <v>0</v>
      </c>
    </row>
    <row r="2374" spans="10:11" ht="15" customHeight="1" x14ac:dyDescent="0.15">
      <c r="J2374" s="3">
        <f>IF(T2374="",0,IF(INT(LEFT(T2374,C$21))=B$21,MAX(J$3:J2373)+1,0))</f>
        <v>0</v>
      </c>
      <c r="K2374" s="6">
        <f>IF(AND(O2374=B$23,Q2374=B$24),MAX(K$3:K2373)+1,0)</f>
        <v>0</v>
      </c>
    </row>
    <row r="2375" spans="10:11" ht="15" customHeight="1" x14ac:dyDescent="0.15">
      <c r="J2375" s="3">
        <f>IF(T2375="",0,IF(INT(LEFT(T2375,C$21))=B$21,MAX(J$3:J2374)+1,0))</f>
        <v>0</v>
      </c>
      <c r="K2375" s="6">
        <f>IF(AND(O2375=B$23,Q2375=B$24),MAX(K$3:K2374)+1,0)</f>
        <v>0</v>
      </c>
    </row>
    <row r="2376" spans="10:11" ht="15" customHeight="1" x14ac:dyDescent="0.15">
      <c r="J2376" s="3">
        <f>IF(T2376="",0,IF(INT(LEFT(T2376,C$21))=B$21,MAX(J$3:J2375)+1,0))</f>
        <v>0</v>
      </c>
      <c r="K2376" s="6">
        <f>IF(AND(O2376=B$23,Q2376=B$24),MAX(K$3:K2375)+1,0)</f>
        <v>0</v>
      </c>
    </row>
    <row r="2377" spans="10:11" ht="15" customHeight="1" x14ac:dyDescent="0.15">
      <c r="J2377" s="3">
        <f>IF(T2377="",0,IF(INT(LEFT(T2377,C$21))=B$21,MAX(J$3:J2376)+1,0))</f>
        <v>0</v>
      </c>
      <c r="K2377" s="6">
        <f>IF(AND(O2377=B$23,Q2377=B$24),MAX(K$3:K2376)+1,0)</f>
        <v>0</v>
      </c>
    </row>
    <row r="2378" spans="10:11" ht="15" customHeight="1" x14ac:dyDescent="0.15">
      <c r="J2378" s="3">
        <f>IF(T2378="",0,IF(INT(LEFT(T2378,C$21))=B$21,MAX(J$3:J2377)+1,0))</f>
        <v>0</v>
      </c>
      <c r="K2378" s="6">
        <f>IF(AND(O2378=B$23,Q2378=B$24),MAX(K$3:K2377)+1,0)</f>
        <v>0</v>
      </c>
    </row>
    <row r="2379" spans="10:11" ht="15" customHeight="1" x14ac:dyDescent="0.15">
      <c r="J2379" s="3">
        <f>IF(T2379="",0,IF(INT(LEFT(T2379,C$21))=B$21,MAX(J$3:J2378)+1,0))</f>
        <v>0</v>
      </c>
      <c r="K2379" s="6">
        <f>IF(AND(O2379=B$23,Q2379=B$24),MAX(K$3:K2378)+1,0)</f>
        <v>0</v>
      </c>
    </row>
    <row r="2380" spans="10:11" ht="15" customHeight="1" x14ac:dyDescent="0.15">
      <c r="J2380" s="3">
        <f>IF(T2380="",0,IF(INT(LEFT(T2380,C$21))=B$21,MAX(J$3:J2379)+1,0))</f>
        <v>0</v>
      </c>
      <c r="K2380" s="6">
        <f>IF(AND(O2380=B$23,Q2380=B$24),MAX(K$3:K2379)+1,0)</f>
        <v>0</v>
      </c>
    </row>
    <row r="2381" spans="10:11" ht="15" customHeight="1" x14ac:dyDescent="0.15">
      <c r="J2381" s="3">
        <f>IF(T2381="",0,IF(INT(LEFT(T2381,C$21))=B$21,MAX(J$3:J2380)+1,0))</f>
        <v>0</v>
      </c>
      <c r="K2381" s="6">
        <f>IF(AND(O2381=B$23,Q2381=B$24),MAX(K$3:K2380)+1,0)</f>
        <v>0</v>
      </c>
    </row>
    <row r="2382" spans="10:11" ht="15" customHeight="1" x14ac:dyDescent="0.15">
      <c r="J2382" s="3">
        <f>IF(T2382="",0,IF(INT(LEFT(T2382,C$21))=B$21,MAX(J$3:J2381)+1,0))</f>
        <v>0</v>
      </c>
      <c r="K2382" s="6">
        <f>IF(AND(O2382=B$23,Q2382=B$24),MAX(K$3:K2381)+1,0)</f>
        <v>0</v>
      </c>
    </row>
    <row r="2383" spans="10:11" ht="15" customHeight="1" x14ac:dyDescent="0.15">
      <c r="J2383" s="3">
        <f>IF(T2383="",0,IF(INT(LEFT(T2383,C$21))=B$21,MAX(J$3:J2382)+1,0))</f>
        <v>0</v>
      </c>
      <c r="K2383" s="6">
        <f>IF(AND(O2383=B$23,Q2383=B$24),MAX(K$3:K2382)+1,0)</f>
        <v>0</v>
      </c>
    </row>
    <row r="2384" spans="10:11" ht="15" customHeight="1" x14ac:dyDescent="0.15">
      <c r="J2384" s="3">
        <f>IF(T2384="",0,IF(INT(LEFT(T2384,C$21))=B$21,MAX(J$3:J2383)+1,0))</f>
        <v>0</v>
      </c>
      <c r="K2384" s="6">
        <f>IF(AND(O2384=B$23,Q2384=B$24),MAX(K$3:K2383)+1,0)</f>
        <v>0</v>
      </c>
    </row>
    <row r="2385" spans="10:11" ht="15" customHeight="1" x14ac:dyDescent="0.15">
      <c r="J2385" s="3">
        <f>IF(T2385="",0,IF(INT(LEFT(T2385,C$21))=B$21,MAX(J$3:J2384)+1,0))</f>
        <v>0</v>
      </c>
      <c r="K2385" s="6">
        <f>IF(AND(O2385=B$23,Q2385=B$24),MAX(K$3:K2384)+1,0)</f>
        <v>0</v>
      </c>
    </row>
    <row r="2386" spans="10:11" ht="15" customHeight="1" x14ac:dyDescent="0.15">
      <c r="J2386" s="3">
        <f>IF(T2386="",0,IF(INT(LEFT(T2386,C$21))=B$21,MAX(J$3:J2385)+1,0))</f>
        <v>0</v>
      </c>
      <c r="K2386" s="6">
        <f>IF(AND(O2386=B$23,Q2386=B$24),MAX(K$3:K2385)+1,0)</f>
        <v>0</v>
      </c>
    </row>
    <row r="2387" spans="10:11" ht="15" customHeight="1" x14ac:dyDescent="0.15">
      <c r="J2387" s="3">
        <f>IF(T2387="",0,IF(INT(LEFT(T2387,C$21))=B$21,MAX(J$3:J2386)+1,0))</f>
        <v>0</v>
      </c>
      <c r="K2387" s="6">
        <f>IF(AND(O2387=B$23,Q2387=B$24),MAX(K$3:K2386)+1,0)</f>
        <v>0</v>
      </c>
    </row>
    <row r="2388" spans="10:11" ht="15" customHeight="1" x14ac:dyDescent="0.15">
      <c r="J2388" s="3">
        <f>IF(T2388="",0,IF(INT(LEFT(T2388,C$21))=B$21,MAX(J$3:J2387)+1,0))</f>
        <v>0</v>
      </c>
      <c r="K2388" s="6">
        <f>IF(AND(O2388=B$23,Q2388=B$24),MAX(K$3:K2387)+1,0)</f>
        <v>0</v>
      </c>
    </row>
    <row r="2389" spans="10:11" ht="15" customHeight="1" x14ac:dyDescent="0.15">
      <c r="J2389" s="3">
        <f>IF(T2389="",0,IF(INT(LEFT(T2389,C$21))=B$21,MAX(J$3:J2388)+1,0))</f>
        <v>0</v>
      </c>
      <c r="K2389" s="6">
        <f>IF(AND(O2389=B$23,Q2389=B$24),MAX(K$3:K2388)+1,0)</f>
        <v>0</v>
      </c>
    </row>
    <row r="2390" spans="10:11" ht="15" customHeight="1" x14ac:dyDescent="0.15">
      <c r="J2390" s="3">
        <f>IF(T2390="",0,IF(INT(LEFT(T2390,C$21))=B$21,MAX(J$3:J2389)+1,0))</f>
        <v>0</v>
      </c>
      <c r="K2390" s="6">
        <f>IF(AND(O2390=B$23,Q2390=B$24),MAX(K$3:K2389)+1,0)</f>
        <v>0</v>
      </c>
    </row>
    <row r="2391" spans="10:11" ht="15" customHeight="1" x14ac:dyDescent="0.15">
      <c r="J2391" s="3">
        <f>IF(T2391="",0,IF(INT(LEFT(T2391,C$21))=B$21,MAX(J$3:J2390)+1,0))</f>
        <v>0</v>
      </c>
      <c r="K2391" s="6">
        <f>IF(AND(O2391=B$23,Q2391=B$24),MAX(K$3:K2390)+1,0)</f>
        <v>0</v>
      </c>
    </row>
    <row r="2392" spans="10:11" ht="15" customHeight="1" x14ac:dyDescent="0.15">
      <c r="J2392" s="3">
        <f>IF(T2392="",0,IF(INT(LEFT(T2392,C$21))=B$21,MAX(J$3:J2391)+1,0))</f>
        <v>0</v>
      </c>
      <c r="K2392" s="6">
        <f>IF(AND(O2392=B$23,Q2392=B$24),MAX(K$3:K2391)+1,0)</f>
        <v>0</v>
      </c>
    </row>
    <row r="2393" spans="10:11" ht="15" customHeight="1" x14ac:dyDescent="0.15">
      <c r="J2393" s="3">
        <f>IF(T2393="",0,IF(INT(LEFT(T2393,C$21))=B$21,MAX(J$3:J2392)+1,0))</f>
        <v>0</v>
      </c>
      <c r="K2393" s="6">
        <f>IF(AND(O2393=B$23,Q2393=B$24),MAX(K$3:K2392)+1,0)</f>
        <v>0</v>
      </c>
    </row>
    <row r="2394" spans="10:11" ht="15" customHeight="1" x14ac:dyDescent="0.15">
      <c r="J2394" s="3">
        <f>IF(T2394="",0,IF(INT(LEFT(T2394,C$21))=B$21,MAX(J$3:J2393)+1,0))</f>
        <v>0</v>
      </c>
      <c r="K2394" s="6">
        <f>IF(AND(O2394=B$23,Q2394=B$24),MAX(K$3:K2393)+1,0)</f>
        <v>0</v>
      </c>
    </row>
    <row r="2395" spans="10:11" ht="15" customHeight="1" x14ac:dyDescent="0.15">
      <c r="J2395" s="3">
        <f>IF(T2395="",0,IF(INT(LEFT(T2395,C$21))=B$21,MAX(J$3:J2394)+1,0))</f>
        <v>0</v>
      </c>
      <c r="K2395" s="6">
        <f>IF(AND(O2395=B$23,Q2395=B$24),MAX(K$3:K2394)+1,0)</f>
        <v>0</v>
      </c>
    </row>
    <row r="2396" spans="10:11" ht="15" customHeight="1" x14ac:dyDescent="0.15">
      <c r="J2396" s="3">
        <f>IF(T2396="",0,IF(INT(LEFT(T2396,C$21))=B$21,MAX(J$3:J2395)+1,0))</f>
        <v>0</v>
      </c>
      <c r="K2396" s="6">
        <f>IF(AND(O2396=B$23,Q2396=B$24),MAX(K$3:K2395)+1,0)</f>
        <v>0</v>
      </c>
    </row>
    <row r="2397" spans="10:11" ht="15" customHeight="1" x14ac:dyDescent="0.15">
      <c r="J2397" s="3">
        <f>IF(T2397="",0,IF(INT(LEFT(T2397,C$21))=B$21,MAX(J$3:J2396)+1,0))</f>
        <v>0</v>
      </c>
      <c r="K2397" s="6">
        <f>IF(AND(O2397=B$23,Q2397=B$24),MAX(K$3:K2396)+1,0)</f>
        <v>0</v>
      </c>
    </row>
    <row r="2398" spans="10:11" ht="15" customHeight="1" x14ac:dyDescent="0.15">
      <c r="J2398" s="3">
        <f>IF(T2398="",0,IF(INT(LEFT(T2398,C$21))=B$21,MAX(J$3:J2397)+1,0))</f>
        <v>0</v>
      </c>
      <c r="K2398" s="6">
        <f>IF(AND(O2398=B$23,Q2398=B$24),MAX(K$3:K2397)+1,0)</f>
        <v>0</v>
      </c>
    </row>
    <row r="2399" spans="10:11" ht="15" customHeight="1" x14ac:dyDescent="0.15">
      <c r="J2399" s="3">
        <f>IF(T2399="",0,IF(INT(LEFT(T2399,C$21))=B$21,MAX(J$3:J2398)+1,0))</f>
        <v>0</v>
      </c>
      <c r="K2399" s="6">
        <f>IF(AND(O2399=B$23,Q2399=B$24),MAX(K$3:K2398)+1,0)</f>
        <v>0</v>
      </c>
    </row>
    <row r="2400" spans="10:11" ht="15" customHeight="1" x14ac:dyDescent="0.15">
      <c r="J2400" s="3">
        <f>IF(T2400="",0,IF(INT(LEFT(T2400,C$21))=B$21,MAX(J$3:J2399)+1,0))</f>
        <v>0</v>
      </c>
      <c r="K2400" s="6">
        <f>IF(AND(O2400=B$23,Q2400=B$24),MAX(K$3:K2399)+1,0)</f>
        <v>0</v>
      </c>
    </row>
    <row r="2401" spans="10:11" ht="15" customHeight="1" x14ac:dyDescent="0.15">
      <c r="J2401" s="3">
        <f>IF(T2401="",0,IF(INT(LEFT(T2401,C$21))=B$21,MAX(J$3:J2400)+1,0))</f>
        <v>0</v>
      </c>
      <c r="K2401" s="6">
        <f>IF(AND(O2401=B$23,Q2401=B$24),MAX(K$3:K2400)+1,0)</f>
        <v>0</v>
      </c>
    </row>
    <row r="2402" spans="10:11" ht="15" customHeight="1" x14ac:dyDescent="0.15">
      <c r="J2402" s="3">
        <f>IF(T2402="",0,IF(INT(LEFT(T2402,C$21))=B$21,MAX(J$3:J2401)+1,0))</f>
        <v>0</v>
      </c>
      <c r="K2402" s="6">
        <f>IF(AND(O2402=B$23,Q2402=B$24),MAX(K$3:K2401)+1,0)</f>
        <v>0</v>
      </c>
    </row>
    <row r="2403" spans="10:11" ht="15" customHeight="1" x14ac:dyDescent="0.15">
      <c r="J2403" s="3">
        <f>IF(T2403="",0,IF(INT(LEFT(T2403,C$21))=B$21,MAX(J$3:J2402)+1,0))</f>
        <v>0</v>
      </c>
      <c r="K2403" s="6">
        <f>IF(AND(O2403=B$23,Q2403=B$24),MAX(K$3:K2402)+1,0)</f>
        <v>0</v>
      </c>
    </row>
    <row r="2404" spans="10:11" ht="15" customHeight="1" x14ac:dyDescent="0.15">
      <c r="J2404" s="3">
        <f>IF(T2404="",0,IF(INT(LEFT(T2404,C$21))=B$21,MAX(J$3:J2403)+1,0))</f>
        <v>0</v>
      </c>
      <c r="K2404" s="6">
        <f>IF(AND(O2404=B$23,Q2404=B$24),MAX(K$3:K2403)+1,0)</f>
        <v>0</v>
      </c>
    </row>
    <row r="2405" spans="10:11" ht="15" customHeight="1" x14ac:dyDescent="0.15">
      <c r="J2405" s="3">
        <f>IF(T2405="",0,IF(INT(LEFT(T2405,C$21))=B$21,MAX(J$3:J2404)+1,0))</f>
        <v>0</v>
      </c>
      <c r="K2405" s="6">
        <f>IF(AND(O2405=B$23,Q2405=B$24),MAX(K$3:K2404)+1,0)</f>
        <v>0</v>
      </c>
    </row>
    <row r="2406" spans="10:11" ht="15" customHeight="1" x14ac:dyDescent="0.15">
      <c r="J2406" s="3">
        <f>IF(T2406="",0,IF(INT(LEFT(T2406,C$21))=B$21,MAX(J$3:J2405)+1,0))</f>
        <v>0</v>
      </c>
      <c r="K2406" s="6">
        <f>IF(AND(O2406=B$23,Q2406=B$24),MAX(K$3:K2405)+1,0)</f>
        <v>0</v>
      </c>
    </row>
    <row r="2407" spans="10:11" ht="15" customHeight="1" x14ac:dyDescent="0.15">
      <c r="J2407" s="3">
        <f>IF(T2407="",0,IF(INT(LEFT(T2407,C$21))=B$21,MAX(J$3:J2406)+1,0))</f>
        <v>0</v>
      </c>
      <c r="K2407" s="6">
        <f>IF(AND(O2407=B$23,Q2407=B$24),MAX(K$3:K2406)+1,0)</f>
        <v>0</v>
      </c>
    </row>
    <row r="2408" spans="10:11" ht="15" customHeight="1" x14ac:dyDescent="0.15">
      <c r="J2408" s="3">
        <f>IF(T2408="",0,IF(INT(LEFT(T2408,C$21))=B$21,MAX(J$3:J2407)+1,0))</f>
        <v>0</v>
      </c>
      <c r="K2408" s="6">
        <f>IF(AND(O2408=B$23,Q2408=B$24),MAX(K$3:K2407)+1,0)</f>
        <v>0</v>
      </c>
    </row>
    <row r="2409" spans="10:11" ht="15" customHeight="1" x14ac:dyDescent="0.15">
      <c r="J2409" s="3">
        <f>IF(T2409="",0,IF(INT(LEFT(T2409,C$21))=B$21,MAX(J$3:J2408)+1,0))</f>
        <v>0</v>
      </c>
      <c r="K2409" s="6">
        <f>IF(AND(O2409=B$23,Q2409=B$24),MAX(K$3:K2408)+1,0)</f>
        <v>0</v>
      </c>
    </row>
    <row r="2410" spans="10:11" ht="15" customHeight="1" x14ac:dyDescent="0.15">
      <c r="J2410" s="3">
        <f>IF(T2410="",0,IF(INT(LEFT(T2410,C$21))=B$21,MAX(J$3:J2409)+1,0))</f>
        <v>0</v>
      </c>
      <c r="K2410" s="6">
        <f>IF(AND(O2410=B$23,Q2410=B$24),MAX(K$3:K2409)+1,0)</f>
        <v>0</v>
      </c>
    </row>
    <row r="2411" spans="10:11" ht="15" customHeight="1" x14ac:dyDescent="0.15">
      <c r="J2411" s="3">
        <f>IF(T2411="",0,IF(INT(LEFT(T2411,C$21))=B$21,MAX(J$3:J2410)+1,0))</f>
        <v>0</v>
      </c>
      <c r="K2411" s="6">
        <f>IF(AND(O2411=B$23,Q2411=B$24),MAX(K$3:K2410)+1,0)</f>
        <v>0</v>
      </c>
    </row>
    <row r="2412" spans="10:11" ht="15" customHeight="1" x14ac:dyDescent="0.15">
      <c r="J2412" s="3">
        <f>IF(T2412="",0,IF(INT(LEFT(T2412,C$21))=B$21,MAX(J$3:J2411)+1,0))</f>
        <v>0</v>
      </c>
      <c r="K2412" s="6">
        <f>IF(AND(O2412=B$23,Q2412=B$24),MAX(K$3:K2411)+1,0)</f>
        <v>0</v>
      </c>
    </row>
    <row r="2413" spans="10:11" ht="15" customHeight="1" x14ac:dyDescent="0.15">
      <c r="J2413" s="3">
        <f>IF(T2413="",0,IF(INT(LEFT(T2413,C$21))=B$21,MAX(J$3:J2412)+1,0))</f>
        <v>0</v>
      </c>
      <c r="K2413" s="6">
        <f>IF(AND(O2413=B$23,Q2413=B$24),MAX(K$3:K2412)+1,0)</f>
        <v>0</v>
      </c>
    </row>
    <row r="2414" spans="10:11" ht="15" customHeight="1" x14ac:dyDescent="0.15">
      <c r="J2414" s="3">
        <f>IF(T2414="",0,IF(INT(LEFT(T2414,C$21))=B$21,MAX(J$3:J2413)+1,0))</f>
        <v>0</v>
      </c>
      <c r="K2414" s="6">
        <f>IF(AND(O2414=B$23,Q2414=B$24),MAX(K$3:K2413)+1,0)</f>
        <v>0</v>
      </c>
    </row>
    <row r="2415" spans="10:11" ht="15" customHeight="1" x14ac:dyDescent="0.15">
      <c r="J2415" s="3">
        <f>IF(T2415="",0,IF(INT(LEFT(T2415,C$21))=B$21,MAX(J$3:J2414)+1,0))</f>
        <v>0</v>
      </c>
      <c r="K2415" s="6">
        <f>IF(AND(O2415=B$23,Q2415=B$24),MAX(K$3:K2414)+1,0)</f>
        <v>0</v>
      </c>
    </row>
    <row r="2416" spans="10:11" ht="15" customHeight="1" x14ac:dyDescent="0.15">
      <c r="J2416" s="3">
        <f>IF(T2416="",0,IF(INT(LEFT(T2416,C$21))=B$21,MAX(J$3:J2415)+1,0))</f>
        <v>0</v>
      </c>
      <c r="K2416" s="6">
        <f>IF(AND(O2416=B$23,Q2416=B$24),MAX(K$3:K2415)+1,0)</f>
        <v>0</v>
      </c>
    </row>
    <row r="2417" spans="10:11" ht="15" customHeight="1" x14ac:dyDescent="0.15">
      <c r="J2417" s="3">
        <f>IF(T2417="",0,IF(INT(LEFT(T2417,C$21))=B$21,MAX(J$3:J2416)+1,0))</f>
        <v>0</v>
      </c>
      <c r="K2417" s="6">
        <f>IF(AND(O2417=B$23,Q2417=B$24),MAX(K$3:K2416)+1,0)</f>
        <v>0</v>
      </c>
    </row>
    <row r="2418" spans="10:11" ht="15" customHeight="1" x14ac:dyDescent="0.15">
      <c r="J2418" s="3">
        <f>IF(T2418="",0,IF(INT(LEFT(T2418,C$21))=B$21,MAX(J$3:J2417)+1,0))</f>
        <v>0</v>
      </c>
      <c r="K2418" s="6">
        <f>IF(AND(O2418=B$23,Q2418=B$24),MAX(K$3:K2417)+1,0)</f>
        <v>0</v>
      </c>
    </row>
    <row r="2419" spans="10:11" ht="15" customHeight="1" x14ac:dyDescent="0.15">
      <c r="J2419" s="3">
        <f>IF(T2419="",0,IF(INT(LEFT(T2419,C$21))=B$21,MAX(J$3:J2418)+1,0))</f>
        <v>0</v>
      </c>
      <c r="K2419" s="6">
        <f>IF(AND(O2419=B$23,Q2419=B$24),MAX(K$3:K2418)+1,0)</f>
        <v>0</v>
      </c>
    </row>
    <row r="2420" spans="10:11" ht="15" customHeight="1" x14ac:dyDescent="0.15">
      <c r="J2420" s="3">
        <f>IF(T2420="",0,IF(INT(LEFT(T2420,C$21))=B$21,MAX(J$3:J2419)+1,0))</f>
        <v>0</v>
      </c>
      <c r="K2420" s="6">
        <f>IF(AND(O2420=B$23,Q2420=B$24),MAX(K$3:K2419)+1,0)</f>
        <v>0</v>
      </c>
    </row>
    <row r="2421" spans="10:11" ht="15" customHeight="1" x14ac:dyDescent="0.15">
      <c r="J2421" s="3">
        <f>IF(T2421="",0,IF(INT(LEFT(T2421,C$21))=B$21,MAX(J$3:J2420)+1,0))</f>
        <v>0</v>
      </c>
      <c r="K2421" s="6">
        <f>IF(AND(O2421=B$23,Q2421=B$24),MAX(K$3:K2420)+1,0)</f>
        <v>0</v>
      </c>
    </row>
    <row r="2422" spans="10:11" ht="15" customHeight="1" x14ac:dyDescent="0.15">
      <c r="J2422" s="3">
        <f>IF(T2422="",0,IF(INT(LEFT(T2422,C$21))=B$21,MAX(J$3:J2421)+1,0))</f>
        <v>0</v>
      </c>
      <c r="K2422" s="6">
        <f>IF(AND(O2422=B$23,Q2422=B$24),MAX(K$3:K2421)+1,0)</f>
        <v>0</v>
      </c>
    </row>
    <row r="2423" spans="10:11" ht="15" customHeight="1" x14ac:dyDescent="0.15">
      <c r="J2423" s="3">
        <f>IF(T2423="",0,IF(INT(LEFT(T2423,C$21))=B$21,MAX(J$3:J2422)+1,0))</f>
        <v>0</v>
      </c>
      <c r="K2423" s="6">
        <f>IF(AND(O2423=B$23,Q2423=B$24),MAX(K$3:K2422)+1,0)</f>
        <v>0</v>
      </c>
    </row>
    <row r="2424" spans="10:11" ht="15" customHeight="1" x14ac:dyDescent="0.15">
      <c r="J2424" s="3">
        <f>IF(T2424="",0,IF(INT(LEFT(T2424,C$21))=B$21,MAX(J$3:J2423)+1,0))</f>
        <v>0</v>
      </c>
      <c r="K2424" s="6">
        <f>IF(AND(O2424=B$23,Q2424=B$24),MAX(K$3:K2423)+1,0)</f>
        <v>0</v>
      </c>
    </row>
    <row r="2425" spans="10:11" ht="15" customHeight="1" x14ac:dyDescent="0.15">
      <c r="J2425" s="3">
        <f>IF(T2425="",0,IF(INT(LEFT(T2425,C$21))=B$21,MAX(J$3:J2424)+1,0))</f>
        <v>0</v>
      </c>
      <c r="K2425" s="6">
        <f>IF(AND(O2425=B$23,Q2425=B$24),MAX(K$3:K2424)+1,0)</f>
        <v>0</v>
      </c>
    </row>
    <row r="2426" spans="10:11" ht="15" customHeight="1" x14ac:dyDescent="0.15">
      <c r="J2426" s="3">
        <f>IF(T2426="",0,IF(INT(LEFT(T2426,C$21))=B$21,MAX(J$3:J2425)+1,0))</f>
        <v>0</v>
      </c>
      <c r="K2426" s="6">
        <f>IF(AND(O2426=B$23,Q2426=B$24),MAX(K$3:K2425)+1,0)</f>
        <v>0</v>
      </c>
    </row>
    <row r="2427" spans="10:11" ht="15" customHeight="1" x14ac:dyDescent="0.15">
      <c r="J2427" s="3">
        <f>IF(T2427="",0,IF(INT(LEFT(T2427,C$21))=B$21,MAX(J$3:J2426)+1,0))</f>
        <v>0</v>
      </c>
      <c r="K2427" s="6">
        <f>IF(AND(O2427=B$23,Q2427=B$24),MAX(K$3:K2426)+1,0)</f>
        <v>0</v>
      </c>
    </row>
    <row r="2428" spans="10:11" ht="15" customHeight="1" x14ac:dyDescent="0.15">
      <c r="J2428" s="3">
        <f>IF(T2428="",0,IF(INT(LEFT(T2428,C$21))=B$21,MAX(J$3:J2427)+1,0))</f>
        <v>0</v>
      </c>
      <c r="K2428" s="6">
        <f>IF(AND(O2428=B$23,Q2428=B$24),MAX(K$3:K2427)+1,0)</f>
        <v>0</v>
      </c>
    </row>
    <row r="2429" spans="10:11" ht="15" customHeight="1" x14ac:dyDescent="0.15">
      <c r="J2429" s="3">
        <f>IF(T2429="",0,IF(INT(LEFT(T2429,C$21))=B$21,MAX(J$3:J2428)+1,0))</f>
        <v>0</v>
      </c>
      <c r="K2429" s="6">
        <f>IF(AND(O2429=B$23,Q2429=B$24),MAX(K$3:K2428)+1,0)</f>
        <v>0</v>
      </c>
    </row>
    <row r="2430" spans="10:11" ht="15" customHeight="1" x14ac:dyDescent="0.15">
      <c r="J2430" s="3">
        <f>IF(T2430="",0,IF(INT(LEFT(T2430,C$21))=B$21,MAX(J$3:J2429)+1,0))</f>
        <v>0</v>
      </c>
      <c r="K2430" s="6">
        <f>IF(AND(O2430=B$23,Q2430=B$24),MAX(K$3:K2429)+1,0)</f>
        <v>0</v>
      </c>
    </row>
    <row r="2431" spans="10:11" ht="15" customHeight="1" x14ac:dyDescent="0.15">
      <c r="J2431" s="3">
        <f>IF(T2431="",0,IF(INT(LEFT(T2431,C$21))=B$21,MAX(J$3:J2430)+1,0))</f>
        <v>0</v>
      </c>
      <c r="K2431" s="6">
        <f>IF(AND(O2431=B$23,Q2431=B$24),MAX(K$3:K2430)+1,0)</f>
        <v>0</v>
      </c>
    </row>
    <row r="2432" spans="10:11" ht="15" customHeight="1" x14ac:dyDescent="0.15">
      <c r="J2432" s="3">
        <f>IF(T2432="",0,IF(INT(LEFT(T2432,C$21))=B$21,MAX(J$3:J2431)+1,0))</f>
        <v>0</v>
      </c>
      <c r="K2432" s="6">
        <f>IF(AND(O2432=B$23,Q2432=B$24),MAX(K$3:K2431)+1,0)</f>
        <v>0</v>
      </c>
    </row>
    <row r="2433" spans="10:11" ht="15" customHeight="1" x14ac:dyDescent="0.15">
      <c r="J2433" s="3">
        <f>IF(T2433="",0,IF(INT(LEFT(T2433,C$21))=B$21,MAX(J$3:J2432)+1,0))</f>
        <v>0</v>
      </c>
      <c r="K2433" s="6">
        <f>IF(AND(O2433=B$23,Q2433=B$24),MAX(K$3:K2432)+1,0)</f>
        <v>0</v>
      </c>
    </row>
    <row r="2434" spans="10:11" ht="15" customHeight="1" x14ac:dyDescent="0.15">
      <c r="J2434" s="3">
        <f>IF(T2434="",0,IF(INT(LEFT(T2434,C$21))=B$21,MAX(J$3:J2433)+1,0))</f>
        <v>0</v>
      </c>
      <c r="K2434" s="6">
        <f>IF(AND(O2434=B$23,Q2434=B$24),MAX(K$3:K2433)+1,0)</f>
        <v>0</v>
      </c>
    </row>
    <row r="2435" spans="10:11" ht="15" customHeight="1" x14ac:dyDescent="0.15">
      <c r="J2435" s="3">
        <f>IF(T2435="",0,IF(INT(LEFT(T2435,C$21))=B$21,MAX(J$3:J2434)+1,0))</f>
        <v>0</v>
      </c>
      <c r="K2435" s="6">
        <f>IF(AND(O2435=B$23,Q2435=B$24),MAX(K$3:K2434)+1,0)</f>
        <v>0</v>
      </c>
    </row>
    <row r="2436" spans="10:11" ht="15" customHeight="1" x14ac:dyDescent="0.15">
      <c r="J2436" s="3">
        <f>IF(T2436="",0,IF(INT(LEFT(T2436,C$21))=B$21,MAX(J$3:J2435)+1,0))</f>
        <v>0</v>
      </c>
      <c r="K2436" s="6">
        <f>IF(AND(O2436=B$23,Q2436=B$24),MAX(K$3:K2435)+1,0)</f>
        <v>0</v>
      </c>
    </row>
    <row r="2437" spans="10:11" ht="15" customHeight="1" x14ac:dyDescent="0.15">
      <c r="J2437" s="3">
        <f>IF(T2437="",0,IF(INT(LEFT(T2437,C$21))=B$21,MAX(J$3:J2436)+1,0))</f>
        <v>0</v>
      </c>
      <c r="K2437" s="6">
        <f>IF(AND(O2437=B$23,Q2437=B$24),MAX(K$3:K2436)+1,0)</f>
        <v>0</v>
      </c>
    </row>
    <row r="2438" spans="10:11" ht="15" customHeight="1" x14ac:dyDescent="0.15">
      <c r="J2438" s="3">
        <f>IF(T2438="",0,IF(INT(LEFT(T2438,C$21))=B$21,MAX(J$3:J2437)+1,0))</f>
        <v>0</v>
      </c>
      <c r="K2438" s="6">
        <f>IF(AND(O2438=B$23,Q2438=B$24),MAX(K$3:K2437)+1,0)</f>
        <v>0</v>
      </c>
    </row>
    <row r="2439" spans="10:11" ht="15" customHeight="1" x14ac:dyDescent="0.15">
      <c r="J2439" s="3">
        <f>IF(T2439="",0,IF(INT(LEFT(T2439,C$21))=B$21,MAX(J$3:J2438)+1,0))</f>
        <v>0</v>
      </c>
      <c r="K2439" s="6">
        <f>IF(AND(O2439=B$23,Q2439=B$24),MAX(K$3:K2438)+1,0)</f>
        <v>0</v>
      </c>
    </row>
    <row r="2440" spans="10:11" ht="15" customHeight="1" x14ac:dyDescent="0.15">
      <c r="J2440" s="3">
        <f>IF(T2440="",0,IF(INT(LEFT(T2440,C$21))=B$21,MAX(J$3:J2439)+1,0))</f>
        <v>0</v>
      </c>
      <c r="K2440" s="6">
        <f>IF(AND(O2440=B$23,Q2440=B$24),MAX(K$3:K2439)+1,0)</f>
        <v>0</v>
      </c>
    </row>
    <row r="2441" spans="10:11" ht="15" customHeight="1" x14ac:dyDescent="0.15">
      <c r="J2441" s="3">
        <f>IF(T2441="",0,IF(INT(LEFT(T2441,C$21))=B$21,MAX(J$3:J2440)+1,0))</f>
        <v>0</v>
      </c>
      <c r="K2441" s="6">
        <f>IF(AND(O2441=B$23,Q2441=B$24),MAX(K$3:K2440)+1,0)</f>
        <v>0</v>
      </c>
    </row>
    <row r="2442" spans="10:11" ht="15" customHeight="1" x14ac:dyDescent="0.15">
      <c r="J2442" s="3">
        <f>IF(T2442="",0,IF(INT(LEFT(T2442,C$21))=B$21,MAX(J$3:J2441)+1,0))</f>
        <v>0</v>
      </c>
      <c r="K2442" s="6">
        <f>IF(AND(O2442=B$23,Q2442=B$24),MAX(K$3:K2441)+1,0)</f>
        <v>0</v>
      </c>
    </row>
    <row r="2443" spans="10:11" ht="15" customHeight="1" x14ac:dyDescent="0.15">
      <c r="J2443" s="3">
        <f>IF(T2443="",0,IF(INT(LEFT(T2443,C$21))=B$21,MAX(J$3:J2442)+1,0))</f>
        <v>0</v>
      </c>
      <c r="K2443" s="6">
        <f>IF(AND(O2443=B$23,Q2443=B$24),MAX(K$3:K2442)+1,0)</f>
        <v>0</v>
      </c>
    </row>
    <row r="2444" spans="10:11" ht="15" customHeight="1" x14ac:dyDescent="0.15">
      <c r="J2444" s="3">
        <f>IF(T2444="",0,IF(INT(LEFT(T2444,C$21))=B$21,MAX(J$3:J2443)+1,0))</f>
        <v>0</v>
      </c>
      <c r="K2444" s="6">
        <f>IF(AND(O2444=B$23,Q2444=B$24),MAX(K$3:K2443)+1,0)</f>
        <v>0</v>
      </c>
    </row>
    <row r="2445" spans="10:11" ht="15" customHeight="1" x14ac:dyDescent="0.15">
      <c r="J2445" s="3">
        <f>IF(T2445="",0,IF(INT(LEFT(T2445,C$21))=B$21,MAX(J$3:J2444)+1,0))</f>
        <v>0</v>
      </c>
      <c r="K2445" s="6">
        <f>IF(AND(O2445=B$23,Q2445=B$24),MAX(K$3:K2444)+1,0)</f>
        <v>0</v>
      </c>
    </row>
    <row r="2446" spans="10:11" ht="15" customHeight="1" x14ac:dyDescent="0.15">
      <c r="J2446" s="3">
        <f>IF(T2446="",0,IF(INT(LEFT(T2446,C$21))=B$21,MAX(J$3:J2445)+1,0))</f>
        <v>0</v>
      </c>
      <c r="K2446" s="6">
        <f>IF(AND(O2446=B$23,Q2446=B$24),MAX(K$3:K2445)+1,0)</f>
        <v>0</v>
      </c>
    </row>
    <row r="2447" spans="10:11" ht="15" customHeight="1" x14ac:dyDescent="0.15">
      <c r="J2447" s="3">
        <f>IF(T2447="",0,IF(INT(LEFT(T2447,C$21))=B$21,MAX(J$3:J2446)+1,0))</f>
        <v>0</v>
      </c>
      <c r="K2447" s="6">
        <f>IF(AND(O2447=B$23,Q2447=B$24),MAX(K$3:K2446)+1,0)</f>
        <v>0</v>
      </c>
    </row>
    <row r="2448" spans="10:11" ht="15" customHeight="1" x14ac:dyDescent="0.15">
      <c r="J2448" s="3">
        <f>IF(T2448="",0,IF(INT(LEFT(T2448,C$21))=B$21,MAX(J$3:J2447)+1,0))</f>
        <v>0</v>
      </c>
      <c r="K2448" s="6">
        <f>IF(AND(O2448=B$23,Q2448=B$24),MAX(K$3:K2447)+1,0)</f>
        <v>0</v>
      </c>
    </row>
    <row r="2449" spans="10:11" ht="15" customHeight="1" x14ac:dyDescent="0.15">
      <c r="J2449" s="3">
        <f>IF(T2449="",0,IF(INT(LEFT(T2449,C$21))=B$21,MAX(J$3:J2448)+1,0))</f>
        <v>0</v>
      </c>
      <c r="K2449" s="6">
        <f>IF(AND(O2449=B$23,Q2449=B$24),MAX(K$3:K2448)+1,0)</f>
        <v>0</v>
      </c>
    </row>
    <row r="2450" spans="10:11" ht="15" customHeight="1" x14ac:dyDescent="0.15">
      <c r="J2450" s="3">
        <f>IF(T2450="",0,IF(INT(LEFT(T2450,C$21))=B$21,MAX(J$3:J2449)+1,0))</f>
        <v>0</v>
      </c>
      <c r="K2450" s="6">
        <f>IF(AND(O2450=B$23,Q2450=B$24),MAX(K$3:K2449)+1,0)</f>
        <v>0</v>
      </c>
    </row>
    <row r="2451" spans="10:11" ht="15" customHeight="1" x14ac:dyDescent="0.15">
      <c r="J2451" s="3">
        <f>IF(T2451="",0,IF(INT(LEFT(T2451,C$21))=B$21,MAX(J$3:J2450)+1,0))</f>
        <v>0</v>
      </c>
      <c r="K2451" s="6">
        <f>IF(AND(O2451=B$23,Q2451=B$24),MAX(K$3:K2450)+1,0)</f>
        <v>0</v>
      </c>
    </row>
    <row r="2452" spans="10:11" ht="15" customHeight="1" x14ac:dyDescent="0.15">
      <c r="J2452" s="3">
        <f>IF(T2452="",0,IF(INT(LEFT(T2452,C$21))=B$21,MAX(J$3:J2451)+1,0))</f>
        <v>0</v>
      </c>
      <c r="K2452" s="6">
        <f>IF(AND(O2452=B$23,Q2452=B$24),MAX(K$3:K2451)+1,0)</f>
        <v>0</v>
      </c>
    </row>
    <row r="2453" spans="10:11" ht="15" customHeight="1" x14ac:dyDescent="0.15">
      <c r="J2453" s="3">
        <f>IF(T2453="",0,IF(INT(LEFT(T2453,C$21))=B$21,MAX(J$3:J2452)+1,0))</f>
        <v>0</v>
      </c>
      <c r="K2453" s="6">
        <f>IF(AND(O2453=B$23,Q2453=B$24),MAX(K$3:K2452)+1,0)</f>
        <v>0</v>
      </c>
    </row>
    <row r="2454" spans="10:11" ht="15" customHeight="1" x14ac:dyDescent="0.15">
      <c r="J2454" s="3">
        <f>IF(T2454="",0,IF(INT(LEFT(T2454,C$21))=B$21,MAX(J$3:J2453)+1,0))</f>
        <v>0</v>
      </c>
      <c r="K2454" s="6">
        <f>IF(AND(O2454=B$23,Q2454=B$24),MAX(K$3:K2453)+1,0)</f>
        <v>0</v>
      </c>
    </row>
    <row r="2455" spans="10:11" ht="15" customHeight="1" x14ac:dyDescent="0.15">
      <c r="J2455" s="3">
        <f>IF(T2455="",0,IF(INT(LEFT(T2455,C$21))=B$21,MAX(J$3:J2454)+1,0))</f>
        <v>0</v>
      </c>
      <c r="K2455" s="6">
        <f>IF(AND(O2455=B$23,Q2455=B$24),MAX(K$3:K2454)+1,0)</f>
        <v>0</v>
      </c>
    </row>
    <row r="2456" spans="10:11" ht="15" customHeight="1" x14ac:dyDescent="0.15">
      <c r="J2456" s="3">
        <f>IF(T2456="",0,IF(INT(LEFT(T2456,C$21))=B$21,MAX(J$3:J2455)+1,0))</f>
        <v>0</v>
      </c>
      <c r="K2456" s="6">
        <f>IF(AND(O2456=B$23,Q2456=B$24),MAX(K$3:K2455)+1,0)</f>
        <v>0</v>
      </c>
    </row>
    <row r="2457" spans="10:11" ht="15" customHeight="1" x14ac:dyDescent="0.15">
      <c r="J2457" s="3">
        <f>IF(T2457="",0,IF(INT(LEFT(T2457,C$21))=B$21,MAX(J$3:J2456)+1,0))</f>
        <v>0</v>
      </c>
      <c r="K2457" s="6">
        <f>IF(AND(O2457=B$23,Q2457=B$24),MAX(K$3:K2456)+1,0)</f>
        <v>0</v>
      </c>
    </row>
    <row r="2458" spans="10:11" ht="15" customHeight="1" x14ac:dyDescent="0.15">
      <c r="J2458" s="3">
        <f>IF(T2458="",0,IF(INT(LEFT(T2458,C$21))=B$21,MAX(J$3:J2457)+1,0))</f>
        <v>0</v>
      </c>
      <c r="K2458" s="6">
        <f>IF(AND(O2458=B$23,Q2458=B$24),MAX(K$3:K2457)+1,0)</f>
        <v>0</v>
      </c>
    </row>
    <row r="2459" spans="10:11" ht="15" customHeight="1" x14ac:dyDescent="0.15">
      <c r="J2459" s="3">
        <f>IF(T2459="",0,IF(INT(LEFT(T2459,C$21))=B$21,MAX(J$3:J2458)+1,0))</f>
        <v>0</v>
      </c>
      <c r="K2459" s="6">
        <f>IF(AND(O2459=B$23,Q2459=B$24),MAX(K$3:K2458)+1,0)</f>
        <v>0</v>
      </c>
    </row>
    <row r="2460" spans="10:11" ht="15" customHeight="1" x14ac:dyDescent="0.15">
      <c r="J2460" s="3">
        <f>IF(T2460="",0,IF(INT(LEFT(T2460,C$21))=B$21,MAX(J$3:J2459)+1,0))</f>
        <v>0</v>
      </c>
      <c r="K2460" s="6">
        <f>IF(AND(O2460=B$23,Q2460=B$24),MAX(K$3:K2459)+1,0)</f>
        <v>0</v>
      </c>
    </row>
    <row r="2461" spans="10:11" ht="15" customHeight="1" x14ac:dyDescent="0.15">
      <c r="J2461" s="3">
        <f>IF(T2461="",0,IF(INT(LEFT(T2461,C$21))=B$21,MAX(J$3:J2460)+1,0))</f>
        <v>0</v>
      </c>
      <c r="K2461" s="6">
        <f>IF(AND(O2461=B$23,Q2461=B$24),MAX(K$3:K2460)+1,0)</f>
        <v>0</v>
      </c>
    </row>
    <row r="2462" spans="10:11" ht="15" customHeight="1" x14ac:dyDescent="0.15">
      <c r="J2462" s="3">
        <f>IF(T2462="",0,IF(INT(LEFT(T2462,C$21))=B$21,MAX(J$3:J2461)+1,0))</f>
        <v>0</v>
      </c>
      <c r="K2462" s="6">
        <f>IF(AND(O2462=B$23,Q2462=B$24),MAX(K$3:K2461)+1,0)</f>
        <v>0</v>
      </c>
    </row>
    <row r="2463" spans="10:11" ht="15" customHeight="1" x14ac:dyDescent="0.15">
      <c r="J2463" s="3">
        <f>IF(T2463="",0,IF(INT(LEFT(T2463,C$21))=B$21,MAX(J$3:J2462)+1,0))</f>
        <v>0</v>
      </c>
      <c r="K2463" s="6">
        <f>IF(AND(O2463=B$23,Q2463=B$24),MAX(K$3:K2462)+1,0)</f>
        <v>0</v>
      </c>
    </row>
    <row r="2464" spans="10:11" ht="15" customHeight="1" x14ac:dyDescent="0.15">
      <c r="J2464" s="3">
        <f>IF(T2464="",0,IF(INT(LEFT(T2464,C$21))=B$21,MAX(J$3:J2463)+1,0))</f>
        <v>0</v>
      </c>
      <c r="K2464" s="6">
        <f>IF(AND(O2464=B$23,Q2464=B$24),MAX(K$3:K2463)+1,0)</f>
        <v>0</v>
      </c>
    </row>
    <row r="2465" spans="10:11" ht="15" customHeight="1" x14ac:dyDescent="0.15">
      <c r="J2465" s="3">
        <f>IF(T2465="",0,IF(INT(LEFT(T2465,C$21))=B$21,MAX(J$3:J2464)+1,0))</f>
        <v>0</v>
      </c>
      <c r="K2465" s="6">
        <f>IF(AND(O2465=B$23,Q2465=B$24),MAX(K$3:K2464)+1,0)</f>
        <v>0</v>
      </c>
    </row>
    <row r="2466" spans="10:11" ht="15" customHeight="1" x14ac:dyDescent="0.15">
      <c r="J2466" s="3">
        <f>IF(T2466="",0,IF(INT(LEFT(T2466,C$21))=B$21,MAX(J$3:J2465)+1,0))</f>
        <v>0</v>
      </c>
      <c r="K2466" s="6">
        <f>IF(AND(O2466=B$23,Q2466=B$24),MAX(K$3:K2465)+1,0)</f>
        <v>0</v>
      </c>
    </row>
    <row r="2467" spans="10:11" ht="15" customHeight="1" x14ac:dyDescent="0.15">
      <c r="J2467" s="3">
        <f>IF(T2467="",0,IF(INT(LEFT(T2467,C$21))=B$21,MAX(J$3:J2466)+1,0))</f>
        <v>0</v>
      </c>
      <c r="K2467" s="6">
        <f>IF(AND(O2467=B$23,Q2467=B$24),MAX(K$3:K2466)+1,0)</f>
        <v>0</v>
      </c>
    </row>
    <row r="2468" spans="10:11" ht="15" customHeight="1" x14ac:dyDescent="0.15">
      <c r="J2468" s="3">
        <f>IF(T2468="",0,IF(INT(LEFT(T2468,C$21))=B$21,MAX(J$3:J2467)+1,0))</f>
        <v>0</v>
      </c>
      <c r="K2468" s="6">
        <f>IF(AND(O2468=B$23,Q2468=B$24),MAX(K$3:K2467)+1,0)</f>
        <v>0</v>
      </c>
    </row>
    <row r="2469" spans="10:11" ht="15" customHeight="1" x14ac:dyDescent="0.15">
      <c r="J2469" s="3">
        <f>IF(T2469="",0,IF(INT(LEFT(T2469,C$21))=B$21,MAX(J$3:J2468)+1,0))</f>
        <v>0</v>
      </c>
      <c r="K2469" s="6">
        <f>IF(AND(O2469=B$23,Q2469=B$24),MAX(K$3:K2468)+1,0)</f>
        <v>0</v>
      </c>
    </row>
    <row r="2470" spans="10:11" ht="15" customHeight="1" x14ac:dyDescent="0.15">
      <c r="J2470" s="3">
        <f>IF(T2470="",0,IF(INT(LEFT(T2470,C$21))=B$21,MAX(J$3:J2469)+1,0))</f>
        <v>0</v>
      </c>
      <c r="K2470" s="6">
        <f>IF(AND(O2470=B$23,Q2470=B$24),MAX(K$3:K2469)+1,0)</f>
        <v>0</v>
      </c>
    </row>
    <row r="2471" spans="10:11" ht="15" customHeight="1" x14ac:dyDescent="0.15">
      <c r="J2471" s="3">
        <f>IF(T2471="",0,IF(INT(LEFT(T2471,C$21))=B$21,MAX(J$3:J2470)+1,0))</f>
        <v>0</v>
      </c>
      <c r="K2471" s="6">
        <f>IF(AND(O2471=B$23,Q2471=B$24),MAX(K$3:K2470)+1,0)</f>
        <v>0</v>
      </c>
    </row>
    <row r="2472" spans="10:11" ht="15" customHeight="1" x14ac:dyDescent="0.15">
      <c r="J2472" s="3">
        <f>IF(T2472="",0,IF(INT(LEFT(T2472,C$21))=B$21,MAX(J$3:J2471)+1,0))</f>
        <v>0</v>
      </c>
      <c r="K2472" s="6">
        <f>IF(AND(O2472=B$23,Q2472=B$24),MAX(K$3:K2471)+1,0)</f>
        <v>0</v>
      </c>
    </row>
    <row r="2473" spans="10:11" ht="15" customHeight="1" x14ac:dyDescent="0.15">
      <c r="J2473" s="3">
        <f>IF(T2473="",0,IF(INT(LEFT(T2473,C$21))=B$21,MAX(J$3:J2472)+1,0))</f>
        <v>0</v>
      </c>
      <c r="K2473" s="6">
        <f>IF(AND(O2473=B$23,Q2473=B$24),MAX(K$3:K2472)+1,0)</f>
        <v>0</v>
      </c>
    </row>
    <row r="2474" spans="10:11" ht="15" customHeight="1" x14ac:dyDescent="0.15">
      <c r="J2474" s="3">
        <f>IF(T2474="",0,IF(INT(LEFT(T2474,C$21))=B$21,MAX(J$3:J2473)+1,0))</f>
        <v>0</v>
      </c>
      <c r="K2474" s="6">
        <f>IF(AND(O2474=B$23,Q2474=B$24),MAX(K$3:K2473)+1,0)</f>
        <v>0</v>
      </c>
    </row>
    <row r="2475" spans="10:11" ht="15" customHeight="1" x14ac:dyDescent="0.15">
      <c r="J2475" s="3">
        <f>IF(T2475="",0,IF(INT(LEFT(T2475,C$21))=B$21,MAX(J$3:J2474)+1,0))</f>
        <v>0</v>
      </c>
      <c r="K2475" s="6">
        <f>IF(AND(O2475=B$23,Q2475=B$24),MAX(K$3:K2474)+1,0)</f>
        <v>0</v>
      </c>
    </row>
    <row r="2476" spans="10:11" ht="15" customHeight="1" x14ac:dyDescent="0.15">
      <c r="J2476" s="3">
        <f>IF(T2476="",0,IF(INT(LEFT(T2476,C$21))=B$21,MAX(J$3:J2475)+1,0))</f>
        <v>0</v>
      </c>
      <c r="K2476" s="6">
        <f>IF(AND(O2476=B$23,Q2476=B$24),MAX(K$3:K2475)+1,0)</f>
        <v>0</v>
      </c>
    </row>
    <row r="2477" spans="10:11" ht="15" customHeight="1" x14ac:dyDescent="0.15">
      <c r="J2477" s="3">
        <f>IF(T2477="",0,IF(INT(LEFT(T2477,C$21))=B$21,MAX(J$3:J2476)+1,0))</f>
        <v>0</v>
      </c>
      <c r="K2477" s="6">
        <f>IF(AND(O2477=B$23,Q2477=B$24),MAX(K$3:K2476)+1,0)</f>
        <v>0</v>
      </c>
    </row>
    <row r="2478" spans="10:11" ht="15" customHeight="1" x14ac:dyDescent="0.15">
      <c r="J2478" s="3">
        <f>IF(T2478="",0,IF(INT(LEFT(T2478,C$21))=B$21,MAX(J$3:J2477)+1,0))</f>
        <v>0</v>
      </c>
      <c r="K2478" s="6">
        <f>IF(AND(O2478=B$23,Q2478=B$24),MAX(K$3:K2477)+1,0)</f>
        <v>0</v>
      </c>
    </row>
    <row r="2479" spans="10:11" ht="15" customHeight="1" x14ac:dyDescent="0.15">
      <c r="J2479" s="3">
        <f>IF(T2479="",0,IF(INT(LEFT(T2479,C$21))=B$21,MAX(J$3:J2478)+1,0))</f>
        <v>0</v>
      </c>
      <c r="K2479" s="6">
        <f>IF(AND(O2479=B$23,Q2479=B$24),MAX(K$3:K2478)+1,0)</f>
        <v>0</v>
      </c>
    </row>
    <row r="2480" spans="10:11" ht="15" customHeight="1" x14ac:dyDescent="0.15">
      <c r="J2480" s="3">
        <f>IF(T2480="",0,IF(INT(LEFT(T2480,C$21))=B$21,MAX(J$3:J2479)+1,0))</f>
        <v>0</v>
      </c>
      <c r="K2480" s="6">
        <f>IF(AND(O2480=B$23,Q2480=B$24),MAX(K$3:K2479)+1,0)</f>
        <v>0</v>
      </c>
    </row>
    <row r="2481" spans="10:11" ht="15" customHeight="1" x14ac:dyDescent="0.15">
      <c r="J2481" s="3">
        <f>IF(T2481="",0,IF(INT(LEFT(T2481,C$21))=B$21,MAX(J$3:J2480)+1,0))</f>
        <v>0</v>
      </c>
      <c r="K2481" s="6">
        <f>IF(AND(O2481=B$23,Q2481=B$24),MAX(K$3:K2480)+1,0)</f>
        <v>0</v>
      </c>
    </row>
    <row r="2482" spans="10:11" ht="15" customHeight="1" x14ac:dyDescent="0.15">
      <c r="J2482" s="3">
        <f>IF(T2482="",0,IF(INT(LEFT(T2482,C$21))=B$21,MAX(J$3:J2481)+1,0))</f>
        <v>0</v>
      </c>
      <c r="K2482" s="6">
        <f>IF(AND(O2482=B$23,Q2482=B$24),MAX(K$3:K2481)+1,0)</f>
        <v>0</v>
      </c>
    </row>
    <row r="2483" spans="10:11" ht="15" customHeight="1" x14ac:dyDescent="0.15">
      <c r="J2483" s="3">
        <f>IF(T2483="",0,IF(INT(LEFT(T2483,C$21))=B$21,MAX(J$3:J2482)+1,0))</f>
        <v>0</v>
      </c>
      <c r="K2483" s="6">
        <f>IF(AND(O2483=B$23,Q2483=B$24),MAX(K$3:K2482)+1,0)</f>
        <v>0</v>
      </c>
    </row>
    <row r="2484" spans="10:11" ht="15" customHeight="1" x14ac:dyDescent="0.15">
      <c r="J2484" s="3">
        <f>IF(T2484="",0,IF(INT(LEFT(T2484,C$21))=B$21,MAX(J$3:J2483)+1,0))</f>
        <v>0</v>
      </c>
      <c r="K2484" s="6">
        <f>IF(AND(O2484=B$23,Q2484=B$24),MAX(K$3:K2483)+1,0)</f>
        <v>0</v>
      </c>
    </row>
    <row r="2485" spans="10:11" ht="15" customHeight="1" x14ac:dyDescent="0.15">
      <c r="J2485" s="3">
        <f>IF(T2485="",0,IF(INT(LEFT(T2485,C$21))=B$21,MAX(J$3:J2484)+1,0))</f>
        <v>0</v>
      </c>
      <c r="K2485" s="6">
        <f>IF(AND(O2485=B$23,Q2485=B$24),MAX(K$3:K2484)+1,0)</f>
        <v>0</v>
      </c>
    </row>
    <row r="2486" spans="10:11" ht="15" customHeight="1" x14ac:dyDescent="0.15">
      <c r="J2486" s="3">
        <f>IF(T2486="",0,IF(INT(LEFT(T2486,C$21))=B$21,MAX(J$3:J2485)+1,0))</f>
        <v>0</v>
      </c>
      <c r="K2486" s="6">
        <f>IF(AND(O2486=B$23,Q2486=B$24),MAX(K$3:K2485)+1,0)</f>
        <v>0</v>
      </c>
    </row>
    <row r="2487" spans="10:11" ht="15" customHeight="1" x14ac:dyDescent="0.15">
      <c r="J2487" s="3">
        <f>IF(T2487="",0,IF(INT(LEFT(T2487,C$21))=B$21,MAX(J$3:J2486)+1,0))</f>
        <v>0</v>
      </c>
      <c r="K2487" s="6">
        <f>IF(AND(O2487=B$23,Q2487=B$24),MAX(K$3:K2486)+1,0)</f>
        <v>0</v>
      </c>
    </row>
    <row r="2488" spans="10:11" ht="15" customHeight="1" x14ac:dyDescent="0.15">
      <c r="J2488" s="3">
        <f>IF(T2488="",0,IF(INT(LEFT(T2488,C$21))=B$21,MAX(J$3:J2487)+1,0))</f>
        <v>0</v>
      </c>
      <c r="K2488" s="6">
        <f>IF(AND(O2488=B$23,Q2488=B$24),MAX(K$3:K2487)+1,0)</f>
        <v>0</v>
      </c>
    </row>
    <row r="2489" spans="10:11" ht="15" customHeight="1" x14ac:dyDescent="0.15">
      <c r="J2489" s="3">
        <f>IF(T2489="",0,IF(INT(LEFT(T2489,C$21))=B$21,MAX(J$3:J2488)+1,0))</f>
        <v>0</v>
      </c>
      <c r="K2489" s="6">
        <f>IF(AND(O2489=B$23,Q2489=B$24),MAX(K$3:K2488)+1,0)</f>
        <v>0</v>
      </c>
    </row>
    <row r="2490" spans="10:11" ht="15" customHeight="1" x14ac:dyDescent="0.15">
      <c r="J2490" s="3">
        <f>IF(T2490="",0,IF(INT(LEFT(T2490,C$21))=B$21,MAX(J$3:J2489)+1,0))</f>
        <v>0</v>
      </c>
      <c r="K2490" s="6">
        <f>IF(AND(O2490=B$23,Q2490=B$24),MAX(K$3:K2489)+1,0)</f>
        <v>0</v>
      </c>
    </row>
    <row r="2491" spans="10:11" ht="15" customHeight="1" x14ac:dyDescent="0.15">
      <c r="J2491" s="3">
        <f>IF(T2491="",0,IF(INT(LEFT(T2491,C$21))=B$21,MAX(J$3:J2490)+1,0))</f>
        <v>0</v>
      </c>
      <c r="K2491" s="6">
        <f>IF(AND(O2491=B$23,Q2491=B$24),MAX(K$3:K2490)+1,0)</f>
        <v>0</v>
      </c>
    </row>
    <row r="2492" spans="10:11" ht="15" customHeight="1" x14ac:dyDescent="0.15">
      <c r="J2492" s="3">
        <f>IF(T2492="",0,IF(INT(LEFT(T2492,C$21))=B$21,MAX(J$3:J2491)+1,0))</f>
        <v>0</v>
      </c>
      <c r="K2492" s="6">
        <f>IF(AND(O2492=B$23,Q2492=B$24),MAX(K$3:K2491)+1,0)</f>
        <v>0</v>
      </c>
    </row>
    <row r="2493" spans="10:11" ht="15" customHeight="1" x14ac:dyDescent="0.15">
      <c r="J2493" s="3">
        <f>IF(T2493="",0,IF(INT(LEFT(T2493,C$21))=B$21,MAX(J$3:J2492)+1,0))</f>
        <v>0</v>
      </c>
      <c r="K2493" s="6">
        <f>IF(AND(O2493=B$23,Q2493=B$24),MAX(K$3:K2492)+1,0)</f>
        <v>0</v>
      </c>
    </row>
    <row r="2494" spans="10:11" ht="15" customHeight="1" x14ac:dyDescent="0.15">
      <c r="J2494" s="3">
        <f>IF(T2494="",0,IF(INT(LEFT(T2494,C$21))=B$21,MAX(J$3:J2493)+1,0))</f>
        <v>0</v>
      </c>
      <c r="K2494" s="6">
        <f>IF(AND(O2494=B$23,Q2494=B$24),MAX(K$3:K2493)+1,0)</f>
        <v>0</v>
      </c>
    </row>
    <row r="2495" spans="10:11" ht="15" customHeight="1" x14ac:dyDescent="0.15">
      <c r="J2495" s="3">
        <f>IF(T2495="",0,IF(INT(LEFT(T2495,C$21))=B$21,MAX(J$3:J2494)+1,0))</f>
        <v>0</v>
      </c>
      <c r="K2495" s="6">
        <f>IF(AND(O2495=B$23,Q2495=B$24),MAX(K$3:K2494)+1,0)</f>
        <v>0</v>
      </c>
    </row>
    <row r="2496" spans="10:11" ht="15" customHeight="1" x14ac:dyDescent="0.15">
      <c r="J2496" s="3">
        <f>IF(T2496="",0,IF(INT(LEFT(T2496,C$21))=B$21,MAX(J$3:J2495)+1,0))</f>
        <v>0</v>
      </c>
      <c r="K2496" s="6">
        <f>IF(AND(O2496=B$23,Q2496=B$24),MAX(K$3:K2495)+1,0)</f>
        <v>0</v>
      </c>
    </row>
    <row r="2497" spans="10:11" ht="15" customHeight="1" x14ac:dyDescent="0.15">
      <c r="J2497" s="3">
        <f>IF(T2497="",0,IF(INT(LEFT(T2497,C$21))=B$21,MAX(J$3:J2496)+1,0))</f>
        <v>0</v>
      </c>
      <c r="K2497" s="6">
        <f>IF(AND(O2497=B$23,Q2497=B$24),MAX(K$3:K2496)+1,0)</f>
        <v>0</v>
      </c>
    </row>
    <row r="2498" spans="10:11" ht="15" customHeight="1" x14ac:dyDescent="0.15">
      <c r="J2498" s="3">
        <f>IF(T2498="",0,IF(INT(LEFT(T2498,C$21))=B$21,MAX(J$3:J2497)+1,0))</f>
        <v>0</v>
      </c>
      <c r="K2498" s="6">
        <f>IF(AND(O2498=B$23,Q2498=B$24),MAX(K$3:K2497)+1,0)</f>
        <v>0</v>
      </c>
    </row>
    <row r="2499" spans="10:11" ht="15" customHeight="1" x14ac:dyDescent="0.15">
      <c r="J2499" s="3">
        <f>IF(T2499="",0,IF(INT(LEFT(T2499,C$21))=B$21,MAX(J$3:J2498)+1,0))</f>
        <v>0</v>
      </c>
      <c r="K2499" s="6">
        <f>IF(AND(O2499=B$23,Q2499=B$24),MAX(K$3:K2498)+1,0)</f>
        <v>0</v>
      </c>
    </row>
    <row r="2500" spans="10:11" ht="15" customHeight="1" x14ac:dyDescent="0.15">
      <c r="J2500" s="3">
        <f>IF(T2500="",0,IF(INT(LEFT(T2500,C$21))=B$21,MAX(J$3:J2499)+1,0))</f>
        <v>0</v>
      </c>
      <c r="K2500" s="6">
        <f>IF(AND(O2500=B$23,Q2500=B$24),MAX(K$3:K2499)+1,0)</f>
        <v>0</v>
      </c>
    </row>
    <row r="2501" spans="10:11" ht="15" customHeight="1" x14ac:dyDescent="0.15">
      <c r="J2501" s="3">
        <f>IF(T2501="",0,IF(INT(LEFT(T2501,C$21))=B$21,MAX(J$3:J2500)+1,0))</f>
        <v>0</v>
      </c>
      <c r="K2501" s="6">
        <f>IF(AND(O2501=B$23,Q2501=B$24),MAX(K$3:K2500)+1,0)</f>
        <v>0</v>
      </c>
    </row>
    <row r="2502" spans="10:11" ht="15" customHeight="1" x14ac:dyDescent="0.15">
      <c r="J2502" s="3">
        <f>IF(T2502="",0,IF(INT(LEFT(T2502,C$21))=B$21,MAX(J$3:J2501)+1,0))</f>
        <v>0</v>
      </c>
      <c r="K2502" s="6">
        <f>IF(AND(O2502=B$23,Q2502=B$24),MAX(K$3:K2501)+1,0)</f>
        <v>0</v>
      </c>
    </row>
    <row r="2503" spans="10:11" ht="15" customHeight="1" x14ac:dyDescent="0.15">
      <c r="J2503" s="3">
        <f>IF(T2503="",0,IF(INT(LEFT(T2503,C$21))=B$21,MAX(J$3:J2502)+1,0))</f>
        <v>0</v>
      </c>
      <c r="K2503" s="6">
        <f>IF(AND(O2503=B$23,Q2503=B$24),MAX(K$3:K2502)+1,0)</f>
        <v>0</v>
      </c>
    </row>
    <row r="2504" spans="10:11" ht="15" customHeight="1" x14ac:dyDescent="0.15">
      <c r="J2504" s="3">
        <f>IF(T2504="",0,IF(INT(LEFT(T2504,C$21))=B$21,MAX(J$3:J2503)+1,0))</f>
        <v>0</v>
      </c>
      <c r="K2504" s="6">
        <f>IF(AND(O2504=B$23,Q2504=B$24),MAX(K$3:K2503)+1,0)</f>
        <v>0</v>
      </c>
    </row>
    <row r="2505" spans="10:11" ht="15" customHeight="1" x14ac:dyDescent="0.15">
      <c r="J2505" s="3">
        <f>IF(T2505="",0,IF(INT(LEFT(T2505,C$21))=B$21,MAX(J$3:J2504)+1,0))</f>
        <v>0</v>
      </c>
      <c r="K2505" s="6">
        <f>IF(AND(O2505=B$23,Q2505=B$24),MAX(K$3:K2504)+1,0)</f>
        <v>0</v>
      </c>
    </row>
    <row r="2506" spans="10:11" ht="15" customHeight="1" x14ac:dyDescent="0.15">
      <c r="J2506" s="3">
        <f>IF(T2506="",0,IF(INT(LEFT(T2506,C$21))=B$21,MAX(J$3:J2505)+1,0))</f>
        <v>0</v>
      </c>
      <c r="K2506" s="6">
        <f>IF(AND(O2506=B$23,Q2506=B$24),MAX(K$3:K2505)+1,0)</f>
        <v>0</v>
      </c>
    </row>
    <row r="2507" spans="10:11" ht="15" customHeight="1" x14ac:dyDescent="0.15">
      <c r="J2507" s="3">
        <f>IF(T2507="",0,IF(INT(LEFT(T2507,C$21))=B$21,MAX(J$3:J2506)+1,0))</f>
        <v>0</v>
      </c>
      <c r="K2507" s="6">
        <f>IF(AND(O2507=B$23,Q2507=B$24),MAX(K$3:K2506)+1,0)</f>
        <v>0</v>
      </c>
    </row>
    <row r="2508" spans="10:11" ht="15" customHeight="1" x14ac:dyDescent="0.15">
      <c r="J2508" s="3">
        <f>IF(T2508="",0,IF(INT(LEFT(T2508,C$21))=B$21,MAX(J$3:J2507)+1,0))</f>
        <v>0</v>
      </c>
      <c r="K2508" s="6">
        <f>IF(AND(O2508=B$23,Q2508=B$24),MAX(K$3:K2507)+1,0)</f>
        <v>0</v>
      </c>
    </row>
    <row r="2509" spans="10:11" ht="15" customHeight="1" x14ac:dyDescent="0.15">
      <c r="J2509" s="3">
        <f>IF(T2509="",0,IF(INT(LEFT(T2509,C$21))=B$21,MAX(J$3:J2508)+1,0))</f>
        <v>0</v>
      </c>
      <c r="K2509" s="6">
        <f>IF(AND(O2509=B$23,Q2509=B$24),MAX(K$3:K2508)+1,0)</f>
        <v>0</v>
      </c>
    </row>
    <row r="2510" spans="10:11" ht="15" customHeight="1" x14ac:dyDescent="0.15">
      <c r="J2510" s="3">
        <f>IF(T2510="",0,IF(INT(LEFT(T2510,C$21))=B$21,MAX(J$3:J2509)+1,0))</f>
        <v>0</v>
      </c>
      <c r="K2510" s="6">
        <f>IF(AND(O2510=B$23,Q2510=B$24),MAX(K$3:K2509)+1,0)</f>
        <v>0</v>
      </c>
    </row>
    <row r="2511" spans="10:11" ht="15" customHeight="1" x14ac:dyDescent="0.15">
      <c r="J2511" s="3">
        <f>IF(T2511="",0,IF(INT(LEFT(T2511,C$21))=B$21,MAX(J$3:J2510)+1,0))</f>
        <v>0</v>
      </c>
      <c r="K2511" s="6">
        <f>IF(AND(O2511=B$23,Q2511=B$24),MAX(K$3:K2510)+1,0)</f>
        <v>0</v>
      </c>
    </row>
    <row r="2512" spans="10:11" ht="15" customHeight="1" x14ac:dyDescent="0.15">
      <c r="J2512" s="3">
        <f>IF(T2512="",0,IF(INT(LEFT(T2512,C$21))=B$21,MAX(J$3:J2511)+1,0))</f>
        <v>0</v>
      </c>
      <c r="K2512" s="6">
        <f>IF(AND(O2512=B$23,Q2512=B$24),MAX(K$3:K2511)+1,0)</f>
        <v>0</v>
      </c>
    </row>
    <row r="2513" spans="10:11" ht="15" customHeight="1" x14ac:dyDescent="0.15">
      <c r="J2513" s="3">
        <f>IF(T2513="",0,IF(INT(LEFT(T2513,C$21))=B$21,MAX(J$3:J2512)+1,0))</f>
        <v>0</v>
      </c>
      <c r="K2513" s="6">
        <f>IF(AND(O2513=B$23,Q2513=B$24),MAX(K$3:K2512)+1,0)</f>
        <v>0</v>
      </c>
    </row>
    <row r="2514" spans="10:11" ht="15" customHeight="1" x14ac:dyDescent="0.15">
      <c r="J2514" s="3">
        <f>IF(T2514="",0,IF(INT(LEFT(T2514,C$21))=B$21,MAX(J$3:J2513)+1,0))</f>
        <v>0</v>
      </c>
      <c r="K2514" s="6">
        <f>IF(AND(O2514=B$23,Q2514=B$24),MAX(K$3:K2513)+1,0)</f>
        <v>0</v>
      </c>
    </row>
    <row r="2515" spans="10:11" ht="15" customHeight="1" x14ac:dyDescent="0.15">
      <c r="J2515" s="3">
        <f>IF(T2515="",0,IF(INT(LEFT(T2515,C$21))=B$21,MAX(J$3:J2514)+1,0))</f>
        <v>0</v>
      </c>
      <c r="K2515" s="6">
        <f>IF(AND(O2515=B$23,Q2515=B$24),MAX(K$3:K2514)+1,0)</f>
        <v>0</v>
      </c>
    </row>
    <row r="2516" spans="10:11" ht="15" customHeight="1" x14ac:dyDescent="0.15">
      <c r="J2516" s="3">
        <f>IF(T2516="",0,IF(INT(LEFT(T2516,C$21))=B$21,MAX(J$3:J2515)+1,0))</f>
        <v>0</v>
      </c>
      <c r="K2516" s="6">
        <f>IF(AND(O2516=B$23,Q2516=B$24),MAX(K$3:K2515)+1,0)</f>
        <v>0</v>
      </c>
    </row>
    <row r="2517" spans="10:11" ht="15" customHeight="1" x14ac:dyDescent="0.15">
      <c r="J2517" s="3">
        <f>IF(T2517="",0,IF(INT(LEFT(T2517,C$21))=B$21,MAX(J$3:J2516)+1,0))</f>
        <v>0</v>
      </c>
      <c r="K2517" s="6">
        <f>IF(AND(O2517=B$23,Q2517=B$24),MAX(K$3:K2516)+1,0)</f>
        <v>0</v>
      </c>
    </row>
    <row r="2518" spans="10:11" ht="15" customHeight="1" x14ac:dyDescent="0.15">
      <c r="J2518" s="3">
        <f>IF(T2518="",0,IF(INT(LEFT(T2518,C$21))=B$21,MAX(J$3:J2517)+1,0))</f>
        <v>0</v>
      </c>
      <c r="K2518" s="6">
        <f>IF(AND(O2518=B$23,Q2518=B$24),MAX(K$3:K2517)+1,0)</f>
        <v>0</v>
      </c>
    </row>
    <row r="2519" spans="10:11" ht="15" customHeight="1" x14ac:dyDescent="0.15">
      <c r="J2519" s="3">
        <f>IF(T2519="",0,IF(INT(LEFT(T2519,C$21))=B$21,MAX(J$3:J2518)+1,0))</f>
        <v>0</v>
      </c>
      <c r="K2519" s="6">
        <f>IF(AND(O2519=B$23,Q2519=B$24),MAX(K$3:K2518)+1,0)</f>
        <v>0</v>
      </c>
    </row>
    <row r="2520" spans="10:11" ht="15" customHeight="1" x14ac:dyDescent="0.15">
      <c r="J2520" s="3">
        <f>IF(T2520="",0,IF(INT(LEFT(T2520,C$21))=B$21,MAX(J$3:J2519)+1,0))</f>
        <v>0</v>
      </c>
      <c r="K2520" s="6">
        <f>IF(AND(O2520=B$23,Q2520=B$24),MAX(K$3:K2519)+1,0)</f>
        <v>0</v>
      </c>
    </row>
    <row r="2521" spans="10:11" ht="15" customHeight="1" x14ac:dyDescent="0.15">
      <c r="J2521" s="3">
        <f>IF(T2521="",0,IF(INT(LEFT(T2521,C$21))=B$21,MAX(J$3:J2520)+1,0))</f>
        <v>0</v>
      </c>
      <c r="K2521" s="6">
        <f>IF(AND(O2521=B$23,Q2521=B$24),MAX(K$3:K2520)+1,0)</f>
        <v>0</v>
      </c>
    </row>
    <row r="2522" spans="10:11" ht="15" customHeight="1" x14ac:dyDescent="0.15">
      <c r="J2522" s="3">
        <f>IF(T2522="",0,IF(INT(LEFT(T2522,C$21))=B$21,MAX(J$3:J2521)+1,0))</f>
        <v>0</v>
      </c>
      <c r="K2522" s="6">
        <f>IF(AND(O2522=B$23,Q2522=B$24),MAX(K$3:K2521)+1,0)</f>
        <v>0</v>
      </c>
    </row>
    <row r="2523" spans="10:11" ht="15" customHeight="1" x14ac:dyDescent="0.15">
      <c r="J2523" s="3">
        <f>IF(T2523="",0,IF(INT(LEFT(T2523,C$21))=B$21,MAX(J$3:J2522)+1,0))</f>
        <v>0</v>
      </c>
      <c r="K2523" s="6">
        <f>IF(AND(O2523=B$23,Q2523=B$24),MAX(K$3:K2522)+1,0)</f>
        <v>0</v>
      </c>
    </row>
    <row r="2524" spans="10:11" ht="15" customHeight="1" x14ac:dyDescent="0.15">
      <c r="J2524" s="3">
        <f>IF(T2524="",0,IF(INT(LEFT(T2524,C$21))=B$21,MAX(J$3:J2523)+1,0))</f>
        <v>0</v>
      </c>
      <c r="K2524" s="6">
        <f>IF(AND(O2524=B$23,Q2524=B$24),MAX(K$3:K2523)+1,0)</f>
        <v>0</v>
      </c>
    </row>
    <row r="2525" spans="10:11" ht="15" customHeight="1" x14ac:dyDescent="0.15">
      <c r="J2525" s="3">
        <f>IF(T2525="",0,IF(INT(LEFT(T2525,C$21))=B$21,MAX(J$3:J2524)+1,0))</f>
        <v>0</v>
      </c>
      <c r="K2525" s="6">
        <f>IF(AND(O2525=B$23,Q2525=B$24),MAX(K$3:K2524)+1,0)</f>
        <v>0</v>
      </c>
    </row>
    <row r="2526" spans="10:11" ht="15" customHeight="1" x14ac:dyDescent="0.15">
      <c r="J2526" s="3">
        <f>IF(T2526="",0,IF(INT(LEFT(T2526,C$21))=B$21,MAX(J$3:J2525)+1,0))</f>
        <v>0</v>
      </c>
      <c r="K2526" s="6">
        <f>IF(AND(O2526=B$23,Q2526=B$24),MAX(K$3:K2525)+1,0)</f>
        <v>0</v>
      </c>
    </row>
    <row r="2527" spans="10:11" ht="15" customHeight="1" x14ac:dyDescent="0.15">
      <c r="J2527" s="3">
        <f>IF(T2527="",0,IF(INT(LEFT(T2527,C$21))=B$21,MAX(J$3:J2526)+1,0))</f>
        <v>0</v>
      </c>
      <c r="K2527" s="6">
        <f>IF(AND(O2527=B$23,Q2527=B$24),MAX(K$3:K2526)+1,0)</f>
        <v>0</v>
      </c>
    </row>
    <row r="2528" spans="10:11" ht="15" customHeight="1" x14ac:dyDescent="0.15">
      <c r="J2528" s="3">
        <f>IF(T2528="",0,IF(INT(LEFT(T2528,C$21))=B$21,MAX(J$3:J2527)+1,0))</f>
        <v>0</v>
      </c>
      <c r="K2528" s="6">
        <f>IF(AND(O2528=B$23,Q2528=B$24),MAX(K$3:K2527)+1,0)</f>
        <v>0</v>
      </c>
    </row>
    <row r="2529" spans="10:11" ht="15" customHeight="1" x14ac:dyDescent="0.15">
      <c r="J2529" s="3">
        <f>IF(T2529="",0,IF(INT(LEFT(T2529,C$21))=B$21,MAX(J$3:J2528)+1,0))</f>
        <v>0</v>
      </c>
      <c r="K2529" s="6">
        <f>IF(AND(O2529=B$23,Q2529=B$24),MAX(K$3:K2528)+1,0)</f>
        <v>0</v>
      </c>
    </row>
    <row r="2530" spans="10:11" ht="15" customHeight="1" x14ac:dyDescent="0.15">
      <c r="J2530" s="3">
        <f>IF(T2530="",0,IF(INT(LEFT(T2530,C$21))=B$21,MAX(J$3:J2529)+1,0))</f>
        <v>0</v>
      </c>
      <c r="K2530" s="6">
        <f>IF(AND(O2530=B$23,Q2530=B$24),MAX(K$3:K2529)+1,0)</f>
        <v>0</v>
      </c>
    </row>
    <row r="2531" spans="10:11" ht="15" customHeight="1" x14ac:dyDescent="0.15">
      <c r="J2531" s="3">
        <f>IF(T2531="",0,IF(INT(LEFT(T2531,C$21))=B$21,MAX(J$3:J2530)+1,0))</f>
        <v>0</v>
      </c>
      <c r="K2531" s="6">
        <f>IF(AND(O2531=B$23,Q2531=B$24),MAX(K$3:K2530)+1,0)</f>
        <v>0</v>
      </c>
    </row>
    <row r="2532" spans="10:11" ht="15" customHeight="1" x14ac:dyDescent="0.15">
      <c r="J2532" s="3">
        <f>IF(T2532="",0,IF(INT(LEFT(T2532,C$21))=B$21,MAX(J$3:J2531)+1,0))</f>
        <v>0</v>
      </c>
      <c r="K2532" s="6">
        <f>IF(AND(O2532=B$23,Q2532=B$24),MAX(K$3:K2531)+1,0)</f>
        <v>0</v>
      </c>
    </row>
    <row r="2533" spans="10:11" ht="15" customHeight="1" x14ac:dyDescent="0.15">
      <c r="J2533" s="3">
        <f>IF(T2533="",0,IF(INT(LEFT(T2533,C$21))=B$21,MAX(J$3:J2532)+1,0))</f>
        <v>0</v>
      </c>
      <c r="K2533" s="6">
        <f>IF(AND(O2533=B$23,Q2533=B$24),MAX(K$3:K2532)+1,0)</f>
        <v>0</v>
      </c>
    </row>
    <row r="2534" spans="10:11" ht="15" customHeight="1" x14ac:dyDescent="0.15">
      <c r="J2534" s="3">
        <f>IF(T2534="",0,IF(INT(LEFT(T2534,C$21))=B$21,MAX(J$3:J2533)+1,0))</f>
        <v>0</v>
      </c>
      <c r="K2534" s="6">
        <f>IF(AND(O2534=B$23,Q2534=B$24),MAX(K$3:K2533)+1,0)</f>
        <v>0</v>
      </c>
    </row>
    <row r="2535" spans="10:11" ht="15" customHeight="1" x14ac:dyDescent="0.15">
      <c r="J2535" s="3">
        <f>IF(T2535="",0,IF(INT(LEFT(T2535,C$21))=B$21,MAX(J$3:J2534)+1,0))</f>
        <v>0</v>
      </c>
      <c r="K2535" s="6">
        <f>IF(AND(O2535=B$23,Q2535=B$24),MAX(K$3:K2534)+1,0)</f>
        <v>0</v>
      </c>
    </row>
    <row r="2536" spans="10:11" ht="15" customHeight="1" x14ac:dyDescent="0.15">
      <c r="J2536" s="3">
        <f>IF(T2536="",0,IF(INT(LEFT(T2536,C$21))=B$21,MAX(J$3:J2535)+1,0))</f>
        <v>0</v>
      </c>
      <c r="K2536" s="6">
        <f>IF(AND(O2536=B$23,Q2536=B$24),MAX(K$3:K2535)+1,0)</f>
        <v>0</v>
      </c>
    </row>
    <row r="2537" spans="10:11" ht="15" customHeight="1" x14ac:dyDescent="0.15">
      <c r="J2537" s="3">
        <f>IF(T2537="",0,IF(INT(LEFT(T2537,C$21))=B$21,MAX(J$3:J2536)+1,0))</f>
        <v>0</v>
      </c>
      <c r="K2537" s="6">
        <f>IF(AND(O2537=B$23,Q2537=B$24),MAX(K$3:K2536)+1,0)</f>
        <v>0</v>
      </c>
    </row>
    <row r="2538" spans="10:11" ht="15" customHeight="1" x14ac:dyDescent="0.15">
      <c r="J2538" s="3">
        <f>IF(T2538="",0,IF(INT(LEFT(T2538,C$21))=B$21,MAX(J$3:J2537)+1,0))</f>
        <v>0</v>
      </c>
      <c r="K2538" s="6">
        <f>IF(AND(O2538=B$23,Q2538=B$24),MAX(K$3:K2537)+1,0)</f>
        <v>0</v>
      </c>
    </row>
    <row r="2539" spans="10:11" ht="15" customHeight="1" x14ac:dyDescent="0.15">
      <c r="J2539" s="3">
        <f>IF(T2539="",0,IF(INT(LEFT(T2539,C$21))=B$21,MAX(J$3:J2538)+1,0))</f>
        <v>0</v>
      </c>
      <c r="K2539" s="6">
        <f>IF(AND(O2539=B$23,Q2539=B$24),MAX(K$3:K2538)+1,0)</f>
        <v>0</v>
      </c>
    </row>
    <row r="2540" spans="10:11" ht="15" customHeight="1" x14ac:dyDescent="0.15">
      <c r="J2540" s="3">
        <f>IF(T2540="",0,IF(INT(LEFT(T2540,C$21))=B$21,MAX(J$3:J2539)+1,0))</f>
        <v>0</v>
      </c>
      <c r="K2540" s="6">
        <f>IF(AND(O2540=B$23,Q2540=B$24),MAX(K$3:K2539)+1,0)</f>
        <v>0</v>
      </c>
    </row>
    <row r="2541" spans="10:11" ht="15" customHeight="1" x14ac:dyDescent="0.15">
      <c r="J2541" s="3">
        <f>IF(T2541="",0,IF(INT(LEFT(T2541,C$21))=B$21,MAX(J$3:J2540)+1,0))</f>
        <v>0</v>
      </c>
      <c r="K2541" s="6">
        <f>IF(AND(O2541=B$23,Q2541=B$24),MAX(K$3:K2540)+1,0)</f>
        <v>0</v>
      </c>
    </row>
    <row r="2542" spans="10:11" ht="15" customHeight="1" x14ac:dyDescent="0.15">
      <c r="J2542" s="3">
        <f>IF(T2542="",0,IF(INT(LEFT(T2542,C$21))=B$21,MAX(J$3:J2541)+1,0))</f>
        <v>0</v>
      </c>
      <c r="K2542" s="6">
        <f>IF(AND(O2542=B$23,Q2542=B$24),MAX(K$3:K2541)+1,0)</f>
        <v>0</v>
      </c>
    </row>
    <row r="2543" spans="10:11" ht="15" customHeight="1" x14ac:dyDescent="0.15">
      <c r="J2543" s="3">
        <f>IF(T2543="",0,IF(INT(LEFT(T2543,C$21))=B$21,MAX(J$3:J2542)+1,0))</f>
        <v>0</v>
      </c>
      <c r="K2543" s="6">
        <f>IF(AND(O2543=B$23,Q2543=B$24),MAX(K$3:K2542)+1,0)</f>
        <v>0</v>
      </c>
    </row>
    <row r="2544" spans="10:11" ht="15" customHeight="1" x14ac:dyDescent="0.15">
      <c r="J2544" s="3">
        <f>IF(T2544="",0,IF(INT(LEFT(T2544,C$21))=B$21,MAX(J$3:J2543)+1,0))</f>
        <v>0</v>
      </c>
      <c r="K2544" s="6">
        <f>IF(AND(O2544=B$23,Q2544=B$24),MAX(K$3:K2543)+1,0)</f>
        <v>0</v>
      </c>
    </row>
    <row r="2545" spans="10:11" ht="15" customHeight="1" x14ac:dyDescent="0.15">
      <c r="J2545" s="3">
        <f>IF(T2545="",0,IF(INT(LEFT(T2545,C$21))=B$21,MAX(J$3:J2544)+1,0))</f>
        <v>0</v>
      </c>
      <c r="K2545" s="6">
        <f>IF(AND(O2545=B$23,Q2545=B$24),MAX(K$3:K2544)+1,0)</f>
        <v>0</v>
      </c>
    </row>
    <row r="2546" spans="10:11" ht="15" customHeight="1" x14ac:dyDescent="0.15">
      <c r="J2546" s="3">
        <f>IF(T2546="",0,IF(INT(LEFT(T2546,C$21))=B$21,MAX(J$3:J2545)+1,0))</f>
        <v>0</v>
      </c>
      <c r="K2546" s="6">
        <f>IF(AND(O2546=B$23,Q2546=B$24),MAX(K$3:K2545)+1,0)</f>
        <v>0</v>
      </c>
    </row>
    <row r="2547" spans="10:11" ht="15" customHeight="1" x14ac:dyDescent="0.15">
      <c r="J2547" s="3">
        <f>IF(T2547="",0,IF(INT(LEFT(T2547,C$21))=B$21,MAX(J$3:J2546)+1,0))</f>
        <v>0</v>
      </c>
      <c r="K2547" s="6">
        <f>IF(AND(O2547=B$23,Q2547=B$24),MAX(K$3:K2546)+1,0)</f>
        <v>0</v>
      </c>
    </row>
    <row r="2548" spans="10:11" ht="15" customHeight="1" x14ac:dyDescent="0.15">
      <c r="J2548" s="3">
        <f>IF(T2548="",0,IF(INT(LEFT(T2548,C$21))=B$21,MAX(J$3:J2547)+1,0))</f>
        <v>0</v>
      </c>
      <c r="K2548" s="6">
        <f>IF(AND(O2548=B$23,Q2548=B$24),MAX(K$3:K2547)+1,0)</f>
        <v>0</v>
      </c>
    </row>
    <row r="2549" spans="10:11" ht="15" customHeight="1" x14ac:dyDescent="0.15">
      <c r="J2549" s="3">
        <f>IF(T2549="",0,IF(INT(LEFT(T2549,C$21))=B$21,MAX(J$3:J2548)+1,0))</f>
        <v>0</v>
      </c>
      <c r="K2549" s="6">
        <f>IF(AND(O2549=B$23,Q2549=B$24),MAX(K$3:K2548)+1,0)</f>
        <v>0</v>
      </c>
    </row>
    <row r="2550" spans="10:11" ht="15" customHeight="1" x14ac:dyDescent="0.15">
      <c r="J2550" s="3">
        <f>IF(T2550="",0,IF(INT(LEFT(T2550,C$21))=B$21,MAX(J$3:J2549)+1,0))</f>
        <v>0</v>
      </c>
      <c r="K2550" s="6">
        <f>IF(AND(O2550=B$23,Q2550=B$24),MAX(K$3:K2549)+1,0)</f>
        <v>0</v>
      </c>
    </row>
    <row r="2551" spans="10:11" ht="15" customHeight="1" x14ac:dyDescent="0.15">
      <c r="J2551" s="3">
        <f>IF(T2551="",0,IF(INT(LEFT(T2551,C$21))=B$21,MAX(J$3:J2550)+1,0))</f>
        <v>0</v>
      </c>
      <c r="K2551" s="6">
        <f>IF(AND(O2551=B$23,Q2551=B$24),MAX(K$3:K2550)+1,0)</f>
        <v>0</v>
      </c>
    </row>
    <row r="2552" spans="10:11" ht="15" customHeight="1" x14ac:dyDescent="0.15">
      <c r="J2552" s="3">
        <f>IF(T2552="",0,IF(INT(LEFT(T2552,C$21))=B$21,MAX(J$3:J2551)+1,0))</f>
        <v>0</v>
      </c>
      <c r="K2552" s="6">
        <f>IF(AND(O2552=B$23,Q2552=B$24),MAX(K$3:K2551)+1,0)</f>
        <v>0</v>
      </c>
    </row>
    <row r="2553" spans="10:11" ht="15" customHeight="1" x14ac:dyDescent="0.15">
      <c r="J2553" s="3">
        <f>IF(T2553="",0,IF(INT(LEFT(T2553,C$21))=B$21,MAX(J$3:J2552)+1,0))</f>
        <v>0</v>
      </c>
      <c r="K2553" s="6">
        <f>IF(AND(O2553=B$23,Q2553=B$24),MAX(K$3:K2552)+1,0)</f>
        <v>0</v>
      </c>
    </row>
    <row r="2554" spans="10:11" ht="15" customHeight="1" x14ac:dyDescent="0.15">
      <c r="J2554" s="3">
        <f>IF(T2554="",0,IF(INT(LEFT(T2554,C$21))=B$21,MAX(J$3:J2553)+1,0))</f>
        <v>0</v>
      </c>
      <c r="K2554" s="6">
        <f>IF(AND(O2554=B$23,Q2554=B$24),MAX(K$3:K2553)+1,0)</f>
        <v>0</v>
      </c>
    </row>
    <row r="2555" spans="10:11" ht="15" customHeight="1" x14ac:dyDescent="0.15">
      <c r="J2555" s="3">
        <f>IF(T2555="",0,IF(INT(LEFT(T2555,C$21))=B$21,MAX(J$3:J2554)+1,0))</f>
        <v>0</v>
      </c>
      <c r="K2555" s="6">
        <f>IF(AND(O2555=B$23,Q2555=B$24),MAX(K$3:K2554)+1,0)</f>
        <v>0</v>
      </c>
    </row>
    <row r="2556" spans="10:11" ht="15" customHeight="1" x14ac:dyDescent="0.15">
      <c r="J2556" s="3">
        <f>IF(T2556="",0,IF(INT(LEFT(T2556,C$21))=B$21,MAX(J$3:J2555)+1,0))</f>
        <v>0</v>
      </c>
      <c r="K2556" s="6">
        <f>IF(AND(O2556=B$23,Q2556=B$24),MAX(K$3:K2555)+1,0)</f>
        <v>0</v>
      </c>
    </row>
    <row r="2557" spans="10:11" ht="15" customHeight="1" x14ac:dyDescent="0.15">
      <c r="J2557" s="3">
        <f>IF(T2557="",0,IF(INT(LEFT(T2557,C$21))=B$21,MAX(J$3:J2556)+1,0))</f>
        <v>0</v>
      </c>
      <c r="K2557" s="6">
        <f>IF(AND(O2557=B$23,Q2557=B$24),MAX(K$3:K2556)+1,0)</f>
        <v>0</v>
      </c>
    </row>
    <row r="2558" spans="10:11" ht="15" customHeight="1" x14ac:dyDescent="0.15">
      <c r="J2558" s="3">
        <f>IF(T2558="",0,IF(INT(LEFT(T2558,C$21))=B$21,MAX(J$3:J2557)+1,0))</f>
        <v>0</v>
      </c>
      <c r="K2558" s="6">
        <f>IF(AND(O2558=B$23,Q2558=B$24),MAX(K$3:K2557)+1,0)</f>
        <v>0</v>
      </c>
    </row>
    <row r="2559" spans="10:11" ht="15" customHeight="1" x14ac:dyDescent="0.15">
      <c r="J2559" s="3">
        <f>IF(T2559="",0,IF(INT(LEFT(T2559,C$21))=B$21,MAX(J$3:J2558)+1,0))</f>
        <v>0</v>
      </c>
      <c r="K2559" s="6">
        <f>IF(AND(O2559=B$23,Q2559=B$24),MAX(K$3:K2558)+1,0)</f>
        <v>0</v>
      </c>
    </row>
    <row r="2560" spans="10:11" ht="15" customHeight="1" x14ac:dyDescent="0.15">
      <c r="J2560" s="3">
        <f>IF(T2560="",0,IF(INT(LEFT(T2560,C$21))=B$21,MAX(J$3:J2559)+1,0))</f>
        <v>0</v>
      </c>
      <c r="K2560" s="6">
        <f>IF(AND(O2560=B$23,Q2560=B$24),MAX(K$3:K2559)+1,0)</f>
        <v>0</v>
      </c>
    </row>
    <row r="2561" spans="10:11" ht="15" customHeight="1" x14ac:dyDescent="0.15">
      <c r="J2561" s="3">
        <f>IF(T2561="",0,IF(INT(LEFT(T2561,C$21))=B$21,MAX(J$3:J2560)+1,0))</f>
        <v>0</v>
      </c>
      <c r="K2561" s="6">
        <f>IF(AND(O2561=B$23,Q2561=B$24),MAX(K$3:K2560)+1,0)</f>
        <v>0</v>
      </c>
    </row>
    <row r="2562" spans="10:11" ht="15" customHeight="1" x14ac:dyDescent="0.15">
      <c r="J2562" s="3">
        <f>IF(T2562="",0,IF(INT(LEFT(T2562,C$21))=B$21,MAX(J$3:J2561)+1,0))</f>
        <v>0</v>
      </c>
      <c r="K2562" s="6">
        <f>IF(AND(O2562=B$23,Q2562=B$24),MAX(K$3:K2561)+1,0)</f>
        <v>0</v>
      </c>
    </row>
    <row r="2563" spans="10:11" ht="15" customHeight="1" x14ac:dyDescent="0.15">
      <c r="J2563" s="3">
        <f>IF(T2563="",0,IF(INT(LEFT(T2563,C$21))=B$21,MAX(J$3:J2562)+1,0))</f>
        <v>0</v>
      </c>
      <c r="K2563" s="6">
        <f>IF(AND(O2563=B$23,Q2563=B$24),MAX(K$3:K2562)+1,0)</f>
        <v>0</v>
      </c>
    </row>
    <row r="2564" spans="10:11" ht="15" customHeight="1" x14ac:dyDescent="0.15">
      <c r="J2564" s="3">
        <f>IF(T2564="",0,IF(INT(LEFT(T2564,C$21))=B$21,MAX(J$3:J2563)+1,0))</f>
        <v>0</v>
      </c>
      <c r="K2564" s="6">
        <f>IF(AND(O2564=B$23,Q2564=B$24),MAX(K$3:K2563)+1,0)</f>
        <v>0</v>
      </c>
    </row>
    <row r="2565" spans="10:11" ht="15" customHeight="1" x14ac:dyDescent="0.15">
      <c r="J2565" s="3">
        <f>IF(T2565="",0,IF(INT(LEFT(T2565,C$21))=B$21,MAX(J$3:J2564)+1,0))</f>
        <v>0</v>
      </c>
      <c r="K2565" s="6">
        <f>IF(AND(O2565=B$23,Q2565=B$24),MAX(K$3:K2564)+1,0)</f>
        <v>0</v>
      </c>
    </row>
    <row r="2566" spans="10:11" ht="15" customHeight="1" x14ac:dyDescent="0.15">
      <c r="J2566" s="3">
        <f>IF(T2566="",0,IF(INT(LEFT(T2566,C$21))=B$21,MAX(J$3:J2565)+1,0))</f>
        <v>0</v>
      </c>
      <c r="K2566" s="6">
        <f>IF(AND(O2566=B$23,Q2566=B$24),MAX(K$3:K2565)+1,0)</f>
        <v>0</v>
      </c>
    </row>
    <row r="2567" spans="10:11" ht="15" customHeight="1" x14ac:dyDescent="0.15">
      <c r="J2567" s="3">
        <f>IF(T2567="",0,IF(INT(LEFT(T2567,C$21))=B$21,MAX(J$3:J2566)+1,0))</f>
        <v>0</v>
      </c>
      <c r="K2567" s="6">
        <f>IF(AND(O2567=B$23,Q2567=B$24),MAX(K$3:K2566)+1,0)</f>
        <v>0</v>
      </c>
    </row>
    <row r="2568" spans="10:11" ht="15" customHeight="1" x14ac:dyDescent="0.15">
      <c r="J2568" s="3">
        <f>IF(T2568="",0,IF(INT(LEFT(T2568,C$21))=B$21,MAX(J$3:J2567)+1,0))</f>
        <v>0</v>
      </c>
      <c r="K2568" s="6">
        <f>IF(AND(O2568=B$23,Q2568=B$24),MAX(K$3:K2567)+1,0)</f>
        <v>0</v>
      </c>
    </row>
    <row r="2569" spans="10:11" ht="15" customHeight="1" x14ac:dyDescent="0.15">
      <c r="J2569" s="3">
        <f>IF(T2569="",0,IF(INT(LEFT(T2569,C$21))=B$21,MAX(J$3:J2568)+1,0))</f>
        <v>0</v>
      </c>
      <c r="K2569" s="6">
        <f>IF(AND(O2569=B$23,Q2569=B$24),MAX(K$3:K2568)+1,0)</f>
        <v>0</v>
      </c>
    </row>
    <row r="2570" spans="10:11" ht="15" customHeight="1" x14ac:dyDescent="0.15">
      <c r="J2570" s="3">
        <f>IF(T2570="",0,IF(INT(LEFT(T2570,C$21))=B$21,MAX(J$3:J2569)+1,0))</f>
        <v>0</v>
      </c>
      <c r="K2570" s="6">
        <f>IF(AND(O2570=B$23,Q2570=B$24),MAX(K$3:K2569)+1,0)</f>
        <v>0</v>
      </c>
    </row>
    <row r="2571" spans="10:11" ht="15" customHeight="1" x14ac:dyDescent="0.15">
      <c r="J2571" s="3">
        <f>IF(T2571="",0,IF(INT(LEFT(T2571,C$21))=B$21,MAX(J$3:J2570)+1,0))</f>
        <v>0</v>
      </c>
      <c r="K2571" s="6">
        <f>IF(AND(O2571=B$23,Q2571=B$24),MAX(K$3:K2570)+1,0)</f>
        <v>0</v>
      </c>
    </row>
    <row r="2572" spans="10:11" ht="15" customHeight="1" x14ac:dyDescent="0.15">
      <c r="J2572" s="3">
        <f>IF(T2572="",0,IF(INT(LEFT(T2572,C$21))=B$21,MAX(J$3:J2571)+1,0))</f>
        <v>0</v>
      </c>
      <c r="K2572" s="6">
        <f>IF(AND(O2572=B$23,Q2572=B$24),MAX(K$3:K2571)+1,0)</f>
        <v>0</v>
      </c>
    </row>
    <row r="2573" spans="10:11" ht="15" customHeight="1" x14ac:dyDescent="0.15">
      <c r="J2573" s="3">
        <f>IF(T2573="",0,IF(INT(LEFT(T2573,C$21))=B$21,MAX(J$3:J2572)+1,0))</f>
        <v>0</v>
      </c>
      <c r="K2573" s="6">
        <f>IF(AND(O2573=B$23,Q2573=B$24),MAX(K$3:K2572)+1,0)</f>
        <v>0</v>
      </c>
    </row>
    <row r="2574" spans="10:11" ht="15" customHeight="1" x14ac:dyDescent="0.15">
      <c r="J2574" s="3">
        <f>IF(T2574="",0,IF(INT(LEFT(T2574,C$21))=B$21,MAX(J$3:J2573)+1,0))</f>
        <v>0</v>
      </c>
      <c r="K2574" s="6">
        <f>IF(AND(O2574=B$23,Q2574=B$24),MAX(K$3:K2573)+1,0)</f>
        <v>0</v>
      </c>
    </row>
    <row r="2575" spans="10:11" ht="15" customHeight="1" x14ac:dyDescent="0.15">
      <c r="J2575" s="3">
        <f>IF(T2575="",0,IF(INT(LEFT(T2575,C$21))=B$21,MAX(J$3:J2574)+1,0))</f>
        <v>0</v>
      </c>
      <c r="K2575" s="6">
        <f>IF(AND(O2575=B$23,Q2575=B$24),MAX(K$3:K2574)+1,0)</f>
        <v>0</v>
      </c>
    </row>
    <row r="2576" spans="10:11" ht="15" customHeight="1" x14ac:dyDescent="0.15">
      <c r="J2576" s="3">
        <f>IF(T2576="",0,IF(INT(LEFT(T2576,C$21))=B$21,MAX(J$3:J2575)+1,0))</f>
        <v>0</v>
      </c>
      <c r="K2576" s="6">
        <f>IF(AND(O2576=B$23,Q2576=B$24),MAX(K$3:K2575)+1,0)</f>
        <v>0</v>
      </c>
    </row>
    <row r="2577" spans="10:11" ht="15" customHeight="1" x14ac:dyDescent="0.15">
      <c r="J2577" s="3">
        <f>IF(T2577="",0,IF(INT(LEFT(T2577,C$21))=B$21,MAX(J$3:J2576)+1,0))</f>
        <v>0</v>
      </c>
      <c r="K2577" s="6">
        <f>IF(AND(O2577=B$23,Q2577=B$24),MAX(K$3:K2576)+1,0)</f>
        <v>0</v>
      </c>
    </row>
    <row r="2578" spans="10:11" ht="15" customHeight="1" x14ac:dyDescent="0.15">
      <c r="J2578" s="3">
        <f>IF(T2578="",0,IF(INT(LEFT(T2578,C$21))=B$21,MAX(J$3:J2577)+1,0))</f>
        <v>0</v>
      </c>
      <c r="K2578" s="6">
        <f>IF(AND(O2578=B$23,Q2578=B$24),MAX(K$3:K2577)+1,0)</f>
        <v>0</v>
      </c>
    </row>
    <row r="2579" spans="10:11" ht="15" customHeight="1" x14ac:dyDescent="0.15">
      <c r="J2579" s="3">
        <f>IF(T2579="",0,IF(INT(LEFT(T2579,C$21))=B$21,MAX(J$3:J2578)+1,0))</f>
        <v>0</v>
      </c>
      <c r="K2579" s="6">
        <f>IF(AND(O2579=B$23,Q2579=B$24),MAX(K$3:K2578)+1,0)</f>
        <v>0</v>
      </c>
    </row>
    <row r="2580" spans="10:11" ht="15" customHeight="1" x14ac:dyDescent="0.15">
      <c r="J2580" s="3">
        <f>IF(T2580="",0,IF(INT(LEFT(T2580,C$21))=B$21,MAX(J$3:J2579)+1,0))</f>
        <v>0</v>
      </c>
      <c r="K2580" s="6">
        <f>IF(AND(O2580=B$23,Q2580=B$24),MAX(K$3:K2579)+1,0)</f>
        <v>0</v>
      </c>
    </row>
    <row r="2581" spans="10:11" ht="15" customHeight="1" x14ac:dyDescent="0.15">
      <c r="J2581" s="3">
        <f>IF(T2581="",0,IF(INT(LEFT(T2581,C$21))=B$21,MAX(J$3:J2580)+1,0))</f>
        <v>0</v>
      </c>
      <c r="K2581" s="6">
        <f>IF(AND(O2581=B$23,Q2581=B$24),MAX(K$3:K2580)+1,0)</f>
        <v>0</v>
      </c>
    </row>
    <row r="2582" spans="10:11" ht="15" customHeight="1" x14ac:dyDescent="0.15">
      <c r="J2582" s="3">
        <f>IF(T2582="",0,IF(INT(LEFT(T2582,C$21))=B$21,MAX(J$3:J2581)+1,0))</f>
        <v>0</v>
      </c>
      <c r="K2582" s="6">
        <f>IF(AND(O2582=B$23,Q2582=B$24),MAX(K$3:K2581)+1,0)</f>
        <v>0</v>
      </c>
    </row>
    <row r="2583" spans="10:11" ht="15" customHeight="1" x14ac:dyDescent="0.15">
      <c r="J2583" s="3">
        <f>IF(T2583="",0,IF(INT(LEFT(T2583,C$21))=B$21,MAX(J$3:J2582)+1,0))</f>
        <v>0</v>
      </c>
      <c r="K2583" s="6">
        <f>IF(AND(O2583=B$23,Q2583=B$24),MAX(K$3:K2582)+1,0)</f>
        <v>0</v>
      </c>
    </row>
    <row r="2584" spans="10:11" ht="15" customHeight="1" x14ac:dyDescent="0.15">
      <c r="J2584" s="3">
        <f>IF(T2584="",0,IF(INT(LEFT(T2584,C$21))=B$21,MAX(J$3:J2583)+1,0))</f>
        <v>0</v>
      </c>
      <c r="K2584" s="6">
        <f>IF(AND(O2584=B$23,Q2584=B$24),MAX(K$3:K2583)+1,0)</f>
        <v>0</v>
      </c>
    </row>
    <row r="2585" spans="10:11" ht="15" customHeight="1" x14ac:dyDescent="0.15">
      <c r="J2585" s="3">
        <f>IF(T2585="",0,IF(INT(LEFT(T2585,C$21))=B$21,MAX(J$3:J2584)+1,0))</f>
        <v>0</v>
      </c>
      <c r="K2585" s="6">
        <f>IF(AND(O2585=B$23,Q2585=B$24),MAX(K$3:K2584)+1,0)</f>
        <v>0</v>
      </c>
    </row>
    <row r="2586" spans="10:11" ht="15" customHeight="1" x14ac:dyDescent="0.15">
      <c r="J2586" s="3">
        <f>IF(T2586="",0,IF(INT(LEFT(T2586,C$21))=B$21,MAX(J$3:J2585)+1,0))</f>
        <v>0</v>
      </c>
      <c r="K2586" s="6">
        <f>IF(AND(O2586=B$23,Q2586=B$24),MAX(K$3:K2585)+1,0)</f>
        <v>0</v>
      </c>
    </row>
    <row r="2587" spans="10:11" ht="15" customHeight="1" x14ac:dyDescent="0.15">
      <c r="J2587" s="3">
        <f>IF(T2587="",0,IF(INT(LEFT(T2587,C$21))=B$21,MAX(J$3:J2586)+1,0))</f>
        <v>0</v>
      </c>
      <c r="K2587" s="6">
        <f>IF(AND(O2587=B$23,Q2587=B$24),MAX(K$3:K2586)+1,0)</f>
        <v>0</v>
      </c>
    </row>
    <row r="2588" spans="10:11" ht="15" customHeight="1" x14ac:dyDescent="0.15">
      <c r="J2588" s="3">
        <f>IF(T2588="",0,IF(INT(LEFT(T2588,C$21))=B$21,MAX(J$3:J2587)+1,0))</f>
        <v>0</v>
      </c>
      <c r="K2588" s="6">
        <f>IF(AND(O2588=B$23,Q2588=B$24),MAX(K$3:K2587)+1,0)</f>
        <v>0</v>
      </c>
    </row>
    <row r="2589" spans="10:11" ht="15" customHeight="1" x14ac:dyDescent="0.15">
      <c r="J2589" s="3">
        <f>IF(T2589="",0,IF(INT(LEFT(T2589,C$21))=B$21,MAX(J$3:J2588)+1,0))</f>
        <v>0</v>
      </c>
      <c r="K2589" s="6">
        <f>IF(AND(O2589=B$23,Q2589=B$24),MAX(K$3:K2588)+1,0)</f>
        <v>0</v>
      </c>
    </row>
    <row r="2590" spans="10:11" ht="15" customHeight="1" x14ac:dyDescent="0.15">
      <c r="J2590" s="3">
        <f>IF(T2590="",0,IF(INT(LEFT(T2590,C$21))=B$21,MAX(J$3:J2589)+1,0))</f>
        <v>0</v>
      </c>
      <c r="K2590" s="6">
        <f>IF(AND(O2590=B$23,Q2590=B$24),MAX(K$3:K2589)+1,0)</f>
        <v>0</v>
      </c>
    </row>
    <row r="2591" spans="10:11" ht="15" customHeight="1" x14ac:dyDescent="0.15">
      <c r="J2591" s="3">
        <f>IF(T2591="",0,IF(INT(LEFT(T2591,C$21))=B$21,MAX(J$3:J2590)+1,0))</f>
        <v>0</v>
      </c>
      <c r="K2591" s="6">
        <f>IF(AND(O2591=B$23,Q2591=B$24),MAX(K$3:K2590)+1,0)</f>
        <v>0</v>
      </c>
    </row>
    <row r="2592" spans="10:11" ht="15" customHeight="1" x14ac:dyDescent="0.15">
      <c r="J2592" s="3">
        <f>IF(T2592="",0,IF(INT(LEFT(T2592,C$21))=B$21,MAX(J$3:J2591)+1,0))</f>
        <v>0</v>
      </c>
      <c r="K2592" s="6">
        <f>IF(AND(O2592=B$23,Q2592=B$24),MAX(K$3:K2591)+1,0)</f>
        <v>0</v>
      </c>
    </row>
    <row r="2593" spans="10:11" ht="15" customHeight="1" x14ac:dyDescent="0.15">
      <c r="J2593" s="3">
        <f>IF(T2593="",0,IF(INT(LEFT(T2593,C$21))=B$21,MAX(J$3:J2592)+1,0))</f>
        <v>0</v>
      </c>
      <c r="K2593" s="6">
        <f>IF(AND(O2593=B$23,Q2593=B$24),MAX(K$3:K2592)+1,0)</f>
        <v>0</v>
      </c>
    </row>
    <row r="2594" spans="10:11" ht="15" customHeight="1" x14ac:dyDescent="0.15">
      <c r="J2594" s="3">
        <f>IF(T2594="",0,IF(INT(LEFT(T2594,C$21))=B$21,MAX(J$3:J2593)+1,0))</f>
        <v>0</v>
      </c>
      <c r="K2594" s="6">
        <f>IF(AND(O2594=B$23,Q2594=B$24),MAX(K$3:K2593)+1,0)</f>
        <v>0</v>
      </c>
    </row>
    <row r="2595" spans="10:11" ht="15" customHeight="1" x14ac:dyDescent="0.15">
      <c r="J2595" s="3">
        <f>IF(T2595="",0,IF(INT(LEFT(T2595,C$21))=B$21,MAX(J$3:J2594)+1,0))</f>
        <v>0</v>
      </c>
      <c r="K2595" s="6">
        <f>IF(AND(O2595=B$23,Q2595=B$24),MAX(K$3:K2594)+1,0)</f>
        <v>0</v>
      </c>
    </row>
    <row r="2596" spans="10:11" ht="15" customHeight="1" x14ac:dyDescent="0.15">
      <c r="J2596" s="3">
        <f>IF(T2596="",0,IF(INT(LEFT(T2596,C$21))=B$21,MAX(J$3:J2595)+1,0))</f>
        <v>0</v>
      </c>
      <c r="K2596" s="6">
        <f>IF(AND(O2596=B$23,Q2596=B$24),MAX(K$3:K2595)+1,0)</f>
        <v>0</v>
      </c>
    </row>
    <row r="2597" spans="10:11" ht="15" customHeight="1" x14ac:dyDescent="0.15">
      <c r="J2597" s="3">
        <f>IF(T2597="",0,IF(INT(LEFT(T2597,C$21))=B$21,MAX(J$3:J2596)+1,0))</f>
        <v>0</v>
      </c>
      <c r="K2597" s="6">
        <f>IF(AND(O2597=B$23,Q2597=B$24),MAX(K$3:K2596)+1,0)</f>
        <v>0</v>
      </c>
    </row>
    <row r="2598" spans="10:11" ht="15" customHeight="1" x14ac:dyDescent="0.15">
      <c r="J2598" s="3">
        <f>IF(T2598="",0,IF(INT(LEFT(T2598,C$21))=B$21,MAX(J$3:J2597)+1,0))</f>
        <v>0</v>
      </c>
      <c r="K2598" s="6">
        <f>IF(AND(O2598=B$23,Q2598=B$24),MAX(K$3:K2597)+1,0)</f>
        <v>0</v>
      </c>
    </row>
    <row r="2599" spans="10:11" ht="15" customHeight="1" x14ac:dyDescent="0.15">
      <c r="J2599" s="3">
        <f>IF(T2599="",0,IF(INT(LEFT(T2599,C$21))=B$21,MAX(J$3:J2598)+1,0))</f>
        <v>0</v>
      </c>
      <c r="K2599" s="6">
        <f>IF(AND(O2599=B$23,Q2599=B$24),MAX(K$3:K2598)+1,0)</f>
        <v>0</v>
      </c>
    </row>
    <row r="2600" spans="10:11" ht="15" customHeight="1" x14ac:dyDescent="0.15">
      <c r="J2600" s="3">
        <f>IF(T2600="",0,IF(INT(LEFT(T2600,C$21))=B$21,MAX(J$3:J2599)+1,0))</f>
        <v>0</v>
      </c>
      <c r="K2600" s="6">
        <f>IF(AND(O2600=B$23,Q2600=B$24),MAX(K$3:K2599)+1,0)</f>
        <v>0</v>
      </c>
    </row>
    <row r="2601" spans="10:11" ht="15" customHeight="1" x14ac:dyDescent="0.15">
      <c r="J2601" s="3">
        <f>IF(T2601="",0,IF(INT(LEFT(T2601,C$21))=B$21,MAX(J$3:J2600)+1,0))</f>
        <v>0</v>
      </c>
      <c r="K2601" s="6">
        <f>IF(AND(O2601=B$23,Q2601=B$24),MAX(K$3:K2600)+1,0)</f>
        <v>0</v>
      </c>
    </row>
    <row r="2602" spans="10:11" ht="15" customHeight="1" x14ac:dyDescent="0.15">
      <c r="J2602" s="3">
        <f>IF(T2602="",0,IF(INT(LEFT(T2602,C$21))=B$21,MAX(J$3:J2601)+1,0))</f>
        <v>0</v>
      </c>
      <c r="K2602" s="6">
        <f>IF(AND(O2602=B$23,Q2602=B$24),MAX(K$3:K2601)+1,0)</f>
        <v>0</v>
      </c>
    </row>
    <row r="2603" spans="10:11" ht="15" customHeight="1" x14ac:dyDescent="0.15">
      <c r="J2603" s="3">
        <f>IF(T2603="",0,IF(INT(LEFT(T2603,C$21))=B$21,MAX(J$3:J2602)+1,0))</f>
        <v>0</v>
      </c>
      <c r="K2603" s="6">
        <f>IF(AND(O2603=B$23,Q2603=B$24),MAX(K$3:K2602)+1,0)</f>
        <v>0</v>
      </c>
    </row>
    <row r="2604" spans="10:11" ht="15" customHeight="1" x14ac:dyDescent="0.15">
      <c r="J2604" s="3">
        <f>IF(T2604="",0,IF(INT(LEFT(T2604,C$21))=B$21,MAX(J$3:J2603)+1,0))</f>
        <v>0</v>
      </c>
      <c r="K2604" s="6">
        <f>IF(AND(O2604=B$23,Q2604=B$24),MAX(K$3:K2603)+1,0)</f>
        <v>0</v>
      </c>
    </row>
    <row r="2605" spans="10:11" ht="15" customHeight="1" x14ac:dyDescent="0.15">
      <c r="J2605" s="3">
        <f>IF(T2605="",0,IF(INT(LEFT(T2605,C$21))=B$21,MAX(J$3:J2604)+1,0))</f>
        <v>0</v>
      </c>
      <c r="K2605" s="6">
        <f>IF(AND(O2605=B$23,Q2605=B$24),MAX(K$3:K2604)+1,0)</f>
        <v>0</v>
      </c>
    </row>
    <row r="2606" spans="10:11" ht="15" customHeight="1" x14ac:dyDescent="0.15">
      <c r="J2606" s="3">
        <f>IF(T2606="",0,IF(INT(LEFT(T2606,C$21))=B$21,MAX(J$3:J2605)+1,0))</f>
        <v>0</v>
      </c>
      <c r="K2606" s="6">
        <f>IF(AND(O2606=B$23,Q2606=B$24),MAX(K$3:K2605)+1,0)</f>
        <v>0</v>
      </c>
    </row>
    <row r="2607" spans="10:11" ht="15" customHeight="1" x14ac:dyDescent="0.15">
      <c r="J2607" s="3">
        <f>IF(T2607="",0,IF(INT(LEFT(T2607,C$21))=B$21,MAX(J$3:J2606)+1,0))</f>
        <v>0</v>
      </c>
      <c r="K2607" s="6">
        <f>IF(AND(O2607=B$23,Q2607=B$24),MAX(K$3:K2606)+1,0)</f>
        <v>0</v>
      </c>
    </row>
    <row r="2608" spans="10:11" ht="15" customHeight="1" x14ac:dyDescent="0.15">
      <c r="J2608" s="3">
        <f>IF(T2608="",0,IF(INT(LEFT(T2608,C$21))=B$21,MAX(J$3:J2607)+1,0))</f>
        <v>0</v>
      </c>
      <c r="K2608" s="6">
        <f>IF(AND(O2608=B$23,Q2608=B$24),MAX(K$3:K2607)+1,0)</f>
        <v>0</v>
      </c>
    </row>
    <row r="2609" spans="10:11" ht="15" customHeight="1" x14ac:dyDescent="0.15">
      <c r="J2609" s="3">
        <f>IF(T2609="",0,IF(INT(LEFT(T2609,C$21))=B$21,MAX(J$3:J2608)+1,0))</f>
        <v>0</v>
      </c>
      <c r="K2609" s="6">
        <f>IF(AND(O2609=B$23,Q2609=B$24),MAX(K$3:K2608)+1,0)</f>
        <v>0</v>
      </c>
    </row>
    <row r="2610" spans="10:11" ht="15" customHeight="1" x14ac:dyDescent="0.15">
      <c r="J2610" s="3">
        <f>IF(T2610="",0,IF(INT(LEFT(T2610,C$21))=B$21,MAX(J$3:J2609)+1,0))</f>
        <v>0</v>
      </c>
      <c r="K2610" s="6">
        <f>IF(AND(O2610=B$23,Q2610=B$24),MAX(K$3:K2609)+1,0)</f>
        <v>0</v>
      </c>
    </row>
    <row r="2611" spans="10:11" ht="15" customHeight="1" x14ac:dyDescent="0.15">
      <c r="J2611" s="3">
        <f>IF(T2611="",0,IF(INT(LEFT(T2611,C$21))=B$21,MAX(J$3:J2610)+1,0))</f>
        <v>0</v>
      </c>
      <c r="K2611" s="6">
        <f>IF(AND(O2611=B$23,Q2611=B$24),MAX(K$3:K2610)+1,0)</f>
        <v>0</v>
      </c>
    </row>
    <row r="2612" spans="10:11" ht="15" customHeight="1" x14ac:dyDescent="0.15">
      <c r="J2612" s="3">
        <f>IF(T2612="",0,IF(INT(LEFT(T2612,C$21))=B$21,MAX(J$3:J2611)+1,0))</f>
        <v>0</v>
      </c>
      <c r="K2612" s="6">
        <f>IF(AND(O2612=B$23,Q2612=B$24),MAX(K$3:K2611)+1,0)</f>
        <v>0</v>
      </c>
    </row>
    <row r="2613" spans="10:11" ht="15" customHeight="1" x14ac:dyDescent="0.15">
      <c r="J2613" s="3">
        <f>IF(T2613="",0,IF(INT(LEFT(T2613,C$21))=B$21,MAX(J$3:J2612)+1,0))</f>
        <v>0</v>
      </c>
      <c r="K2613" s="6">
        <f>IF(AND(O2613=B$23,Q2613=B$24),MAX(K$3:K2612)+1,0)</f>
        <v>0</v>
      </c>
    </row>
    <row r="2614" spans="10:11" ht="15" customHeight="1" x14ac:dyDescent="0.15">
      <c r="J2614" s="3">
        <f>IF(T2614="",0,IF(INT(LEFT(T2614,C$21))=B$21,MAX(J$3:J2613)+1,0))</f>
        <v>0</v>
      </c>
      <c r="K2614" s="6">
        <f>IF(AND(O2614=B$23,Q2614=B$24),MAX(K$3:K2613)+1,0)</f>
        <v>0</v>
      </c>
    </row>
    <row r="2615" spans="10:11" ht="15" customHeight="1" x14ac:dyDescent="0.15">
      <c r="J2615" s="3">
        <f>IF(T2615="",0,IF(INT(LEFT(T2615,C$21))=B$21,MAX(J$3:J2614)+1,0))</f>
        <v>0</v>
      </c>
      <c r="K2615" s="6">
        <f>IF(AND(O2615=B$23,Q2615=B$24),MAX(K$3:K2614)+1,0)</f>
        <v>0</v>
      </c>
    </row>
    <row r="2616" spans="10:11" ht="15" customHeight="1" x14ac:dyDescent="0.15">
      <c r="J2616" s="3">
        <f>IF(T2616="",0,IF(INT(LEFT(T2616,C$21))=B$21,MAX(J$3:J2615)+1,0))</f>
        <v>0</v>
      </c>
      <c r="K2616" s="6">
        <f>IF(AND(O2616=B$23,Q2616=B$24),MAX(K$3:K2615)+1,0)</f>
        <v>0</v>
      </c>
    </row>
    <row r="2617" spans="10:11" ht="15" customHeight="1" x14ac:dyDescent="0.15">
      <c r="J2617" s="3">
        <f>IF(T2617="",0,IF(INT(LEFT(T2617,C$21))=B$21,MAX(J$3:J2616)+1,0))</f>
        <v>0</v>
      </c>
      <c r="K2617" s="6">
        <f>IF(AND(O2617=B$23,Q2617=B$24),MAX(K$3:K2616)+1,0)</f>
        <v>0</v>
      </c>
    </row>
    <row r="2618" spans="10:11" ht="15" customHeight="1" x14ac:dyDescent="0.15">
      <c r="J2618" s="3">
        <f>IF(T2618="",0,IF(INT(LEFT(T2618,C$21))=B$21,MAX(J$3:J2617)+1,0))</f>
        <v>0</v>
      </c>
      <c r="K2618" s="6">
        <f>IF(AND(O2618=B$23,Q2618=B$24),MAX(K$3:K2617)+1,0)</f>
        <v>0</v>
      </c>
    </row>
    <row r="2619" spans="10:11" ht="15" customHeight="1" x14ac:dyDescent="0.15">
      <c r="J2619" s="3">
        <f>IF(T2619="",0,IF(INT(LEFT(T2619,C$21))=B$21,MAX(J$3:J2618)+1,0))</f>
        <v>0</v>
      </c>
      <c r="K2619" s="6">
        <f>IF(AND(O2619=B$23,Q2619=B$24),MAX(K$3:K2618)+1,0)</f>
        <v>0</v>
      </c>
    </row>
    <row r="2620" spans="10:11" ht="15" customHeight="1" x14ac:dyDescent="0.15">
      <c r="J2620" s="3">
        <f>IF(T2620="",0,IF(INT(LEFT(T2620,C$21))=B$21,MAX(J$3:J2619)+1,0))</f>
        <v>0</v>
      </c>
      <c r="K2620" s="6">
        <f>IF(AND(O2620=B$23,Q2620=B$24),MAX(K$3:K2619)+1,0)</f>
        <v>0</v>
      </c>
    </row>
    <row r="2621" spans="10:11" ht="15" customHeight="1" x14ac:dyDescent="0.15">
      <c r="J2621" s="3">
        <f>IF(T2621="",0,IF(INT(LEFT(T2621,C$21))=B$21,MAX(J$3:J2620)+1,0))</f>
        <v>0</v>
      </c>
      <c r="K2621" s="6">
        <f>IF(AND(O2621=B$23,Q2621=B$24),MAX(K$3:K2620)+1,0)</f>
        <v>0</v>
      </c>
    </row>
    <row r="2622" spans="10:11" ht="15" customHeight="1" x14ac:dyDescent="0.15">
      <c r="J2622" s="3">
        <f>IF(T2622="",0,IF(INT(LEFT(T2622,C$21))=B$21,MAX(J$3:J2621)+1,0))</f>
        <v>0</v>
      </c>
      <c r="K2622" s="6">
        <f>IF(AND(O2622=B$23,Q2622=B$24),MAX(K$3:K2621)+1,0)</f>
        <v>0</v>
      </c>
    </row>
    <row r="2623" spans="10:11" ht="15" customHeight="1" x14ac:dyDescent="0.15">
      <c r="J2623" s="3">
        <f>IF(T2623="",0,IF(INT(LEFT(T2623,C$21))=B$21,MAX(J$3:J2622)+1,0))</f>
        <v>0</v>
      </c>
      <c r="K2623" s="6">
        <f>IF(AND(O2623=B$23,Q2623=B$24),MAX(K$3:K2622)+1,0)</f>
        <v>0</v>
      </c>
    </row>
    <row r="2624" spans="10:11" ht="15" customHeight="1" x14ac:dyDescent="0.15">
      <c r="J2624" s="3">
        <f>IF(T2624="",0,IF(INT(LEFT(T2624,C$21))=B$21,MAX(J$3:J2623)+1,0))</f>
        <v>0</v>
      </c>
      <c r="K2624" s="6">
        <f>IF(AND(O2624=B$23,Q2624=B$24),MAX(K$3:K2623)+1,0)</f>
        <v>0</v>
      </c>
    </row>
    <row r="2625" spans="10:11" ht="15" customHeight="1" x14ac:dyDescent="0.15">
      <c r="J2625" s="3">
        <f>IF(T2625="",0,IF(INT(LEFT(T2625,C$21))=B$21,MAX(J$3:J2624)+1,0))</f>
        <v>0</v>
      </c>
      <c r="K2625" s="6">
        <f>IF(AND(O2625=B$23,Q2625=B$24),MAX(K$3:K2624)+1,0)</f>
        <v>0</v>
      </c>
    </row>
    <row r="2626" spans="10:11" ht="15" customHeight="1" x14ac:dyDescent="0.15">
      <c r="J2626" s="3">
        <f>IF(T2626="",0,IF(INT(LEFT(T2626,C$21))=B$21,MAX(J$3:J2625)+1,0))</f>
        <v>0</v>
      </c>
      <c r="K2626" s="6">
        <f>IF(AND(O2626=B$23,Q2626=B$24),MAX(K$3:K2625)+1,0)</f>
        <v>0</v>
      </c>
    </row>
    <row r="2627" spans="10:11" ht="15" customHeight="1" x14ac:dyDescent="0.15">
      <c r="J2627" s="3">
        <f>IF(T2627="",0,IF(INT(LEFT(T2627,C$21))=B$21,MAX(J$3:J2626)+1,0))</f>
        <v>0</v>
      </c>
      <c r="K2627" s="6">
        <f>IF(AND(O2627=B$23,Q2627=B$24),MAX(K$3:K2626)+1,0)</f>
        <v>0</v>
      </c>
    </row>
    <row r="2628" spans="10:11" ht="15" customHeight="1" x14ac:dyDescent="0.15">
      <c r="J2628" s="3">
        <f>IF(T2628="",0,IF(INT(LEFT(T2628,C$21))=B$21,MAX(J$3:J2627)+1,0))</f>
        <v>0</v>
      </c>
      <c r="K2628" s="6">
        <f>IF(AND(O2628=B$23,Q2628=B$24),MAX(K$3:K2627)+1,0)</f>
        <v>0</v>
      </c>
    </row>
    <row r="2629" spans="10:11" ht="15" customHeight="1" x14ac:dyDescent="0.15">
      <c r="J2629" s="3">
        <f>IF(T2629="",0,IF(INT(LEFT(T2629,C$21))=B$21,MAX(J$3:J2628)+1,0))</f>
        <v>0</v>
      </c>
      <c r="K2629" s="6">
        <f>IF(AND(O2629=B$23,Q2629=B$24),MAX(K$3:K2628)+1,0)</f>
        <v>0</v>
      </c>
    </row>
    <row r="2630" spans="10:11" ht="15" customHeight="1" x14ac:dyDescent="0.15">
      <c r="J2630" s="3">
        <f>IF(T2630="",0,IF(INT(LEFT(T2630,C$21))=B$21,MAX(J$3:J2629)+1,0))</f>
        <v>0</v>
      </c>
      <c r="K2630" s="6">
        <f>IF(AND(O2630=B$23,Q2630=B$24),MAX(K$3:K2629)+1,0)</f>
        <v>0</v>
      </c>
    </row>
    <row r="2631" spans="10:11" ht="15" customHeight="1" x14ac:dyDescent="0.15">
      <c r="J2631" s="3">
        <f>IF(T2631="",0,IF(INT(LEFT(T2631,C$21))=B$21,MAX(J$3:J2630)+1,0))</f>
        <v>0</v>
      </c>
      <c r="K2631" s="6">
        <f>IF(AND(O2631=B$23,Q2631=B$24),MAX(K$3:K2630)+1,0)</f>
        <v>0</v>
      </c>
    </row>
    <row r="2632" spans="10:11" ht="15" customHeight="1" x14ac:dyDescent="0.15">
      <c r="J2632" s="3">
        <f>IF(T2632="",0,IF(INT(LEFT(T2632,C$21))=B$21,MAX(J$3:J2631)+1,0))</f>
        <v>0</v>
      </c>
      <c r="K2632" s="6">
        <f>IF(AND(O2632=B$23,Q2632=B$24),MAX(K$3:K2631)+1,0)</f>
        <v>0</v>
      </c>
    </row>
    <row r="2633" spans="10:11" ht="15" customHeight="1" x14ac:dyDescent="0.15">
      <c r="J2633" s="3">
        <f>IF(T2633="",0,IF(INT(LEFT(T2633,C$21))=B$21,MAX(J$3:J2632)+1,0))</f>
        <v>0</v>
      </c>
      <c r="K2633" s="6">
        <f>IF(AND(O2633=B$23,Q2633=B$24),MAX(K$3:K2632)+1,0)</f>
        <v>0</v>
      </c>
    </row>
    <row r="2634" spans="10:11" ht="15" customHeight="1" x14ac:dyDescent="0.15">
      <c r="J2634" s="3">
        <f>IF(T2634="",0,IF(INT(LEFT(T2634,C$21))=B$21,MAX(J$3:J2633)+1,0))</f>
        <v>0</v>
      </c>
      <c r="K2634" s="6">
        <f>IF(AND(O2634=B$23,Q2634=B$24),MAX(K$3:K2633)+1,0)</f>
        <v>0</v>
      </c>
    </row>
    <row r="2635" spans="10:11" ht="15" customHeight="1" x14ac:dyDescent="0.15">
      <c r="J2635" s="3">
        <f>IF(T2635="",0,IF(INT(LEFT(T2635,C$21))=B$21,MAX(J$3:J2634)+1,0))</f>
        <v>0</v>
      </c>
      <c r="K2635" s="6">
        <f>IF(AND(O2635=B$23,Q2635=B$24),MAX(K$3:K2634)+1,0)</f>
        <v>0</v>
      </c>
    </row>
    <row r="2636" spans="10:11" ht="15" customHeight="1" x14ac:dyDescent="0.15">
      <c r="J2636" s="3">
        <f>IF(T2636="",0,IF(INT(LEFT(T2636,C$21))=B$21,MAX(J$3:J2635)+1,0))</f>
        <v>0</v>
      </c>
      <c r="K2636" s="6">
        <f>IF(AND(O2636=B$23,Q2636=B$24),MAX(K$3:K2635)+1,0)</f>
        <v>0</v>
      </c>
    </row>
    <row r="2637" spans="10:11" ht="15" customHeight="1" x14ac:dyDescent="0.15">
      <c r="J2637" s="3">
        <f>IF(T2637="",0,IF(INT(LEFT(T2637,C$21))=B$21,MAX(J$3:J2636)+1,0))</f>
        <v>0</v>
      </c>
      <c r="K2637" s="6">
        <f>IF(AND(O2637=B$23,Q2637=B$24),MAX(K$3:K2636)+1,0)</f>
        <v>0</v>
      </c>
    </row>
    <row r="2638" spans="10:11" ht="15" customHeight="1" x14ac:dyDescent="0.15">
      <c r="J2638" s="3">
        <f>IF(T2638="",0,IF(INT(LEFT(T2638,C$21))=B$21,MAX(J$3:J2637)+1,0))</f>
        <v>0</v>
      </c>
      <c r="K2638" s="6">
        <f>IF(AND(O2638=B$23,Q2638=B$24),MAX(K$3:K2637)+1,0)</f>
        <v>0</v>
      </c>
    </row>
    <row r="2639" spans="10:11" ht="15" customHeight="1" x14ac:dyDescent="0.15">
      <c r="J2639" s="3">
        <f>IF(T2639="",0,IF(INT(LEFT(T2639,C$21))=B$21,MAX(J$3:J2638)+1,0))</f>
        <v>0</v>
      </c>
      <c r="K2639" s="6">
        <f>IF(AND(O2639=B$23,Q2639=B$24),MAX(K$3:K2638)+1,0)</f>
        <v>0</v>
      </c>
    </row>
    <row r="2640" spans="10:11" ht="15" customHeight="1" x14ac:dyDescent="0.15">
      <c r="J2640" s="3">
        <f>IF(T2640="",0,IF(INT(LEFT(T2640,C$21))=B$21,MAX(J$3:J2639)+1,0))</f>
        <v>0</v>
      </c>
      <c r="K2640" s="6">
        <f>IF(AND(O2640=B$23,Q2640=B$24),MAX(K$3:K2639)+1,0)</f>
        <v>0</v>
      </c>
    </row>
    <row r="2641" spans="10:11" ht="15" customHeight="1" x14ac:dyDescent="0.15">
      <c r="J2641" s="3">
        <f>IF(T2641="",0,IF(INT(LEFT(T2641,C$21))=B$21,MAX(J$3:J2640)+1,0))</f>
        <v>0</v>
      </c>
      <c r="K2641" s="6">
        <f>IF(AND(O2641=B$23,Q2641=B$24),MAX(K$3:K2640)+1,0)</f>
        <v>0</v>
      </c>
    </row>
    <row r="2642" spans="10:11" ht="15" customHeight="1" x14ac:dyDescent="0.15">
      <c r="J2642" s="3">
        <f>IF(T2642="",0,IF(INT(LEFT(T2642,C$21))=B$21,MAX(J$3:J2641)+1,0))</f>
        <v>0</v>
      </c>
      <c r="K2642" s="6">
        <f>IF(AND(O2642=B$23,Q2642=B$24),MAX(K$3:K2641)+1,0)</f>
        <v>0</v>
      </c>
    </row>
    <row r="2643" spans="10:11" ht="15" customHeight="1" x14ac:dyDescent="0.15">
      <c r="J2643" s="3">
        <f>IF(T2643="",0,IF(INT(LEFT(T2643,C$21))=B$21,MAX(J$3:J2642)+1,0))</f>
        <v>0</v>
      </c>
      <c r="K2643" s="6">
        <f>IF(AND(O2643=B$23,Q2643=B$24),MAX(K$3:K2642)+1,0)</f>
        <v>0</v>
      </c>
    </row>
    <row r="2644" spans="10:11" ht="15" customHeight="1" x14ac:dyDescent="0.15">
      <c r="J2644" s="3">
        <f>IF(T2644="",0,IF(INT(LEFT(T2644,C$21))=B$21,MAX(J$3:J2643)+1,0))</f>
        <v>0</v>
      </c>
      <c r="K2644" s="6">
        <f>IF(AND(O2644=B$23,Q2644=B$24),MAX(K$3:K2643)+1,0)</f>
        <v>0</v>
      </c>
    </row>
    <row r="2645" spans="10:11" ht="15" customHeight="1" x14ac:dyDescent="0.15">
      <c r="J2645" s="3">
        <f>IF(T2645="",0,IF(INT(LEFT(T2645,C$21))=B$21,MAX(J$3:J2644)+1,0))</f>
        <v>0</v>
      </c>
      <c r="K2645" s="6">
        <f>IF(AND(O2645=B$23,Q2645=B$24),MAX(K$3:K2644)+1,0)</f>
        <v>0</v>
      </c>
    </row>
    <row r="2646" spans="10:11" ht="15" customHeight="1" x14ac:dyDescent="0.15">
      <c r="J2646" s="3">
        <f>IF(T2646="",0,IF(INT(LEFT(T2646,C$21))=B$21,MAX(J$3:J2645)+1,0))</f>
        <v>0</v>
      </c>
      <c r="K2646" s="6">
        <f>IF(AND(O2646=B$23,Q2646=B$24),MAX(K$3:K2645)+1,0)</f>
        <v>0</v>
      </c>
    </row>
    <row r="2647" spans="10:11" ht="15" customHeight="1" x14ac:dyDescent="0.15">
      <c r="J2647" s="3">
        <f>IF(T2647="",0,IF(INT(LEFT(T2647,C$21))=B$21,MAX(J$3:J2646)+1,0))</f>
        <v>0</v>
      </c>
      <c r="K2647" s="6">
        <f>IF(AND(O2647=B$23,Q2647=B$24),MAX(K$3:K2646)+1,0)</f>
        <v>0</v>
      </c>
    </row>
    <row r="2648" spans="10:11" ht="15" customHeight="1" x14ac:dyDescent="0.15">
      <c r="J2648" s="3">
        <f>IF(T2648="",0,IF(INT(LEFT(T2648,C$21))=B$21,MAX(J$3:J2647)+1,0))</f>
        <v>0</v>
      </c>
      <c r="K2648" s="6">
        <f>IF(AND(O2648=B$23,Q2648=B$24),MAX(K$3:K2647)+1,0)</f>
        <v>0</v>
      </c>
    </row>
    <row r="2649" spans="10:11" ht="15" customHeight="1" x14ac:dyDescent="0.15">
      <c r="J2649" s="3">
        <f>IF(T2649="",0,IF(INT(LEFT(T2649,C$21))=B$21,MAX(J$3:J2648)+1,0))</f>
        <v>0</v>
      </c>
      <c r="K2649" s="6">
        <f>IF(AND(O2649=B$23,Q2649=B$24),MAX(K$3:K2648)+1,0)</f>
        <v>0</v>
      </c>
    </row>
    <row r="2650" spans="10:11" ht="15" customHeight="1" x14ac:dyDescent="0.15">
      <c r="J2650" s="3">
        <f>IF(T2650="",0,IF(INT(LEFT(T2650,C$21))=B$21,MAX(J$3:J2649)+1,0))</f>
        <v>0</v>
      </c>
      <c r="K2650" s="6">
        <f>IF(AND(O2650=B$23,Q2650=B$24),MAX(K$3:K2649)+1,0)</f>
        <v>0</v>
      </c>
    </row>
    <row r="2651" spans="10:11" ht="15" customHeight="1" x14ac:dyDescent="0.15">
      <c r="J2651" s="3">
        <f>IF(T2651="",0,IF(INT(LEFT(T2651,C$21))=B$21,MAX(J$3:J2650)+1,0))</f>
        <v>0</v>
      </c>
      <c r="K2651" s="6">
        <f>IF(AND(O2651=B$23,Q2651=B$24),MAX(K$3:K2650)+1,0)</f>
        <v>0</v>
      </c>
    </row>
    <row r="2652" spans="10:11" ht="15" customHeight="1" x14ac:dyDescent="0.15">
      <c r="J2652" s="3">
        <f>IF(T2652="",0,IF(INT(LEFT(T2652,C$21))=B$21,MAX(J$3:J2651)+1,0))</f>
        <v>0</v>
      </c>
      <c r="K2652" s="6">
        <f>IF(AND(O2652=B$23,Q2652=B$24),MAX(K$3:K2651)+1,0)</f>
        <v>0</v>
      </c>
    </row>
    <row r="2653" spans="10:11" ht="15" customHeight="1" x14ac:dyDescent="0.15">
      <c r="J2653" s="3">
        <f>IF(T2653="",0,IF(INT(LEFT(T2653,C$21))=B$21,MAX(J$3:J2652)+1,0))</f>
        <v>0</v>
      </c>
      <c r="K2653" s="6">
        <f>IF(AND(O2653=B$23,Q2653=B$24),MAX(K$3:K2652)+1,0)</f>
        <v>0</v>
      </c>
    </row>
    <row r="2654" spans="10:11" ht="15" customHeight="1" x14ac:dyDescent="0.15">
      <c r="J2654" s="3">
        <f>IF(T2654="",0,IF(INT(LEFT(T2654,C$21))=B$21,MAX(J$3:J2653)+1,0))</f>
        <v>0</v>
      </c>
      <c r="K2654" s="6">
        <f>IF(AND(O2654=B$23,Q2654=B$24),MAX(K$3:K2653)+1,0)</f>
        <v>0</v>
      </c>
    </row>
    <row r="2655" spans="10:11" ht="15" customHeight="1" x14ac:dyDescent="0.15">
      <c r="J2655" s="3">
        <f>IF(T2655="",0,IF(INT(LEFT(T2655,C$21))=B$21,MAX(J$3:J2654)+1,0))</f>
        <v>0</v>
      </c>
      <c r="K2655" s="6">
        <f>IF(AND(O2655=B$23,Q2655=B$24),MAX(K$3:K2654)+1,0)</f>
        <v>0</v>
      </c>
    </row>
    <row r="2656" spans="10:11" ht="15" customHeight="1" x14ac:dyDescent="0.15">
      <c r="J2656" s="3">
        <f>IF(T2656="",0,IF(INT(LEFT(T2656,C$21))=B$21,MAX(J$3:J2655)+1,0))</f>
        <v>0</v>
      </c>
      <c r="K2656" s="6">
        <f>IF(AND(O2656=B$23,Q2656=B$24),MAX(K$3:K2655)+1,0)</f>
        <v>0</v>
      </c>
    </row>
    <row r="2657" spans="10:11" ht="15" customHeight="1" x14ac:dyDescent="0.15">
      <c r="J2657" s="3">
        <f>IF(T2657="",0,IF(INT(LEFT(T2657,C$21))=B$21,MAX(J$3:J2656)+1,0))</f>
        <v>0</v>
      </c>
      <c r="K2657" s="6">
        <f>IF(AND(O2657=B$23,Q2657=B$24),MAX(K$3:K2656)+1,0)</f>
        <v>0</v>
      </c>
    </row>
    <row r="2658" spans="10:11" ht="15" customHeight="1" x14ac:dyDescent="0.15">
      <c r="J2658" s="3">
        <f>IF(T2658="",0,IF(INT(LEFT(T2658,C$21))=B$21,MAX(J$3:J2657)+1,0))</f>
        <v>0</v>
      </c>
      <c r="K2658" s="6">
        <f>IF(AND(O2658=B$23,Q2658=B$24),MAX(K$3:K2657)+1,0)</f>
        <v>0</v>
      </c>
    </row>
    <row r="2659" spans="10:11" ht="15" customHeight="1" x14ac:dyDescent="0.15">
      <c r="J2659" s="3">
        <f>IF(T2659="",0,IF(INT(LEFT(T2659,C$21))=B$21,MAX(J$3:J2658)+1,0))</f>
        <v>0</v>
      </c>
      <c r="K2659" s="6">
        <f>IF(AND(O2659=B$23,Q2659=B$24),MAX(K$3:K2658)+1,0)</f>
        <v>0</v>
      </c>
    </row>
    <row r="2660" spans="10:11" ht="15" customHeight="1" x14ac:dyDescent="0.15">
      <c r="J2660" s="3">
        <f>IF(T2660="",0,IF(INT(LEFT(T2660,C$21))=B$21,MAX(J$3:J2659)+1,0))</f>
        <v>0</v>
      </c>
      <c r="K2660" s="6">
        <f>IF(AND(O2660=B$23,Q2660=B$24),MAX(K$3:K2659)+1,0)</f>
        <v>0</v>
      </c>
    </row>
    <row r="2661" spans="10:11" ht="15" customHeight="1" x14ac:dyDescent="0.15">
      <c r="J2661" s="3">
        <f>IF(T2661="",0,IF(INT(LEFT(T2661,C$21))=B$21,MAX(J$3:J2660)+1,0))</f>
        <v>0</v>
      </c>
      <c r="K2661" s="6">
        <f>IF(AND(O2661=B$23,Q2661=B$24),MAX(K$3:K2660)+1,0)</f>
        <v>0</v>
      </c>
    </row>
    <row r="2662" spans="10:11" ht="15" customHeight="1" x14ac:dyDescent="0.15">
      <c r="J2662" s="3">
        <f>IF(T2662="",0,IF(INT(LEFT(T2662,C$21))=B$21,MAX(J$3:J2661)+1,0))</f>
        <v>0</v>
      </c>
      <c r="K2662" s="6">
        <f>IF(AND(O2662=B$23,Q2662=B$24),MAX(K$3:K2661)+1,0)</f>
        <v>0</v>
      </c>
    </row>
    <row r="2663" spans="10:11" ht="15" customHeight="1" x14ac:dyDescent="0.15">
      <c r="J2663" s="3">
        <f>IF(T2663="",0,IF(INT(LEFT(T2663,C$21))=B$21,MAX(J$3:J2662)+1,0))</f>
        <v>0</v>
      </c>
      <c r="K2663" s="6">
        <f>IF(AND(O2663=B$23,Q2663=B$24),MAX(K$3:K2662)+1,0)</f>
        <v>0</v>
      </c>
    </row>
    <row r="2664" spans="10:11" ht="15" customHeight="1" x14ac:dyDescent="0.15">
      <c r="J2664" s="3">
        <f>IF(T2664="",0,IF(INT(LEFT(T2664,C$21))=B$21,MAX(J$3:J2663)+1,0))</f>
        <v>0</v>
      </c>
      <c r="K2664" s="6">
        <f>IF(AND(O2664=B$23,Q2664=B$24),MAX(K$3:K2663)+1,0)</f>
        <v>0</v>
      </c>
    </row>
    <row r="2665" spans="10:11" ht="15" customHeight="1" x14ac:dyDescent="0.15">
      <c r="J2665" s="3">
        <f>IF(T2665="",0,IF(INT(LEFT(T2665,C$21))=B$21,MAX(J$3:J2664)+1,0))</f>
        <v>0</v>
      </c>
      <c r="K2665" s="6">
        <f>IF(AND(O2665=B$23,Q2665=B$24),MAX(K$3:K2664)+1,0)</f>
        <v>0</v>
      </c>
    </row>
    <row r="2666" spans="10:11" ht="15" customHeight="1" x14ac:dyDescent="0.15">
      <c r="J2666" s="3">
        <f>IF(T2666="",0,IF(INT(LEFT(T2666,C$21))=B$21,MAX(J$3:J2665)+1,0))</f>
        <v>0</v>
      </c>
      <c r="K2666" s="6">
        <f>IF(AND(O2666=B$23,Q2666=B$24),MAX(K$3:K2665)+1,0)</f>
        <v>0</v>
      </c>
    </row>
    <row r="2667" spans="10:11" ht="15" customHeight="1" x14ac:dyDescent="0.15">
      <c r="J2667" s="3">
        <f>IF(T2667="",0,IF(INT(LEFT(T2667,C$21))=B$21,MAX(J$3:J2666)+1,0))</f>
        <v>0</v>
      </c>
      <c r="K2667" s="6">
        <f>IF(AND(O2667=B$23,Q2667=B$24),MAX(K$3:K2666)+1,0)</f>
        <v>0</v>
      </c>
    </row>
    <row r="2668" spans="10:11" ht="15" customHeight="1" x14ac:dyDescent="0.15">
      <c r="J2668" s="3">
        <f>IF(T2668="",0,IF(INT(LEFT(T2668,C$21))=B$21,MAX(J$3:J2667)+1,0))</f>
        <v>0</v>
      </c>
      <c r="K2668" s="6">
        <f>IF(AND(O2668=B$23,Q2668=B$24),MAX(K$3:K2667)+1,0)</f>
        <v>0</v>
      </c>
    </row>
    <row r="2669" spans="10:11" ht="15" customHeight="1" x14ac:dyDescent="0.15">
      <c r="J2669" s="3">
        <f>IF(T2669="",0,IF(INT(LEFT(T2669,C$21))=B$21,MAX(J$3:J2668)+1,0))</f>
        <v>0</v>
      </c>
      <c r="K2669" s="6">
        <f>IF(AND(O2669=B$23,Q2669=B$24),MAX(K$3:K2668)+1,0)</f>
        <v>0</v>
      </c>
    </row>
    <row r="2670" spans="10:11" ht="15" customHeight="1" x14ac:dyDescent="0.15">
      <c r="J2670" s="3">
        <f>IF(T2670="",0,IF(INT(LEFT(T2670,C$21))=B$21,MAX(J$3:J2669)+1,0))</f>
        <v>0</v>
      </c>
      <c r="K2670" s="6">
        <f>IF(AND(O2670=B$23,Q2670=B$24),MAX(K$3:K2669)+1,0)</f>
        <v>0</v>
      </c>
    </row>
    <row r="2671" spans="10:11" ht="15" customHeight="1" x14ac:dyDescent="0.15">
      <c r="J2671" s="3">
        <f>IF(T2671="",0,IF(INT(LEFT(T2671,C$21))=B$21,MAX(J$3:J2670)+1,0))</f>
        <v>0</v>
      </c>
      <c r="K2671" s="6">
        <f>IF(AND(O2671=B$23,Q2671=B$24),MAX(K$3:K2670)+1,0)</f>
        <v>0</v>
      </c>
    </row>
    <row r="2672" spans="10:11" ht="15" customHeight="1" x14ac:dyDescent="0.15">
      <c r="J2672" s="3">
        <f>IF(T2672="",0,IF(INT(LEFT(T2672,C$21))=B$21,MAX(J$3:J2671)+1,0))</f>
        <v>0</v>
      </c>
      <c r="K2672" s="6">
        <f>IF(AND(O2672=B$23,Q2672=B$24),MAX(K$3:K2671)+1,0)</f>
        <v>0</v>
      </c>
    </row>
    <row r="2673" spans="10:11" ht="15" customHeight="1" x14ac:dyDescent="0.15">
      <c r="J2673" s="3">
        <f>IF(T2673="",0,IF(INT(LEFT(T2673,C$21))=B$21,MAX(J$3:J2672)+1,0))</f>
        <v>0</v>
      </c>
      <c r="K2673" s="6">
        <f>IF(AND(O2673=B$23,Q2673=B$24),MAX(K$3:K2672)+1,0)</f>
        <v>0</v>
      </c>
    </row>
    <row r="2674" spans="10:11" ht="15" customHeight="1" x14ac:dyDescent="0.15">
      <c r="J2674" s="3">
        <f>IF(T2674="",0,IF(INT(LEFT(T2674,C$21))=B$21,MAX(J$3:J2673)+1,0))</f>
        <v>0</v>
      </c>
      <c r="K2674" s="6">
        <f>IF(AND(O2674=B$23,Q2674=B$24),MAX(K$3:K2673)+1,0)</f>
        <v>0</v>
      </c>
    </row>
    <row r="2675" spans="10:11" ht="15" customHeight="1" x14ac:dyDescent="0.15">
      <c r="J2675" s="3">
        <f>IF(T2675="",0,IF(INT(LEFT(T2675,C$21))=B$21,MAX(J$3:J2674)+1,0))</f>
        <v>0</v>
      </c>
      <c r="K2675" s="6">
        <f>IF(AND(O2675=B$23,Q2675=B$24),MAX(K$3:K2674)+1,0)</f>
        <v>0</v>
      </c>
    </row>
    <row r="2676" spans="10:11" ht="15" customHeight="1" x14ac:dyDescent="0.15">
      <c r="J2676" s="3">
        <f>IF(T2676="",0,IF(INT(LEFT(T2676,C$21))=B$21,MAX(J$3:J2675)+1,0))</f>
        <v>0</v>
      </c>
      <c r="K2676" s="6">
        <f>IF(AND(O2676=B$23,Q2676=B$24),MAX(K$3:K2675)+1,0)</f>
        <v>0</v>
      </c>
    </row>
    <row r="2677" spans="10:11" ht="15" customHeight="1" x14ac:dyDescent="0.15">
      <c r="J2677" s="3">
        <f>IF(T2677="",0,IF(INT(LEFT(T2677,C$21))=B$21,MAX(J$3:J2676)+1,0))</f>
        <v>0</v>
      </c>
      <c r="K2677" s="6">
        <f>IF(AND(O2677=B$23,Q2677=B$24),MAX(K$3:K2676)+1,0)</f>
        <v>0</v>
      </c>
    </row>
    <row r="2678" spans="10:11" ht="15" customHeight="1" x14ac:dyDescent="0.15">
      <c r="J2678" s="3">
        <f>IF(T2678="",0,IF(INT(LEFT(T2678,C$21))=B$21,MAX(J$3:J2677)+1,0))</f>
        <v>0</v>
      </c>
      <c r="K2678" s="6">
        <f>IF(AND(O2678=B$23,Q2678=B$24),MAX(K$3:K2677)+1,0)</f>
        <v>0</v>
      </c>
    </row>
    <row r="2679" spans="10:11" ht="15" customHeight="1" x14ac:dyDescent="0.15">
      <c r="J2679" s="3">
        <f>IF(T2679="",0,IF(INT(LEFT(T2679,C$21))=B$21,MAX(J$3:J2678)+1,0))</f>
        <v>0</v>
      </c>
      <c r="K2679" s="6">
        <f>IF(AND(O2679=B$23,Q2679=B$24),MAX(K$3:K2678)+1,0)</f>
        <v>0</v>
      </c>
    </row>
    <row r="2680" spans="10:11" ht="15" customHeight="1" x14ac:dyDescent="0.15">
      <c r="J2680" s="3">
        <f>IF(T2680="",0,IF(INT(LEFT(T2680,C$21))=B$21,MAX(J$3:J2679)+1,0))</f>
        <v>0</v>
      </c>
      <c r="K2680" s="6">
        <f>IF(AND(O2680=B$23,Q2680=B$24),MAX(K$3:K2679)+1,0)</f>
        <v>0</v>
      </c>
    </row>
    <row r="2681" spans="10:11" ht="15" customHeight="1" x14ac:dyDescent="0.15">
      <c r="J2681" s="3">
        <f>IF(T2681="",0,IF(INT(LEFT(T2681,C$21))=B$21,MAX(J$3:J2680)+1,0))</f>
        <v>0</v>
      </c>
      <c r="K2681" s="6">
        <f>IF(AND(O2681=B$23,Q2681=B$24),MAX(K$3:K2680)+1,0)</f>
        <v>0</v>
      </c>
    </row>
    <row r="2682" spans="10:11" ht="15" customHeight="1" x14ac:dyDescent="0.15">
      <c r="J2682" s="3">
        <f>IF(T2682="",0,IF(INT(LEFT(T2682,C$21))=B$21,MAX(J$3:J2681)+1,0))</f>
        <v>0</v>
      </c>
      <c r="K2682" s="6">
        <f>IF(AND(O2682=B$23,Q2682=B$24),MAX(K$3:K2681)+1,0)</f>
        <v>0</v>
      </c>
    </row>
    <row r="2683" spans="10:11" ht="15" customHeight="1" x14ac:dyDescent="0.15">
      <c r="J2683" s="3">
        <f>IF(T2683="",0,IF(INT(LEFT(T2683,C$21))=B$21,MAX(J$3:J2682)+1,0))</f>
        <v>0</v>
      </c>
      <c r="K2683" s="6">
        <f>IF(AND(O2683=B$23,Q2683=B$24),MAX(K$3:K2682)+1,0)</f>
        <v>0</v>
      </c>
    </row>
    <row r="2684" spans="10:11" ht="15" customHeight="1" x14ac:dyDescent="0.15">
      <c r="J2684" s="3">
        <f>IF(T2684="",0,IF(INT(LEFT(T2684,C$21))=B$21,MAX(J$3:J2683)+1,0))</f>
        <v>0</v>
      </c>
      <c r="K2684" s="6">
        <f>IF(AND(O2684=B$23,Q2684=B$24),MAX(K$3:K2683)+1,0)</f>
        <v>0</v>
      </c>
    </row>
    <row r="2685" spans="10:11" ht="15" customHeight="1" x14ac:dyDescent="0.15">
      <c r="J2685" s="3">
        <f>IF(T2685="",0,IF(INT(LEFT(T2685,C$21))=B$21,MAX(J$3:J2684)+1,0))</f>
        <v>0</v>
      </c>
      <c r="K2685" s="6">
        <f>IF(AND(O2685=B$23,Q2685=B$24),MAX(K$3:K2684)+1,0)</f>
        <v>0</v>
      </c>
    </row>
    <row r="2686" spans="10:11" ht="15" customHeight="1" x14ac:dyDescent="0.15">
      <c r="J2686" s="3">
        <f>IF(T2686="",0,IF(INT(LEFT(T2686,C$21))=B$21,MAX(J$3:J2685)+1,0))</f>
        <v>0</v>
      </c>
      <c r="K2686" s="6">
        <f>IF(AND(O2686=B$23,Q2686=B$24),MAX(K$3:K2685)+1,0)</f>
        <v>0</v>
      </c>
    </row>
    <row r="2687" spans="10:11" ht="15" customHeight="1" x14ac:dyDescent="0.15">
      <c r="J2687" s="3">
        <f>IF(T2687="",0,IF(INT(LEFT(T2687,C$21))=B$21,MAX(J$3:J2686)+1,0))</f>
        <v>0</v>
      </c>
      <c r="K2687" s="6">
        <f>IF(AND(O2687=B$23,Q2687=B$24),MAX(K$3:K2686)+1,0)</f>
        <v>0</v>
      </c>
    </row>
    <row r="2688" spans="10:11" ht="15" customHeight="1" x14ac:dyDescent="0.15">
      <c r="J2688" s="3">
        <f>IF(T2688="",0,IF(INT(LEFT(T2688,C$21))=B$21,MAX(J$3:J2687)+1,0))</f>
        <v>0</v>
      </c>
      <c r="K2688" s="6">
        <f>IF(AND(O2688=B$23,Q2688=B$24),MAX(K$3:K2687)+1,0)</f>
        <v>0</v>
      </c>
    </row>
    <row r="2689" spans="10:11" ht="15" customHeight="1" x14ac:dyDescent="0.15">
      <c r="J2689" s="3">
        <f>IF(T2689="",0,IF(INT(LEFT(T2689,C$21))=B$21,MAX(J$3:J2688)+1,0))</f>
        <v>0</v>
      </c>
      <c r="K2689" s="6">
        <f>IF(AND(O2689=B$23,Q2689=B$24),MAX(K$3:K2688)+1,0)</f>
        <v>0</v>
      </c>
    </row>
    <row r="2690" spans="10:11" ht="15" customHeight="1" x14ac:dyDescent="0.15">
      <c r="J2690" s="3">
        <f>IF(T2690="",0,IF(INT(LEFT(T2690,C$21))=B$21,MAX(J$3:J2689)+1,0))</f>
        <v>0</v>
      </c>
      <c r="K2690" s="6">
        <f>IF(AND(O2690=B$23,Q2690=B$24),MAX(K$3:K2689)+1,0)</f>
        <v>0</v>
      </c>
    </row>
    <row r="2691" spans="10:11" ht="15" customHeight="1" x14ac:dyDescent="0.15">
      <c r="J2691" s="3">
        <f>IF(T2691="",0,IF(INT(LEFT(T2691,C$21))=B$21,MAX(J$3:J2690)+1,0))</f>
        <v>0</v>
      </c>
      <c r="K2691" s="6">
        <f>IF(AND(O2691=B$23,Q2691=B$24),MAX(K$3:K2690)+1,0)</f>
        <v>0</v>
      </c>
    </row>
    <row r="2692" spans="10:11" ht="15" customHeight="1" x14ac:dyDescent="0.15">
      <c r="J2692" s="3">
        <f>IF(T2692="",0,IF(INT(LEFT(T2692,C$21))=B$21,MAX(J$3:J2691)+1,0))</f>
        <v>0</v>
      </c>
      <c r="K2692" s="6">
        <f>IF(AND(O2692=B$23,Q2692=B$24),MAX(K$3:K2691)+1,0)</f>
        <v>0</v>
      </c>
    </row>
    <row r="2693" spans="10:11" ht="15" customHeight="1" x14ac:dyDescent="0.15">
      <c r="J2693" s="3">
        <f>IF(T2693="",0,IF(INT(LEFT(T2693,C$21))=B$21,MAX(J$3:J2692)+1,0))</f>
        <v>0</v>
      </c>
      <c r="K2693" s="6">
        <f>IF(AND(O2693=B$23,Q2693=B$24),MAX(K$3:K2692)+1,0)</f>
        <v>0</v>
      </c>
    </row>
    <row r="2694" spans="10:11" ht="15" customHeight="1" x14ac:dyDescent="0.15">
      <c r="J2694" s="3">
        <f>IF(T2694="",0,IF(INT(LEFT(T2694,C$21))=B$21,MAX(J$3:J2693)+1,0))</f>
        <v>0</v>
      </c>
      <c r="K2694" s="6">
        <f>IF(AND(O2694=B$23,Q2694=B$24),MAX(K$3:K2693)+1,0)</f>
        <v>0</v>
      </c>
    </row>
    <row r="2695" spans="10:11" ht="15" customHeight="1" x14ac:dyDescent="0.15">
      <c r="J2695" s="3">
        <f>IF(T2695="",0,IF(INT(LEFT(T2695,C$21))=B$21,MAX(J$3:J2694)+1,0))</f>
        <v>0</v>
      </c>
      <c r="K2695" s="6">
        <f>IF(AND(O2695=B$23,Q2695=B$24),MAX(K$3:K2694)+1,0)</f>
        <v>0</v>
      </c>
    </row>
    <row r="2696" spans="10:11" ht="15" customHeight="1" x14ac:dyDescent="0.15">
      <c r="J2696" s="3">
        <f>IF(T2696="",0,IF(INT(LEFT(T2696,C$21))=B$21,MAX(J$3:J2695)+1,0))</f>
        <v>0</v>
      </c>
      <c r="K2696" s="6">
        <f>IF(AND(O2696=B$23,Q2696=B$24),MAX(K$3:K2695)+1,0)</f>
        <v>0</v>
      </c>
    </row>
    <row r="2697" spans="10:11" ht="15" customHeight="1" x14ac:dyDescent="0.15">
      <c r="J2697" s="3">
        <f>IF(T2697="",0,IF(INT(LEFT(T2697,C$21))=B$21,MAX(J$3:J2696)+1,0))</f>
        <v>0</v>
      </c>
      <c r="K2697" s="6">
        <f>IF(AND(O2697=B$23,Q2697=B$24),MAX(K$3:K2696)+1,0)</f>
        <v>0</v>
      </c>
    </row>
    <row r="2698" spans="10:11" ht="15" customHeight="1" x14ac:dyDescent="0.15">
      <c r="J2698" s="3">
        <f>IF(T2698="",0,IF(INT(LEFT(T2698,C$21))=B$21,MAX(J$3:J2697)+1,0))</f>
        <v>0</v>
      </c>
      <c r="K2698" s="6">
        <f>IF(AND(O2698=B$23,Q2698=B$24),MAX(K$3:K2697)+1,0)</f>
        <v>0</v>
      </c>
    </row>
    <row r="2699" spans="10:11" ht="15" customHeight="1" x14ac:dyDescent="0.15">
      <c r="J2699" s="3">
        <f>IF(T2699="",0,IF(INT(LEFT(T2699,C$21))=B$21,MAX(J$3:J2698)+1,0))</f>
        <v>0</v>
      </c>
      <c r="K2699" s="6">
        <f>IF(AND(O2699=B$23,Q2699=B$24),MAX(K$3:K2698)+1,0)</f>
        <v>0</v>
      </c>
    </row>
    <row r="2700" spans="10:11" ht="15" customHeight="1" x14ac:dyDescent="0.15">
      <c r="J2700" s="3">
        <f>IF(T2700="",0,IF(INT(LEFT(T2700,C$21))=B$21,MAX(J$3:J2699)+1,0))</f>
        <v>0</v>
      </c>
      <c r="K2700" s="6">
        <f>IF(AND(O2700=B$23,Q2700=B$24),MAX(K$3:K2699)+1,0)</f>
        <v>0</v>
      </c>
    </row>
    <row r="2701" spans="10:11" ht="15" customHeight="1" x14ac:dyDescent="0.15">
      <c r="J2701" s="3">
        <f>IF(T2701="",0,IF(INT(LEFT(T2701,C$21))=B$21,MAX(J$3:J2700)+1,0))</f>
        <v>0</v>
      </c>
      <c r="K2701" s="6">
        <f>IF(AND(O2701=B$23,Q2701=B$24),MAX(K$3:K2700)+1,0)</f>
        <v>0</v>
      </c>
    </row>
    <row r="2702" spans="10:11" ht="15" customHeight="1" x14ac:dyDescent="0.15">
      <c r="J2702" s="3">
        <f>IF(T2702="",0,IF(INT(LEFT(T2702,C$21))=B$21,MAX(J$3:J2701)+1,0))</f>
        <v>0</v>
      </c>
      <c r="K2702" s="6">
        <f>IF(AND(O2702=B$23,Q2702=B$24),MAX(K$3:K2701)+1,0)</f>
        <v>0</v>
      </c>
    </row>
    <row r="2703" spans="10:11" ht="15" customHeight="1" x14ac:dyDescent="0.15">
      <c r="J2703" s="3">
        <f>IF(T2703="",0,IF(INT(LEFT(T2703,C$21))=B$21,MAX(J$3:J2702)+1,0))</f>
        <v>0</v>
      </c>
      <c r="K2703" s="6">
        <f>IF(AND(O2703=B$23,Q2703=B$24),MAX(K$3:K2702)+1,0)</f>
        <v>0</v>
      </c>
    </row>
    <row r="2704" spans="10:11" ht="15" customHeight="1" x14ac:dyDescent="0.15">
      <c r="J2704" s="3">
        <f>IF(T2704="",0,IF(INT(LEFT(T2704,C$21))=B$21,MAX(J$3:J2703)+1,0))</f>
        <v>0</v>
      </c>
      <c r="K2704" s="6">
        <f>IF(AND(O2704=B$23,Q2704=B$24),MAX(K$3:K2703)+1,0)</f>
        <v>0</v>
      </c>
    </row>
    <row r="2705" spans="10:11" ht="15" customHeight="1" x14ac:dyDescent="0.15">
      <c r="J2705" s="3">
        <f>IF(T2705="",0,IF(INT(LEFT(T2705,C$21))=B$21,MAX(J$3:J2704)+1,0))</f>
        <v>0</v>
      </c>
      <c r="K2705" s="6">
        <f>IF(AND(O2705=B$23,Q2705=B$24),MAX(K$3:K2704)+1,0)</f>
        <v>0</v>
      </c>
    </row>
    <row r="2706" spans="10:11" ht="15" customHeight="1" x14ac:dyDescent="0.15">
      <c r="J2706" s="3">
        <f>IF(T2706="",0,IF(INT(LEFT(T2706,C$21))=B$21,MAX(J$3:J2705)+1,0))</f>
        <v>0</v>
      </c>
      <c r="K2706" s="6">
        <f>IF(AND(O2706=B$23,Q2706=B$24),MAX(K$3:K2705)+1,0)</f>
        <v>0</v>
      </c>
    </row>
    <row r="2707" spans="10:11" ht="15" customHeight="1" x14ac:dyDescent="0.15">
      <c r="J2707" s="3">
        <f>IF(T2707="",0,IF(INT(LEFT(T2707,C$21))=B$21,MAX(J$3:J2706)+1,0))</f>
        <v>0</v>
      </c>
      <c r="K2707" s="6">
        <f>IF(AND(O2707=B$23,Q2707=B$24),MAX(K$3:K2706)+1,0)</f>
        <v>0</v>
      </c>
    </row>
    <row r="2708" spans="10:11" ht="15" customHeight="1" x14ac:dyDescent="0.15">
      <c r="J2708" s="3">
        <f>IF(T2708="",0,IF(INT(LEFT(T2708,C$21))=B$21,MAX(J$3:J2707)+1,0))</f>
        <v>0</v>
      </c>
      <c r="K2708" s="6">
        <f>IF(AND(O2708=B$23,Q2708=B$24),MAX(K$3:K2707)+1,0)</f>
        <v>0</v>
      </c>
    </row>
    <row r="2709" spans="10:11" ht="15" customHeight="1" x14ac:dyDescent="0.15">
      <c r="J2709" s="3">
        <f>IF(T2709="",0,IF(INT(LEFT(T2709,C$21))=B$21,MAX(J$3:J2708)+1,0))</f>
        <v>0</v>
      </c>
      <c r="K2709" s="6">
        <f>IF(AND(O2709=B$23,Q2709=B$24),MAX(K$3:K2708)+1,0)</f>
        <v>0</v>
      </c>
    </row>
    <row r="2710" spans="10:11" ht="15" customHeight="1" x14ac:dyDescent="0.15">
      <c r="J2710" s="3">
        <f>IF(T2710="",0,IF(INT(LEFT(T2710,C$21))=B$21,MAX(J$3:J2709)+1,0))</f>
        <v>0</v>
      </c>
      <c r="K2710" s="6">
        <f>IF(AND(O2710=B$23,Q2710=B$24),MAX(K$3:K2709)+1,0)</f>
        <v>0</v>
      </c>
    </row>
    <row r="2711" spans="10:11" ht="15" customHeight="1" x14ac:dyDescent="0.15">
      <c r="J2711" s="3">
        <f>IF(T2711="",0,IF(INT(LEFT(T2711,C$21))=B$21,MAX(J$3:J2710)+1,0))</f>
        <v>0</v>
      </c>
      <c r="K2711" s="6">
        <f>IF(AND(O2711=B$23,Q2711=B$24),MAX(K$3:K2710)+1,0)</f>
        <v>0</v>
      </c>
    </row>
    <row r="2712" spans="10:11" ht="15" customHeight="1" x14ac:dyDescent="0.15">
      <c r="J2712" s="3">
        <f>IF(T2712="",0,IF(INT(LEFT(T2712,C$21))=B$21,MAX(J$3:J2711)+1,0))</f>
        <v>0</v>
      </c>
      <c r="K2712" s="6">
        <f>IF(AND(O2712=B$23,Q2712=B$24),MAX(K$3:K2711)+1,0)</f>
        <v>0</v>
      </c>
    </row>
    <row r="2713" spans="10:11" ht="15" customHeight="1" x14ac:dyDescent="0.15">
      <c r="J2713" s="3">
        <f>IF(T2713="",0,IF(INT(LEFT(T2713,C$21))=B$21,MAX(J$3:J2712)+1,0))</f>
        <v>0</v>
      </c>
      <c r="K2713" s="6">
        <f>IF(AND(O2713=B$23,Q2713=B$24),MAX(K$3:K2712)+1,0)</f>
        <v>0</v>
      </c>
    </row>
    <row r="2714" spans="10:11" ht="15" customHeight="1" x14ac:dyDescent="0.15">
      <c r="J2714" s="3">
        <f>IF(T2714="",0,IF(INT(LEFT(T2714,C$21))=B$21,MAX(J$3:J2713)+1,0))</f>
        <v>0</v>
      </c>
      <c r="K2714" s="6">
        <f>IF(AND(O2714=B$23,Q2714=B$24),MAX(K$3:K2713)+1,0)</f>
        <v>0</v>
      </c>
    </row>
    <row r="2715" spans="10:11" ht="15" customHeight="1" x14ac:dyDescent="0.15">
      <c r="J2715" s="3">
        <f>IF(T2715="",0,IF(INT(LEFT(T2715,C$21))=B$21,MAX(J$3:J2714)+1,0))</f>
        <v>0</v>
      </c>
      <c r="K2715" s="6">
        <f>IF(AND(O2715=B$23,Q2715=B$24),MAX(K$3:K2714)+1,0)</f>
        <v>0</v>
      </c>
    </row>
    <row r="2716" spans="10:11" ht="15" customHeight="1" x14ac:dyDescent="0.15">
      <c r="J2716" s="3">
        <f>IF(T2716="",0,IF(INT(LEFT(T2716,C$21))=B$21,MAX(J$3:J2715)+1,0))</f>
        <v>0</v>
      </c>
      <c r="K2716" s="6">
        <f>IF(AND(O2716=B$23,Q2716=B$24),MAX(K$3:K2715)+1,0)</f>
        <v>0</v>
      </c>
    </row>
    <row r="2717" spans="10:11" ht="15" customHeight="1" x14ac:dyDescent="0.15">
      <c r="J2717" s="3">
        <f>IF(T2717="",0,IF(INT(LEFT(T2717,C$21))=B$21,MAX(J$3:J2716)+1,0))</f>
        <v>0</v>
      </c>
      <c r="K2717" s="6">
        <f>IF(AND(O2717=B$23,Q2717=B$24),MAX(K$3:K2716)+1,0)</f>
        <v>0</v>
      </c>
    </row>
    <row r="2718" spans="10:11" ht="15" customHeight="1" x14ac:dyDescent="0.15">
      <c r="J2718" s="3">
        <f>IF(T2718="",0,IF(INT(LEFT(T2718,C$21))=B$21,MAX(J$3:J2717)+1,0))</f>
        <v>0</v>
      </c>
      <c r="K2718" s="6">
        <f>IF(AND(O2718=B$23,Q2718=B$24),MAX(K$3:K2717)+1,0)</f>
        <v>0</v>
      </c>
    </row>
    <row r="2719" spans="10:11" ht="15" customHeight="1" x14ac:dyDescent="0.15">
      <c r="J2719" s="3">
        <f>IF(T2719="",0,IF(INT(LEFT(T2719,C$21))=B$21,MAX(J$3:J2718)+1,0))</f>
        <v>0</v>
      </c>
      <c r="K2719" s="6">
        <f>IF(AND(O2719=B$23,Q2719=B$24),MAX(K$3:K2718)+1,0)</f>
        <v>0</v>
      </c>
    </row>
    <row r="2720" spans="10:11" ht="15" customHeight="1" x14ac:dyDescent="0.15">
      <c r="J2720" s="3">
        <f>IF(T2720="",0,IF(INT(LEFT(T2720,C$21))=B$21,MAX(J$3:J2719)+1,0))</f>
        <v>0</v>
      </c>
      <c r="K2720" s="6">
        <f>IF(AND(O2720=B$23,Q2720=B$24),MAX(K$3:K2719)+1,0)</f>
        <v>0</v>
      </c>
    </row>
    <row r="2721" spans="10:11" ht="15" customHeight="1" x14ac:dyDescent="0.15">
      <c r="J2721" s="3">
        <f>IF(T2721="",0,IF(INT(LEFT(T2721,C$21))=B$21,MAX(J$3:J2720)+1,0))</f>
        <v>0</v>
      </c>
      <c r="K2721" s="6">
        <f>IF(AND(O2721=B$23,Q2721=B$24),MAX(K$3:K2720)+1,0)</f>
        <v>0</v>
      </c>
    </row>
    <row r="2722" spans="10:11" ht="15" customHeight="1" x14ac:dyDescent="0.15">
      <c r="J2722" s="3">
        <f>IF(T2722="",0,IF(INT(LEFT(T2722,C$21))=B$21,MAX(J$3:J2721)+1,0))</f>
        <v>0</v>
      </c>
      <c r="K2722" s="6">
        <f>IF(AND(O2722=B$23,Q2722=B$24),MAX(K$3:K2721)+1,0)</f>
        <v>0</v>
      </c>
    </row>
    <row r="2723" spans="10:11" ht="15" customHeight="1" x14ac:dyDescent="0.15">
      <c r="J2723" s="3">
        <f>IF(T2723="",0,IF(INT(LEFT(T2723,C$21))=B$21,MAX(J$3:J2722)+1,0))</f>
        <v>0</v>
      </c>
      <c r="K2723" s="6">
        <f>IF(AND(O2723=B$23,Q2723=B$24),MAX(K$3:K2722)+1,0)</f>
        <v>0</v>
      </c>
    </row>
    <row r="2724" spans="10:11" ht="15" customHeight="1" x14ac:dyDescent="0.15">
      <c r="J2724" s="3">
        <f>IF(T2724="",0,IF(INT(LEFT(T2724,C$21))=B$21,MAX(J$3:J2723)+1,0))</f>
        <v>0</v>
      </c>
      <c r="K2724" s="6">
        <f>IF(AND(O2724=B$23,Q2724=B$24),MAX(K$3:K2723)+1,0)</f>
        <v>0</v>
      </c>
    </row>
    <row r="2725" spans="10:11" ht="15" customHeight="1" x14ac:dyDescent="0.15">
      <c r="J2725" s="3">
        <f>IF(T2725="",0,IF(INT(LEFT(T2725,C$21))=B$21,MAX(J$3:J2724)+1,0))</f>
        <v>0</v>
      </c>
      <c r="K2725" s="6">
        <f>IF(AND(O2725=B$23,Q2725=B$24),MAX(K$3:K2724)+1,0)</f>
        <v>0</v>
      </c>
    </row>
    <row r="2726" spans="10:11" ht="15" customHeight="1" x14ac:dyDescent="0.15">
      <c r="J2726" s="3">
        <f>IF(T2726="",0,IF(INT(LEFT(T2726,C$21))=B$21,MAX(J$3:J2725)+1,0))</f>
        <v>0</v>
      </c>
      <c r="K2726" s="6">
        <f>IF(AND(O2726=B$23,Q2726=B$24),MAX(K$3:K2725)+1,0)</f>
        <v>0</v>
      </c>
    </row>
    <row r="2727" spans="10:11" ht="15" customHeight="1" x14ac:dyDescent="0.15">
      <c r="J2727" s="3">
        <f>IF(T2727="",0,IF(INT(LEFT(T2727,C$21))=B$21,MAX(J$3:J2726)+1,0))</f>
        <v>0</v>
      </c>
      <c r="K2727" s="6">
        <f>IF(AND(O2727=B$23,Q2727=B$24),MAX(K$3:K2726)+1,0)</f>
        <v>0</v>
      </c>
    </row>
    <row r="2728" spans="10:11" ht="15" customHeight="1" x14ac:dyDescent="0.15">
      <c r="J2728" s="3">
        <f>IF(T2728="",0,IF(INT(LEFT(T2728,C$21))=B$21,MAX(J$3:J2727)+1,0))</f>
        <v>0</v>
      </c>
      <c r="K2728" s="6">
        <f>IF(AND(O2728=B$23,Q2728=B$24),MAX(K$3:K2727)+1,0)</f>
        <v>0</v>
      </c>
    </row>
    <row r="2729" spans="10:11" ht="15" customHeight="1" x14ac:dyDescent="0.15">
      <c r="J2729" s="3">
        <f>IF(T2729="",0,IF(INT(LEFT(T2729,C$21))=B$21,MAX(J$3:J2728)+1,0))</f>
        <v>0</v>
      </c>
      <c r="K2729" s="6">
        <f>IF(AND(O2729=B$23,Q2729=B$24),MAX(K$3:K2728)+1,0)</f>
        <v>0</v>
      </c>
    </row>
    <row r="2730" spans="10:11" ht="15" customHeight="1" x14ac:dyDescent="0.15">
      <c r="J2730" s="3">
        <f>IF(T2730="",0,IF(INT(LEFT(T2730,C$21))=B$21,MAX(J$3:J2729)+1,0))</f>
        <v>0</v>
      </c>
      <c r="K2730" s="6">
        <f>IF(AND(O2730=B$23,Q2730=B$24),MAX(K$3:K2729)+1,0)</f>
        <v>0</v>
      </c>
    </row>
    <row r="2731" spans="10:11" ht="15" customHeight="1" x14ac:dyDescent="0.15">
      <c r="J2731" s="3">
        <f>IF(T2731="",0,IF(INT(LEFT(T2731,C$21))=B$21,MAX(J$3:J2730)+1,0))</f>
        <v>0</v>
      </c>
      <c r="K2731" s="6">
        <f>IF(AND(O2731=B$23,Q2731=B$24),MAX(K$3:K2730)+1,0)</f>
        <v>0</v>
      </c>
    </row>
    <row r="2732" spans="10:11" ht="15" customHeight="1" x14ac:dyDescent="0.15">
      <c r="J2732" s="3">
        <f>IF(T2732="",0,IF(INT(LEFT(T2732,C$21))=B$21,MAX(J$3:J2731)+1,0))</f>
        <v>0</v>
      </c>
      <c r="K2732" s="6">
        <f>IF(AND(O2732=B$23,Q2732=B$24),MAX(K$3:K2731)+1,0)</f>
        <v>0</v>
      </c>
    </row>
    <row r="2733" spans="10:11" ht="15" customHeight="1" x14ac:dyDescent="0.15">
      <c r="J2733" s="3">
        <f>IF(T2733="",0,IF(INT(LEFT(T2733,C$21))=B$21,MAX(J$3:J2732)+1,0))</f>
        <v>0</v>
      </c>
      <c r="K2733" s="6">
        <f>IF(AND(O2733=B$23,Q2733=B$24),MAX(K$3:K2732)+1,0)</f>
        <v>0</v>
      </c>
    </row>
    <row r="2734" spans="10:11" ht="15" customHeight="1" x14ac:dyDescent="0.15">
      <c r="J2734" s="3">
        <f>IF(T2734="",0,IF(INT(LEFT(T2734,C$21))=B$21,MAX(J$3:J2733)+1,0))</f>
        <v>0</v>
      </c>
      <c r="K2734" s="6">
        <f>IF(AND(O2734=B$23,Q2734=B$24),MAX(K$3:K2733)+1,0)</f>
        <v>0</v>
      </c>
    </row>
    <row r="2735" spans="10:11" ht="15" customHeight="1" x14ac:dyDescent="0.15">
      <c r="J2735" s="3">
        <f>IF(T2735="",0,IF(INT(LEFT(T2735,C$21))=B$21,MAX(J$3:J2734)+1,0))</f>
        <v>0</v>
      </c>
      <c r="K2735" s="6">
        <f>IF(AND(O2735=B$23,Q2735=B$24),MAX(K$3:K2734)+1,0)</f>
        <v>0</v>
      </c>
    </row>
    <row r="2736" spans="10:11" ht="15" customHeight="1" x14ac:dyDescent="0.15">
      <c r="J2736" s="3">
        <f>IF(T2736="",0,IF(INT(LEFT(T2736,C$21))=B$21,MAX(J$3:J2735)+1,0))</f>
        <v>0</v>
      </c>
      <c r="K2736" s="6">
        <f>IF(AND(O2736=B$23,Q2736=B$24),MAX(K$3:K2735)+1,0)</f>
        <v>0</v>
      </c>
    </row>
    <row r="2737" spans="10:11" ht="15" customHeight="1" x14ac:dyDescent="0.15">
      <c r="J2737" s="3">
        <f>IF(T2737="",0,IF(INT(LEFT(T2737,C$21))=B$21,MAX(J$3:J2736)+1,0))</f>
        <v>0</v>
      </c>
      <c r="K2737" s="6">
        <f>IF(AND(O2737=B$23,Q2737=B$24),MAX(K$3:K2736)+1,0)</f>
        <v>0</v>
      </c>
    </row>
    <row r="2738" spans="10:11" ht="15" customHeight="1" x14ac:dyDescent="0.15">
      <c r="J2738" s="3">
        <f>IF(T2738="",0,IF(INT(LEFT(T2738,C$21))=B$21,MAX(J$3:J2737)+1,0))</f>
        <v>0</v>
      </c>
      <c r="K2738" s="6">
        <f>IF(AND(O2738=B$23,Q2738=B$24),MAX(K$3:K2737)+1,0)</f>
        <v>0</v>
      </c>
    </row>
    <row r="2739" spans="10:11" ht="15" customHeight="1" x14ac:dyDescent="0.15">
      <c r="J2739" s="3">
        <f>IF(T2739="",0,IF(INT(LEFT(T2739,C$21))=B$21,MAX(J$3:J2738)+1,0))</f>
        <v>0</v>
      </c>
      <c r="K2739" s="6">
        <f>IF(AND(O2739=B$23,Q2739=B$24),MAX(K$3:K2738)+1,0)</f>
        <v>0</v>
      </c>
    </row>
    <row r="2740" spans="10:11" ht="15" customHeight="1" x14ac:dyDescent="0.15">
      <c r="J2740" s="3">
        <f>IF(T2740="",0,IF(INT(LEFT(T2740,C$21))=B$21,MAX(J$3:J2739)+1,0))</f>
        <v>0</v>
      </c>
      <c r="K2740" s="6">
        <f>IF(AND(O2740=B$23,Q2740=B$24),MAX(K$3:K2739)+1,0)</f>
        <v>0</v>
      </c>
    </row>
    <row r="2741" spans="10:11" ht="15" customHeight="1" x14ac:dyDescent="0.15">
      <c r="J2741" s="3">
        <f>IF(T2741="",0,IF(INT(LEFT(T2741,C$21))=B$21,MAX(J$3:J2740)+1,0))</f>
        <v>0</v>
      </c>
      <c r="K2741" s="6">
        <f>IF(AND(O2741=B$23,Q2741=B$24),MAX(K$3:K2740)+1,0)</f>
        <v>0</v>
      </c>
    </row>
    <row r="2742" spans="10:11" ht="15" customHeight="1" x14ac:dyDescent="0.15">
      <c r="J2742" s="3">
        <f>IF(T2742="",0,IF(INT(LEFT(T2742,C$21))=B$21,MAX(J$3:J2741)+1,0))</f>
        <v>0</v>
      </c>
      <c r="K2742" s="6">
        <f>IF(AND(O2742=B$23,Q2742=B$24),MAX(K$3:K2741)+1,0)</f>
        <v>0</v>
      </c>
    </row>
    <row r="2743" spans="10:11" ht="15" customHeight="1" x14ac:dyDescent="0.15">
      <c r="J2743" s="3">
        <f>IF(T2743="",0,IF(INT(LEFT(T2743,C$21))=B$21,MAX(J$3:J2742)+1,0))</f>
        <v>0</v>
      </c>
      <c r="K2743" s="6">
        <f>IF(AND(O2743=B$23,Q2743=B$24),MAX(K$3:K2742)+1,0)</f>
        <v>0</v>
      </c>
    </row>
    <row r="2744" spans="10:11" ht="15" customHeight="1" x14ac:dyDescent="0.15">
      <c r="J2744" s="3">
        <f>IF(T2744="",0,IF(INT(LEFT(T2744,C$21))=B$21,MAX(J$3:J2743)+1,0))</f>
        <v>0</v>
      </c>
      <c r="K2744" s="6">
        <f>IF(AND(O2744=B$23,Q2744=B$24),MAX(K$3:K2743)+1,0)</f>
        <v>0</v>
      </c>
    </row>
    <row r="2745" spans="10:11" ht="15" customHeight="1" x14ac:dyDescent="0.15">
      <c r="J2745" s="3">
        <f>IF(T2745="",0,IF(INT(LEFT(T2745,C$21))=B$21,MAX(J$3:J2744)+1,0))</f>
        <v>0</v>
      </c>
      <c r="K2745" s="6">
        <f>IF(AND(O2745=B$23,Q2745=B$24),MAX(K$3:K2744)+1,0)</f>
        <v>0</v>
      </c>
    </row>
    <row r="2746" spans="10:11" ht="15" customHeight="1" x14ac:dyDescent="0.15">
      <c r="J2746" s="3">
        <f>IF(T2746="",0,IF(INT(LEFT(T2746,C$21))=B$21,MAX(J$3:J2745)+1,0))</f>
        <v>0</v>
      </c>
      <c r="K2746" s="6">
        <f>IF(AND(O2746=B$23,Q2746=B$24),MAX(K$3:K2745)+1,0)</f>
        <v>0</v>
      </c>
    </row>
    <row r="2747" spans="10:11" ht="15" customHeight="1" x14ac:dyDescent="0.15">
      <c r="J2747" s="3">
        <f>IF(T2747="",0,IF(INT(LEFT(T2747,C$21))=B$21,MAX(J$3:J2746)+1,0))</f>
        <v>0</v>
      </c>
      <c r="K2747" s="6">
        <f>IF(AND(O2747=B$23,Q2747=B$24),MAX(K$3:K2746)+1,0)</f>
        <v>0</v>
      </c>
    </row>
    <row r="2748" spans="10:11" ht="15" customHeight="1" x14ac:dyDescent="0.15">
      <c r="J2748" s="3">
        <f>IF(T2748="",0,IF(INT(LEFT(T2748,C$21))=B$21,MAX(J$3:J2747)+1,0))</f>
        <v>0</v>
      </c>
      <c r="K2748" s="6">
        <f>IF(AND(O2748=B$23,Q2748=B$24),MAX(K$3:K2747)+1,0)</f>
        <v>0</v>
      </c>
    </row>
    <row r="2749" spans="10:11" ht="15" customHeight="1" x14ac:dyDescent="0.15">
      <c r="J2749" s="3">
        <f>IF(T2749="",0,IF(INT(LEFT(T2749,C$21))=B$21,MAX(J$3:J2748)+1,0))</f>
        <v>0</v>
      </c>
      <c r="K2749" s="6">
        <f>IF(AND(O2749=B$23,Q2749=B$24),MAX(K$3:K2748)+1,0)</f>
        <v>0</v>
      </c>
    </row>
    <row r="2750" spans="10:11" ht="15" customHeight="1" x14ac:dyDescent="0.15">
      <c r="J2750" s="3">
        <f>IF(T2750="",0,IF(INT(LEFT(T2750,C$21))=B$21,MAX(J$3:J2749)+1,0))</f>
        <v>0</v>
      </c>
      <c r="K2750" s="6">
        <f>IF(AND(O2750=B$23,Q2750=B$24),MAX(K$3:K2749)+1,0)</f>
        <v>0</v>
      </c>
    </row>
    <row r="2751" spans="10:11" ht="15" customHeight="1" x14ac:dyDescent="0.15">
      <c r="J2751" s="3">
        <f>IF(T2751="",0,IF(INT(LEFT(T2751,C$21))=B$21,MAX(J$3:J2750)+1,0))</f>
        <v>0</v>
      </c>
      <c r="K2751" s="6">
        <f>IF(AND(O2751=B$23,Q2751=B$24),MAX(K$3:K2750)+1,0)</f>
        <v>0</v>
      </c>
    </row>
    <row r="2752" spans="10:11" ht="15" customHeight="1" x14ac:dyDescent="0.15">
      <c r="J2752" s="3">
        <f>IF(T2752="",0,IF(INT(LEFT(T2752,C$21))=B$21,MAX(J$3:J2751)+1,0))</f>
        <v>0</v>
      </c>
      <c r="K2752" s="6">
        <f>IF(AND(O2752=B$23,Q2752=B$24),MAX(K$3:K2751)+1,0)</f>
        <v>0</v>
      </c>
    </row>
    <row r="2753" spans="10:11" ht="15" customHeight="1" x14ac:dyDescent="0.15">
      <c r="J2753" s="3">
        <f>IF(T2753="",0,IF(INT(LEFT(T2753,C$21))=B$21,MAX(J$3:J2752)+1,0))</f>
        <v>0</v>
      </c>
      <c r="K2753" s="6">
        <f>IF(AND(O2753=B$23,Q2753=B$24),MAX(K$3:K2752)+1,0)</f>
        <v>0</v>
      </c>
    </row>
    <row r="2754" spans="10:11" ht="15" customHeight="1" x14ac:dyDescent="0.15">
      <c r="J2754" s="3">
        <f>IF(T2754="",0,IF(INT(LEFT(T2754,C$21))=B$21,MAX(J$3:J2753)+1,0))</f>
        <v>0</v>
      </c>
      <c r="K2754" s="6">
        <f>IF(AND(O2754=B$23,Q2754=B$24),MAX(K$3:K2753)+1,0)</f>
        <v>0</v>
      </c>
    </row>
    <row r="2755" spans="10:11" ht="15" customHeight="1" x14ac:dyDescent="0.15">
      <c r="J2755" s="3">
        <f>IF(T2755="",0,IF(INT(LEFT(T2755,C$21))=B$21,MAX(J$3:J2754)+1,0))</f>
        <v>0</v>
      </c>
      <c r="K2755" s="6">
        <f>IF(AND(O2755=B$23,Q2755=B$24),MAX(K$3:K2754)+1,0)</f>
        <v>0</v>
      </c>
    </row>
    <row r="2756" spans="10:11" ht="15" customHeight="1" x14ac:dyDescent="0.15">
      <c r="J2756" s="3">
        <f>IF(T2756="",0,IF(INT(LEFT(T2756,C$21))=B$21,MAX(J$3:J2755)+1,0))</f>
        <v>0</v>
      </c>
      <c r="K2756" s="6">
        <f>IF(AND(O2756=B$23,Q2756=B$24),MAX(K$3:K2755)+1,0)</f>
        <v>0</v>
      </c>
    </row>
    <row r="2757" spans="10:11" ht="15" customHeight="1" x14ac:dyDescent="0.15">
      <c r="J2757" s="3">
        <f>IF(T2757="",0,IF(INT(LEFT(T2757,C$21))=B$21,MAX(J$3:J2756)+1,0))</f>
        <v>0</v>
      </c>
      <c r="K2757" s="6">
        <f>IF(AND(O2757=B$23,Q2757=B$24),MAX(K$3:K2756)+1,0)</f>
        <v>0</v>
      </c>
    </row>
    <row r="2758" spans="10:11" ht="15" customHeight="1" x14ac:dyDescent="0.15">
      <c r="J2758" s="3">
        <f>IF(T2758="",0,IF(INT(LEFT(T2758,C$21))=B$21,MAX(J$3:J2757)+1,0))</f>
        <v>0</v>
      </c>
      <c r="K2758" s="6">
        <f>IF(AND(O2758=B$23,Q2758=B$24),MAX(K$3:K2757)+1,0)</f>
        <v>0</v>
      </c>
    </row>
    <row r="2759" spans="10:11" ht="15" customHeight="1" x14ac:dyDescent="0.15">
      <c r="J2759" s="3">
        <f>IF(T2759="",0,IF(INT(LEFT(T2759,C$21))=B$21,MAX(J$3:J2758)+1,0))</f>
        <v>0</v>
      </c>
      <c r="K2759" s="6">
        <f>IF(AND(O2759=B$23,Q2759=B$24),MAX(K$3:K2758)+1,0)</f>
        <v>0</v>
      </c>
    </row>
    <row r="2760" spans="10:11" ht="15" customHeight="1" x14ac:dyDescent="0.15">
      <c r="J2760" s="3">
        <f>IF(T2760="",0,IF(INT(LEFT(T2760,C$21))=B$21,MAX(J$3:J2759)+1,0))</f>
        <v>0</v>
      </c>
      <c r="K2760" s="6">
        <f>IF(AND(O2760=B$23,Q2760=B$24),MAX(K$3:K2759)+1,0)</f>
        <v>0</v>
      </c>
    </row>
    <row r="2761" spans="10:11" ht="15" customHeight="1" x14ac:dyDescent="0.15">
      <c r="J2761" s="3">
        <f>IF(T2761="",0,IF(INT(LEFT(T2761,C$21))=B$21,MAX(J$3:J2760)+1,0))</f>
        <v>0</v>
      </c>
      <c r="K2761" s="6">
        <f>IF(AND(O2761=B$23,Q2761=B$24),MAX(K$3:K2760)+1,0)</f>
        <v>0</v>
      </c>
    </row>
    <row r="2762" spans="10:11" ht="15" customHeight="1" x14ac:dyDescent="0.15">
      <c r="J2762" s="3">
        <f>IF(T2762="",0,IF(INT(LEFT(T2762,C$21))=B$21,MAX(J$3:J2761)+1,0))</f>
        <v>0</v>
      </c>
      <c r="K2762" s="6">
        <f>IF(AND(O2762=B$23,Q2762=B$24),MAX(K$3:K2761)+1,0)</f>
        <v>0</v>
      </c>
    </row>
    <row r="2763" spans="10:11" ht="15" customHeight="1" x14ac:dyDescent="0.15">
      <c r="J2763" s="3">
        <f>IF(T2763="",0,IF(INT(LEFT(T2763,C$21))=B$21,MAX(J$3:J2762)+1,0))</f>
        <v>0</v>
      </c>
      <c r="K2763" s="6">
        <f>IF(AND(O2763=B$23,Q2763=B$24),MAX(K$3:K2762)+1,0)</f>
        <v>0</v>
      </c>
    </row>
    <row r="2764" spans="10:11" ht="15" customHeight="1" x14ac:dyDescent="0.15">
      <c r="J2764" s="3">
        <f>IF(T2764="",0,IF(INT(LEFT(T2764,C$21))=B$21,MAX(J$3:J2763)+1,0))</f>
        <v>0</v>
      </c>
      <c r="K2764" s="6">
        <f>IF(AND(O2764=B$23,Q2764=B$24),MAX(K$3:K2763)+1,0)</f>
        <v>0</v>
      </c>
    </row>
    <row r="2765" spans="10:11" ht="15" customHeight="1" x14ac:dyDescent="0.15">
      <c r="J2765" s="3">
        <f>IF(T2765="",0,IF(INT(LEFT(T2765,C$21))=B$21,MAX(J$3:J2764)+1,0))</f>
        <v>0</v>
      </c>
      <c r="K2765" s="6">
        <f>IF(AND(O2765=B$23,Q2765=B$24),MAX(K$3:K2764)+1,0)</f>
        <v>0</v>
      </c>
    </row>
    <row r="2766" spans="10:11" ht="15" customHeight="1" x14ac:dyDescent="0.15">
      <c r="J2766" s="3">
        <f>IF(T2766="",0,IF(INT(LEFT(T2766,C$21))=B$21,MAX(J$3:J2765)+1,0))</f>
        <v>0</v>
      </c>
      <c r="K2766" s="6">
        <f>IF(AND(O2766=B$23,Q2766=B$24),MAX(K$3:K2765)+1,0)</f>
        <v>0</v>
      </c>
    </row>
    <row r="2767" spans="10:11" ht="15" customHeight="1" x14ac:dyDescent="0.15">
      <c r="J2767" s="3">
        <f>IF(T2767="",0,IF(INT(LEFT(T2767,C$21))=B$21,MAX(J$3:J2766)+1,0))</f>
        <v>0</v>
      </c>
      <c r="K2767" s="6">
        <f>IF(AND(O2767=B$23,Q2767=B$24),MAX(K$3:K2766)+1,0)</f>
        <v>0</v>
      </c>
    </row>
    <row r="2768" spans="10:11" ht="15" customHeight="1" x14ac:dyDescent="0.15">
      <c r="J2768" s="3">
        <f>IF(T2768="",0,IF(INT(LEFT(T2768,C$21))=B$21,MAX(J$3:J2767)+1,0))</f>
        <v>0</v>
      </c>
      <c r="K2768" s="6">
        <f>IF(AND(O2768=B$23,Q2768=B$24),MAX(K$3:K2767)+1,0)</f>
        <v>0</v>
      </c>
    </row>
    <row r="2769" spans="10:11" ht="15" customHeight="1" x14ac:dyDescent="0.15">
      <c r="J2769" s="3">
        <f>IF(T2769="",0,IF(INT(LEFT(T2769,C$21))=B$21,MAX(J$3:J2768)+1,0))</f>
        <v>0</v>
      </c>
      <c r="K2769" s="6">
        <f>IF(AND(O2769=B$23,Q2769=B$24),MAX(K$3:K2768)+1,0)</f>
        <v>0</v>
      </c>
    </row>
    <row r="2770" spans="10:11" ht="15" customHeight="1" x14ac:dyDescent="0.15">
      <c r="J2770" s="3">
        <f>IF(T2770="",0,IF(INT(LEFT(T2770,C$21))=B$21,MAX(J$3:J2769)+1,0))</f>
        <v>0</v>
      </c>
      <c r="K2770" s="6">
        <f>IF(AND(O2770=B$23,Q2770=B$24),MAX(K$3:K2769)+1,0)</f>
        <v>0</v>
      </c>
    </row>
    <row r="2771" spans="10:11" ht="15" customHeight="1" x14ac:dyDescent="0.15">
      <c r="J2771" s="3">
        <f>IF(T2771="",0,IF(INT(LEFT(T2771,C$21))=B$21,MAX(J$3:J2770)+1,0))</f>
        <v>0</v>
      </c>
      <c r="K2771" s="6">
        <f>IF(AND(O2771=B$23,Q2771=B$24),MAX(K$3:K2770)+1,0)</f>
        <v>0</v>
      </c>
    </row>
    <row r="2772" spans="10:11" ht="15" customHeight="1" x14ac:dyDescent="0.15">
      <c r="J2772" s="3">
        <f>IF(T2772="",0,IF(INT(LEFT(T2772,C$21))=B$21,MAX(J$3:J2771)+1,0))</f>
        <v>0</v>
      </c>
      <c r="K2772" s="6">
        <f>IF(AND(O2772=B$23,Q2772=B$24),MAX(K$3:K2771)+1,0)</f>
        <v>0</v>
      </c>
    </row>
    <row r="2773" spans="10:11" ht="15" customHeight="1" x14ac:dyDescent="0.15">
      <c r="J2773" s="3">
        <f>IF(T2773="",0,IF(INT(LEFT(T2773,C$21))=B$21,MAX(J$3:J2772)+1,0))</f>
        <v>0</v>
      </c>
      <c r="K2773" s="6">
        <f>IF(AND(O2773=B$23,Q2773=B$24),MAX(K$3:K2772)+1,0)</f>
        <v>0</v>
      </c>
    </row>
    <row r="2774" spans="10:11" ht="15" customHeight="1" x14ac:dyDescent="0.15">
      <c r="J2774" s="3">
        <f>IF(T2774="",0,IF(INT(LEFT(T2774,C$21))=B$21,MAX(J$3:J2773)+1,0))</f>
        <v>0</v>
      </c>
      <c r="K2774" s="6">
        <f>IF(AND(O2774=B$23,Q2774=B$24),MAX(K$3:K2773)+1,0)</f>
        <v>0</v>
      </c>
    </row>
    <row r="2775" spans="10:11" ht="15" customHeight="1" x14ac:dyDescent="0.15">
      <c r="J2775" s="3">
        <f>IF(T2775="",0,IF(INT(LEFT(T2775,C$21))=B$21,MAX(J$3:J2774)+1,0))</f>
        <v>0</v>
      </c>
      <c r="K2775" s="6">
        <f>IF(AND(O2775=B$23,Q2775=B$24),MAX(K$3:K2774)+1,0)</f>
        <v>0</v>
      </c>
    </row>
    <row r="2776" spans="10:11" ht="15" customHeight="1" x14ac:dyDescent="0.15">
      <c r="J2776" s="3">
        <f>IF(T2776="",0,IF(INT(LEFT(T2776,C$21))=B$21,MAX(J$3:J2775)+1,0))</f>
        <v>0</v>
      </c>
      <c r="K2776" s="6">
        <f>IF(AND(O2776=B$23,Q2776=B$24),MAX(K$3:K2775)+1,0)</f>
        <v>0</v>
      </c>
    </row>
    <row r="2777" spans="10:11" ht="15" customHeight="1" x14ac:dyDescent="0.15">
      <c r="J2777" s="3">
        <f>IF(T2777="",0,IF(INT(LEFT(T2777,C$21))=B$21,MAX(J$3:J2776)+1,0))</f>
        <v>0</v>
      </c>
      <c r="K2777" s="6">
        <f>IF(AND(O2777=B$23,Q2777=B$24),MAX(K$3:K2776)+1,0)</f>
        <v>0</v>
      </c>
    </row>
    <row r="2778" spans="10:11" ht="15" customHeight="1" x14ac:dyDescent="0.15">
      <c r="J2778" s="3">
        <f>IF(T2778="",0,IF(INT(LEFT(T2778,C$21))=B$21,MAX(J$3:J2777)+1,0))</f>
        <v>0</v>
      </c>
      <c r="K2778" s="6">
        <f>IF(AND(O2778=B$23,Q2778=B$24),MAX(K$3:K2777)+1,0)</f>
        <v>0</v>
      </c>
    </row>
    <row r="2779" spans="10:11" ht="15" customHeight="1" x14ac:dyDescent="0.15">
      <c r="J2779" s="3">
        <f>IF(T2779="",0,IF(INT(LEFT(T2779,C$21))=B$21,MAX(J$3:J2778)+1,0))</f>
        <v>0</v>
      </c>
      <c r="K2779" s="6">
        <f>IF(AND(O2779=B$23,Q2779=B$24),MAX(K$3:K2778)+1,0)</f>
        <v>0</v>
      </c>
    </row>
    <row r="2780" spans="10:11" ht="15" customHeight="1" x14ac:dyDescent="0.15">
      <c r="J2780" s="3">
        <f>IF(T2780="",0,IF(INT(LEFT(T2780,C$21))=B$21,MAX(J$3:J2779)+1,0))</f>
        <v>0</v>
      </c>
      <c r="K2780" s="6">
        <f>IF(AND(O2780=B$23,Q2780=B$24),MAX(K$3:K2779)+1,0)</f>
        <v>0</v>
      </c>
    </row>
    <row r="2781" spans="10:11" ht="15" customHeight="1" x14ac:dyDescent="0.15">
      <c r="J2781" s="3">
        <f>IF(T2781="",0,IF(INT(LEFT(T2781,C$21))=B$21,MAX(J$3:J2780)+1,0))</f>
        <v>0</v>
      </c>
      <c r="K2781" s="6">
        <f>IF(AND(O2781=B$23,Q2781=B$24),MAX(K$3:K2780)+1,0)</f>
        <v>0</v>
      </c>
    </row>
    <row r="2782" spans="10:11" ht="15" customHeight="1" x14ac:dyDescent="0.15">
      <c r="J2782" s="3">
        <f>IF(T2782="",0,IF(INT(LEFT(T2782,C$21))=B$21,MAX(J$3:J2781)+1,0))</f>
        <v>0</v>
      </c>
      <c r="K2782" s="6">
        <f>IF(AND(O2782=B$23,Q2782=B$24),MAX(K$3:K2781)+1,0)</f>
        <v>0</v>
      </c>
    </row>
    <row r="2783" spans="10:11" ht="15" customHeight="1" x14ac:dyDescent="0.15">
      <c r="J2783" s="3">
        <f>IF(T2783="",0,IF(INT(LEFT(T2783,C$21))=B$21,MAX(J$3:J2782)+1,0))</f>
        <v>0</v>
      </c>
      <c r="K2783" s="6">
        <f>IF(AND(O2783=B$23,Q2783=B$24),MAX(K$3:K2782)+1,0)</f>
        <v>0</v>
      </c>
    </row>
    <row r="2784" spans="10:11" ht="15" customHeight="1" x14ac:dyDescent="0.15">
      <c r="J2784" s="3">
        <f>IF(T2784="",0,IF(INT(LEFT(T2784,C$21))=B$21,MAX(J$3:J2783)+1,0))</f>
        <v>0</v>
      </c>
      <c r="K2784" s="6">
        <f>IF(AND(O2784=B$23,Q2784=B$24),MAX(K$3:K2783)+1,0)</f>
        <v>0</v>
      </c>
    </row>
    <row r="2785" spans="10:11" ht="15" customHeight="1" x14ac:dyDescent="0.15">
      <c r="J2785" s="3">
        <f>IF(T2785="",0,IF(INT(LEFT(T2785,C$21))=B$21,MAX(J$3:J2784)+1,0))</f>
        <v>0</v>
      </c>
      <c r="K2785" s="6">
        <f>IF(AND(O2785=B$23,Q2785=B$24),MAX(K$3:K2784)+1,0)</f>
        <v>0</v>
      </c>
    </row>
    <row r="2786" spans="10:11" ht="15" customHeight="1" x14ac:dyDescent="0.15">
      <c r="J2786" s="3">
        <f>IF(T2786="",0,IF(INT(LEFT(T2786,C$21))=B$21,MAX(J$3:J2785)+1,0))</f>
        <v>0</v>
      </c>
      <c r="K2786" s="6">
        <f>IF(AND(O2786=B$23,Q2786=B$24),MAX(K$3:K2785)+1,0)</f>
        <v>0</v>
      </c>
    </row>
    <row r="2787" spans="10:11" ht="15" customHeight="1" x14ac:dyDescent="0.15">
      <c r="J2787" s="3">
        <f>IF(T2787="",0,IF(INT(LEFT(T2787,C$21))=B$21,MAX(J$3:J2786)+1,0))</f>
        <v>0</v>
      </c>
      <c r="K2787" s="6">
        <f>IF(AND(O2787=B$23,Q2787=B$24),MAX(K$3:K2786)+1,0)</f>
        <v>0</v>
      </c>
    </row>
    <row r="2788" spans="10:11" ht="15" customHeight="1" x14ac:dyDescent="0.15">
      <c r="J2788" s="3">
        <f>IF(T2788="",0,IF(INT(LEFT(T2788,C$21))=B$21,MAX(J$3:J2787)+1,0))</f>
        <v>0</v>
      </c>
      <c r="K2788" s="6">
        <f>IF(AND(O2788=B$23,Q2788=B$24),MAX(K$3:K2787)+1,0)</f>
        <v>0</v>
      </c>
    </row>
    <row r="2789" spans="10:11" ht="15" customHeight="1" x14ac:dyDescent="0.15">
      <c r="J2789" s="3">
        <f>IF(T2789="",0,IF(INT(LEFT(T2789,C$21))=B$21,MAX(J$3:J2788)+1,0))</f>
        <v>0</v>
      </c>
      <c r="K2789" s="6">
        <f>IF(AND(O2789=B$23,Q2789=B$24),MAX(K$3:K2788)+1,0)</f>
        <v>0</v>
      </c>
    </row>
    <row r="2790" spans="10:11" ht="15" customHeight="1" x14ac:dyDescent="0.15">
      <c r="J2790" s="3">
        <f>IF(T2790="",0,IF(INT(LEFT(T2790,C$21))=B$21,MAX(J$3:J2789)+1,0))</f>
        <v>0</v>
      </c>
      <c r="K2790" s="6">
        <f>IF(AND(O2790=B$23,Q2790=B$24),MAX(K$3:K2789)+1,0)</f>
        <v>0</v>
      </c>
    </row>
    <row r="2791" spans="10:11" ht="15" customHeight="1" x14ac:dyDescent="0.15">
      <c r="J2791" s="3">
        <f>IF(T2791="",0,IF(INT(LEFT(T2791,C$21))=B$21,MAX(J$3:J2790)+1,0))</f>
        <v>0</v>
      </c>
      <c r="K2791" s="6">
        <f>IF(AND(O2791=B$23,Q2791=B$24),MAX(K$3:K2790)+1,0)</f>
        <v>0</v>
      </c>
    </row>
    <row r="2792" spans="10:11" ht="15" customHeight="1" x14ac:dyDescent="0.15">
      <c r="J2792" s="3">
        <f>IF(T2792="",0,IF(INT(LEFT(T2792,C$21))=B$21,MAX(J$3:J2791)+1,0))</f>
        <v>0</v>
      </c>
      <c r="K2792" s="6">
        <f>IF(AND(O2792=B$23,Q2792=B$24),MAX(K$3:K2791)+1,0)</f>
        <v>0</v>
      </c>
    </row>
    <row r="2793" spans="10:11" ht="15" customHeight="1" x14ac:dyDescent="0.15">
      <c r="J2793" s="3">
        <f>IF(T2793="",0,IF(INT(LEFT(T2793,C$21))=B$21,MAX(J$3:J2792)+1,0))</f>
        <v>0</v>
      </c>
      <c r="K2793" s="6">
        <f>IF(AND(O2793=B$23,Q2793=B$24),MAX(K$3:K2792)+1,0)</f>
        <v>0</v>
      </c>
    </row>
    <row r="2794" spans="10:11" ht="15" customHeight="1" x14ac:dyDescent="0.15">
      <c r="J2794" s="3">
        <f>IF(T2794="",0,IF(INT(LEFT(T2794,C$21))=B$21,MAX(J$3:J2793)+1,0))</f>
        <v>0</v>
      </c>
      <c r="K2794" s="6">
        <f>IF(AND(O2794=B$23,Q2794=B$24),MAX(K$3:K2793)+1,0)</f>
        <v>0</v>
      </c>
    </row>
    <row r="2795" spans="10:11" ht="15" customHeight="1" x14ac:dyDescent="0.15">
      <c r="J2795" s="3">
        <f>IF(T2795="",0,IF(INT(LEFT(T2795,C$21))=B$21,MAX(J$3:J2794)+1,0))</f>
        <v>0</v>
      </c>
      <c r="K2795" s="6">
        <f>IF(AND(O2795=B$23,Q2795=B$24),MAX(K$3:K2794)+1,0)</f>
        <v>0</v>
      </c>
    </row>
    <row r="2796" spans="10:11" ht="15" customHeight="1" x14ac:dyDescent="0.15">
      <c r="J2796" s="3">
        <f>IF(T2796="",0,IF(INT(LEFT(T2796,C$21))=B$21,MAX(J$3:J2795)+1,0))</f>
        <v>0</v>
      </c>
      <c r="K2796" s="6">
        <f>IF(AND(O2796=B$23,Q2796=B$24),MAX(K$3:K2795)+1,0)</f>
        <v>0</v>
      </c>
    </row>
    <row r="2797" spans="10:11" ht="15" customHeight="1" x14ac:dyDescent="0.15">
      <c r="J2797" s="3">
        <f>IF(T2797="",0,IF(INT(LEFT(T2797,C$21))=B$21,MAX(J$3:J2796)+1,0))</f>
        <v>0</v>
      </c>
      <c r="K2797" s="6">
        <f>IF(AND(O2797=B$23,Q2797=B$24),MAX(K$3:K2796)+1,0)</f>
        <v>0</v>
      </c>
    </row>
    <row r="2798" spans="10:11" ht="15" customHeight="1" x14ac:dyDescent="0.15">
      <c r="J2798" s="3">
        <f>IF(T2798="",0,IF(INT(LEFT(T2798,C$21))=B$21,MAX(J$3:J2797)+1,0))</f>
        <v>0</v>
      </c>
      <c r="K2798" s="6">
        <f>IF(AND(O2798=B$23,Q2798=B$24),MAX(K$3:K2797)+1,0)</f>
        <v>0</v>
      </c>
    </row>
    <row r="2799" spans="10:11" ht="15" customHeight="1" x14ac:dyDescent="0.15">
      <c r="J2799" s="3">
        <f>IF(T2799="",0,IF(INT(LEFT(T2799,C$21))=B$21,MAX(J$3:J2798)+1,0))</f>
        <v>0</v>
      </c>
      <c r="K2799" s="6">
        <f>IF(AND(O2799=B$23,Q2799=B$24),MAX(K$3:K2798)+1,0)</f>
        <v>0</v>
      </c>
    </row>
    <row r="2800" spans="10:11" ht="15" customHeight="1" x14ac:dyDescent="0.15">
      <c r="J2800" s="3">
        <f>IF(T2800="",0,IF(INT(LEFT(T2800,C$21))=B$21,MAX(J$3:J2799)+1,0))</f>
        <v>0</v>
      </c>
      <c r="K2800" s="6">
        <f>IF(AND(O2800=B$23,Q2800=B$24),MAX(K$3:K2799)+1,0)</f>
        <v>0</v>
      </c>
    </row>
    <row r="2801" spans="10:11" ht="15" customHeight="1" x14ac:dyDescent="0.15">
      <c r="J2801" s="3">
        <f>IF(T2801="",0,IF(INT(LEFT(T2801,C$21))=B$21,MAX(J$3:J2800)+1,0))</f>
        <v>0</v>
      </c>
      <c r="K2801" s="6">
        <f>IF(AND(O2801=B$23,Q2801=B$24),MAX(K$3:K2800)+1,0)</f>
        <v>0</v>
      </c>
    </row>
    <row r="2802" spans="10:11" ht="15" customHeight="1" x14ac:dyDescent="0.15">
      <c r="J2802" s="3">
        <f>IF(T2802="",0,IF(INT(LEFT(T2802,C$21))=B$21,MAX(J$3:J2801)+1,0))</f>
        <v>0</v>
      </c>
      <c r="K2802" s="6">
        <f>IF(AND(O2802=B$23,Q2802=B$24),MAX(K$3:K2801)+1,0)</f>
        <v>0</v>
      </c>
    </row>
    <row r="2803" spans="10:11" ht="15" customHeight="1" x14ac:dyDescent="0.15">
      <c r="J2803" s="3">
        <f>IF(T2803="",0,IF(INT(LEFT(T2803,C$21))=B$21,MAX(J$3:J2802)+1,0))</f>
        <v>0</v>
      </c>
      <c r="K2803" s="6">
        <f>IF(AND(O2803=B$23,Q2803=B$24),MAX(K$3:K2802)+1,0)</f>
        <v>0</v>
      </c>
    </row>
    <row r="2804" spans="10:11" ht="15" customHeight="1" x14ac:dyDescent="0.15">
      <c r="J2804" s="3">
        <f>IF(T2804="",0,IF(INT(LEFT(T2804,C$21))=B$21,MAX(J$3:J2803)+1,0))</f>
        <v>0</v>
      </c>
      <c r="K2804" s="6">
        <f>IF(AND(O2804=B$23,Q2804=B$24),MAX(K$3:K2803)+1,0)</f>
        <v>0</v>
      </c>
    </row>
    <row r="2805" spans="10:11" ht="15" customHeight="1" x14ac:dyDescent="0.15">
      <c r="J2805" s="3">
        <f>IF(T2805="",0,IF(INT(LEFT(T2805,C$21))=B$21,MAX(J$3:J2804)+1,0))</f>
        <v>0</v>
      </c>
      <c r="K2805" s="6">
        <f>IF(AND(O2805=B$23,Q2805=B$24),MAX(K$3:K2804)+1,0)</f>
        <v>0</v>
      </c>
    </row>
    <row r="2806" spans="10:11" ht="15" customHeight="1" x14ac:dyDescent="0.15">
      <c r="J2806" s="3">
        <f>IF(T2806="",0,IF(INT(LEFT(T2806,C$21))=B$21,MAX(J$3:J2805)+1,0))</f>
        <v>0</v>
      </c>
      <c r="K2806" s="6">
        <f>IF(AND(O2806=B$23,Q2806=B$24),MAX(K$3:K2805)+1,0)</f>
        <v>0</v>
      </c>
    </row>
    <row r="2807" spans="10:11" ht="15" customHeight="1" x14ac:dyDescent="0.15">
      <c r="J2807" s="3">
        <f>IF(T2807="",0,IF(INT(LEFT(T2807,C$21))=B$21,MAX(J$3:J2806)+1,0))</f>
        <v>0</v>
      </c>
      <c r="K2807" s="6">
        <f>IF(AND(O2807=B$23,Q2807=B$24),MAX(K$3:K2806)+1,0)</f>
        <v>0</v>
      </c>
    </row>
    <row r="2808" spans="10:11" ht="15" customHeight="1" x14ac:dyDescent="0.15">
      <c r="J2808" s="3">
        <f>IF(T2808="",0,IF(INT(LEFT(T2808,C$21))=B$21,MAX(J$3:J2807)+1,0))</f>
        <v>0</v>
      </c>
      <c r="K2808" s="6">
        <f>IF(AND(O2808=B$23,Q2808=B$24),MAX(K$3:K2807)+1,0)</f>
        <v>0</v>
      </c>
    </row>
    <row r="2809" spans="10:11" ht="15" customHeight="1" x14ac:dyDescent="0.15">
      <c r="J2809" s="3">
        <f>IF(T2809="",0,IF(INT(LEFT(T2809,C$21))=B$21,MAX(J$3:J2808)+1,0))</f>
        <v>0</v>
      </c>
      <c r="K2809" s="6">
        <f>IF(AND(O2809=B$23,Q2809=B$24),MAX(K$3:K2808)+1,0)</f>
        <v>0</v>
      </c>
    </row>
    <row r="2810" spans="10:11" ht="15" customHeight="1" x14ac:dyDescent="0.15">
      <c r="J2810" s="3">
        <f>IF(T2810="",0,IF(INT(LEFT(T2810,C$21))=B$21,MAX(J$3:J2809)+1,0))</f>
        <v>0</v>
      </c>
      <c r="K2810" s="6">
        <f>IF(AND(O2810=B$23,Q2810=B$24),MAX(K$3:K2809)+1,0)</f>
        <v>0</v>
      </c>
    </row>
    <row r="2811" spans="10:11" ht="15" customHeight="1" x14ac:dyDescent="0.15">
      <c r="J2811" s="3">
        <f>IF(T2811="",0,IF(INT(LEFT(T2811,C$21))=B$21,MAX(J$3:J2810)+1,0))</f>
        <v>0</v>
      </c>
      <c r="K2811" s="6">
        <f>IF(AND(O2811=B$23,Q2811=B$24),MAX(K$3:K2810)+1,0)</f>
        <v>0</v>
      </c>
    </row>
    <row r="2812" spans="10:11" ht="15" customHeight="1" x14ac:dyDescent="0.15">
      <c r="J2812" s="3">
        <f>IF(T2812="",0,IF(INT(LEFT(T2812,C$21))=B$21,MAX(J$3:J2811)+1,0))</f>
        <v>0</v>
      </c>
      <c r="K2812" s="6">
        <f>IF(AND(O2812=B$23,Q2812=B$24),MAX(K$3:K2811)+1,0)</f>
        <v>0</v>
      </c>
    </row>
    <row r="2813" spans="10:11" ht="15" customHeight="1" x14ac:dyDescent="0.15">
      <c r="J2813" s="3">
        <f>IF(T2813="",0,IF(INT(LEFT(T2813,C$21))=B$21,MAX(J$3:J2812)+1,0))</f>
        <v>0</v>
      </c>
      <c r="K2813" s="6">
        <f>IF(AND(O2813=B$23,Q2813=B$24),MAX(K$3:K2812)+1,0)</f>
        <v>0</v>
      </c>
    </row>
    <row r="2814" spans="10:11" ht="15" customHeight="1" x14ac:dyDescent="0.15">
      <c r="J2814" s="3">
        <f>IF(T2814="",0,IF(INT(LEFT(T2814,C$21))=B$21,MAX(J$3:J2813)+1,0))</f>
        <v>0</v>
      </c>
      <c r="K2814" s="6">
        <f>IF(AND(O2814=B$23,Q2814=B$24),MAX(K$3:K2813)+1,0)</f>
        <v>0</v>
      </c>
    </row>
    <row r="2815" spans="10:11" ht="15" customHeight="1" x14ac:dyDescent="0.15">
      <c r="J2815" s="3">
        <f>IF(T2815="",0,IF(INT(LEFT(T2815,C$21))=B$21,MAX(J$3:J2814)+1,0))</f>
        <v>0</v>
      </c>
      <c r="K2815" s="6">
        <f>IF(AND(O2815=B$23,Q2815=B$24),MAX(K$3:K2814)+1,0)</f>
        <v>0</v>
      </c>
    </row>
    <row r="2816" spans="10:11" ht="15" customHeight="1" x14ac:dyDescent="0.15">
      <c r="J2816" s="3">
        <f>IF(T2816="",0,IF(INT(LEFT(T2816,C$21))=B$21,MAX(J$3:J2815)+1,0))</f>
        <v>0</v>
      </c>
      <c r="K2816" s="6">
        <f>IF(AND(O2816=B$23,Q2816=B$24),MAX(K$3:K2815)+1,0)</f>
        <v>0</v>
      </c>
    </row>
    <row r="2817" spans="10:11" ht="15" customHeight="1" x14ac:dyDescent="0.15">
      <c r="J2817" s="3">
        <f>IF(T2817="",0,IF(INT(LEFT(T2817,C$21))=B$21,MAX(J$3:J2816)+1,0))</f>
        <v>0</v>
      </c>
      <c r="K2817" s="6">
        <f>IF(AND(O2817=B$23,Q2817=B$24),MAX(K$3:K2816)+1,0)</f>
        <v>0</v>
      </c>
    </row>
    <row r="2818" spans="10:11" ht="15" customHeight="1" x14ac:dyDescent="0.15">
      <c r="J2818" s="3">
        <f>IF(T2818="",0,IF(INT(LEFT(T2818,C$21))=B$21,MAX(J$3:J2817)+1,0))</f>
        <v>0</v>
      </c>
      <c r="K2818" s="6">
        <f>IF(AND(O2818=B$23,Q2818=B$24),MAX(K$3:K2817)+1,0)</f>
        <v>0</v>
      </c>
    </row>
    <row r="2819" spans="10:11" ht="15" customHeight="1" x14ac:dyDescent="0.15">
      <c r="J2819" s="3">
        <f>IF(T2819="",0,IF(INT(LEFT(T2819,C$21))=B$21,MAX(J$3:J2818)+1,0))</f>
        <v>0</v>
      </c>
      <c r="K2819" s="6">
        <f>IF(AND(O2819=B$23,Q2819=B$24),MAX(K$3:K2818)+1,0)</f>
        <v>0</v>
      </c>
    </row>
    <row r="2820" spans="10:11" ht="15" customHeight="1" x14ac:dyDescent="0.15">
      <c r="J2820" s="3">
        <f>IF(T2820="",0,IF(INT(LEFT(T2820,C$21))=B$21,MAX(J$3:J2819)+1,0))</f>
        <v>0</v>
      </c>
      <c r="K2820" s="6">
        <f>IF(AND(O2820=B$23,Q2820=B$24),MAX(K$3:K2819)+1,0)</f>
        <v>0</v>
      </c>
    </row>
    <row r="2821" spans="10:11" ht="15" customHeight="1" x14ac:dyDescent="0.15">
      <c r="J2821" s="3">
        <f>IF(T2821="",0,IF(INT(LEFT(T2821,C$21))=B$21,MAX(J$3:J2820)+1,0))</f>
        <v>0</v>
      </c>
      <c r="K2821" s="6">
        <f>IF(AND(O2821=B$23,Q2821=B$24),MAX(K$3:K2820)+1,0)</f>
        <v>0</v>
      </c>
    </row>
    <row r="2822" spans="10:11" ht="15" customHeight="1" x14ac:dyDescent="0.15">
      <c r="J2822" s="3">
        <f>IF(T2822="",0,IF(INT(LEFT(T2822,C$21))=B$21,MAX(J$3:J2821)+1,0))</f>
        <v>0</v>
      </c>
      <c r="K2822" s="6">
        <f>IF(AND(O2822=B$23,Q2822=B$24),MAX(K$3:K2821)+1,0)</f>
        <v>0</v>
      </c>
    </row>
    <row r="2823" spans="10:11" ht="15" customHeight="1" x14ac:dyDescent="0.15">
      <c r="J2823" s="3">
        <f>IF(T2823="",0,IF(INT(LEFT(T2823,C$21))=B$21,MAX(J$3:J2822)+1,0))</f>
        <v>0</v>
      </c>
      <c r="K2823" s="6">
        <f>IF(AND(O2823=B$23,Q2823=B$24),MAX(K$3:K2822)+1,0)</f>
        <v>0</v>
      </c>
    </row>
    <row r="2824" spans="10:11" ht="15" customHeight="1" x14ac:dyDescent="0.15">
      <c r="J2824" s="3">
        <f>IF(T2824="",0,IF(INT(LEFT(T2824,C$21))=B$21,MAX(J$3:J2823)+1,0))</f>
        <v>0</v>
      </c>
      <c r="K2824" s="6">
        <f>IF(AND(O2824=B$23,Q2824=B$24),MAX(K$3:K2823)+1,0)</f>
        <v>0</v>
      </c>
    </row>
    <row r="2825" spans="10:11" ht="15" customHeight="1" x14ac:dyDescent="0.15">
      <c r="J2825" s="3">
        <f>IF(T2825="",0,IF(INT(LEFT(T2825,C$21))=B$21,MAX(J$3:J2824)+1,0))</f>
        <v>0</v>
      </c>
      <c r="K2825" s="6">
        <f>IF(AND(O2825=B$23,Q2825=B$24),MAX(K$3:K2824)+1,0)</f>
        <v>0</v>
      </c>
    </row>
    <row r="2826" spans="10:11" ht="15" customHeight="1" x14ac:dyDescent="0.15">
      <c r="J2826" s="3">
        <f>IF(T2826="",0,IF(INT(LEFT(T2826,C$21))=B$21,MAX(J$3:J2825)+1,0))</f>
        <v>0</v>
      </c>
      <c r="K2826" s="6">
        <f>IF(AND(O2826=B$23,Q2826=B$24),MAX(K$3:K2825)+1,0)</f>
        <v>0</v>
      </c>
    </row>
    <row r="2827" spans="10:11" ht="15" customHeight="1" x14ac:dyDescent="0.15">
      <c r="J2827" s="3">
        <f>IF(T2827="",0,IF(INT(LEFT(T2827,C$21))=B$21,MAX(J$3:J2826)+1,0))</f>
        <v>0</v>
      </c>
      <c r="K2827" s="6">
        <f>IF(AND(O2827=B$23,Q2827=B$24),MAX(K$3:K2826)+1,0)</f>
        <v>0</v>
      </c>
    </row>
    <row r="2828" spans="10:11" ht="15" customHeight="1" x14ac:dyDescent="0.15">
      <c r="J2828" s="3">
        <f>IF(T2828="",0,IF(INT(LEFT(T2828,C$21))=B$21,MAX(J$3:J2827)+1,0))</f>
        <v>0</v>
      </c>
      <c r="K2828" s="6">
        <f>IF(AND(O2828=B$23,Q2828=B$24),MAX(K$3:K2827)+1,0)</f>
        <v>0</v>
      </c>
    </row>
    <row r="2829" spans="10:11" ht="15" customHeight="1" x14ac:dyDescent="0.15">
      <c r="J2829" s="3">
        <f>IF(T2829="",0,IF(INT(LEFT(T2829,C$21))=B$21,MAX(J$3:J2828)+1,0))</f>
        <v>0</v>
      </c>
      <c r="K2829" s="6">
        <f>IF(AND(O2829=B$23,Q2829=B$24),MAX(K$3:K2828)+1,0)</f>
        <v>0</v>
      </c>
    </row>
    <row r="2830" spans="10:11" ht="15" customHeight="1" x14ac:dyDescent="0.15">
      <c r="J2830" s="3">
        <f>IF(T2830="",0,IF(INT(LEFT(T2830,C$21))=B$21,MAX(J$3:J2829)+1,0))</f>
        <v>0</v>
      </c>
      <c r="K2830" s="6">
        <f>IF(AND(O2830=B$23,Q2830=B$24),MAX(K$3:K2829)+1,0)</f>
        <v>0</v>
      </c>
    </row>
    <row r="2831" spans="10:11" ht="15" customHeight="1" x14ac:dyDescent="0.15">
      <c r="J2831" s="3">
        <f>IF(T2831="",0,IF(INT(LEFT(T2831,C$21))=B$21,MAX(J$3:J2830)+1,0))</f>
        <v>0</v>
      </c>
      <c r="K2831" s="6">
        <f>IF(AND(O2831=B$23,Q2831=B$24),MAX(K$3:K2830)+1,0)</f>
        <v>0</v>
      </c>
    </row>
    <row r="2832" spans="10:11" ht="15" customHeight="1" x14ac:dyDescent="0.15">
      <c r="J2832" s="3">
        <f>IF(T2832="",0,IF(INT(LEFT(T2832,C$21))=B$21,MAX(J$3:J2831)+1,0))</f>
        <v>0</v>
      </c>
      <c r="K2832" s="6">
        <f>IF(AND(O2832=B$23,Q2832=B$24),MAX(K$3:K2831)+1,0)</f>
        <v>0</v>
      </c>
    </row>
    <row r="2833" spans="10:11" ht="15" customHeight="1" x14ac:dyDescent="0.15">
      <c r="J2833" s="3">
        <f>IF(T2833="",0,IF(INT(LEFT(T2833,C$21))=B$21,MAX(J$3:J2832)+1,0))</f>
        <v>0</v>
      </c>
      <c r="K2833" s="6">
        <f>IF(AND(O2833=B$23,Q2833=B$24),MAX(K$3:K2832)+1,0)</f>
        <v>0</v>
      </c>
    </row>
    <row r="2834" spans="10:11" ht="15" customHeight="1" x14ac:dyDescent="0.15">
      <c r="J2834" s="3">
        <f>IF(T2834="",0,IF(INT(LEFT(T2834,C$21))=B$21,MAX(J$3:J2833)+1,0))</f>
        <v>0</v>
      </c>
      <c r="K2834" s="6">
        <f>IF(AND(O2834=B$23,Q2834=B$24),MAX(K$3:K2833)+1,0)</f>
        <v>0</v>
      </c>
    </row>
    <row r="2835" spans="10:11" ht="15" customHeight="1" x14ac:dyDescent="0.15">
      <c r="J2835" s="3">
        <f>IF(T2835="",0,IF(INT(LEFT(T2835,C$21))=B$21,MAX(J$3:J2834)+1,0))</f>
        <v>0</v>
      </c>
      <c r="K2835" s="6">
        <f>IF(AND(O2835=B$23,Q2835=B$24),MAX(K$3:K2834)+1,0)</f>
        <v>0</v>
      </c>
    </row>
    <row r="2836" spans="10:11" ht="15" customHeight="1" x14ac:dyDescent="0.15">
      <c r="J2836" s="3">
        <f>IF(T2836="",0,IF(INT(LEFT(T2836,C$21))=B$21,MAX(J$3:J2835)+1,0))</f>
        <v>0</v>
      </c>
      <c r="K2836" s="6">
        <f>IF(AND(O2836=B$23,Q2836=B$24),MAX(K$3:K2835)+1,0)</f>
        <v>0</v>
      </c>
    </row>
    <row r="2837" spans="10:11" ht="15" customHeight="1" x14ac:dyDescent="0.15">
      <c r="J2837" s="3">
        <f>IF(T2837="",0,IF(INT(LEFT(T2837,C$21))=B$21,MAX(J$3:J2836)+1,0))</f>
        <v>0</v>
      </c>
      <c r="K2837" s="6">
        <f>IF(AND(O2837=B$23,Q2837=B$24),MAX(K$3:K2836)+1,0)</f>
        <v>0</v>
      </c>
    </row>
    <row r="2838" spans="10:11" ht="15" customHeight="1" x14ac:dyDescent="0.15">
      <c r="J2838" s="3">
        <f>IF(T2838="",0,IF(INT(LEFT(T2838,C$21))=B$21,MAX(J$3:J2837)+1,0))</f>
        <v>0</v>
      </c>
      <c r="K2838" s="6">
        <f>IF(AND(O2838=B$23,Q2838=B$24),MAX(K$3:K2837)+1,0)</f>
        <v>0</v>
      </c>
    </row>
    <row r="2839" spans="10:11" ht="15" customHeight="1" x14ac:dyDescent="0.15">
      <c r="J2839" s="3">
        <f>IF(T2839="",0,IF(INT(LEFT(T2839,C$21))=B$21,MAX(J$3:J2838)+1,0))</f>
        <v>0</v>
      </c>
      <c r="K2839" s="6">
        <f>IF(AND(O2839=B$23,Q2839=B$24),MAX(K$3:K2838)+1,0)</f>
        <v>0</v>
      </c>
    </row>
    <row r="2840" spans="10:11" ht="15" customHeight="1" x14ac:dyDescent="0.15">
      <c r="J2840" s="3">
        <f>IF(T2840="",0,IF(INT(LEFT(T2840,C$21))=B$21,MAX(J$3:J2839)+1,0))</f>
        <v>0</v>
      </c>
      <c r="K2840" s="6">
        <f>IF(AND(O2840=B$23,Q2840=B$24),MAX(K$3:K2839)+1,0)</f>
        <v>0</v>
      </c>
    </row>
    <row r="2841" spans="10:11" ht="15" customHeight="1" x14ac:dyDescent="0.15">
      <c r="J2841" s="3">
        <f>IF(T2841="",0,IF(INT(LEFT(T2841,C$21))=B$21,MAX(J$3:J2840)+1,0))</f>
        <v>0</v>
      </c>
      <c r="K2841" s="6">
        <f>IF(AND(O2841=B$23,Q2841=B$24),MAX(K$3:K2840)+1,0)</f>
        <v>0</v>
      </c>
    </row>
    <row r="2842" spans="10:11" ht="15" customHeight="1" x14ac:dyDescent="0.15">
      <c r="J2842" s="3">
        <f>IF(T2842="",0,IF(INT(LEFT(T2842,C$21))=B$21,MAX(J$3:J2841)+1,0))</f>
        <v>0</v>
      </c>
      <c r="K2842" s="6">
        <f>IF(AND(O2842=B$23,Q2842=B$24),MAX(K$3:K2841)+1,0)</f>
        <v>0</v>
      </c>
    </row>
    <row r="2843" spans="10:11" ht="15" customHeight="1" x14ac:dyDescent="0.15">
      <c r="J2843" s="3">
        <f>IF(T2843="",0,IF(INT(LEFT(T2843,C$21))=B$21,MAX(J$3:J2842)+1,0))</f>
        <v>0</v>
      </c>
      <c r="K2843" s="6">
        <f>IF(AND(O2843=B$23,Q2843=B$24),MAX(K$3:K2842)+1,0)</f>
        <v>0</v>
      </c>
    </row>
    <row r="2844" spans="10:11" ht="15" customHeight="1" x14ac:dyDescent="0.15">
      <c r="J2844" s="3">
        <f>IF(T2844="",0,IF(INT(LEFT(T2844,C$21))=B$21,MAX(J$3:J2843)+1,0))</f>
        <v>0</v>
      </c>
      <c r="K2844" s="6">
        <f>IF(AND(O2844=B$23,Q2844=B$24),MAX(K$3:K2843)+1,0)</f>
        <v>0</v>
      </c>
    </row>
    <row r="2845" spans="10:11" ht="15" customHeight="1" x14ac:dyDescent="0.15">
      <c r="J2845" s="3">
        <f>IF(T2845="",0,IF(INT(LEFT(T2845,C$21))=B$21,MAX(J$3:J2844)+1,0))</f>
        <v>0</v>
      </c>
      <c r="K2845" s="6">
        <f>IF(AND(O2845=B$23,Q2845=B$24),MAX(K$3:K2844)+1,0)</f>
        <v>0</v>
      </c>
    </row>
    <row r="2846" spans="10:11" ht="15" customHeight="1" x14ac:dyDescent="0.15">
      <c r="J2846" s="3">
        <f>IF(T2846="",0,IF(INT(LEFT(T2846,C$21))=B$21,MAX(J$3:J2845)+1,0))</f>
        <v>0</v>
      </c>
      <c r="K2846" s="6">
        <f>IF(AND(O2846=B$23,Q2846=B$24),MAX(K$3:K2845)+1,0)</f>
        <v>0</v>
      </c>
    </row>
    <row r="2847" spans="10:11" ht="15" customHeight="1" x14ac:dyDescent="0.15">
      <c r="J2847" s="3">
        <f>IF(T2847="",0,IF(INT(LEFT(T2847,C$21))=B$21,MAX(J$3:J2846)+1,0))</f>
        <v>0</v>
      </c>
      <c r="K2847" s="6">
        <f>IF(AND(O2847=B$23,Q2847=B$24),MAX(K$3:K2846)+1,0)</f>
        <v>0</v>
      </c>
    </row>
    <row r="2848" spans="10:11" ht="15" customHeight="1" x14ac:dyDescent="0.15">
      <c r="J2848" s="3">
        <f>IF(T2848="",0,IF(INT(LEFT(T2848,C$21))=B$21,MAX(J$3:J2847)+1,0))</f>
        <v>0</v>
      </c>
      <c r="K2848" s="6">
        <f>IF(AND(O2848=B$23,Q2848=B$24),MAX(K$3:K2847)+1,0)</f>
        <v>0</v>
      </c>
    </row>
    <row r="2849" spans="10:11" ht="15" customHeight="1" x14ac:dyDescent="0.15">
      <c r="J2849" s="3">
        <f>IF(T2849="",0,IF(INT(LEFT(T2849,C$21))=B$21,MAX(J$3:J2848)+1,0))</f>
        <v>0</v>
      </c>
      <c r="K2849" s="6">
        <f>IF(AND(O2849=B$23,Q2849=B$24),MAX(K$3:K2848)+1,0)</f>
        <v>0</v>
      </c>
    </row>
    <row r="2850" spans="10:11" ht="15" customHeight="1" x14ac:dyDescent="0.15">
      <c r="J2850" s="3">
        <f>IF(T2850="",0,IF(INT(LEFT(T2850,C$21))=B$21,MAX(J$3:J2849)+1,0))</f>
        <v>0</v>
      </c>
      <c r="K2850" s="6">
        <f>IF(AND(O2850=B$23,Q2850=B$24),MAX(K$3:K2849)+1,0)</f>
        <v>0</v>
      </c>
    </row>
    <row r="2851" spans="10:11" ht="15" customHeight="1" x14ac:dyDescent="0.15">
      <c r="J2851" s="3">
        <f>IF(T2851="",0,IF(INT(LEFT(T2851,C$21))=B$21,MAX(J$3:J2850)+1,0))</f>
        <v>0</v>
      </c>
      <c r="K2851" s="6">
        <f>IF(AND(O2851=B$23,Q2851=B$24),MAX(K$3:K2850)+1,0)</f>
        <v>0</v>
      </c>
    </row>
    <row r="2852" spans="10:11" ht="15" customHeight="1" x14ac:dyDescent="0.15">
      <c r="J2852" s="3">
        <f>IF(T2852="",0,IF(INT(LEFT(T2852,C$21))=B$21,MAX(J$3:J2851)+1,0))</f>
        <v>0</v>
      </c>
      <c r="K2852" s="6">
        <f>IF(AND(O2852=B$23,Q2852=B$24),MAX(K$3:K2851)+1,0)</f>
        <v>0</v>
      </c>
    </row>
    <row r="2853" spans="10:11" ht="15" customHeight="1" x14ac:dyDescent="0.15">
      <c r="J2853" s="3">
        <f>IF(T2853="",0,IF(INT(LEFT(T2853,C$21))=B$21,MAX(J$3:J2852)+1,0))</f>
        <v>0</v>
      </c>
      <c r="K2853" s="6">
        <f>IF(AND(O2853=B$23,Q2853=B$24),MAX(K$3:K2852)+1,0)</f>
        <v>0</v>
      </c>
    </row>
    <row r="2854" spans="10:11" ht="15" customHeight="1" x14ac:dyDescent="0.15">
      <c r="J2854" s="3">
        <f>IF(T2854="",0,IF(INT(LEFT(T2854,C$21))=B$21,MAX(J$3:J2853)+1,0))</f>
        <v>0</v>
      </c>
      <c r="K2854" s="6">
        <f>IF(AND(O2854=B$23,Q2854=B$24),MAX(K$3:K2853)+1,0)</f>
        <v>0</v>
      </c>
    </row>
    <row r="2855" spans="10:11" ht="15" customHeight="1" x14ac:dyDescent="0.15">
      <c r="J2855" s="3">
        <f>IF(T2855="",0,IF(INT(LEFT(T2855,C$21))=B$21,MAX(J$3:J2854)+1,0))</f>
        <v>0</v>
      </c>
      <c r="K2855" s="6">
        <f>IF(AND(O2855=B$23,Q2855=B$24),MAX(K$3:K2854)+1,0)</f>
        <v>0</v>
      </c>
    </row>
    <row r="2856" spans="10:11" ht="15" customHeight="1" x14ac:dyDescent="0.15">
      <c r="J2856" s="3">
        <f>IF(T2856="",0,IF(INT(LEFT(T2856,C$21))=B$21,MAX(J$3:J2855)+1,0))</f>
        <v>0</v>
      </c>
      <c r="K2856" s="6">
        <f>IF(AND(O2856=B$23,Q2856=B$24),MAX(K$3:K2855)+1,0)</f>
        <v>0</v>
      </c>
    </row>
    <row r="2857" spans="10:11" ht="15" customHeight="1" x14ac:dyDescent="0.15">
      <c r="J2857" s="3">
        <f>IF(T2857="",0,IF(INT(LEFT(T2857,C$21))=B$21,MAX(J$3:J2856)+1,0))</f>
        <v>0</v>
      </c>
      <c r="K2857" s="6">
        <f>IF(AND(O2857=B$23,Q2857=B$24),MAX(K$3:K2856)+1,0)</f>
        <v>0</v>
      </c>
    </row>
    <row r="2858" spans="10:11" ht="15" customHeight="1" x14ac:dyDescent="0.15">
      <c r="J2858" s="3">
        <f>IF(T2858="",0,IF(INT(LEFT(T2858,C$21))=B$21,MAX(J$3:J2857)+1,0))</f>
        <v>0</v>
      </c>
      <c r="K2858" s="6">
        <f>IF(AND(O2858=B$23,Q2858=B$24),MAX(K$3:K2857)+1,0)</f>
        <v>0</v>
      </c>
    </row>
    <row r="2859" spans="10:11" ht="15" customHeight="1" x14ac:dyDescent="0.15">
      <c r="J2859" s="3">
        <f>IF(T2859="",0,IF(INT(LEFT(T2859,C$21))=B$21,MAX(J$3:J2858)+1,0))</f>
        <v>0</v>
      </c>
      <c r="K2859" s="6">
        <f>IF(AND(O2859=B$23,Q2859=B$24),MAX(K$3:K2858)+1,0)</f>
        <v>0</v>
      </c>
    </row>
    <row r="2860" spans="10:11" ht="15" customHeight="1" x14ac:dyDescent="0.15">
      <c r="J2860" s="3">
        <f>IF(T2860="",0,IF(INT(LEFT(T2860,C$21))=B$21,MAX(J$3:J2859)+1,0))</f>
        <v>0</v>
      </c>
      <c r="K2860" s="6">
        <f>IF(AND(O2860=B$23,Q2860=B$24),MAX(K$3:K2859)+1,0)</f>
        <v>0</v>
      </c>
    </row>
    <row r="2861" spans="10:11" ht="15" customHeight="1" x14ac:dyDescent="0.15">
      <c r="J2861" s="3">
        <f>IF(T2861="",0,IF(INT(LEFT(T2861,C$21))=B$21,MAX(J$3:J2860)+1,0))</f>
        <v>0</v>
      </c>
      <c r="K2861" s="6">
        <f>IF(AND(O2861=B$23,Q2861=B$24),MAX(K$3:K2860)+1,0)</f>
        <v>0</v>
      </c>
    </row>
    <row r="2862" spans="10:11" ht="15" customHeight="1" x14ac:dyDescent="0.15">
      <c r="J2862" s="3">
        <f>IF(T2862="",0,IF(INT(LEFT(T2862,C$21))=B$21,MAX(J$3:J2861)+1,0))</f>
        <v>0</v>
      </c>
      <c r="K2862" s="6">
        <f>IF(AND(O2862=B$23,Q2862=B$24),MAX(K$3:K2861)+1,0)</f>
        <v>0</v>
      </c>
    </row>
    <row r="2863" spans="10:11" ht="15" customHeight="1" x14ac:dyDescent="0.15">
      <c r="J2863" s="3">
        <f>IF(T2863="",0,IF(INT(LEFT(T2863,C$21))=B$21,MAX(J$3:J2862)+1,0))</f>
        <v>0</v>
      </c>
      <c r="K2863" s="6">
        <f>IF(AND(O2863=B$23,Q2863=B$24),MAX(K$3:K2862)+1,0)</f>
        <v>0</v>
      </c>
    </row>
    <row r="2864" spans="10:11" ht="15" customHeight="1" x14ac:dyDescent="0.15">
      <c r="J2864" s="3">
        <f>IF(T2864="",0,IF(INT(LEFT(T2864,C$21))=B$21,MAX(J$3:J2863)+1,0))</f>
        <v>0</v>
      </c>
      <c r="K2864" s="6">
        <f>IF(AND(O2864=B$23,Q2864=B$24),MAX(K$3:K2863)+1,0)</f>
        <v>0</v>
      </c>
    </row>
    <row r="2865" spans="10:11" ht="15" customHeight="1" x14ac:dyDescent="0.15">
      <c r="J2865" s="3">
        <f>IF(T2865="",0,IF(INT(LEFT(T2865,C$21))=B$21,MAX(J$3:J2864)+1,0))</f>
        <v>0</v>
      </c>
      <c r="K2865" s="6">
        <f>IF(AND(O2865=B$23,Q2865=B$24),MAX(K$3:K2864)+1,0)</f>
        <v>0</v>
      </c>
    </row>
    <row r="2866" spans="10:11" ht="15" customHeight="1" x14ac:dyDescent="0.15">
      <c r="J2866" s="3">
        <f>IF(T2866="",0,IF(INT(LEFT(T2866,C$21))=B$21,MAX(J$3:J2865)+1,0))</f>
        <v>0</v>
      </c>
      <c r="K2866" s="6">
        <f>IF(AND(O2866=B$23,Q2866=B$24),MAX(K$3:K2865)+1,0)</f>
        <v>0</v>
      </c>
    </row>
    <row r="2867" spans="10:11" ht="15" customHeight="1" x14ac:dyDescent="0.15">
      <c r="J2867" s="3">
        <f>IF(T2867="",0,IF(INT(LEFT(T2867,C$21))=B$21,MAX(J$3:J2866)+1,0))</f>
        <v>0</v>
      </c>
      <c r="K2867" s="6">
        <f>IF(AND(O2867=B$23,Q2867=B$24),MAX(K$3:K2866)+1,0)</f>
        <v>0</v>
      </c>
    </row>
    <row r="2868" spans="10:11" ht="15" customHeight="1" x14ac:dyDescent="0.15">
      <c r="J2868" s="3">
        <f>IF(T2868="",0,IF(INT(LEFT(T2868,C$21))=B$21,MAX(J$3:J2867)+1,0))</f>
        <v>0</v>
      </c>
      <c r="K2868" s="6">
        <f>IF(AND(O2868=B$23,Q2868=B$24),MAX(K$3:K2867)+1,0)</f>
        <v>0</v>
      </c>
    </row>
    <row r="2869" spans="10:11" ht="15" customHeight="1" x14ac:dyDescent="0.15">
      <c r="J2869" s="3">
        <f>IF(T2869="",0,IF(INT(LEFT(T2869,C$21))=B$21,MAX(J$3:J2868)+1,0))</f>
        <v>0</v>
      </c>
      <c r="K2869" s="6">
        <f>IF(AND(O2869=B$23,Q2869=B$24),MAX(K$3:K2868)+1,0)</f>
        <v>0</v>
      </c>
    </row>
    <row r="2870" spans="10:11" ht="15" customHeight="1" x14ac:dyDescent="0.15">
      <c r="J2870" s="3">
        <f>IF(T2870="",0,IF(INT(LEFT(T2870,C$21))=B$21,MAX(J$3:J2869)+1,0))</f>
        <v>0</v>
      </c>
      <c r="K2870" s="6">
        <f>IF(AND(O2870=B$23,Q2870=B$24),MAX(K$3:K2869)+1,0)</f>
        <v>0</v>
      </c>
    </row>
    <row r="2871" spans="10:11" ht="15" customHeight="1" x14ac:dyDescent="0.15">
      <c r="J2871" s="3">
        <f>IF(T2871="",0,IF(INT(LEFT(T2871,C$21))=B$21,MAX(J$3:J2870)+1,0))</f>
        <v>0</v>
      </c>
      <c r="K2871" s="6">
        <f>IF(AND(O2871=B$23,Q2871=B$24),MAX(K$3:K2870)+1,0)</f>
        <v>0</v>
      </c>
    </row>
    <row r="2872" spans="10:11" ht="15" customHeight="1" x14ac:dyDescent="0.15">
      <c r="J2872" s="3">
        <f>IF(T2872="",0,IF(INT(LEFT(T2872,C$21))=B$21,MAX(J$3:J2871)+1,0))</f>
        <v>0</v>
      </c>
      <c r="K2872" s="6">
        <f>IF(AND(O2872=B$23,Q2872=B$24),MAX(K$3:K2871)+1,0)</f>
        <v>0</v>
      </c>
    </row>
    <row r="2873" spans="10:11" ht="15" customHeight="1" x14ac:dyDescent="0.15">
      <c r="J2873" s="3">
        <f>IF(T2873="",0,IF(INT(LEFT(T2873,C$21))=B$21,MAX(J$3:J2872)+1,0))</f>
        <v>0</v>
      </c>
      <c r="K2873" s="6">
        <f>IF(AND(O2873=B$23,Q2873=B$24),MAX(K$3:K2872)+1,0)</f>
        <v>0</v>
      </c>
    </row>
    <row r="2874" spans="10:11" ht="15" customHeight="1" x14ac:dyDescent="0.15">
      <c r="J2874" s="3">
        <f>IF(T2874="",0,IF(INT(LEFT(T2874,C$21))=B$21,MAX(J$3:J2873)+1,0))</f>
        <v>0</v>
      </c>
      <c r="K2874" s="6">
        <f>IF(AND(O2874=B$23,Q2874=B$24),MAX(K$3:K2873)+1,0)</f>
        <v>0</v>
      </c>
    </row>
    <row r="2875" spans="10:11" ht="15" customHeight="1" x14ac:dyDescent="0.15">
      <c r="J2875" s="3">
        <f>IF(T2875="",0,IF(INT(LEFT(T2875,C$21))=B$21,MAX(J$3:J2874)+1,0))</f>
        <v>0</v>
      </c>
      <c r="K2875" s="6">
        <f>IF(AND(O2875=B$23,Q2875=B$24),MAX(K$3:K2874)+1,0)</f>
        <v>0</v>
      </c>
    </row>
    <row r="2876" spans="10:11" ht="15" customHeight="1" x14ac:dyDescent="0.15">
      <c r="J2876" s="3">
        <f>IF(T2876="",0,IF(INT(LEFT(T2876,C$21))=B$21,MAX(J$3:J2875)+1,0))</f>
        <v>0</v>
      </c>
      <c r="K2876" s="6">
        <f>IF(AND(O2876=B$23,Q2876=B$24),MAX(K$3:K2875)+1,0)</f>
        <v>0</v>
      </c>
    </row>
    <row r="2877" spans="10:11" ht="15" customHeight="1" x14ac:dyDescent="0.15">
      <c r="J2877" s="3">
        <f>IF(T2877="",0,IF(INT(LEFT(T2877,C$21))=B$21,MAX(J$3:J2876)+1,0))</f>
        <v>0</v>
      </c>
      <c r="K2877" s="6">
        <f>IF(AND(O2877=B$23,Q2877=B$24),MAX(K$3:K2876)+1,0)</f>
        <v>0</v>
      </c>
    </row>
    <row r="2878" spans="10:11" ht="15" customHeight="1" x14ac:dyDescent="0.15">
      <c r="J2878" s="3">
        <f>IF(T2878="",0,IF(INT(LEFT(T2878,C$21))=B$21,MAX(J$3:J2877)+1,0))</f>
        <v>0</v>
      </c>
      <c r="K2878" s="6">
        <f>IF(AND(O2878=B$23,Q2878=B$24),MAX(K$3:K2877)+1,0)</f>
        <v>0</v>
      </c>
    </row>
    <row r="2879" spans="10:11" ht="15" customHeight="1" x14ac:dyDescent="0.15">
      <c r="J2879" s="3">
        <f>IF(T2879="",0,IF(INT(LEFT(T2879,C$21))=B$21,MAX(J$3:J2878)+1,0))</f>
        <v>0</v>
      </c>
      <c r="K2879" s="6">
        <f>IF(AND(O2879=B$23,Q2879=B$24),MAX(K$3:K2878)+1,0)</f>
        <v>0</v>
      </c>
    </row>
    <row r="2880" spans="10:11" ht="15" customHeight="1" x14ac:dyDescent="0.15">
      <c r="J2880" s="3">
        <f>IF(T2880="",0,IF(INT(LEFT(T2880,C$21))=B$21,MAX(J$3:J2879)+1,0))</f>
        <v>0</v>
      </c>
      <c r="K2880" s="6">
        <f>IF(AND(O2880=B$23,Q2880=B$24),MAX(K$3:K2879)+1,0)</f>
        <v>0</v>
      </c>
    </row>
    <row r="2881" spans="10:11" ht="15" customHeight="1" x14ac:dyDescent="0.15">
      <c r="J2881" s="3">
        <f>IF(T2881="",0,IF(INT(LEFT(T2881,C$21))=B$21,MAX(J$3:J2880)+1,0))</f>
        <v>0</v>
      </c>
      <c r="K2881" s="6">
        <f>IF(AND(O2881=B$23,Q2881=B$24),MAX(K$3:K2880)+1,0)</f>
        <v>0</v>
      </c>
    </row>
    <row r="2882" spans="10:11" ht="15" customHeight="1" x14ac:dyDescent="0.15">
      <c r="J2882" s="3">
        <f>IF(T2882="",0,IF(INT(LEFT(T2882,C$21))=B$21,MAX(J$3:J2881)+1,0))</f>
        <v>0</v>
      </c>
      <c r="K2882" s="6">
        <f>IF(AND(O2882=B$23,Q2882=B$24),MAX(K$3:K2881)+1,0)</f>
        <v>0</v>
      </c>
    </row>
    <row r="2883" spans="10:11" ht="15" customHeight="1" x14ac:dyDescent="0.15">
      <c r="J2883" s="3">
        <f>IF(T2883="",0,IF(INT(LEFT(T2883,C$21))=B$21,MAX(J$3:J2882)+1,0))</f>
        <v>0</v>
      </c>
      <c r="K2883" s="6">
        <f>IF(AND(O2883=B$23,Q2883=B$24),MAX(K$3:K2882)+1,0)</f>
        <v>0</v>
      </c>
    </row>
    <row r="2884" spans="10:11" ht="15" customHeight="1" x14ac:dyDescent="0.15">
      <c r="J2884" s="3">
        <f>IF(T2884="",0,IF(INT(LEFT(T2884,C$21))=B$21,MAX(J$3:J2883)+1,0))</f>
        <v>0</v>
      </c>
      <c r="K2884" s="6">
        <f>IF(AND(O2884=B$23,Q2884=B$24),MAX(K$3:K2883)+1,0)</f>
        <v>0</v>
      </c>
    </row>
    <row r="2885" spans="10:11" ht="15" customHeight="1" x14ac:dyDescent="0.15">
      <c r="J2885" s="3">
        <f>IF(T2885="",0,IF(INT(LEFT(T2885,C$21))=B$21,MAX(J$3:J2884)+1,0))</f>
        <v>0</v>
      </c>
      <c r="K2885" s="6">
        <f>IF(AND(O2885=B$23,Q2885=B$24),MAX(K$3:K2884)+1,0)</f>
        <v>0</v>
      </c>
    </row>
    <row r="2886" spans="10:11" ht="15" customHeight="1" x14ac:dyDescent="0.15">
      <c r="J2886" s="3">
        <f>IF(T2886="",0,IF(INT(LEFT(T2886,C$21))=B$21,MAX(J$3:J2885)+1,0))</f>
        <v>0</v>
      </c>
      <c r="K2886" s="6">
        <f>IF(AND(O2886=B$23,Q2886=B$24),MAX(K$3:K2885)+1,0)</f>
        <v>0</v>
      </c>
    </row>
    <row r="2887" spans="10:11" ht="15" customHeight="1" x14ac:dyDescent="0.15">
      <c r="J2887" s="3">
        <f>IF(T2887="",0,IF(INT(LEFT(T2887,C$21))=B$21,MAX(J$3:J2886)+1,0))</f>
        <v>0</v>
      </c>
      <c r="K2887" s="6">
        <f>IF(AND(O2887=B$23,Q2887=B$24),MAX(K$3:K2886)+1,0)</f>
        <v>0</v>
      </c>
    </row>
    <row r="2888" spans="10:11" ht="15" customHeight="1" x14ac:dyDescent="0.15">
      <c r="J2888" s="3">
        <f>IF(T2888="",0,IF(INT(LEFT(T2888,C$21))=B$21,MAX(J$3:J2887)+1,0))</f>
        <v>0</v>
      </c>
      <c r="K2888" s="6">
        <f>IF(AND(O2888=B$23,Q2888=B$24),MAX(K$3:K2887)+1,0)</f>
        <v>0</v>
      </c>
    </row>
    <row r="2889" spans="10:11" ht="15" customHeight="1" x14ac:dyDescent="0.15">
      <c r="J2889" s="3">
        <f>IF(T2889="",0,IF(INT(LEFT(T2889,C$21))=B$21,MAX(J$3:J2888)+1,0))</f>
        <v>0</v>
      </c>
      <c r="K2889" s="6">
        <f>IF(AND(O2889=B$23,Q2889=B$24),MAX(K$3:K2888)+1,0)</f>
        <v>0</v>
      </c>
    </row>
    <row r="2890" spans="10:11" ht="15" customHeight="1" x14ac:dyDescent="0.15">
      <c r="J2890" s="3">
        <f>IF(T2890="",0,IF(INT(LEFT(T2890,C$21))=B$21,MAX(J$3:J2889)+1,0))</f>
        <v>0</v>
      </c>
      <c r="K2890" s="6">
        <f>IF(AND(O2890=B$23,Q2890=B$24),MAX(K$3:K2889)+1,0)</f>
        <v>0</v>
      </c>
    </row>
    <row r="2891" spans="10:11" ht="15" customHeight="1" x14ac:dyDescent="0.15">
      <c r="J2891" s="3">
        <f>IF(T2891="",0,IF(INT(LEFT(T2891,C$21))=B$21,MAX(J$3:J2890)+1,0))</f>
        <v>0</v>
      </c>
      <c r="K2891" s="6">
        <f>IF(AND(O2891=B$23,Q2891=B$24),MAX(K$3:K2890)+1,0)</f>
        <v>0</v>
      </c>
    </row>
    <row r="2892" spans="10:11" ht="15" customHeight="1" x14ac:dyDescent="0.15">
      <c r="J2892" s="3">
        <f>IF(T2892="",0,IF(INT(LEFT(T2892,C$21))=B$21,MAX(J$3:J2891)+1,0))</f>
        <v>0</v>
      </c>
      <c r="K2892" s="6">
        <f>IF(AND(O2892=B$23,Q2892=B$24),MAX(K$3:K2891)+1,0)</f>
        <v>0</v>
      </c>
    </row>
    <row r="2893" spans="10:11" ht="15" customHeight="1" x14ac:dyDescent="0.15">
      <c r="J2893" s="3">
        <f>IF(T2893="",0,IF(INT(LEFT(T2893,C$21))=B$21,MAX(J$3:J2892)+1,0))</f>
        <v>0</v>
      </c>
      <c r="K2893" s="6">
        <f>IF(AND(O2893=B$23,Q2893=B$24),MAX(K$3:K2892)+1,0)</f>
        <v>0</v>
      </c>
    </row>
    <row r="2894" spans="10:11" ht="15" customHeight="1" x14ac:dyDescent="0.15">
      <c r="J2894" s="3">
        <f>IF(T2894="",0,IF(INT(LEFT(T2894,C$21))=B$21,MAX(J$3:J2893)+1,0))</f>
        <v>0</v>
      </c>
      <c r="K2894" s="6">
        <f>IF(AND(O2894=B$23,Q2894=B$24),MAX(K$3:K2893)+1,0)</f>
        <v>0</v>
      </c>
    </row>
    <row r="2895" spans="10:11" ht="15" customHeight="1" x14ac:dyDescent="0.15">
      <c r="J2895" s="3">
        <f>IF(T2895="",0,IF(INT(LEFT(T2895,C$21))=B$21,MAX(J$3:J2894)+1,0))</f>
        <v>0</v>
      </c>
      <c r="K2895" s="6">
        <f>IF(AND(O2895=B$23,Q2895=B$24),MAX(K$3:K2894)+1,0)</f>
        <v>0</v>
      </c>
    </row>
    <row r="2896" spans="10:11" ht="15" customHeight="1" x14ac:dyDescent="0.15">
      <c r="J2896" s="3">
        <f>IF(T2896="",0,IF(INT(LEFT(T2896,C$21))=B$21,MAX(J$3:J2895)+1,0))</f>
        <v>0</v>
      </c>
      <c r="K2896" s="6">
        <f>IF(AND(O2896=B$23,Q2896=B$24),MAX(K$3:K2895)+1,0)</f>
        <v>0</v>
      </c>
    </row>
    <row r="2897" spans="10:11" ht="15" customHeight="1" x14ac:dyDescent="0.15">
      <c r="J2897" s="3">
        <f>IF(T2897="",0,IF(INT(LEFT(T2897,C$21))=B$21,MAX(J$3:J2896)+1,0))</f>
        <v>0</v>
      </c>
      <c r="K2897" s="6">
        <f>IF(AND(O2897=B$23,Q2897=B$24),MAX(K$3:K2896)+1,0)</f>
        <v>0</v>
      </c>
    </row>
    <row r="2898" spans="10:11" ht="15" customHeight="1" x14ac:dyDescent="0.15">
      <c r="J2898" s="3">
        <f>IF(T2898="",0,IF(INT(LEFT(T2898,C$21))=B$21,MAX(J$3:J2897)+1,0))</f>
        <v>0</v>
      </c>
      <c r="K2898" s="6">
        <f>IF(AND(O2898=B$23,Q2898=B$24),MAX(K$3:K2897)+1,0)</f>
        <v>0</v>
      </c>
    </row>
    <row r="2899" spans="10:11" ht="15" customHeight="1" x14ac:dyDescent="0.15">
      <c r="J2899" s="3">
        <f>IF(T2899="",0,IF(INT(LEFT(T2899,C$21))=B$21,MAX(J$3:J2898)+1,0))</f>
        <v>0</v>
      </c>
      <c r="K2899" s="6">
        <f>IF(AND(O2899=B$23,Q2899=B$24),MAX(K$3:K2898)+1,0)</f>
        <v>0</v>
      </c>
    </row>
    <row r="2900" spans="10:11" ht="15" customHeight="1" x14ac:dyDescent="0.15">
      <c r="J2900" s="3">
        <f>IF(T2900="",0,IF(INT(LEFT(T2900,C$21))=B$21,MAX(J$3:J2899)+1,0))</f>
        <v>0</v>
      </c>
      <c r="K2900" s="6">
        <f>IF(AND(O2900=B$23,Q2900=B$24),MAX(K$3:K2899)+1,0)</f>
        <v>0</v>
      </c>
    </row>
    <row r="2901" spans="10:11" ht="15" customHeight="1" x14ac:dyDescent="0.15">
      <c r="J2901" s="3">
        <f>IF(T2901="",0,IF(INT(LEFT(T2901,C$21))=B$21,MAX(J$3:J2900)+1,0))</f>
        <v>0</v>
      </c>
      <c r="K2901" s="6">
        <f>IF(AND(O2901=B$23,Q2901=B$24),MAX(K$3:K2900)+1,0)</f>
        <v>0</v>
      </c>
    </row>
    <row r="2902" spans="10:11" ht="15" customHeight="1" x14ac:dyDescent="0.15">
      <c r="J2902" s="3">
        <f>IF(T2902="",0,IF(INT(LEFT(T2902,C$21))=B$21,MAX(J$3:J2901)+1,0))</f>
        <v>0</v>
      </c>
      <c r="K2902" s="6">
        <f>IF(AND(O2902=B$23,Q2902=B$24),MAX(K$3:K2901)+1,0)</f>
        <v>0</v>
      </c>
    </row>
    <row r="2903" spans="10:11" ht="15" customHeight="1" x14ac:dyDescent="0.15">
      <c r="J2903" s="3">
        <f>IF(T2903="",0,IF(INT(LEFT(T2903,C$21))=B$21,MAX(J$3:J2902)+1,0))</f>
        <v>0</v>
      </c>
      <c r="K2903" s="6">
        <f>IF(AND(O2903=B$23,Q2903=B$24),MAX(K$3:K2902)+1,0)</f>
        <v>0</v>
      </c>
    </row>
    <row r="2904" spans="10:11" ht="15" customHeight="1" x14ac:dyDescent="0.15">
      <c r="J2904" s="3">
        <f>IF(T2904="",0,IF(INT(LEFT(T2904,C$21))=B$21,MAX(J$3:J2903)+1,0))</f>
        <v>0</v>
      </c>
      <c r="K2904" s="6">
        <f>IF(AND(O2904=B$23,Q2904=B$24),MAX(K$3:K2903)+1,0)</f>
        <v>0</v>
      </c>
    </row>
    <row r="2905" spans="10:11" ht="15" customHeight="1" x14ac:dyDescent="0.15">
      <c r="J2905" s="3">
        <f>IF(T2905="",0,IF(INT(LEFT(T2905,C$21))=B$21,MAX(J$3:J2904)+1,0))</f>
        <v>0</v>
      </c>
      <c r="K2905" s="6">
        <f>IF(AND(O2905=B$23,Q2905=B$24),MAX(K$3:K2904)+1,0)</f>
        <v>0</v>
      </c>
    </row>
    <row r="2906" spans="10:11" ht="15" customHeight="1" x14ac:dyDescent="0.15">
      <c r="J2906" s="3">
        <f>IF(T2906="",0,IF(INT(LEFT(T2906,C$21))=B$21,MAX(J$3:J2905)+1,0))</f>
        <v>0</v>
      </c>
      <c r="K2906" s="6">
        <f>IF(AND(O2906=B$23,Q2906=B$24),MAX(K$3:K2905)+1,0)</f>
        <v>0</v>
      </c>
    </row>
    <row r="2907" spans="10:11" ht="15" customHeight="1" x14ac:dyDescent="0.15">
      <c r="J2907" s="3">
        <f>IF(T2907="",0,IF(INT(LEFT(T2907,C$21))=B$21,MAX(J$3:J2906)+1,0))</f>
        <v>0</v>
      </c>
      <c r="K2907" s="6">
        <f>IF(AND(O2907=B$23,Q2907=B$24),MAX(K$3:K2906)+1,0)</f>
        <v>0</v>
      </c>
    </row>
    <row r="2908" spans="10:11" ht="15" customHeight="1" x14ac:dyDescent="0.15">
      <c r="J2908" s="3">
        <f>IF(T2908="",0,IF(INT(LEFT(T2908,C$21))=B$21,MAX(J$3:J2907)+1,0))</f>
        <v>0</v>
      </c>
      <c r="K2908" s="6">
        <f>IF(AND(O2908=B$23,Q2908=B$24),MAX(K$3:K2907)+1,0)</f>
        <v>0</v>
      </c>
    </row>
    <row r="2909" spans="10:11" ht="15" customHeight="1" x14ac:dyDescent="0.15">
      <c r="J2909" s="3">
        <f>IF(T2909="",0,IF(INT(LEFT(T2909,C$21))=B$21,MAX(J$3:J2908)+1,0))</f>
        <v>0</v>
      </c>
      <c r="K2909" s="6">
        <f>IF(AND(O2909=B$23,Q2909=B$24),MAX(K$3:K2908)+1,0)</f>
        <v>0</v>
      </c>
    </row>
    <row r="2910" spans="10:11" ht="15" customHeight="1" x14ac:dyDescent="0.15">
      <c r="J2910" s="3">
        <f>IF(T2910="",0,IF(INT(LEFT(T2910,C$21))=B$21,MAX(J$3:J2909)+1,0))</f>
        <v>0</v>
      </c>
      <c r="K2910" s="6">
        <f>IF(AND(O2910=B$23,Q2910=B$24),MAX(K$3:K2909)+1,0)</f>
        <v>0</v>
      </c>
    </row>
    <row r="2911" spans="10:11" ht="15" customHeight="1" x14ac:dyDescent="0.15">
      <c r="J2911" s="3">
        <f>IF(T2911="",0,IF(INT(LEFT(T2911,C$21))=B$21,MAX(J$3:J2910)+1,0))</f>
        <v>0</v>
      </c>
      <c r="K2911" s="6">
        <f>IF(AND(O2911=B$23,Q2911=B$24),MAX(K$3:K2910)+1,0)</f>
        <v>0</v>
      </c>
    </row>
    <row r="2912" spans="10:11" ht="15" customHeight="1" x14ac:dyDescent="0.15">
      <c r="J2912" s="3">
        <f>IF(T2912="",0,IF(INT(LEFT(T2912,C$21))=B$21,MAX(J$3:J2911)+1,0))</f>
        <v>0</v>
      </c>
      <c r="K2912" s="6">
        <f>IF(AND(O2912=B$23,Q2912=B$24),MAX(K$3:K2911)+1,0)</f>
        <v>0</v>
      </c>
    </row>
    <row r="2913" spans="10:11" ht="15" customHeight="1" x14ac:dyDescent="0.15">
      <c r="J2913" s="3">
        <f>IF(T2913="",0,IF(INT(LEFT(T2913,C$21))=B$21,MAX(J$3:J2912)+1,0))</f>
        <v>0</v>
      </c>
      <c r="K2913" s="6">
        <f>IF(AND(O2913=B$23,Q2913=B$24),MAX(K$3:K2912)+1,0)</f>
        <v>0</v>
      </c>
    </row>
    <row r="2914" spans="10:11" ht="15" customHeight="1" x14ac:dyDescent="0.15">
      <c r="J2914" s="3">
        <f>IF(T2914="",0,IF(INT(LEFT(T2914,C$21))=B$21,MAX(J$3:J2913)+1,0))</f>
        <v>0</v>
      </c>
      <c r="K2914" s="6">
        <f>IF(AND(O2914=B$23,Q2914=B$24),MAX(K$3:K2913)+1,0)</f>
        <v>0</v>
      </c>
    </row>
    <row r="2915" spans="10:11" ht="15" customHeight="1" x14ac:dyDescent="0.15">
      <c r="J2915" s="3">
        <f>IF(T2915="",0,IF(INT(LEFT(T2915,C$21))=B$21,MAX(J$3:J2914)+1,0))</f>
        <v>0</v>
      </c>
      <c r="K2915" s="6">
        <f>IF(AND(O2915=B$23,Q2915=B$24),MAX(K$3:K2914)+1,0)</f>
        <v>0</v>
      </c>
    </row>
    <row r="2916" spans="10:11" ht="15" customHeight="1" x14ac:dyDescent="0.15">
      <c r="J2916" s="3">
        <f>IF(T2916="",0,IF(INT(LEFT(T2916,C$21))=B$21,MAX(J$3:J2915)+1,0))</f>
        <v>0</v>
      </c>
      <c r="K2916" s="6">
        <f>IF(AND(O2916=B$23,Q2916=B$24),MAX(K$3:K2915)+1,0)</f>
        <v>0</v>
      </c>
    </row>
    <row r="2917" spans="10:11" ht="15" customHeight="1" x14ac:dyDescent="0.15">
      <c r="J2917" s="3">
        <f>IF(T2917="",0,IF(INT(LEFT(T2917,C$21))=B$21,MAX(J$3:J2916)+1,0))</f>
        <v>0</v>
      </c>
      <c r="K2917" s="6">
        <f>IF(AND(O2917=B$23,Q2917=B$24),MAX(K$3:K2916)+1,0)</f>
        <v>0</v>
      </c>
    </row>
    <row r="2918" spans="10:11" ht="15" customHeight="1" x14ac:dyDescent="0.15">
      <c r="J2918" s="3">
        <f>IF(T2918="",0,IF(INT(LEFT(T2918,C$21))=B$21,MAX(J$3:J2917)+1,0))</f>
        <v>0</v>
      </c>
      <c r="K2918" s="6">
        <f>IF(AND(O2918=B$23,Q2918=B$24),MAX(K$3:K2917)+1,0)</f>
        <v>0</v>
      </c>
    </row>
    <row r="2919" spans="10:11" ht="15" customHeight="1" x14ac:dyDescent="0.15">
      <c r="J2919" s="3">
        <f>IF(T2919="",0,IF(INT(LEFT(T2919,C$21))=B$21,MAX(J$3:J2918)+1,0))</f>
        <v>0</v>
      </c>
      <c r="K2919" s="6">
        <f>IF(AND(O2919=B$23,Q2919=B$24),MAX(K$3:K2918)+1,0)</f>
        <v>0</v>
      </c>
    </row>
    <row r="2920" spans="10:11" ht="15" customHeight="1" x14ac:dyDescent="0.15">
      <c r="J2920" s="3">
        <f>IF(T2920="",0,IF(INT(LEFT(T2920,C$21))=B$21,MAX(J$3:J2919)+1,0))</f>
        <v>0</v>
      </c>
      <c r="K2920" s="6">
        <f>IF(AND(O2920=B$23,Q2920=B$24),MAX(K$3:K2919)+1,0)</f>
        <v>0</v>
      </c>
    </row>
    <row r="2921" spans="10:11" ht="15" customHeight="1" x14ac:dyDescent="0.15">
      <c r="J2921" s="3">
        <f>IF(T2921="",0,IF(INT(LEFT(T2921,C$21))=B$21,MAX(J$3:J2920)+1,0))</f>
        <v>0</v>
      </c>
      <c r="K2921" s="6">
        <f>IF(AND(O2921=B$23,Q2921=B$24),MAX(K$3:K2920)+1,0)</f>
        <v>0</v>
      </c>
    </row>
    <row r="2922" spans="10:11" ht="15" customHeight="1" x14ac:dyDescent="0.15">
      <c r="J2922" s="3">
        <f>IF(T2922="",0,IF(INT(LEFT(T2922,C$21))=B$21,MAX(J$3:J2921)+1,0))</f>
        <v>0</v>
      </c>
      <c r="K2922" s="6">
        <f>IF(AND(O2922=B$23,Q2922=B$24),MAX(K$3:K2921)+1,0)</f>
        <v>0</v>
      </c>
    </row>
    <row r="2923" spans="10:11" ht="15" customHeight="1" x14ac:dyDescent="0.15">
      <c r="J2923" s="3">
        <f>IF(T2923="",0,IF(INT(LEFT(T2923,C$21))=B$21,MAX(J$3:J2922)+1,0))</f>
        <v>0</v>
      </c>
      <c r="K2923" s="6">
        <f>IF(AND(O2923=B$23,Q2923=B$24),MAX(K$3:K2922)+1,0)</f>
        <v>0</v>
      </c>
    </row>
    <row r="2924" spans="10:11" ht="15" customHeight="1" x14ac:dyDescent="0.15">
      <c r="J2924" s="3">
        <f>IF(T2924="",0,IF(INT(LEFT(T2924,C$21))=B$21,MAX(J$3:J2923)+1,0))</f>
        <v>0</v>
      </c>
      <c r="K2924" s="6">
        <f>IF(AND(O2924=B$23,Q2924=B$24),MAX(K$3:K2923)+1,0)</f>
        <v>0</v>
      </c>
    </row>
    <row r="2925" spans="10:11" ht="15" customHeight="1" x14ac:dyDescent="0.15">
      <c r="J2925" s="3">
        <f>IF(T2925="",0,IF(INT(LEFT(T2925,C$21))=B$21,MAX(J$3:J2924)+1,0))</f>
        <v>0</v>
      </c>
      <c r="K2925" s="6">
        <f>IF(AND(O2925=B$23,Q2925=B$24),MAX(K$3:K2924)+1,0)</f>
        <v>0</v>
      </c>
    </row>
    <row r="2926" spans="10:11" ht="15" customHeight="1" x14ac:dyDescent="0.15">
      <c r="J2926" s="3">
        <f>IF(T2926="",0,IF(INT(LEFT(T2926,C$21))=B$21,MAX(J$3:J2925)+1,0))</f>
        <v>0</v>
      </c>
      <c r="K2926" s="6">
        <f>IF(AND(O2926=B$23,Q2926=B$24),MAX(K$3:K2925)+1,0)</f>
        <v>0</v>
      </c>
    </row>
    <row r="2927" spans="10:11" ht="15" customHeight="1" x14ac:dyDescent="0.15">
      <c r="J2927" s="3">
        <f>IF(T2927="",0,IF(INT(LEFT(T2927,C$21))=B$21,MAX(J$3:J2926)+1,0))</f>
        <v>0</v>
      </c>
      <c r="K2927" s="6">
        <f>IF(AND(O2927=B$23,Q2927=B$24),MAX(K$3:K2926)+1,0)</f>
        <v>0</v>
      </c>
    </row>
    <row r="2928" spans="10:11" ht="15" customHeight="1" x14ac:dyDescent="0.15">
      <c r="J2928" s="3">
        <f>IF(T2928="",0,IF(INT(LEFT(T2928,C$21))=B$21,MAX(J$3:J2927)+1,0))</f>
        <v>0</v>
      </c>
      <c r="K2928" s="6">
        <f>IF(AND(O2928=B$23,Q2928=B$24),MAX(K$3:K2927)+1,0)</f>
        <v>0</v>
      </c>
    </row>
    <row r="2929" spans="10:11" ht="15" customHeight="1" x14ac:dyDescent="0.15">
      <c r="J2929" s="3">
        <f>IF(T2929="",0,IF(INT(LEFT(T2929,C$21))=B$21,MAX(J$3:J2928)+1,0))</f>
        <v>0</v>
      </c>
      <c r="K2929" s="6">
        <f>IF(AND(O2929=B$23,Q2929=B$24),MAX(K$3:K2928)+1,0)</f>
        <v>0</v>
      </c>
    </row>
    <row r="2930" spans="10:11" ht="15" customHeight="1" x14ac:dyDescent="0.15">
      <c r="J2930" s="3">
        <f>IF(T2930="",0,IF(INT(LEFT(T2930,C$21))=B$21,MAX(J$3:J2929)+1,0))</f>
        <v>0</v>
      </c>
      <c r="K2930" s="6">
        <f>IF(AND(O2930=B$23,Q2930=B$24),MAX(K$3:K2929)+1,0)</f>
        <v>0</v>
      </c>
    </row>
    <row r="2931" spans="10:11" ht="15" customHeight="1" x14ac:dyDescent="0.15">
      <c r="J2931" s="3">
        <f>IF(T2931="",0,IF(INT(LEFT(T2931,C$21))=B$21,MAX(J$3:J2930)+1,0))</f>
        <v>0</v>
      </c>
      <c r="K2931" s="6">
        <f>IF(AND(O2931=B$23,Q2931=B$24),MAX(K$3:K2930)+1,0)</f>
        <v>0</v>
      </c>
    </row>
    <row r="2932" spans="10:11" ht="15" customHeight="1" x14ac:dyDescent="0.15">
      <c r="J2932" s="3">
        <f>IF(T2932="",0,IF(INT(LEFT(T2932,C$21))=B$21,MAX(J$3:J2931)+1,0))</f>
        <v>0</v>
      </c>
      <c r="K2932" s="6">
        <f>IF(AND(O2932=B$23,Q2932=B$24),MAX(K$3:K2931)+1,0)</f>
        <v>0</v>
      </c>
    </row>
    <row r="2933" spans="10:11" ht="15" customHeight="1" x14ac:dyDescent="0.15">
      <c r="J2933" s="3">
        <f>IF(T2933="",0,IF(INT(LEFT(T2933,C$21))=B$21,MAX(J$3:J2932)+1,0))</f>
        <v>0</v>
      </c>
      <c r="K2933" s="6">
        <f>IF(AND(O2933=B$23,Q2933=B$24),MAX(K$3:K2932)+1,0)</f>
        <v>0</v>
      </c>
    </row>
    <row r="2934" spans="10:11" ht="15" customHeight="1" x14ac:dyDescent="0.15">
      <c r="J2934" s="3">
        <f>IF(T2934="",0,IF(INT(LEFT(T2934,C$21))=B$21,MAX(J$3:J2933)+1,0))</f>
        <v>0</v>
      </c>
      <c r="K2934" s="6">
        <f>IF(AND(O2934=B$23,Q2934=B$24),MAX(K$3:K2933)+1,0)</f>
        <v>0</v>
      </c>
    </row>
    <row r="2935" spans="10:11" ht="15" customHeight="1" x14ac:dyDescent="0.15">
      <c r="J2935" s="3">
        <f>IF(T2935="",0,IF(INT(LEFT(T2935,C$21))=B$21,MAX(J$3:J2934)+1,0))</f>
        <v>0</v>
      </c>
      <c r="K2935" s="6">
        <f>IF(AND(O2935=B$23,Q2935=B$24),MAX(K$3:K2934)+1,0)</f>
        <v>0</v>
      </c>
    </row>
    <row r="2936" spans="10:11" ht="15" customHeight="1" x14ac:dyDescent="0.15">
      <c r="J2936" s="3">
        <f>IF(T2936="",0,IF(INT(LEFT(T2936,C$21))=B$21,MAX(J$3:J2935)+1,0))</f>
        <v>0</v>
      </c>
      <c r="K2936" s="6">
        <f>IF(AND(O2936=B$23,Q2936=B$24),MAX(K$3:K2935)+1,0)</f>
        <v>0</v>
      </c>
    </row>
    <row r="2937" spans="10:11" ht="15" customHeight="1" x14ac:dyDescent="0.15">
      <c r="J2937" s="3">
        <f>IF(T2937="",0,IF(INT(LEFT(T2937,C$21))=B$21,MAX(J$3:J2936)+1,0))</f>
        <v>0</v>
      </c>
      <c r="K2937" s="6">
        <f>IF(AND(O2937=B$23,Q2937=B$24),MAX(K$3:K2936)+1,0)</f>
        <v>0</v>
      </c>
    </row>
    <row r="2938" spans="10:11" ht="15" customHeight="1" x14ac:dyDescent="0.15">
      <c r="J2938" s="3">
        <f>IF(T2938="",0,IF(INT(LEFT(T2938,C$21))=B$21,MAX(J$3:J2937)+1,0))</f>
        <v>0</v>
      </c>
      <c r="K2938" s="6">
        <f>IF(AND(O2938=B$23,Q2938=B$24),MAX(K$3:K2937)+1,0)</f>
        <v>0</v>
      </c>
    </row>
    <row r="2939" spans="10:11" ht="15" customHeight="1" x14ac:dyDescent="0.15">
      <c r="J2939" s="3">
        <f>IF(T2939="",0,IF(INT(LEFT(T2939,C$21))=B$21,MAX(J$3:J2938)+1,0))</f>
        <v>0</v>
      </c>
      <c r="K2939" s="6">
        <f>IF(AND(O2939=B$23,Q2939=B$24),MAX(K$3:K2938)+1,0)</f>
        <v>0</v>
      </c>
    </row>
    <row r="2940" spans="10:11" ht="15" customHeight="1" x14ac:dyDescent="0.15">
      <c r="J2940" s="3">
        <f>IF(T2940="",0,IF(INT(LEFT(T2940,C$21))=B$21,MAX(J$3:J2939)+1,0))</f>
        <v>0</v>
      </c>
      <c r="K2940" s="6">
        <f>IF(AND(O2940=B$23,Q2940=B$24),MAX(K$3:K2939)+1,0)</f>
        <v>0</v>
      </c>
    </row>
    <row r="2941" spans="10:11" ht="15" customHeight="1" x14ac:dyDescent="0.15">
      <c r="J2941" s="3">
        <f>IF(T2941="",0,IF(INT(LEFT(T2941,C$21))=B$21,MAX(J$3:J2940)+1,0))</f>
        <v>0</v>
      </c>
      <c r="K2941" s="6">
        <f>IF(AND(O2941=B$23,Q2941=B$24),MAX(K$3:K2940)+1,0)</f>
        <v>0</v>
      </c>
    </row>
    <row r="2942" spans="10:11" ht="15" customHeight="1" x14ac:dyDescent="0.15">
      <c r="J2942" s="3">
        <f>IF(T2942="",0,IF(INT(LEFT(T2942,C$21))=B$21,MAX(J$3:J2941)+1,0))</f>
        <v>0</v>
      </c>
      <c r="K2942" s="6">
        <f>IF(AND(O2942=B$23,Q2942=B$24),MAX(K$3:K2941)+1,0)</f>
        <v>0</v>
      </c>
    </row>
    <row r="2943" spans="10:11" ht="15" customHeight="1" x14ac:dyDescent="0.15">
      <c r="J2943" s="3">
        <f>IF(T2943="",0,IF(INT(LEFT(T2943,C$21))=B$21,MAX(J$3:J2942)+1,0))</f>
        <v>0</v>
      </c>
      <c r="K2943" s="6">
        <f>IF(AND(O2943=B$23,Q2943=B$24),MAX(K$3:K2942)+1,0)</f>
        <v>0</v>
      </c>
    </row>
    <row r="2944" spans="10:11" ht="15" customHeight="1" x14ac:dyDescent="0.15">
      <c r="J2944" s="3">
        <f>IF(T2944="",0,IF(INT(LEFT(T2944,C$21))=B$21,MAX(J$3:J2943)+1,0))</f>
        <v>0</v>
      </c>
      <c r="K2944" s="6">
        <f>IF(AND(O2944=B$23,Q2944=B$24),MAX(K$3:K2943)+1,0)</f>
        <v>0</v>
      </c>
    </row>
    <row r="2945" spans="10:11" ht="15" customHeight="1" x14ac:dyDescent="0.15">
      <c r="J2945" s="3">
        <f>IF(T2945="",0,IF(INT(LEFT(T2945,C$21))=B$21,MAX(J$3:J2944)+1,0))</f>
        <v>0</v>
      </c>
      <c r="K2945" s="6">
        <f>IF(AND(O2945=B$23,Q2945=B$24),MAX(K$3:K2944)+1,0)</f>
        <v>0</v>
      </c>
    </row>
    <row r="2946" spans="10:11" ht="15" customHeight="1" x14ac:dyDescent="0.15">
      <c r="J2946" s="3">
        <f>IF(T2946="",0,IF(INT(LEFT(T2946,C$21))=B$21,MAX(J$3:J2945)+1,0))</f>
        <v>0</v>
      </c>
      <c r="K2946" s="6">
        <f>IF(AND(O2946=B$23,Q2946=B$24),MAX(K$3:K2945)+1,0)</f>
        <v>0</v>
      </c>
    </row>
    <row r="2947" spans="10:11" ht="15" customHeight="1" x14ac:dyDescent="0.15">
      <c r="J2947" s="3">
        <f>IF(T2947="",0,IF(INT(LEFT(T2947,C$21))=B$21,MAX(J$3:J2946)+1,0))</f>
        <v>0</v>
      </c>
      <c r="K2947" s="6">
        <f>IF(AND(O2947=B$23,Q2947=B$24),MAX(K$3:K2946)+1,0)</f>
        <v>0</v>
      </c>
    </row>
    <row r="2948" spans="10:11" ht="15" customHeight="1" x14ac:dyDescent="0.15">
      <c r="J2948" s="3">
        <f>IF(T2948="",0,IF(INT(LEFT(T2948,C$21))=B$21,MAX(J$3:J2947)+1,0))</f>
        <v>0</v>
      </c>
      <c r="K2948" s="6">
        <f>IF(AND(O2948=B$23,Q2948=B$24),MAX(K$3:K2947)+1,0)</f>
        <v>0</v>
      </c>
    </row>
    <row r="2949" spans="10:11" ht="15" customHeight="1" x14ac:dyDescent="0.15">
      <c r="J2949" s="3">
        <f>IF(T2949="",0,IF(INT(LEFT(T2949,C$21))=B$21,MAX(J$3:J2948)+1,0))</f>
        <v>0</v>
      </c>
      <c r="K2949" s="6">
        <f>IF(AND(O2949=B$23,Q2949=B$24),MAX(K$3:K2948)+1,0)</f>
        <v>0</v>
      </c>
    </row>
    <row r="2950" spans="10:11" ht="15" customHeight="1" x14ac:dyDescent="0.15">
      <c r="J2950" s="3">
        <f>IF(T2950="",0,IF(INT(LEFT(T2950,C$21))=B$21,MAX(J$3:J2949)+1,0))</f>
        <v>0</v>
      </c>
      <c r="K2950" s="6">
        <f>IF(AND(O2950=B$23,Q2950=B$24),MAX(K$3:K2949)+1,0)</f>
        <v>0</v>
      </c>
    </row>
    <row r="2951" spans="10:11" ht="15" customHeight="1" x14ac:dyDescent="0.15">
      <c r="J2951" s="3">
        <f>IF(T2951="",0,IF(INT(LEFT(T2951,C$21))=B$21,MAX(J$3:J2950)+1,0))</f>
        <v>0</v>
      </c>
      <c r="K2951" s="6">
        <f>IF(AND(O2951=B$23,Q2951=B$24),MAX(K$3:K2950)+1,0)</f>
        <v>0</v>
      </c>
    </row>
    <row r="2952" spans="10:11" ht="15" customHeight="1" x14ac:dyDescent="0.15">
      <c r="J2952" s="3">
        <f>IF(T2952="",0,IF(INT(LEFT(T2952,C$21))=B$21,MAX(J$3:J2951)+1,0))</f>
        <v>0</v>
      </c>
      <c r="K2952" s="6">
        <f>IF(AND(O2952=B$23,Q2952=B$24),MAX(K$3:K2951)+1,0)</f>
        <v>0</v>
      </c>
    </row>
    <row r="2953" spans="10:11" ht="15" customHeight="1" x14ac:dyDescent="0.15">
      <c r="J2953" s="3">
        <f>IF(T2953="",0,IF(INT(LEFT(T2953,C$21))=B$21,MAX(J$3:J2952)+1,0))</f>
        <v>0</v>
      </c>
      <c r="K2953" s="6">
        <f>IF(AND(O2953=B$23,Q2953=B$24),MAX(K$3:K2952)+1,0)</f>
        <v>0</v>
      </c>
    </row>
    <row r="2954" spans="10:11" ht="15" customHeight="1" x14ac:dyDescent="0.15">
      <c r="J2954" s="3">
        <f>IF(T2954="",0,IF(INT(LEFT(T2954,C$21))=B$21,MAX(J$3:J2953)+1,0))</f>
        <v>0</v>
      </c>
      <c r="K2954" s="6">
        <f>IF(AND(O2954=B$23,Q2954=B$24),MAX(K$3:K2953)+1,0)</f>
        <v>0</v>
      </c>
    </row>
    <row r="2955" spans="10:11" ht="15" customHeight="1" x14ac:dyDescent="0.15">
      <c r="J2955" s="3">
        <f>IF(T2955="",0,IF(INT(LEFT(T2955,C$21))=B$21,MAX(J$3:J2954)+1,0))</f>
        <v>0</v>
      </c>
      <c r="K2955" s="6">
        <f>IF(AND(O2955=B$23,Q2955=B$24),MAX(K$3:K2954)+1,0)</f>
        <v>0</v>
      </c>
    </row>
    <row r="2956" spans="10:11" ht="15" customHeight="1" x14ac:dyDescent="0.15">
      <c r="J2956" s="3">
        <f>IF(T2956="",0,IF(INT(LEFT(T2956,C$21))=B$21,MAX(J$3:J2955)+1,0))</f>
        <v>0</v>
      </c>
      <c r="K2956" s="6">
        <f>IF(AND(O2956=B$23,Q2956=B$24),MAX(K$3:K2955)+1,0)</f>
        <v>0</v>
      </c>
    </row>
    <row r="2957" spans="10:11" ht="15" customHeight="1" x14ac:dyDescent="0.15">
      <c r="J2957" s="3">
        <f>IF(T2957="",0,IF(INT(LEFT(T2957,C$21))=B$21,MAX(J$3:J2956)+1,0))</f>
        <v>0</v>
      </c>
      <c r="K2957" s="6">
        <f>IF(AND(O2957=B$23,Q2957=B$24),MAX(K$3:K2956)+1,0)</f>
        <v>0</v>
      </c>
    </row>
    <row r="2958" spans="10:11" ht="15" customHeight="1" x14ac:dyDescent="0.15">
      <c r="J2958" s="3">
        <f>IF(T2958="",0,IF(INT(LEFT(T2958,C$21))=B$21,MAX(J$3:J2957)+1,0))</f>
        <v>0</v>
      </c>
      <c r="K2958" s="6">
        <f>IF(AND(O2958=B$23,Q2958=B$24),MAX(K$3:K2957)+1,0)</f>
        <v>0</v>
      </c>
    </row>
    <row r="2959" spans="10:11" ht="15" customHeight="1" x14ac:dyDescent="0.15">
      <c r="J2959" s="3">
        <f>IF(T2959="",0,IF(INT(LEFT(T2959,C$21))=B$21,MAX(J$3:J2958)+1,0))</f>
        <v>0</v>
      </c>
      <c r="K2959" s="6">
        <f>IF(AND(O2959=B$23,Q2959=B$24),MAX(K$3:K2958)+1,0)</f>
        <v>0</v>
      </c>
    </row>
    <row r="2960" spans="10:11" ht="15" customHeight="1" x14ac:dyDescent="0.15">
      <c r="J2960" s="3">
        <f>IF(T2960="",0,IF(INT(LEFT(T2960,C$21))=B$21,MAX(J$3:J2959)+1,0))</f>
        <v>0</v>
      </c>
      <c r="K2960" s="6">
        <f>IF(AND(O2960=B$23,Q2960=B$24),MAX(K$3:K2959)+1,0)</f>
        <v>0</v>
      </c>
    </row>
    <row r="2961" spans="10:11" ht="15" customHeight="1" x14ac:dyDescent="0.15">
      <c r="J2961" s="3">
        <f>IF(T2961="",0,IF(INT(LEFT(T2961,C$21))=B$21,MAX(J$3:J2960)+1,0))</f>
        <v>0</v>
      </c>
      <c r="K2961" s="6">
        <f>IF(AND(O2961=B$23,Q2961=B$24),MAX(K$3:K2960)+1,0)</f>
        <v>0</v>
      </c>
    </row>
    <row r="2962" spans="10:11" ht="15" customHeight="1" x14ac:dyDescent="0.15">
      <c r="J2962" s="3">
        <f>IF(T2962="",0,IF(INT(LEFT(T2962,C$21))=B$21,MAX(J$3:J2961)+1,0))</f>
        <v>0</v>
      </c>
      <c r="K2962" s="6">
        <f>IF(AND(O2962=B$23,Q2962=B$24),MAX(K$3:K2961)+1,0)</f>
        <v>0</v>
      </c>
    </row>
    <row r="2963" spans="10:11" ht="15" customHeight="1" x14ac:dyDescent="0.15">
      <c r="J2963" s="3">
        <f>IF(T2963="",0,IF(INT(LEFT(T2963,C$21))=B$21,MAX(J$3:J2962)+1,0))</f>
        <v>0</v>
      </c>
      <c r="K2963" s="6">
        <f>IF(AND(O2963=B$23,Q2963=B$24),MAX(K$3:K2962)+1,0)</f>
        <v>0</v>
      </c>
    </row>
    <row r="2964" spans="10:11" ht="15" customHeight="1" x14ac:dyDescent="0.15">
      <c r="J2964" s="3">
        <f>IF(T2964="",0,IF(INT(LEFT(T2964,C$21))=B$21,MAX(J$3:J2963)+1,0))</f>
        <v>0</v>
      </c>
      <c r="K2964" s="6">
        <f>IF(AND(O2964=B$23,Q2964=B$24),MAX(K$3:K2963)+1,0)</f>
        <v>0</v>
      </c>
    </row>
    <row r="2965" spans="10:11" ht="15" customHeight="1" x14ac:dyDescent="0.15">
      <c r="J2965" s="3">
        <f>IF(T2965="",0,IF(INT(LEFT(T2965,C$21))=B$21,MAX(J$3:J2964)+1,0))</f>
        <v>0</v>
      </c>
      <c r="K2965" s="6">
        <f>IF(AND(O2965=B$23,Q2965=B$24),MAX(K$3:K2964)+1,0)</f>
        <v>0</v>
      </c>
    </row>
    <row r="2966" spans="10:11" ht="15" customHeight="1" x14ac:dyDescent="0.15">
      <c r="J2966" s="3">
        <f>IF(T2966="",0,IF(INT(LEFT(T2966,C$21))=B$21,MAX(J$3:J2965)+1,0))</f>
        <v>0</v>
      </c>
      <c r="K2966" s="6">
        <f>IF(AND(O2966=B$23,Q2966=B$24),MAX(K$3:K2965)+1,0)</f>
        <v>0</v>
      </c>
    </row>
    <row r="2967" spans="10:11" ht="15" customHeight="1" x14ac:dyDescent="0.15">
      <c r="J2967" s="3">
        <f>IF(T2967="",0,IF(INT(LEFT(T2967,C$21))=B$21,MAX(J$3:J2966)+1,0))</f>
        <v>0</v>
      </c>
      <c r="K2967" s="6">
        <f>IF(AND(O2967=B$23,Q2967=B$24),MAX(K$3:K2966)+1,0)</f>
        <v>0</v>
      </c>
    </row>
    <row r="2968" spans="10:11" ht="15" customHeight="1" x14ac:dyDescent="0.15">
      <c r="J2968" s="3">
        <f>IF(T2968="",0,IF(INT(LEFT(T2968,C$21))=B$21,MAX(J$3:J2967)+1,0))</f>
        <v>0</v>
      </c>
      <c r="K2968" s="6">
        <f>IF(AND(O2968=B$23,Q2968=B$24),MAX(K$3:K2967)+1,0)</f>
        <v>0</v>
      </c>
    </row>
    <row r="2969" spans="10:11" ht="15" customHeight="1" x14ac:dyDescent="0.15">
      <c r="J2969" s="3">
        <f>IF(T2969="",0,IF(INT(LEFT(T2969,C$21))=B$21,MAX(J$3:J2968)+1,0))</f>
        <v>0</v>
      </c>
      <c r="K2969" s="6">
        <f>IF(AND(O2969=B$23,Q2969=B$24),MAX(K$3:K2968)+1,0)</f>
        <v>0</v>
      </c>
    </row>
    <row r="2970" spans="10:11" ht="15" customHeight="1" x14ac:dyDescent="0.15">
      <c r="J2970" s="3">
        <f>IF(T2970="",0,IF(INT(LEFT(T2970,C$21))=B$21,MAX(J$3:J2969)+1,0))</f>
        <v>0</v>
      </c>
      <c r="K2970" s="6">
        <f>IF(AND(O2970=B$23,Q2970=B$24),MAX(K$3:K2969)+1,0)</f>
        <v>0</v>
      </c>
    </row>
    <row r="2971" spans="10:11" ht="15" customHeight="1" x14ac:dyDescent="0.15">
      <c r="J2971" s="3">
        <f>IF(T2971="",0,IF(INT(LEFT(T2971,C$21))=B$21,MAX(J$3:J2970)+1,0))</f>
        <v>0</v>
      </c>
      <c r="K2971" s="6">
        <f>IF(AND(O2971=B$23,Q2971=B$24),MAX(K$3:K2970)+1,0)</f>
        <v>0</v>
      </c>
    </row>
    <row r="2972" spans="10:11" ht="15" customHeight="1" x14ac:dyDescent="0.15">
      <c r="J2972" s="3">
        <f>IF(T2972="",0,IF(INT(LEFT(T2972,C$21))=B$21,MAX(J$3:J2971)+1,0))</f>
        <v>0</v>
      </c>
      <c r="K2972" s="6">
        <f>IF(AND(O2972=B$23,Q2972=B$24),MAX(K$3:K2971)+1,0)</f>
        <v>0</v>
      </c>
    </row>
    <row r="2973" spans="10:11" ht="15" customHeight="1" x14ac:dyDescent="0.15">
      <c r="J2973" s="3">
        <f>IF(T2973="",0,IF(INT(LEFT(T2973,C$21))=B$21,MAX(J$3:J2972)+1,0))</f>
        <v>0</v>
      </c>
      <c r="K2973" s="6">
        <f>IF(AND(O2973=B$23,Q2973=B$24),MAX(K$3:K2972)+1,0)</f>
        <v>0</v>
      </c>
    </row>
    <row r="2974" spans="10:11" ht="15" customHeight="1" x14ac:dyDescent="0.15">
      <c r="J2974" s="3">
        <f>IF(T2974="",0,IF(INT(LEFT(T2974,C$21))=B$21,MAX(J$3:J2973)+1,0))</f>
        <v>0</v>
      </c>
      <c r="K2974" s="6">
        <f>IF(AND(O2974=B$23,Q2974=B$24),MAX(K$3:K2973)+1,0)</f>
        <v>0</v>
      </c>
    </row>
    <row r="2975" spans="10:11" ht="15" customHeight="1" x14ac:dyDescent="0.15">
      <c r="J2975" s="3">
        <f>IF(T2975="",0,IF(INT(LEFT(T2975,C$21))=B$21,MAX(J$3:J2974)+1,0))</f>
        <v>0</v>
      </c>
      <c r="K2975" s="6">
        <f>IF(AND(O2975=B$23,Q2975=B$24),MAX(K$3:K2974)+1,0)</f>
        <v>0</v>
      </c>
    </row>
    <row r="2976" spans="10:11" ht="15" customHeight="1" x14ac:dyDescent="0.15">
      <c r="J2976" s="3">
        <f>IF(T2976="",0,IF(INT(LEFT(T2976,C$21))=B$21,MAX(J$3:J2975)+1,0))</f>
        <v>0</v>
      </c>
      <c r="K2976" s="6">
        <f>IF(AND(O2976=B$23,Q2976=B$24),MAX(K$3:K2975)+1,0)</f>
        <v>0</v>
      </c>
    </row>
    <row r="2977" spans="10:11" ht="15" customHeight="1" x14ac:dyDescent="0.15">
      <c r="J2977" s="3">
        <f>IF(T2977="",0,IF(INT(LEFT(T2977,C$21))=B$21,MAX(J$3:J2976)+1,0))</f>
        <v>0</v>
      </c>
      <c r="K2977" s="6">
        <f>IF(AND(O2977=B$23,Q2977=B$24),MAX(K$3:K2976)+1,0)</f>
        <v>0</v>
      </c>
    </row>
    <row r="2978" spans="10:11" ht="15" customHeight="1" x14ac:dyDescent="0.15">
      <c r="J2978" s="3">
        <f>IF(T2978="",0,IF(INT(LEFT(T2978,C$21))=B$21,MAX(J$3:J2977)+1,0))</f>
        <v>0</v>
      </c>
      <c r="K2978" s="6">
        <f>IF(AND(O2978=B$23,Q2978=B$24),MAX(K$3:K2977)+1,0)</f>
        <v>0</v>
      </c>
    </row>
    <row r="2979" spans="10:11" ht="15" customHeight="1" x14ac:dyDescent="0.15">
      <c r="J2979" s="3">
        <f>IF(T2979="",0,IF(INT(LEFT(T2979,C$21))=B$21,MAX(J$3:J2978)+1,0))</f>
        <v>0</v>
      </c>
      <c r="K2979" s="6">
        <f>IF(AND(O2979=B$23,Q2979=B$24),MAX(K$3:K2978)+1,0)</f>
        <v>0</v>
      </c>
    </row>
    <row r="2980" spans="10:11" ht="15" customHeight="1" x14ac:dyDescent="0.15">
      <c r="J2980" s="3">
        <f>IF(T2980="",0,IF(INT(LEFT(T2980,C$21))=B$21,MAX(J$3:J2979)+1,0))</f>
        <v>0</v>
      </c>
      <c r="K2980" s="6">
        <f>IF(AND(O2980=B$23,Q2980=B$24),MAX(K$3:K2979)+1,0)</f>
        <v>0</v>
      </c>
    </row>
    <row r="2981" spans="10:11" ht="15" customHeight="1" x14ac:dyDescent="0.15">
      <c r="J2981" s="3">
        <f>IF(T2981="",0,IF(INT(LEFT(T2981,C$21))=B$21,MAX(J$3:J2980)+1,0))</f>
        <v>0</v>
      </c>
      <c r="K2981" s="6">
        <f>IF(AND(O2981=B$23,Q2981=B$24),MAX(K$3:K2980)+1,0)</f>
        <v>0</v>
      </c>
    </row>
    <row r="2982" spans="10:11" ht="15" customHeight="1" x14ac:dyDescent="0.15">
      <c r="J2982" s="3">
        <f>IF(T2982="",0,IF(INT(LEFT(T2982,C$21))=B$21,MAX(J$3:J2981)+1,0))</f>
        <v>0</v>
      </c>
      <c r="K2982" s="6">
        <f>IF(AND(O2982=B$23,Q2982=B$24),MAX(K$3:K2981)+1,0)</f>
        <v>0</v>
      </c>
    </row>
    <row r="2983" spans="10:11" ht="15" customHeight="1" x14ac:dyDescent="0.15">
      <c r="J2983" s="3">
        <f>IF(T2983="",0,IF(INT(LEFT(T2983,C$21))=B$21,MAX(J$3:J2982)+1,0))</f>
        <v>0</v>
      </c>
      <c r="K2983" s="6">
        <f>IF(AND(O2983=B$23,Q2983=B$24),MAX(K$3:K2982)+1,0)</f>
        <v>0</v>
      </c>
    </row>
    <row r="2984" spans="10:11" ht="15" customHeight="1" x14ac:dyDescent="0.15">
      <c r="J2984" s="3">
        <f>IF(T2984="",0,IF(INT(LEFT(T2984,C$21))=B$21,MAX(J$3:J2983)+1,0))</f>
        <v>0</v>
      </c>
      <c r="K2984" s="6">
        <f>IF(AND(O2984=B$23,Q2984=B$24),MAX(K$3:K2983)+1,0)</f>
        <v>0</v>
      </c>
    </row>
    <row r="2985" spans="10:11" ht="15" customHeight="1" x14ac:dyDescent="0.15">
      <c r="J2985" s="3">
        <f>IF(T2985="",0,IF(INT(LEFT(T2985,C$21))=B$21,MAX(J$3:J2984)+1,0))</f>
        <v>0</v>
      </c>
      <c r="K2985" s="6">
        <f>IF(AND(O2985=B$23,Q2985=B$24),MAX(K$3:K2984)+1,0)</f>
        <v>0</v>
      </c>
    </row>
    <row r="2986" spans="10:11" ht="15" customHeight="1" x14ac:dyDescent="0.15">
      <c r="J2986" s="3">
        <f>IF(T2986="",0,IF(INT(LEFT(T2986,C$21))=B$21,MAX(J$3:J2985)+1,0))</f>
        <v>0</v>
      </c>
      <c r="K2986" s="6">
        <f>IF(AND(O2986=B$23,Q2986=B$24),MAX(K$3:K2985)+1,0)</f>
        <v>0</v>
      </c>
    </row>
    <row r="2987" spans="10:11" ht="15" customHeight="1" x14ac:dyDescent="0.15">
      <c r="J2987" s="3">
        <f>IF(T2987="",0,IF(INT(LEFT(T2987,C$21))=B$21,MAX(J$3:J2986)+1,0))</f>
        <v>0</v>
      </c>
      <c r="K2987" s="6">
        <f>IF(AND(O2987=B$23,Q2987=B$24),MAX(K$3:K2986)+1,0)</f>
        <v>0</v>
      </c>
    </row>
    <row r="2988" spans="10:11" ht="15" customHeight="1" x14ac:dyDescent="0.15">
      <c r="J2988" s="3">
        <f>IF(T2988="",0,IF(INT(LEFT(T2988,C$21))=B$21,MAX(J$3:J2987)+1,0))</f>
        <v>0</v>
      </c>
      <c r="K2988" s="6">
        <f>IF(AND(O2988=B$23,Q2988=B$24),MAX(K$3:K2987)+1,0)</f>
        <v>0</v>
      </c>
    </row>
    <row r="2989" spans="10:11" ht="15" customHeight="1" x14ac:dyDescent="0.15">
      <c r="J2989" s="3">
        <f>IF(T2989="",0,IF(INT(LEFT(T2989,C$21))=B$21,MAX(J$3:J2988)+1,0))</f>
        <v>0</v>
      </c>
      <c r="K2989" s="6">
        <f>IF(AND(O2989=B$23,Q2989=B$24),MAX(K$3:K2988)+1,0)</f>
        <v>0</v>
      </c>
    </row>
    <row r="2990" spans="10:11" ht="15" customHeight="1" x14ac:dyDescent="0.15">
      <c r="J2990" s="3">
        <f>IF(T2990="",0,IF(INT(LEFT(T2990,C$21))=B$21,MAX(J$3:J2989)+1,0))</f>
        <v>0</v>
      </c>
      <c r="K2990" s="6">
        <f>IF(AND(O2990=B$23,Q2990=B$24),MAX(K$3:K2989)+1,0)</f>
        <v>0</v>
      </c>
    </row>
    <row r="2991" spans="10:11" ht="15" customHeight="1" x14ac:dyDescent="0.15">
      <c r="J2991" s="3">
        <f>IF(T2991="",0,IF(INT(LEFT(T2991,C$21))=B$21,MAX(J$3:J2990)+1,0))</f>
        <v>0</v>
      </c>
      <c r="K2991" s="6">
        <f>IF(AND(O2991=B$23,Q2991=B$24),MAX(K$3:K2990)+1,0)</f>
        <v>0</v>
      </c>
    </row>
    <row r="2992" spans="10:11" ht="15" customHeight="1" x14ac:dyDescent="0.15">
      <c r="J2992" s="3">
        <f>IF(T2992="",0,IF(INT(LEFT(T2992,C$21))=B$21,MAX(J$3:J2991)+1,0))</f>
        <v>0</v>
      </c>
      <c r="K2992" s="6">
        <f>IF(AND(O2992=B$23,Q2992=B$24),MAX(K$3:K2991)+1,0)</f>
        <v>0</v>
      </c>
    </row>
    <row r="2993" spans="10:11" ht="15" customHeight="1" x14ac:dyDescent="0.15">
      <c r="J2993" s="3">
        <f>IF(T2993="",0,IF(INT(LEFT(T2993,C$21))=B$21,MAX(J$3:J2992)+1,0))</f>
        <v>0</v>
      </c>
      <c r="K2993" s="6">
        <f>IF(AND(O2993=B$23,Q2993=B$24),MAX(K$3:K2992)+1,0)</f>
        <v>0</v>
      </c>
    </row>
    <row r="2994" spans="10:11" ht="15" customHeight="1" x14ac:dyDescent="0.15">
      <c r="J2994" s="3">
        <f>IF(T2994="",0,IF(INT(LEFT(T2994,C$21))=B$21,MAX(J$3:J2993)+1,0))</f>
        <v>0</v>
      </c>
      <c r="K2994" s="6">
        <f>IF(AND(O2994=B$23,Q2994=B$24),MAX(K$3:K2993)+1,0)</f>
        <v>0</v>
      </c>
    </row>
    <row r="2995" spans="10:11" ht="15" customHeight="1" x14ac:dyDescent="0.15">
      <c r="J2995" s="3">
        <f>IF(T2995="",0,IF(INT(LEFT(T2995,C$21))=B$21,MAX(J$3:J2994)+1,0))</f>
        <v>0</v>
      </c>
      <c r="K2995" s="6">
        <f>IF(AND(O2995=B$23,Q2995=B$24),MAX(K$3:K2994)+1,0)</f>
        <v>0</v>
      </c>
    </row>
    <row r="2996" spans="10:11" ht="15" customHeight="1" x14ac:dyDescent="0.15">
      <c r="J2996" s="3">
        <f>IF(T2996="",0,IF(INT(LEFT(T2996,C$21))=B$21,MAX(J$3:J2995)+1,0))</f>
        <v>0</v>
      </c>
      <c r="K2996" s="6">
        <f>IF(AND(O2996=B$23,Q2996=B$24),MAX(K$3:K2995)+1,0)</f>
        <v>0</v>
      </c>
    </row>
    <row r="2997" spans="10:11" ht="15" customHeight="1" x14ac:dyDescent="0.15">
      <c r="J2997" s="3">
        <f>IF(T2997="",0,IF(INT(LEFT(T2997,C$21))=B$21,MAX(J$3:J2996)+1,0))</f>
        <v>0</v>
      </c>
      <c r="K2997" s="6">
        <f>IF(AND(O2997=B$23,Q2997=B$24),MAX(K$3:K2996)+1,0)</f>
        <v>0</v>
      </c>
    </row>
    <row r="2998" spans="10:11" ht="15" customHeight="1" x14ac:dyDescent="0.15">
      <c r="J2998" s="3">
        <f>IF(T2998="",0,IF(INT(LEFT(T2998,C$21))=B$21,MAX(J$3:J2997)+1,0))</f>
        <v>0</v>
      </c>
      <c r="K2998" s="6">
        <f>IF(AND(O2998=B$23,Q2998=B$24),MAX(K$3:K2997)+1,0)</f>
        <v>0</v>
      </c>
    </row>
    <row r="2999" spans="10:11" ht="15" customHeight="1" x14ac:dyDescent="0.15">
      <c r="J2999" s="3">
        <f>IF(T2999="",0,IF(INT(LEFT(T2999,C$21))=B$21,MAX(J$3:J2998)+1,0))</f>
        <v>0</v>
      </c>
      <c r="K2999" s="6">
        <f>IF(AND(O2999=B$23,Q2999=B$24),MAX(K$3:K2998)+1,0)</f>
        <v>0</v>
      </c>
    </row>
    <row r="3000" spans="10:11" ht="15" customHeight="1" x14ac:dyDescent="0.15">
      <c r="J3000" s="3">
        <f>IF(T3000="",0,IF(INT(LEFT(T3000,C$21))=B$21,MAX(J$3:J2999)+1,0))</f>
        <v>0</v>
      </c>
      <c r="K3000" s="6">
        <f>IF(AND(O3000=B$23,Q3000=B$24),MAX(K$3:K2999)+1,0)</f>
        <v>0</v>
      </c>
    </row>
    <row r="3001" spans="10:11" ht="15" customHeight="1" x14ac:dyDescent="0.15">
      <c r="J3001" s="3">
        <f>IF(T3001="",0,IF(INT(LEFT(T3001,C$21))=B$21,MAX(J$3:J3000)+1,0))</f>
        <v>0</v>
      </c>
      <c r="K3001" s="6">
        <f>IF(AND(O3001=B$23,Q3001=B$24),MAX(K$3:K3000)+1,0)</f>
        <v>0</v>
      </c>
    </row>
    <row r="3002" spans="10:11" ht="15" customHeight="1" x14ac:dyDescent="0.15">
      <c r="J3002" s="3">
        <f>IF(T3002="",0,IF(INT(LEFT(T3002,C$21))=B$21,MAX(J$3:J3001)+1,0))</f>
        <v>0</v>
      </c>
      <c r="K3002" s="6">
        <f>IF(AND(O3002=B$23,Q3002=B$24),MAX(K$3:K3001)+1,0)</f>
        <v>0</v>
      </c>
    </row>
    <row r="3003" spans="10:11" ht="15" customHeight="1" x14ac:dyDescent="0.15">
      <c r="J3003" s="3">
        <f>IF(T3003="",0,IF(INT(LEFT(T3003,C$21))=B$21,MAX(J$3:J3002)+1,0))</f>
        <v>0</v>
      </c>
      <c r="K3003" s="6">
        <f>IF(AND(O3003=B$23,Q3003=B$24),MAX(K$3:K3002)+1,0)</f>
        <v>0</v>
      </c>
    </row>
    <row r="3004" spans="10:11" ht="15" customHeight="1" x14ac:dyDescent="0.15">
      <c r="J3004" s="3">
        <f>IF(T3004="",0,IF(INT(LEFT(T3004,C$21))=B$21,MAX(J$3:J3003)+1,0))</f>
        <v>0</v>
      </c>
      <c r="K3004" s="6">
        <f>IF(AND(O3004=B$23,Q3004=B$24),MAX(K$3:K3003)+1,0)</f>
        <v>0</v>
      </c>
    </row>
    <row r="3005" spans="10:11" ht="15" customHeight="1" x14ac:dyDescent="0.15">
      <c r="J3005" s="3">
        <f>IF(T3005="",0,IF(INT(LEFT(T3005,C$21))=B$21,MAX(J$3:J3004)+1,0))</f>
        <v>0</v>
      </c>
      <c r="K3005" s="6">
        <f>IF(AND(O3005=B$23,Q3005=B$24),MAX(K$3:K3004)+1,0)</f>
        <v>0</v>
      </c>
    </row>
    <row r="3006" spans="10:11" ht="15" customHeight="1" x14ac:dyDescent="0.15">
      <c r="J3006" s="3">
        <f>IF(T3006="",0,IF(INT(LEFT(T3006,C$21))=B$21,MAX(J$3:J3005)+1,0))</f>
        <v>0</v>
      </c>
      <c r="K3006" s="6">
        <f>IF(AND(O3006=B$23,Q3006=B$24),MAX(K$3:K3005)+1,0)</f>
        <v>0</v>
      </c>
    </row>
    <row r="3007" spans="10:11" ht="15" customHeight="1" x14ac:dyDescent="0.15">
      <c r="J3007" s="3">
        <f>IF(T3007="",0,IF(INT(LEFT(T3007,C$21))=B$21,MAX(J$3:J3006)+1,0))</f>
        <v>0</v>
      </c>
      <c r="K3007" s="6">
        <f>IF(AND(O3007=B$23,Q3007=B$24),MAX(K$3:K3006)+1,0)</f>
        <v>0</v>
      </c>
    </row>
    <row r="3008" spans="10:11" ht="15" customHeight="1" x14ac:dyDescent="0.15">
      <c r="J3008" s="3">
        <f>IF(T3008="",0,IF(INT(LEFT(T3008,C$21))=B$21,MAX(J$3:J3007)+1,0))</f>
        <v>0</v>
      </c>
      <c r="K3008" s="6">
        <f>IF(AND(O3008=B$23,Q3008=B$24),MAX(K$3:K3007)+1,0)</f>
        <v>0</v>
      </c>
    </row>
    <row r="3009" spans="10:11" ht="15" customHeight="1" x14ac:dyDescent="0.15">
      <c r="J3009" s="3">
        <f>IF(T3009="",0,IF(INT(LEFT(T3009,C$21))=B$21,MAX(J$3:J3008)+1,0))</f>
        <v>0</v>
      </c>
      <c r="K3009" s="6">
        <f>IF(AND(O3009=B$23,Q3009=B$24),MAX(K$3:K3008)+1,0)</f>
        <v>0</v>
      </c>
    </row>
    <row r="3010" spans="10:11" ht="15" customHeight="1" x14ac:dyDescent="0.15">
      <c r="J3010" s="3">
        <f>IF(T3010="",0,IF(INT(LEFT(T3010,C$21))=B$21,MAX(J$3:J3009)+1,0))</f>
        <v>0</v>
      </c>
      <c r="K3010" s="6">
        <f>IF(AND(O3010=B$23,Q3010=B$24),MAX(K$3:K3009)+1,0)</f>
        <v>0</v>
      </c>
    </row>
    <row r="3011" spans="10:11" ht="15" customHeight="1" x14ac:dyDescent="0.15">
      <c r="J3011" s="3">
        <f>IF(T3011="",0,IF(INT(LEFT(T3011,C$21))=B$21,MAX(J$3:J3010)+1,0))</f>
        <v>0</v>
      </c>
      <c r="K3011" s="6">
        <f>IF(AND(O3011=B$23,Q3011=B$24),MAX(K$3:K3010)+1,0)</f>
        <v>0</v>
      </c>
    </row>
    <row r="3012" spans="10:11" ht="15" customHeight="1" x14ac:dyDescent="0.15">
      <c r="J3012" s="3">
        <f>IF(T3012="",0,IF(INT(LEFT(T3012,C$21))=B$21,MAX(J$3:J3011)+1,0))</f>
        <v>0</v>
      </c>
      <c r="K3012" s="6">
        <f>IF(AND(O3012=B$23,Q3012=B$24),MAX(K$3:K3011)+1,0)</f>
        <v>0</v>
      </c>
    </row>
    <row r="3013" spans="10:11" ht="15" customHeight="1" x14ac:dyDescent="0.15">
      <c r="J3013" s="3">
        <f>IF(T3013="",0,IF(INT(LEFT(T3013,C$21))=B$21,MAX(J$3:J3012)+1,0))</f>
        <v>0</v>
      </c>
      <c r="K3013" s="6">
        <f>IF(AND(O3013=B$23,Q3013=B$24),MAX(K$3:K3012)+1,0)</f>
        <v>0</v>
      </c>
    </row>
    <row r="3014" spans="10:11" ht="15" customHeight="1" x14ac:dyDescent="0.15">
      <c r="J3014" s="3">
        <f>IF(T3014="",0,IF(INT(LEFT(T3014,C$21))=B$21,MAX(J$3:J3013)+1,0))</f>
        <v>0</v>
      </c>
      <c r="K3014" s="6">
        <f>IF(AND(O3014=B$23,Q3014=B$24),MAX(K$3:K3013)+1,0)</f>
        <v>0</v>
      </c>
    </row>
    <row r="3015" spans="10:11" ht="15" customHeight="1" x14ac:dyDescent="0.15">
      <c r="J3015" s="3">
        <f>IF(T3015="",0,IF(INT(LEFT(T3015,C$21))=B$21,MAX(J$3:J3014)+1,0))</f>
        <v>0</v>
      </c>
      <c r="K3015" s="6">
        <f>IF(AND(O3015=B$23,Q3015=B$24),MAX(K$3:K3014)+1,0)</f>
        <v>0</v>
      </c>
    </row>
    <row r="3016" spans="10:11" ht="15" customHeight="1" x14ac:dyDescent="0.15">
      <c r="J3016" s="3">
        <f>IF(T3016="",0,IF(INT(LEFT(T3016,C$21))=B$21,MAX(J$3:J3015)+1,0))</f>
        <v>0</v>
      </c>
      <c r="K3016" s="6">
        <f>IF(AND(O3016=B$23,Q3016=B$24),MAX(K$3:K3015)+1,0)</f>
        <v>0</v>
      </c>
    </row>
    <row r="3017" spans="10:11" ht="15" customHeight="1" x14ac:dyDescent="0.15">
      <c r="J3017" s="3">
        <f>IF(T3017="",0,IF(INT(LEFT(T3017,C$21))=B$21,MAX(J$3:J3016)+1,0))</f>
        <v>0</v>
      </c>
      <c r="K3017" s="6">
        <f>IF(AND(O3017=B$23,Q3017=B$24),MAX(K$3:K3016)+1,0)</f>
        <v>0</v>
      </c>
    </row>
    <row r="3018" spans="10:11" ht="15" customHeight="1" x14ac:dyDescent="0.15">
      <c r="J3018" s="3">
        <f>IF(T3018="",0,IF(INT(LEFT(T3018,C$21))=B$21,MAX(J$3:J3017)+1,0))</f>
        <v>0</v>
      </c>
      <c r="K3018" s="6">
        <f>IF(AND(O3018=B$23,Q3018=B$24),MAX(K$3:K3017)+1,0)</f>
        <v>0</v>
      </c>
    </row>
    <row r="3019" spans="10:11" ht="15" customHeight="1" x14ac:dyDescent="0.15">
      <c r="J3019" s="3">
        <f>IF(T3019="",0,IF(INT(LEFT(T3019,C$21))=B$21,MAX(J$3:J3018)+1,0))</f>
        <v>0</v>
      </c>
      <c r="K3019" s="6">
        <f>IF(AND(O3019=B$23,Q3019=B$24),MAX(K$3:K3018)+1,0)</f>
        <v>0</v>
      </c>
    </row>
    <row r="3020" spans="10:11" ht="15" customHeight="1" x14ac:dyDescent="0.15">
      <c r="J3020" s="3">
        <f>IF(T3020="",0,IF(INT(LEFT(T3020,C$21))=B$21,MAX(J$3:J3019)+1,0))</f>
        <v>0</v>
      </c>
      <c r="K3020" s="6">
        <f>IF(AND(O3020=B$23,Q3020=B$24),MAX(K$3:K3019)+1,0)</f>
        <v>0</v>
      </c>
    </row>
    <row r="3021" spans="10:11" ht="15" customHeight="1" x14ac:dyDescent="0.15">
      <c r="J3021" s="3">
        <f>IF(T3021="",0,IF(INT(LEFT(T3021,C$21))=B$21,MAX(J$3:J3020)+1,0))</f>
        <v>0</v>
      </c>
      <c r="K3021" s="6">
        <f>IF(AND(O3021=B$23,Q3021=B$24),MAX(K$3:K3020)+1,0)</f>
        <v>0</v>
      </c>
    </row>
    <row r="3022" spans="10:11" ht="15" customHeight="1" x14ac:dyDescent="0.15">
      <c r="J3022" s="3">
        <f>IF(T3022="",0,IF(INT(LEFT(T3022,C$21))=B$21,MAX(J$3:J3021)+1,0))</f>
        <v>0</v>
      </c>
      <c r="K3022" s="6">
        <f>IF(AND(O3022=B$23,Q3022=B$24),MAX(K$3:K3021)+1,0)</f>
        <v>0</v>
      </c>
    </row>
    <row r="3023" spans="10:11" ht="15" customHeight="1" x14ac:dyDescent="0.15">
      <c r="J3023" s="3">
        <f>IF(T3023="",0,IF(INT(LEFT(T3023,C$21))=B$21,MAX(J$3:J3022)+1,0))</f>
        <v>0</v>
      </c>
      <c r="K3023" s="6">
        <f>IF(AND(O3023=B$23,Q3023=B$24),MAX(K$3:K3022)+1,0)</f>
        <v>0</v>
      </c>
    </row>
    <row r="3024" spans="10:11" ht="15" customHeight="1" x14ac:dyDescent="0.15">
      <c r="J3024" s="3">
        <f>IF(T3024="",0,IF(INT(LEFT(T3024,C$21))=B$21,MAX(J$3:J3023)+1,0))</f>
        <v>0</v>
      </c>
      <c r="K3024" s="6">
        <f>IF(AND(O3024=B$23,Q3024=B$24),MAX(K$3:K3023)+1,0)</f>
        <v>0</v>
      </c>
    </row>
    <row r="3025" spans="10:11" ht="15" customHeight="1" x14ac:dyDescent="0.15">
      <c r="J3025" s="3">
        <f>IF(T3025="",0,IF(INT(LEFT(T3025,C$21))=B$21,MAX(J$3:J3024)+1,0))</f>
        <v>0</v>
      </c>
      <c r="K3025" s="6">
        <f>IF(AND(O3025=B$23,Q3025=B$24),MAX(K$3:K3024)+1,0)</f>
        <v>0</v>
      </c>
    </row>
    <row r="3026" spans="10:11" ht="15" customHeight="1" x14ac:dyDescent="0.15">
      <c r="J3026" s="3">
        <f>IF(T3026="",0,IF(INT(LEFT(T3026,C$21))=B$21,MAX(J$3:J3025)+1,0))</f>
        <v>0</v>
      </c>
      <c r="K3026" s="6">
        <f>IF(AND(O3026=B$23,Q3026=B$24),MAX(K$3:K3025)+1,0)</f>
        <v>0</v>
      </c>
    </row>
    <row r="3027" spans="10:11" ht="15" customHeight="1" x14ac:dyDescent="0.15">
      <c r="J3027" s="3">
        <f>IF(T3027="",0,IF(INT(LEFT(T3027,C$21))=B$21,MAX(J$3:J3026)+1,0))</f>
        <v>0</v>
      </c>
      <c r="K3027" s="6">
        <f>IF(AND(O3027=B$23,Q3027=B$24),MAX(K$3:K3026)+1,0)</f>
        <v>0</v>
      </c>
    </row>
    <row r="3028" spans="10:11" ht="15" customHeight="1" x14ac:dyDescent="0.15">
      <c r="J3028" s="3">
        <f>IF(T3028="",0,IF(INT(LEFT(T3028,C$21))=B$21,MAX(J$3:J3027)+1,0))</f>
        <v>0</v>
      </c>
      <c r="K3028" s="6">
        <f>IF(AND(O3028=B$23,Q3028=B$24),MAX(K$3:K3027)+1,0)</f>
        <v>0</v>
      </c>
    </row>
    <row r="3029" spans="10:11" ht="15" customHeight="1" x14ac:dyDescent="0.15">
      <c r="J3029" s="3">
        <f>IF(T3029="",0,IF(INT(LEFT(T3029,C$21))=B$21,MAX(J$3:J3028)+1,0))</f>
        <v>0</v>
      </c>
      <c r="K3029" s="6">
        <f>IF(AND(O3029=B$23,Q3029=B$24),MAX(K$3:K3028)+1,0)</f>
        <v>0</v>
      </c>
    </row>
    <row r="3030" spans="10:11" ht="15" customHeight="1" x14ac:dyDescent="0.15">
      <c r="J3030" s="3">
        <f>IF(T3030="",0,IF(INT(LEFT(T3030,C$21))=B$21,MAX(J$3:J3029)+1,0))</f>
        <v>0</v>
      </c>
      <c r="K3030" s="6">
        <f>IF(AND(O3030=B$23,Q3030=B$24),MAX(K$3:K3029)+1,0)</f>
        <v>0</v>
      </c>
    </row>
    <row r="3031" spans="10:11" ht="15" customHeight="1" x14ac:dyDescent="0.15">
      <c r="J3031" s="3">
        <f>IF(T3031="",0,IF(INT(LEFT(T3031,C$21))=B$21,MAX(J$3:J3030)+1,0))</f>
        <v>0</v>
      </c>
      <c r="K3031" s="6">
        <f>IF(AND(O3031=B$23,Q3031=B$24),MAX(K$3:K3030)+1,0)</f>
        <v>0</v>
      </c>
    </row>
    <row r="3032" spans="10:11" ht="15" customHeight="1" x14ac:dyDescent="0.15">
      <c r="J3032" s="3">
        <f>IF(T3032="",0,IF(INT(LEFT(T3032,C$21))=B$21,MAX(J$3:J3031)+1,0))</f>
        <v>0</v>
      </c>
      <c r="K3032" s="6">
        <f>IF(AND(O3032=B$23,Q3032=B$24),MAX(K$3:K3031)+1,0)</f>
        <v>0</v>
      </c>
    </row>
    <row r="3033" spans="10:11" ht="15" customHeight="1" x14ac:dyDescent="0.15">
      <c r="J3033" s="3">
        <f>IF(T3033="",0,IF(INT(LEFT(T3033,C$21))=B$21,MAX(J$3:J3032)+1,0))</f>
        <v>0</v>
      </c>
      <c r="K3033" s="6">
        <f>IF(AND(O3033=B$23,Q3033=B$24),MAX(K$3:K3032)+1,0)</f>
        <v>0</v>
      </c>
    </row>
    <row r="3034" spans="10:11" ht="15" customHeight="1" x14ac:dyDescent="0.15">
      <c r="J3034" s="3">
        <f>IF(T3034="",0,IF(INT(LEFT(T3034,C$21))=B$21,MAX(J$3:J3033)+1,0))</f>
        <v>0</v>
      </c>
      <c r="K3034" s="6">
        <f>IF(AND(O3034=B$23,Q3034=B$24),MAX(K$3:K3033)+1,0)</f>
        <v>0</v>
      </c>
    </row>
    <row r="3035" spans="10:11" ht="15" customHeight="1" x14ac:dyDescent="0.15">
      <c r="J3035" s="3">
        <f>IF(T3035="",0,IF(INT(LEFT(T3035,C$21))=B$21,MAX(J$3:J3034)+1,0))</f>
        <v>0</v>
      </c>
      <c r="K3035" s="6">
        <f>IF(AND(O3035=B$23,Q3035=B$24),MAX(K$3:K3034)+1,0)</f>
        <v>0</v>
      </c>
    </row>
    <row r="3036" spans="10:11" ht="15" customHeight="1" x14ac:dyDescent="0.15">
      <c r="J3036" s="3">
        <f>IF(T3036="",0,IF(INT(LEFT(T3036,C$21))=B$21,MAX(J$3:J3035)+1,0))</f>
        <v>0</v>
      </c>
      <c r="K3036" s="6">
        <f>IF(AND(O3036=B$23,Q3036=B$24),MAX(K$3:K3035)+1,0)</f>
        <v>0</v>
      </c>
    </row>
    <row r="3037" spans="10:11" ht="15" customHeight="1" x14ac:dyDescent="0.15">
      <c r="J3037" s="3">
        <f>IF(T3037="",0,IF(INT(LEFT(T3037,C$21))=B$21,MAX(J$3:J3036)+1,0))</f>
        <v>0</v>
      </c>
      <c r="K3037" s="6">
        <f>IF(AND(O3037=B$23,Q3037=B$24),MAX(K$3:K3036)+1,0)</f>
        <v>0</v>
      </c>
    </row>
    <row r="3038" spans="10:11" ht="15" customHeight="1" x14ac:dyDescent="0.15">
      <c r="J3038" s="3">
        <f>IF(T3038="",0,IF(INT(LEFT(T3038,C$21))=B$21,MAX(J$3:J3037)+1,0))</f>
        <v>0</v>
      </c>
      <c r="K3038" s="6">
        <f>IF(AND(O3038=B$23,Q3038=B$24),MAX(K$3:K3037)+1,0)</f>
        <v>0</v>
      </c>
    </row>
    <row r="3039" spans="10:11" ht="15" customHeight="1" x14ac:dyDescent="0.15">
      <c r="J3039" s="3">
        <f>IF(T3039="",0,IF(INT(LEFT(T3039,C$21))=B$21,MAX(J$3:J3038)+1,0))</f>
        <v>0</v>
      </c>
      <c r="K3039" s="6">
        <f>IF(AND(O3039=B$23,Q3039=B$24),MAX(K$3:K3038)+1,0)</f>
        <v>0</v>
      </c>
    </row>
    <row r="3040" spans="10:11" ht="15" customHeight="1" x14ac:dyDescent="0.15">
      <c r="J3040" s="3">
        <f>IF(T3040="",0,IF(INT(LEFT(T3040,C$21))=B$21,MAX(J$3:J3039)+1,0))</f>
        <v>0</v>
      </c>
      <c r="K3040" s="6">
        <f>IF(AND(O3040=B$23,Q3040=B$24),MAX(K$3:K3039)+1,0)</f>
        <v>0</v>
      </c>
    </row>
    <row r="3041" spans="10:11" ht="15" customHeight="1" x14ac:dyDescent="0.15">
      <c r="J3041" s="3">
        <f>IF(T3041="",0,IF(INT(LEFT(T3041,C$21))=B$21,MAX(J$3:J3040)+1,0))</f>
        <v>0</v>
      </c>
      <c r="K3041" s="6">
        <f>IF(AND(O3041=B$23,Q3041=B$24),MAX(K$3:K3040)+1,0)</f>
        <v>0</v>
      </c>
    </row>
    <row r="3042" spans="10:11" ht="15" customHeight="1" x14ac:dyDescent="0.15">
      <c r="J3042" s="3">
        <f>IF(T3042="",0,IF(INT(LEFT(T3042,C$21))=B$21,MAX(J$3:J3041)+1,0))</f>
        <v>0</v>
      </c>
      <c r="K3042" s="6">
        <f>IF(AND(O3042=B$23,Q3042=B$24),MAX(K$3:K3041)+1,0)</f>
        <v>0</v>
      </c>
    </row>
    <row r="3043" spans="10:11" ht="15" customHeight="1" x14ac:dyDescent="0.15">
      <c r="J3043" s="3">
        <f>IF(T3043="",0,IF(INT(LEFT(T3043,C$21))=B$21,MAX(J$3:J3042)+1,0))</f>
        <v>0</v>
      </c>
      <c r="K3043" s="6">
        <f>IF(AND(O3043=B$23,Q3043=B$24),MAX(K$3:K3042)+1,0)</f>
        <v>0</v>
      </c>
    </row>
    <row r="3044" spans="10:11" ht="15" customHeight="1" x14ac:dyDescent="0.15">
      <c r="J3044" s="3">
        <f>IF(T3044="",0,IF(INT(LEFT(T3044,C$21))=B$21,MAX(J$3:J3043)+1,0))</f>
        <v>0</v>
      </c>
      <c r="K3044" s="6">
        <f>IF(AND(O3044=B$23,Q3044=B$24),MAX(K$3:K3043)+1,0)</f>
        <v>0</v>
      </c>
    </row>
    <row r="3045" spans="10:11" ht="15" customHeight="1" x14ac:dyDescent="0.15">
      <c r="J3045" s="3">
        <f>IF(T3045="",0,IF(INT(LEFT(T3045,C$21))=B$21,MAX(J$3:J3044)+1,0))</f>
        <v>0</v>
      </c>
      <c r="K3045" s="6">
        <f>IF(AND(O3045=B$23,Q3045=B$24),MAX(K$3:K3044)+1,0)</f>
        <v>0</v>
      </c>
    </row>
    <row r="3046" spans="10:11" ht="15" customHeight="1" x14ac:dyDescent="0.15">
      <c r="J3046" s="3">
        <f>IF(T3046="",0,IF(INT(LEFT(T3046,C$21))=B$21,MAX(J$3:J3045)+1,0))</f>
        <v>0</v>
      </c>
      <c r="K3046" s="6">
        <f>IF(AND(O3046=B$23,Q3046=B$24),MAX(K$3:K3045)+1,0)</f>
        <v>0</v>
      </c>
    </row>
    <row r="3047" spans="10:11" ht="15" customHeight="1" x14ac:dyDescent="0.15">
      <c r="J3047" s="3">
        <f>IF(T3047="",0,IF(INT(LEFT(T3047,C$21))=B$21,MAX(J$3:J3046)+1,0))</f>
        <v>0</v>
      </c>
      <c r="K3047" s="6">
        <f>IF(AND(O3047=B$23,Q3047=B$24),MAX(K$3:K3046)+1,0)</f>
        <v>0</v>
      </c>
    </row>
    <row r="3048" spans="10:11" ht="15" customHeight="1" x14ac:dyDescent="0.15">
      <c r="J3048" s="3">
        <f>IF(T3048="",0,IF(INT(LEFT(T3048,C$21))=B$21,MAX(J$3:J3047)+1,0))</f>
        <v>0</v>
      </c>
      <c r="K3048" s="6">
        <f>IF(AND(O3048=B$23,Q3048=B$24),MAX(K$3:K3047)+1,0)</f>
        <v>0</v>
      </c>
    </row>
    <row r="3049" spans="10:11" ht="15" customHeight="1" x14ac:dyDescent="0.15">
      <c r="J3049" s="3">
        <f>IF(T3049="",0,IF(INT(LEFT(T3049,C$21))=B$21,MAX(J$3:J3048)+1,0))</f>
        <v>0</v>
      </c>
      <c r="K3049" s="6">
        <f>IF(AND(O3049=B$23,Q3049=B$24),MAX(K$3:K3048)+1,0)</f>
        <v>0</v>
      </c>
    </row>
    <row r="3050" spans="10:11" ht="15" customHeight="1" x14ac:dyDescent="0.15">
      <c r="J3050" s="3">
        <f>IF(T3050="",0,IF(INT(LEFT(T3050,C$21))=B$21,MAX(J$3:J3049)+1,0))</f>
        <v>0</v>
      </c>
      <c r="K3050" s="6">
        <f>IF(AND(O3050=B$23,Q3050=B$24),MAX(K$3:K3049)+1,0)</f>
        <v>0</v>
      </c>
    </row>
    <row r="3051" spans="10:11" ht="15" customHeight="1" x14ac:dyDescent="0.15">
      <c r="J3051" s="3">
        <f>IF(T3051="",0,IF(INT(LEFT(T3051,C$21))=B$21,MAX(J$3:J3050)+1,0))</f>
        <v>0</v>
      </c>
      <c r="K3051" s="6">
        <f>IF(AND(O3051=B$23,Q3051=B$24),MAX(K$3:K3050)+1,0)</f>
        <v>0</v>
      </c>
    </row>
    <row r="3052" spans="10:11" ht="15" customHeight="1" x14ac:dyDescent="0.15">
      <c r="J3052" s="3">
        <f>IF(T3052="",0,IF(INT(LEFT(T3052,C$21))=B$21,MAX(J$3:J3051)+1,0))</f>
        <v>0</v>
      </c>
      <c r="K3052" s="6">
        <f>IF(AND(O3052=B$23,Q3052=B$24),MAX(K$3:K3051)+1,0)</f>
        <v>0</v>
      </c>
    </row>
    <row r="3053" spans="10:11" ht="15" customHeight="1" x14ac:dyDescent="0.15">
      <c r="J3053" s="3">
        <f>IF(T3053="",0,IF(INT(LEFT(T3053,C$21))=B$21,MAX(J$3:J3052)+1,0))</f>
        <v>0</v>
      </c>
      <c r="K3053" s="6">
        <f>IF(AND(O3053=B$23,Q3053=B$24),MAX(K$3:K3052)+1,0)</f>
        <v>0</v>
      </c>
    </row>
    <row r="3054" spans="10:11" ht="15" customHeight="1" x14ac:dyDescent="0.15">
      <c r="J3054" s="3">
        <f>IF(T3054="",0,IF(INT(LEFT(T3054,C$21))=B$21,MAX(J$3:J3053)+1,0))</f>
        <v>0</v>
      </c>
      <c r="K3054" s="6">
        <f>IF(AND(O3054=B$23,Q3054=B$24),MAX(K$3:K3053)+1,0)</f>
        <v>0</v>
      </c>
    </row>
    <row r="3055" spans="10:11" ht="15" customHeight="1" x14ac:dyDescent="0.15">
      <c r="J3055" s="3">
        <f>IF(T3055="",0,IF(INT(LEFT(T3055,C$21))=B$21,MAX(J$3:J3054)+1,0))</f>
        <v>0</v>
      </c>
      <c r="K3055" s="6">
        <f>IF(AND(O3055=B$23,Q3055=B$24),MAX(K$3:K3054)+1,0)</f>
        <v>0</v>
      </c>
    </row>
    <row r="3056" spans="10:11" ht="15" customHeight="1" x14ac:dyDescent="0.15">
      <c r="J3056" s="3">
        <f>IF(T3056="",0,IF(INT(LEFT(T3056,C$21))=B$21,MAX(J$3:J3055)+1,0))</f>
        <v>0</v>
      </c>
      <c r="K3056" s="6">
        <f>IF(AND(O3056=B$23,Q3056=B$24),MAX(K$3:K3055)+1,0)</f>
        <v>0</v>
      </c>
    </row>
    <row r="3057" spans="10:11" ht="15" customHeight="1" x14ac:dyDescent="0.15">
      <c r="J3057" s="3">
        <f>IF(T3057="",0,IF(INT(LEFT(T3057,C$21))=B$21,MAX(J$3:J3056)+1,0))</f>
        <v>0</v>
      </c>
      <c r="K3057" s="6">
        <f>IF(AND(O3057=B$23,Q3057=B$24),MAX(K$3:K3056)+1,0)</f>
        <v>0</v>
      </c>
    </row>
    <row r="3058" spans="10:11" ht="15" customHeight="1" x14ac:dyDescent="0.15">
      <c r="J3058" s="3">
        <f>IF(T3058="",0,IF(INT(LEFT(T3058,C$21))=B$21,MAX(J$3:J3057)+1,0))</f>
        <v>0</v>
      </c>
      <c r="K3058" s="6">
        <f>IF(AND(O3058=B$23,Q3058=B$24),MAX(K$3:K3057)+1,0)</f>
        <v>0</v>
      </c>
    </row>
    <row r="3059" spans="10:11" ht="15" customHeight="1" x14ac:dyDescent="0.15">
      <c r="J3059" s="3">
        <f>IF(T3059="",0,IF(INT(LEFT(T3059,C$21))=B$21,MAX(J$3:J3058)+1,0))</f>
        <v>0</v>
      </c>
      <c r="K3059" s="6">
        <f>IF(AND(O3059=B$23,Q3059=B$24),MAX(K$3:K3058)+1,0)</f>
        <v>0</v>
      </c>
    </row>
    <row r="3060" spans="10:11" ht="15" customHeight="1" x14ac:dyDescent="0.15">
      <c r="J3060" s="3">
        <f>IF(T3060="",0,IF(INT(LEFT(T3060,C$21))=B$21,MAX(J$3:J3059)+1,0))</f>
        <v>0</v>
      </c>
      <c r="K3060" s="6">
        <f>IF(AND(O3060=B$23,Q3060=B$24),MAX(K$3:K3059)+1,0)</f>
        <v>0</v>
      </c>
    </row>
    <row r="3061" spans="10:11" ht="15" customHeight="1" x14ac:dyDescent="0.15">
      <c r="J3061" s="3">
        <f>IF(T3061="",0,IF(INT(LEFT(T3061,C$21))=B$21,MAX(J$3:J3060)+1,0))</f>
        <v>0</v>
      </c>
      <c r="K3061" s="6">
        <f>IF(AND(O3061=B$23,Q3061=B$24),MAX(K$3:K3060)+1,0)</f>
        <v>0</v>
      </c>
    </row>
    <row r="3062" spans="10:11" ht="15" customHeight="1" x14ac:dyDescent="0.15">
      <c r="J3062" s="3">
        <f>IF(T3062="",0,IF(INT(LEFT(T3062,C$21))=B$21,MAX(J$3:J3061)+1,0))</f>
        <v>0</v>
      </c>
      <c r="K3062" s="6">
        <f>IF(AND(O3062=B$23,Q3062=B$24),MAX(K$3:K3061)+1,0)</f>
        <v>0</v>
      </c>
    </row>
    <row r="3063" spans="10:11" ht="15" customHeight="1" x14ac:dyDescent="0.15">
      <c r="J3063" s="3">
        <f>IF(T3063="",0,IF(INT(LEFT(T3063,C$21))=B$21,MAX(J$3:J3062)+1,0))</f>
        <v>0</v>
      </c>
      <c r="K3063" s="6">
        <f>IF(AND(O3063=B$23,Q3063=B$24),MAX(K$3:K3062)+1,0)</f>
        <v>0</v>
      </c>
    </row>
    <row r="3064" spans="10:11" ht="15" customHeight="1" x14ac:dyDescent="0.15">
      <c r="J3064" s="3">
        <f>IF(T3064="",0,IF(INT(LEFT(T3064,C$21))=B$21,MAX(J$3:J3063)+1,0))</f>
        <v>0</v>
      </c>
      <c r="K3064" s="6">
        <f>IF(AND(O3064=B$23,Q3064=B$24),MAX(K$3:K3063)+1,0)</f>
        <v>0</v>
      </c>
    </row>
    <row r="3065" spans="10:11" ht="15" customHeight="1" x14ac:dyDescent="0.15">
      <c r="J3065" s="3">
        <f>IF(T3065="",0,IF(INT(LEFT(T3065,C$21))=B$21,MAX(J$3:J3064)+1,0))</f>
        <v>0</v>
      </c>
      <c r="K3065" s="6">
        <f>IF(AND(O3065=B$23,Q3065=B$24),MAX(K$3:K3064)+1,0)</f>
        <v>0</v>
      </c>
    </row>
    <row r="3066" spans="10:11" ht="15" customHeight="1" x14ac:dyDescent="0.15">
      <c r="J3066" s="3">
        <f>IF(T3066="",0,IF(INT(LEFT(T3066,C$21))=B$21,MAX(J$3:J3065)+1,0))</f>
        <v>0</v>
      </c>
      <c r="K3066" s="6">
        <f>IF(AND(O3066=B$23,Q3066=B$24),MAX(K$3:K3065)+1,0)</f>
        <v>0</v>
      </c>
    </row>
    <row r="3067" spans="10:11" ht="15" customHeight="1" x14ac:dyDescent="0.15">
      <c r="J3067" s="3">
        <f>IF(T3067="",0,IF(INT(LEFT(T3067,C$21))=B$21,MAX(J$3:J3066)+1,0))</f>
        <v>0</v>
      </c>
      <c r="K3067" s="6">
        <f>IF(AND(O3067=B$23,Q3067=B$24),MAX(K$3:K3066)+1,0)</f>
        <v>0</v>
      </c>
    </row>
    <row r="3068" spans="10:11" ht="15" customHeight="1" x14ac:dyDescent="0.15">
      <c r="J3068" s="3">
        <f>IF(T3068="",0,IF(INT(LEFT(T3068,C$21))=B$21,MAX(J$3:J3067)+1,0))</f>
        <v>0</v>
      </c>
      <c r="K3068" s="6">
        <f>IF(AND(O3068=B$23,Q3068=B$24),MAX(K$3:K3067)+1,0)</f>
        <v>0</v>
      </c>
    </row>
    <row r="3069" spans="10:11" ht="15" customHeight="1" x14ac:dyDescent="0.15">
      <c r="J3069" s="3">
        <f>IF(T3069="",0,IF(INT(LEFT(T3069,C$21))=B$21,MAX(J$3:J3068)+1,0))</f>
        <v>0</v>
      </c>
      <c r="K3069" s="6">
        <f>IF(AND(O3069=B$23,Q3069=B$24),MAX(K$3:K3068)+1,0)</f>
        <v>0</v>
      </c>
    </row>
    <row r="3070" spans="10:11" ht="15" customHeight="1" x14ac:dyDescent="0.15">
      <c r="J3070" s="3">
        <f>IF(T3070="",0,IF(INT(LEFT(T3070,C$21))=B$21,MAX(J$3:J3069)+1,0))</f>
        <v>0</v>
      </c>
      <c r="K3070" s="6">
        <f>IF(AND(O3070=B$23,Q3070=B$24),MAX(K$3:K3069)+1,0)</f>
        <v>0</v>
      </c>
    </row>
    <row r="3071" spans="10:11" ht="15" customHeight="1" x14ac:dyDescent="0.15">
      <c r="J3071" s="3">
        <f>IF(T3071="",0,IF(INT(LEFT(T3071,C$21))=B$21,MAX(J$3:J3070)+1,0))</f>
        <v>0</v>
      </c>
      <c r="K3071" s="6">
        <f>IF(AND(O3071=B$23,Q3071=B$24),MAX(K$3:K3070)+1,0)</f>
        <v>0</v>
      </c>
    </row>
    <row r="3072" spans="10:11" ht="15" customHeight="1" x14ac:dyDescent="0.15">
      <c r="J3072" s="3">
        <f>IF(T3072="",0,IF(INT(LEFT(T3072,C$21))=B$21,MAX(J$3:J3071)+1,0))</f>
        <v>0</v>
      </c>
      <c r="K3072" s="6">
        <f>IF(AND(O3072=B$23,Q3072=B$24),MAX(K$3:K3071)+1,0)</f>
        <v>0</v>
      </c>
    </row>
    <row r="3073" spans="10:11" ht="15" customHeight="1" x14ac:dyDescent="0.15">
      <c r="J3073" s="3">
        <f>IF(T3073="",0,IF(INT(LEFT(T3073,C$21))=B$21,MAX(J$3:J3072)+1,0))</f>
        <v>0</v>
      </c>
      <c r="K3073" s="6">
        <f>IF(AND(O3073=B$23,Q3073=B$24),MAX(K$3:K3072)+1,0)</f>
        <v>0</v>
      </c>
    </row>
    <row r="3074" spans="10:11" ht="15" customHeight="1" x14ac:dyDescent="0.15">
      <c r="J3074" s="3">
        <f>IF(T3074="",0,IF(INT(LEFT(T3074,C$21))=B$21,MAX(J$3:J3073)+1,0))</f>
        <v>0</v>
      </c>
      <c r="K3074" s="6">
        <f>IF(AND(O3074=B$23,Q3074=B$24),MAX(K$3:K3073)+1,0)</f>
        <v>0</v>
      </c>
    </row>
    <row r="3075" spans="10:11" ht="15" customHeight="1" x14ac:dyDescent="0.15">
      <c r="J3075" s="3">
        <f>IF(T3075="",0,IF(INT(LEFT(T3075,C$21))=B$21,MAX(J$3:J3074)+1,0))</f>
        <v>0</v>
      </c>
      <c r="K3075" s="6">
        <f>IF(AND(O3075=B$23,Q3075=B$24),MAX(K$3:K3074)+1,0)</f>
        <v>0</v>
      </c>
    </row>
    <row r="3076" spans="10:11" ht="15" customHeight="1" x14ac:dyDescent="0.15">
      <c r="J3076" s="3">
        <f>IF(T3076="",0,IF(INT(LEFT(T3076,C$21))=B$21,MAX(J$3:J3075)+1,0))</f>
        <v>0</v>
      </c>
      <c r="K3076" s="6">
        <f>IF(AND(O3076=B$23,Q3076=B$24),MAX(K$3:K3075)+1,0)</f>
        <v>0</v>
      </c>
    </row>
    <row r="3077" spans="10:11" ht="15" customHeight="1" x14ac:dyDescent="0.15">
      <c r="J3077" s="3">
        <f>IF(T3077="",0,IF(INT(LEFT(T3077,C$21))=B$21,MAX(J$3:J3076)+1,0))</f>
        <v>0</v>
      </c>
      <c r="K3077" s="6">
        <f>IF(AND(O3077=B$23,Q3077=B$24),MAX(K$3:K3076)+1,0)</f>
        <v>0</v>
      </c>
    </row>
    <row r="3078" spans="10:11" ht="15" customHeight="1" x14ac:dyDescent="0.15">
      <c r="J3078" s="3">
        <f>IF(T3078="",0,IF(INT(LEFT(T3078,C$21))=B$21,MAX(J$3:J3077)+1,0))</f>
        <v>0</v>
      </c>
      <c r="K3078" s="6">
        <f>IF(AND(O3078=B$23,Q3078=B$24),MAX(K$3:K3077)+1,0)</f>
        <v>0</v>
      </c>
    </row>
    <row r="3079" spans="10:11" ht="15" customHeight="1" x14ac:dyDescent="0.15">
      <c r="J3079" s="3">
        <f>IF(T3079="",0,IF(INT(LEFT(T3079,C$21))=B$21,MAX(J$3:J3078)+1,0))</f>
        <v>0</v>
      </c>
      <c r="K3079" s="6">
        <f>IF(AND(O3079=B$23,Q3079=B$24),MAX(K$3:K3078)+1,0)</f>
        <v>0</v>
      </c>
    </row>
    <row r="3080" spans="10:11" ht="15" customHeight="1" x14ac:dyDescent="0.15">
      <c r="J3080" s="3">
        <f>IF(T3080="",0,IF(INT(LEFT(T3080,C$21))=B$21,MAX(J$3:J3079)+1,0))</f>
        <v>0</v>
      </c>
      <c r="K3080" s="6">
        <f>IF(AND(O3080=B$23,Q3080=B$24),MAX(K$3:K3079)+1,0)</f>
        <v>0</v>
      </c>
    </row>
    <row r="3081" spans="10:11" ht="15" customHeight="1" x14ac:dyDescent="0.15">
      <c r="J3081" s="3">
        <f>IF(T3081="",0,IF(INT(LEFT(T3081,C$21))=B$21,MAX(J$3:J3080)+1,0))</f>
        <v>0</v>
      </c>
      <c r="K3081" s="6">
        <f>IF(AND(O3081=B$23,Q3081=B$24),MAX(K$3:K3080)+1,0)</f>
        <v>0</v>
      </c>
    </row>
    <row r="3082" spans="10:11" ht="15" customHeight="1" x14ac:dyDescent="0.15">
      <c r="J3082" s="3">
        <f>IF(T3082="",0,IF(INT(LEFT(T3082,C$21))=B$21,MAX(J$3:J3081)+1,0))</f>
        <v>0</v>
      </c>
      <c r="K3082" s="6">
        <f>IF(AND(O3082=B$23,Q3082=B$24),MAX(K$3:K3081)+1,0)</f>
        <v>0</v>
      </c>
    </row>
    <row r="3083" spans="10:11" ht="15" customHeight="1" x14ac:dyDescent="0.15">
      <c r="J3083" s="3">
        <f>IF(T3083="",0,IF(INT(LEFT(T3083,C$21))=B$21,MAX(J$3:J3082)+1,0))</f>
        <v>0</v>
      </c>
      <c r="K3083" s="6">
        <f>IF(AND(O3083=B$23,Q3083=B$24),MAX(K$3:K3082)+1,0)</f>
        <v>0</v>
      </c>
    </row>
    <row r="3084" spans="10:11" ht="15" customHeight="1" x14ac:dyDescent="0.15">
      <c r="J3084" s="3">
        <f>IF(T3084="",0,IF(INT(LEFT(T3084,C$21))=B$21,MAX(J$3:J3083)+1,0))</f>
        <v>0</v>
      </c>
      <c r="K3084" s="6">
        <f>IF(AND(O3084=B$23,Q3084=B$24),MAX(K$3:K3083)+1,0)</f>
        <v>0</v>
      </c>
    </row>
    <row r="3085" spans="10:11" ht="15" customHeight="1" x14ac:dyDescent="0.15">
      <c r="J3085" s="3">
        <f>IF(T3085="",0,IF(INT(LEFT(T3085,C$21))=B$21,MAX(J$3:J3084)+1,0))</f>
        <v>0</v>
      </c>
      <c r="K3085" s="6">
        <f>IF(AND(O3085=B$23,Q3085=B$24),MAX(K$3:K3084)+1,0)</f>
        <v>0</v>
      </c>
    </row>
    <row r="3086" spans="10:11" ht="15" customHeight="1" x14ac:dyDescent="0.15">
      <c r="J3086" s="3">
        <f>IF(T3086="",0,IF(INT(LEFT(T3086,C$21))=B$21,MAX(J$3:J3085)+1,0))</f>
        <v>0</v>
      </c>
      <c r="K3086" s="6">
        <f>IF(AND(O3086=B$23,Q3086=B$24),MAX(K$3:K3085)+1,0)</f>
        <v>0</v>
      </c>
    </row>
    <row r="3087" spans="10:11" ht="15" customHeight="1" x14ac:dyDescent="0.15">
      <c r="J3087" s="3">
        <f>IF(T3087="",0,IF(INT(LEFT(T3087,C$21))=B$21,MAX(J$3:J3086)+1,0))</f>
        <v>0</v>
      </c>
      <c r="K3087" s="6">
        <f>IF(AND(O3087=B$23,Q3087=B$24),MAX(K$3:K3086)+1,0)</f>
        <v>0</v>
      </c>
    </row>
    <row r="3088" spans="10:11" ht="15" customHeight="1" x14ac:dyDescent="0.15">
      <c r="J3088" s="3">
        <f>IF(T3088="",0,IF(INT(LEFT(T3088,C$21))=B$21,MAX(J$3:J3087)+1,0))</f>
        <v>0</v>
      </c>
      <c r="K3088" s="6">
        <f>IF(AND(O3088=B$23,Q3088=B$24),MAX(K$3:K3087)+1,0)</f>
        <v>0</v>
      </c>
    </row>
    <row r="3089" spans="10:11" ht="15" customHeight="1" x14ac:dyDescent="0.15">
      <c r="J3089" s="3">
        <f>IF(T3089="",0,IF(INT(LEFT(T3089,C$21))=B$21,MAX(J$3:J3088)+1,0))</f>
        <v>0</v>
      </c>
      <c r="K3089" s="6">
        <f>IF(AND(O3089=B$23,Q3089=B$24),MAX(K$3:K3088)+1,0)</f>
        <v>0</v>
      </c>
    </row>
    <row r="3090" spans="10:11" ht="15" customHeight="1" x14ac:dyDescent="0.15">
      <c r="J3090" s="3">
        <f>IF(T3090="",0,IF(INT(LEFT(T3090,C$21))=B$21,MAX(J$3:J3089)+1,0))</f>
        <v>0</v>
      </c>
      <c r="K3090" s="6">
        <f>IF(AND(O3090=B$23,Q3090=B$24),MAX(K$3:K3089)+1,0)</f>
        <v>0</v>
      </c>
    </row>
    <row r="3091" spans="10:11" ht="15" customHeight="1" x14ac:dyDescent="0.15">
      <c r="J3091" s="3">
        <f>IF(T3091="",0,IF(INT(LEFT(T3091,C$21))=B$21,MAX(J$3:J3090)+1,0))</f>
        <v>0</v>
      </c>
      <c r="K3091" s="6">
        <f>IF(AND(O3091=B$23,Q3091=B$24),MAX(K$3:K3090)+1,0)</f>
        <v>0</v>
      </c>
    </row>
    <row r="3092" spans="10:11" ht="15" customHeight="1" x14ac:dyDescent="0.15">
      <c r="J3092" s="3">
        <f>IF(T3092="",0,IF(INT(LEFT(T3092,C$21))=B$21,MAX(J$3:J3091)+1,0))</f>
        <v>0</v>
      </c>
      <c r="K3092" s="6">
        <f>IF(AND(O3092=B$23,Q3092=B$24),MAX(K$3:K3091)+1,0)</f>
        <v>0</v>
      </c>
    </row>
    <row r="3093" spans="10:11" ht="15" customHeight="1" x14ac:dyDescent="0.15">
      <c r="J3093" s="3">
        <f>IF(T3093="",0,IF(INT(LEFT(T3093,C$21))=B$21,MAX(J$3:J3092)+1,0))</f>
        <v>0</v>
      </c>
      <c r="K3093" s="6">
        <f>IF(AND(O3093=B$23,Q3093=B$24),MAX(K$3:K3092)+1,0)</f>
        <v>0</v>
      </c>
    </row>
    <row r="3094" spans="10:11" ht="15" customHeight="1" x14ac:dyDescent="0.15">
      <c r="J3094" s="3">
        <f>IF(T3094="",0,IF(INT(LEFT(T3094,C$21))=B$21,MAX(J$3:J3093)+1,0))</f>
        <v>0</v>
      </c>
      <c r="K3094" s="6">
        <f>IF(AND(O3094=B$23,Q3094=B$24),MAX(K$3:K3093)+1,0)</f>
        <v>0</v>
      </c>
    </row>
    <row r="3095" spans="10:11" ht="15" customHeight="1" x14ac:dyDescent="0.15">
      <c r="J3095" s="3">
        <f>IF(T3095="",0,IF(INT(LEFT(T3095,C$21))=B$21,MAX(J$3:J3094)+1,0))</f>
        <v>0</v>
      </c>
      <c r="K3095" s="6">
        <f>IF(AND(O3095=B$23,Q3095=B$24),MAX(K$3:K3094)+1,0)</f>
        <v>0</v>
      </c>
    </row>
    <row r="3096" spans="10:11" ht="15" customHeight="1" x14ac:dyDescent="0.15">
      <c r="J3096" s="3">
        <f>IF(T3096="",0,IF(INT(LEFT(T3096,C$21))=B$21,MAX(J$3:J3095)+1,0))</f>
        <v>0</v>
      </c>
      <c r="K3096" s="6">
        <f>IF(AND(O3096=B$23,Q3096=B$24),MAX(K$3:K3095)+1,0)</f>
        <v>0</v>
      </c>
    </row>
    <row r="3097" spans="10:11" ht="15" customHeight="1" x14ac:dyDescent="0.15">
      <c r="J3097" s="3">
        <f>IF(T3097="",0,IF(INT(LEFT(T3097,C$21))=B$21,MAX(J$3:J3096)+1,0))</f>
        <v>0</v>
      </c>
      <c r="K3097" s="6">
        <f>IF(AND(O3097=B$23,Q3097=B$24),MAX(K$3:K3096)+1,0)</f>
        <v>0</v>
      </c>
    </row>
    <row r="3098" spans="10:11" ht="15" customHeight="1" x14ac:dyDescent="0.15">
      <c r="J3098" s="3">
        <f>IF(T3098="",0,IF(INT(LEFT(T3098,C$21))=B$21,MAX(J$3:J3097)+1,0))</f>
        <v>0</v>
      </c>
      <c r="K3098" s="6">
        <f>IF(AND(O3098=B$23,Q3098=B$24),MAX(K$3:K3097)+1,0)</f>
        <v>0</v>
      </c>
    </row>
    <row r="3099" spans="10:11" ht="15" customHeight="1" x14ac:dyDescent="0.15">
      <c r="J3099" s="3">
        <f>IF(T3099="",0,IF(INT(LEFT(T3099,C$21))=B$21,MAX(J$3:J3098)+1,0))</f>
        <v>0</v>
      </c>
      <c r="K3099" s="6">
        <f>IF(AND(O3099=B$23,Q3099=B$24),MAX(K$3:K3098)+1,0)</f>
        <v>0</v>
      </c>
    </row>
    <row r="3100" spans="10:11" ht="15" customHeight="1" x14ac:dyDescent="0.15">
      <c r="J3100" s="3">
        <f>IF(T3100="",0,IF(INT(LEFT(T3100,C$21))=B$21,MAX(J$3:J3099)+1,0))</f>
        <v>0</v>
      </c>
      <c r="K3100" s="6">
        <f>IF(AND(O3100=B$23,Q3100=B$24),MAX(K$3:K3099)+1,0)</f>
        <v>0</v>
      </c>
    </row>
    <row r="3101" spans="10:11" ht="15" customHeight="1" x14ac:dyDescent="0.15">
      <c r="J3101" s="3">
        <f>IF(T3101="",0,IF(INT(LEFT(T3101,C$21))=B$21,MAX(J$3:J3100)+1,0))</f>
        <v>0</v>
      </c>
      <c r="K3101" s="6">
        <f>IF(AND(O3101=B$23,Q3101=B$24),MAX(K$3:K3100)+1,0)</f>
        <v>0</v>
      </c>
    </row>
    <row r="3102" spans="10:11" ht="15" customHeight="1" x14ac:dyDescent="0.15">
      <c r="J3102" s="3">
        <f>IF(T3102="",0,IF(INT(LEFT(T3102,C$21))=B$21,MAX(J$3:J3101)+1,0))</f>
        <v>0</v>
      </c>
      <c r="K3102" s="6">
        <f>IF(AND(O3102=B$23,Q3102=B$24),MAX(K$3:K3101)+1,0)</f>
        <v>0</v>
      </c>
    </row>
    <row r="3103" spans="10:11" ht="15" customHeight="1" x14ac:dyDescent="0.15">
      <c r="J3103" s="3">
        <f>IF(T3103="",0,IF(INT(LEFT(T3103,C$21))=B$21,MAX(J$3:J3102)+1,0))</f>
        <v>0</v>
      </c>
      <c r="K3103" s="6">
        <f>IF(AND(O3103=B$23,Q3103=B$24),MAX(K$3:K3102)+1,0)</f>
        <v>0</v>
      </c>
    </row>
    <row r="3104" spans="10:11" ht="15" customHeight="1" x14ac:dyDescent="0.15">
      <c r="J3104" s="3">
        <f>IF(T3104="",0,IF(INT(LEFT(T3104,C$21))=B$21,MAX(J$3:J3103)+1,0))</f>
        <v>0</v>
      </c>
      <c r="K3104" s="6">
        <f>IF(AND(O3104=B$23,Q3104=B$24),MAX(K$3:K3103)+1,0)</f>
        <v>0</v>
      </c>
    </row>
    <row r="3105" spans="10:11" ht="15" customHeight="1" x14ac:dyDescent="0.15">
      <c r="J3105" s="3">
        <f>IF(T3105="",0,IF(INT(LEFT(T3105,C$21))=B$21,MAX(J$3:J3104)+1,0))</f>
        <v>0</v>
      </c>
      <c r="K3105" s="6">
        <f>IF(AND(O3105=B$23,Q3105=B$24),MAX(K$3:K3104)+1,0)</f>
        <v>0</v>
      </c>
    </row>
    <row r="3106" spans="10:11" ht="15" customHeight="1" x14ac:dyDescent="0.15">
      <c r="J3106" s="3">
        <f>IF(T3106="",0,IF(INT(LEFT(T3106,C$21))=B$21,MAX(J$3:J3105)+1,0))</f>
        <v>0</v>
      </c>
      <c r="K3106" s="6">
        <f>IF(AND(O3106=B$23,Q3106=B$24),MAX(K$3:K3105)+1,0)</f>
        <v>0</v>
      </c>
    </row>
    <row r="3107" spans="10:11" ht="15" customHeight="1" x14ac:dyDescent="0.15">
      <c r="J3107" s="3">
        <f>IF(T3107="",0,IF(INT(LEFT(T3107,C$21))=B$21,MAX(J$3:J3106)+1,0))</f>
        <v>0</v>
      </c>
      <c r="K3107" s="6">
        <f>IF(AND(O3107=B$23,Q3107=B$24),MAX(K$3:K3106)+1,0)</f>
        <v>0</v>
      </c>
    </row>
    <row r="3108" spans="10:11" ht="15" customHeight="1" x14ac:dyDescent="0.15">
      <c r="J3108" s="3">
        <f>IF(T3108="",0,IF(INT(LEFT(T3108,C$21))=B$21,MAX(J$3:J3107)+1,0))</f>
        <v>0</v>
      </c>
      <c r="K3108" s="6">
        <f>IF(AND(O3108=B$23,Q3108=B$24),MAX(K$3:K3107)+1,0)</f>
        <v>0</v>
      </c>
    </row>
    <row r="3109" spans="10:11" ht="15" customHeight="1" x14ac:dyDescent="0.15">
      <c r="J3109" s="3">
        <f>IF(T3109="",0,IF(INT(LEFT(T3109,C$21))=B$21,MAX(J$3:J3108)+1,0))</f>
        <v>0</v>
      </c>
      <c r="K3109" s="6">
        <f>IF(AND(O3109=B$23,Q3109=B$24),MAX(K$3:K3108)+1,0)</f>
        <v>0</v>
      </c>
    </row>
    <row r="3110" spans="10:11" ht="15" customHeight="1" x14ac:dyDescent="0.15">
      <c r="J3110" s="3">
        <f>IF(T3110="",0,IF(INT(LEFT(T3110,C$21))=B$21,MAX(J$3:J3109)+1,0))</f>
        <v>0</v>
      </c>
      <c r="K3110" s="6">
        <f>IF(AND(O3110=B$23,Q3110=B$24),MAX(K$3:K3109)+1,0)</f>
        <v>0</v>
      </c>
    </row>
    <row r="3111" spans="10:11" ht="15" customHeight="1" x14ac:dyDescent="0.15">
      <c r="J3111" s="3">
        <f>IF(T3111="",0,IF(INT(LEFT(T3111,C$21))=B$21,MAX(J$3:J3110)+1,0))</f>
        <v>0</v>
      </c>
      <c r="K3111" s="6">
        <f>IF(AND(O3111=B$23,Q3111=B$24),MAX(K$3:K3110)+1,0)</f>
        <v>0</v>
      </c>
    </row>
    <row r="3112" spans="10:11" ht="15" customHeight="1" x14ac:dyDescent="0.15">
      <c r="J3112" s="3">
        <f>IF(T3112="",0,IF(INT(LEFT(T3112,C$21))=B$21,MAX(J$3:J3111)+1,0))</f>
        <v>0</v>
      </c>
      <c r="K3112" s="6">
        <f>IF(AND(O3112=B$23,Q3112=B$24),MAX(K$3:K3111)+1,0)</f>
        <v>0</v>
      </c>
    </row>
    <row r="3113" spans="10:11" ht="15" customHeight="1" x14ac:dyDescent="0.15">
      <c r="J3113" s="3">
        <f>IF(T3113="",0,IF(INT(LEFT(T3113,C$21))=B$21,MAX(J$3:J3112)+1,0))</f>
        <v>0</v>
      </c>
      <c r="K3113" s="6">
        <f>IF(AND(O3113=B$23,Q3113=B$24),MAX(K$3:K3112)+1,0)</f>
        <v>0</v>
      </c>
    </row>
    <row r="3114" spans="10:11" ht="15" customHeight="1" x14ac:dyDescent="0.15">
      <c r="J3114" s="3">
        <f>IF(T3114="",0,IF(INT(LEFT(T3114,C$21))=B$21,MAX(J$3:J3113)+1,0))</f>
        <v>0</v>
      </c>
      <c r="K3114" s="6">
        <f>IF(AND(O3114=B$23,Q3114=B$24),MAX(K$3:K3113)+1,0)</f>
        <v>0</v>
      </c>
    </row>
    <row r="3115" spans="10:11" ht="15" customHeight="1" x14ac:dyDescent="0.15">
      <c r="J3115" s="3">
        <f>IF(T3115="",0,IF(INT(LEFT(T3115,C$21))=B$21,MAX(J$3:J3114)+1,0))</f>
        <v>0</v>
      </c>
      <c r="K3115" s="6">
        <f>IF(AND(O3115=B$23,Q3115=B$24),MAX(K$3:K3114)+1,0)</f>
        <v>0</v>
      </c>
    </row>
    <row r="3116" spans="10:11" ht="15" customHeight="1" x14ac:dyDescent="0.15">
      <c r="J3116" s="3">
        <f>IF(T3116="",0,IF(INT(LEFT(T3116,C$21))=B$21,MAX(J$3:J3115)+1,0))</f>
        <v>0</v>
      </c>
      <c r="K3116" s="6">
        <f>IF(AND(O3116=B$23,Q3116=B$24),MAX(K$3:K3115)+1,0)</f>
        <v>0</v>
      </c>
    </row>
    <row r="3117" spans="10:11" ht="15" customHeight="1" x14ac:dyDescent="0.15">
      <c r="J3117" s="3">
        <f>IF(T3117="",0,IF(INT(LEFT(T3117,C$21))=B$21,MAX(J$3:J3116)+1,0))</f>
        <v>0</v>
      </c>
      <c r="K3117" s="6">
        <f>IF(AND(O3117=B$23,Q3117=B$24),MAX(K$3:K3116)+1,0)</f>
        <v>0</v>
      </c>
    </row>
    <row r="3118" spans="10:11" ht="15" customHeight="1" x14ac:dyDescent="0.15">
      <c r="J3118" s="3">
        <f>IF(T3118="",0,IF(INT(LEFT(T3118,C$21))=B$21,MAX(J$3:J3117)+1,0))</f>
        <v>0</v>
      </c>
      <c r="K3118" s="6">
        <f>IF(AND(O3118=B$23,Q3118=B$24),MAX(K$3:K3117)+1,0)</f>
        <v>0</v>
      </c>
    </row>
    <row r="3119" spans="10:11" ht="15" customHeight="1" x14ac:dyDescent="0.15">
      <c r="J3119" s="3">
        <f>IF(T3119="",0,IF(INT(LEFT(T3119,C$21))=B$21,MAX(J$3:J3118)+1,0))</f>
        <v>0</v>
      </c>
      <c r="K3119" s="6">
        <f>IF(AND(O3119=B$23,Q3119=B$24),MAX(K$3:K3118)+1,0)</f>
        <v>0</v>
      </c>
    </row>
    <row r="3120" spans="10:11" ht="15" customHeight="1" x14ac:dyDescent="0.15">
      <c r="J3120" s="3">
        <f>IF(T3120="",0,IF(INT(LEFT(T3120,C$21))=B$21,MAX(J$3:J3119)+1,0))</f>
        <v>0</v>
      </c>
      <c r="K3120" s="6">
        <f>IF(AND(O3120=B$23,Q3120=B$24),MAX(K$3:K3119)+1,0)</f>
        <v>0</v>
      </c>
    </row>
    <row r="3121" spans="10:11" ht="15" customHeight="1" x14ac:dyDescent="0.15">
      <c r="J3121" s="3">
        <f>IF(T3121="",0,IF(INT(LEFT(T3121,C$21))=B$21,MAX(J$3:J3120)+1,0))</f>
        <v>0</v>
      </c>
      <c r="K3121" s="6">
        <f>IF(AND(O3121=B$23,Q3121=B$24),MAX(K$3:K3120)+1,0)</f>
        <v>0</v>
      </c>
    </row>
    <row r="3122" spans="10:11" ht="15" customHeight="1" x14ac:dyDescent="0.15">
      <c r="J3122" s="3">
        <f>IF(T3122="",0,IF(INT(LEFT(T3122,C$21))=B$21,MAX(J$3:J3121)+1,0))</f>
        <v>0</v>
      </c>
      <c r="K3122" s="6">
        <f>IF(AND(O3122=B$23,Q3122=B$24),MAX(K$3:K3121)+1,0)</f>
        <v>0</v>
      </c>
    </row>
    <row r="3123" spans="10:11" ht="15" customHeight="1" x14ac:dyDescent="0.15">
      <c r="J3123" s="3">
        <f>IF(T3123="",0,IF(INT(LEFT(T3123,C$21))=B$21,MAX(J$3:J3122)+1,0))</f>
        <v>0</v>
      </c>
      <c r="K3123" s="6">
        <f>IF(AND(O3123=B$23,Q3123=B$24),MAX(K$3:K3122)+1,0)</f>
        <v>0</v>
      </c>
    </row>
    <row r="3124" spans="10:11" ht="15" customHeight="1" x14ac:dyDescent="0.15">
      <c r="J3124" s="3">
        <f>IF(T3124="",0,IF(INT(LEFT(T3124,C$21))=B$21,MAX(J$3:J3123)+1,0))</f>
        <v>0</v>
      </c>
      <c r="K3124" s="6">
        <f>IF(AND(O3124=B$23,Q3124=B$24),MAX(K$3:K3123)+1,0)</f>
        <v>0</v>
      </c>
    </row>
    <row r="3125" spans="10:11" ht="15" customHeight="1" x14ac:dyDescent="0.15">
      <c r="J3125" s="3">
        <f>IF(T3125="",0,IF(INT(LEFT(T3125,C$21))=B$21,MAX(J$3:J3124)+1,0))</f>
        <v>0</v>
      </c>
      <c r="K3125" s="6">
        <f>IF(AND(O3125=B$23,Q3125=B$24),MAX(K$3:K3124)+1,0)</f>
        <v>0</v>
      </c>
    </row>
    <row r="3126" spans="10:11" ht="15" customHeight="1" x14ac:dyDescent="0.15">
      <c r="J3126" s="3">
        <f>IF(T3126="",0,IF(INT(LEFT(T3126,C$21))=B$21,MAX(J$3:J3125)+1,0))</f>
        <v>0</v>
      </c>
      <c r="K3126" s="6">
        <f>IF(AND(O3126=B$23,Q3126=B$24),MAX(K$3:K3125)+1,0)</f>
        <v>0</v>
      </c>
    </row>
    <row r="3127" spans="10:11" ht="15" customHeight="1" x14ac:dyDescent="0.15">
      <c r="J3127" s="3">
        <f>IF(T3127="",0,IF(INT(LEFT(T3127,C$21))=B$21,MAX(J$3:J3126)+1,0))</f>
        <v>0</v>
      </c>
      <c r="K3127" s="6">
        <f>IF(AND(O3127=B$23,Q3127=B$24),MAX(K$3:K3126)+1,0)</f>
        <v>0</v>
      </c>
    </row>
    <row r="3128" spans="10:11" ht="15" customHeight="1" x14ac:dyDescent="0.15">
      <c r="J3128" s="3">
        <f>IF(T3128="",0,IF(INT(LEFT(T3128,C$21))=B$21,MAX(J$3:J3127)+1,0))</f>
        <v>0</v>
      </c>
      <c r="K3128" s="6">
        <f>IF(AND(O3128=B$23,Q3128=B$24),MAX(K$3:K3127)+1,0)</f>
        <v>0</v>
      </c>
    </row>
    <row r="3129" spans="10:11" ht="15" customHeight="1" x14ac:dyDescent="0.15">
      <c r="J3129" s="3">
        <f>IF(T3129="",0,IF(INT(LEFT(T3129,C$21))=B$21,MAX(J$3:J3128)+1,0))</f>
        <v>0</v>
      </c>
      <c r="K3129" s="6">
        <f>IF(AND(O3129=B$23,Q3129=B$24),MAX(K$3:K3128)+1,0)</f>
        <v>0</v>
      </c>
    </row>
    <row r="3130" spans="10:11" ht="15" customHeight="1" x14ac:dyDescent="0.15">
      <c r="J3130" s="3">
        <f>IF(T3130="",0,IF(INT(LEFT(T3130,C$21))=B$21,MAX(J$3:J3129)+1,0))</f>
        <v>0</v>
      </c>
      <c r="K3130" s="6">
        <f>IF(AND(O3130=B$23,Q3130=B$24),MAX(K$3:K3129)+1,0)</f>
        <v>0</v>
      </c>
    </row>
    <row r="3131" spans="10:11" ht="15" customHeight="1" x14ac:dyDescent="0.15">
      <c r="J3131" s="3">
        <f>IF(T3131="",0,IF(INT(LEFT(T3131,C$21))=B$21,MAX(J$3:J3130)+1,0))</f>
        <v>0</v>
      </c>
      <c r="K3131" s="6">
        <f>IF(AND(O3131=B$23,Q3131=B$24),MAX(K$3:K3130)+1,0)</f>
        <v>0</v>
      </c>
    </row>
    <row r="3132" spans="10:11" ht="15" customHeight="1" x14ac:dyDescent="0.15">
      <c r="J3132" s="3">
        <f>IF(T3132="",0,IF(INT(LEFT(T3132,C$21))=B$21,MAX(J$3:J3131)+1,0))</f>
        <v>0</v>
      </c>
      <c r="K3132" s="6">
        <f>IF(AND(O3132=B$23,Q3132=B$24),MAX(K$3:K3131)+1,0)</f>
        <v>0</v>
      </c>
    </row>
    <row r="3133" spans="10:11" ht="15" customHeight="1" x14ac:dyDescent="0.15">
      <c r="J3133" s="3">
        <f>IF(T3133="",0,IF(INT(LEFT(T3133,C$21))=B$21,MAX(J$3:J3132)+1,0))</f>
        <v>0</v>
      </c>
      <c r="K3133" s="6">
        <f>IF(AND(O3133=B$23,Q3133=B$24),MAX(K$3:K3132)+1,0)</f>
        <v>0</v>
      </c>
    </row>
    <row r="3134" spans="10:11" ht="15" customHeight="1" x14ac:dyDescent="0.15">
      <c r="J3134" s="3">
        <f>IF(T3134="",0,IF(INT(LEFT(T3134,C$21))=B$21,MAX(J$3:J3133)+1,0))</f>
        <v>0</v>
      </c>
      <c r="K3134" s="6">
        <f>IF(AND(O3134=B$23,Q3134=B$24),MAX(K$3:K3133)+1,0)</f>
        <v>0</v>
      </c>
    </row>
    <row r="3135" spans="10:11" ht="15" customHeight="1" x14ac:dyDescent="0.15">
      <c r="J3135" s="3">
        <f>IF(T3135="",0,IF(INT(LEFT(T3135,C$21))=B$21,MAX(J$3:J3134)+1,0))</f>
        <v>0</v>
      </c>
      <c r="K3135" s="6">
        <f>IF(AND(O3135=B$23,Q3135=B$24),MAX(K$3:K3134)+1,0)</f>
        <v>0</v>
      </c>
    </row>
    <row r="3136" spans="10:11" ht="15" customHeight="1" x14ac:dyDescent="0.15">
      <c r="J3136" s="3">
        <f>IF(T3136="",0,IF(INT(LEFT(T3136,C$21))=B$21,MAX(J$3:J3135)+1,0))</f>
        <v>0</v>
      </c>
      <c r="K3136" s="6">
        <f>IF(AND(O3136=B$23,Q3136=B$24),MAX(K$3:K3135)+1,0)</f>
        <v>0</v>
      </c>
    </row>
    <row r="3137" spans="10:11" ht="15" customHeight="1" x14ac:dyDescent="0.15">
      <c r="J3137" s="3">
        <f>IF(T3137="",0,IF(INT(LEFT(T3137,C$21))=B$21,MAX(J$3:J3136)+1,0))</f>
        <v>0</v>
      </c>
      <c r="K3137" s="6">
        <f>IF(AND(O3137=B$23,Q3137=B$24),MAX(K$3:K3136)+1,0)</f>
        <v>0</v>
      </c>
    </row>
    <row r="3138" spans="10:11" ht="15" customHeight="1" x14ac:dyDescent="0.15">
      <c r="J3138" s="3">
        <f>IF(T3138="",0,IF(INT(LEFT(T3138,C$21))=B$21,MAX(J$3:J3137)+1,0))</f>
        <v>0</v>
      </c>
      <c r="K3138" s="6">
        <f>IF(AND(O3138=B$23,Q3138=B$24),MAX(K$3:K3137)+1,0)</f>
        <v>0</v>
      </c>
    </row>
    <row r="3139" spans="10:11" ht="15" customHeight="1" x14ac:dyDescent="0.15">
      <c r="J3139" s="3">
        <f>IF(T3139="",0,IF(INT(LEFT(T3139,C$21))=B$21,MAX(J$3:J3138)+1,0))</f>
        <v>0</v>
      </c>
      <c r="K3139" s="6">
        <f>IF(AND(O3139=B$23,Q3139=B$24),MAX(K$3:K3138)+1,0)</f>
        <v>0</v>
      </c>
    </row>
    <row r="3140" spans="10:11" ht="15" customHeight="1" x14ac:dyDescent="0.15">
      <c r="J3140" s="3">
        <f>IF(T3140="",0,IF(INT(LEFT(T3140,C$21))=B$21,MAX(J$3:J3139)+1,0))</f>
        <v>0</v>
      </c>
      <c r="K3140" s="6">
        <f>IF(AND(O3140=B$23,Q3140=B$24),MAX(K$3:K3139)+1,0)</f>
        <v>0</v>
      </c>
    </row>
    <row r="3141" spans="10:11" ht="15" customHeight="1" x14ac:dyDescent="0.15">
      <c r="J3141" s="3">
        <f>IF(T3141="",0,IF(INT(LEFT(T3141,C$21))=B$21,MAX(J$3:J3140)+1,0))</f>
        <v>0</v>
      </c>
      <c r="K3141" s="6">
        <f>IF(AND(O3141=B$23,Q3141=B$24),MAX(K$3:K3140)+1,0)</f>
        <v>0</v>
      </c>
    </row>
    <row r="3142" spans="10:11" ht="15" customHeight="1" x14ac:dyDescent="0.15">
      <c r="J3142" s="3">
        <f>IF(T3142="",0,IF(INT(LEFT(T3142,C$21))=B$21,MAX(J$3:J3141)+1,0))</f>
        <v>0</v>
      </c>
      <c r="K3142" s="6">
        <f>IF(AND(O3142=B$23,Q3142=B$24),MAX(K$3:K3141)+1,0)</f>
        <v>0</v>
      </c>
    </row>
    <row r="3143" spans="10:11" ht="15" customHeight="1" x14ac:dyDescent="0.15">
      <c r="J3143" s="3">
        <f>IF(T3143="",0,IF(INT(LEFT(T3143,C$21))=B$21,MAX(J$3:J3142)+1,0))</f>
        <v>0</v>
      </c>
      <c r="K3143" s="6">
        <f>IF(AND(O3143=B$23,Q3143=B$24),MAX(K$3:K3142)+1,0)</f>
        <v>0</v>
      </c>
    </row>
    <row r="3144" spans="10:11" ht="15" customHeight="1" x14ac:dyDescent="0.15">
      <c r="J3144" s="3">
        <f>IF(T3144="",0,IF(INT(LEFT(T3144,C$21))=B$21,MAX(J$3:J3143)+1,0))</f>
        <v>0</v>
      </c>
      <c r="K3144" s="6">
        <f>IF(AND(O3144=B$23,Q3144=B$24),MAX(K$3:K3143)+1,0)</f>
        <v>0</v>
      </c>
    </row>
    <row r="3145" spans="10:11" ht="15" customHeight="1" x14ac:dyDescent="0.15">
      <c r="J3145" s="3">
        <f>IF(T3145="",0,IF(INT(LEFT(T3145,C$21))=B$21,MAX(J$3:J3144)+1,0))</f>
        <v>0</v>
      </c>
      <c r="K3145" s="6">
        <f>IF(AND(O3145=B$23,Q3145=B$24),MAX(K$3:K3144)+1,0)</f>
        <v>0</v>
      </c>
    </row>
    <row r="3146" spans="10:11" ht="15" customHeight="1" x14ac:dyDescent="0.15">
      <c r="J3146" s="3">
        <f>IF(T3146="",0,IF(INT(LEFT(T3146,C$21))=B$21,MAX(J$3:J3145)+1,0))</f>
        <v>0</v>
      </c>
      <c r="K3146" s="6">
        <f>IF(AND(O3146=B$23,Q3146=B$24),MAX(K$3:K3145)+1,0)</f>
        <v>0</v>
      </c>
    </row>
    <row r="3147" spans="10:11" ht="15" customHeight="1" x14ac:dyDescent="0.15">
      <c r="J3147" s="3">
        <f>IF(T3147="",0,IF(INT(LEFT(T3147,C$21))=B$21,MAX(J$3:J3146)+1,0))</f>
        <v>0</v>
      </c>
      <c r="K3147" s="6">
        <f>IF(AND(O3147=B$23,Q3147=B$24),MAX(K$3:K3146)+1,0)</f>
        <v>0</v>
      </c>
    </row>
    <row r="3148" spans="10:11" ht="15" customHeight="1" x14ac:dyDescent="0.15">
      <c r="J3148" s="3">
        <f>IF(T3148="",0,IF(INT(LEFT(T3148,C$21))=B$21,MAX(J$3:J3147)+1,0))</f>
        <v>0</v>
      </c>
      <c r="K3148" s="6">
        <f>IF(AND(O3148=B$23,Q3148=B$24),MAX(K$3:K3147)+1,0)</f>
        <v>0</v>
      </c>
    </row>
    <row r="3149" spans="10:11" ht="15" customHeight="1" x14ac:dyDescent="0.15">
      <c r="J3149" s="3">
        <f>IF(T3149="",0,IF(INT(LEFT(T3149,C$21))=B$21,MAX(J$3:J3148)+1,0))</f>
        <v>0</v>
      </c>
      <c r="K3149" s="6">
        <f>IF(AND(O3149=B$23,Q3149=B$24),MAX(K$3:K3148)+1,0)</f>
        <v>0</v>
      </c>
    </row>
    <row r="3150" spans="10:11" ht="15" customHeight="1" x14ac:dyDescent="0.15">
      <c r="J3150" s="3">
        <f>IF(T3150="",0,IF(INT(LEFT(T3150,C$21))=B$21,MAX(J$3:J3149)+1,0))</f>
        <v>0</v>
      </c>
      <c r="K3150" s="6">
        <f>IF(AND(O3150=B$23,Q3150=B$24),MAX(K$3:K3149)+1,0)</f>
        <v>0</v>
      </c>
    </row>
    <row r="3151" spans="10:11" ht="15" customHeight="1" x14ac:dyDescent="0.15">
      <c r="J3151" s="3">
        <f>IF(T3151="",0,IF(INT(LEFT(T3151,C$21))=B$21,MAX(J$3:J3150)+1,0))</f>
        <v>0</v>
      </c>
      <c r="K3151" s="6">
        <f>IF(AND(O3151=B$23,Q3151=B$24),MAX(K$3:K3150)+1,0)</f>
        <v>0</v>
      </c>
    </row>
    <row r="3152" spans="10:11" ht="15" customHeight="1" x14ac:dyDescent="0.15">
      <c r="J3152" s="3">
        <f>IF(T3152="",0,IF(INT(LEFT(T3152,C$21))=B$21,MAX(J$3:J3151)+1,0))</f>
        <v>0</v>
      </c>
      <c r="K3152" s="6">
        <f>IF(AND(O3152=B$23,Q3152=B$24),MAX(K$3:K3151)+1,0)</f>
        <v>0</v>
      </c>
    </row>
    <row r="3153" spans="10:11" ht="15" customHeight="1" x14ac:dyDescent="0.15">
      <c r="J3153" s="3">
        <f>IF(T3153="",0,IF(INT(LEFT(T3153,C$21))=B$21,MAX(J$3:J3152)+1,0))</f>
        <v>0</v>
      </c>
      <c r="K3153" s="6">
        <f>IF(AND(O3153=B$23,Q3153=B$24),MAX(K$3:K3152)+1,0)</f>
        <v>0</v>
      </c>
    </row>
    <row r="3154" spans="10:11" ht="15" customHeight="1" x14ac:dyDescent="0.15">
      <c r="J3154" s="3">
        <f>IF(T3154="",0,IF(INT(LEFT(T3154,C$21))=B$21,MAX(J$3:J3153)+1,0))</f>
        <v>0</v>
      </c>
      <c r="K3154" s="6">
        <f>IF(AND(O3154=B$23,Q3154=B$24),MAX(K$3:K3153)+1,0)</f>
        <v>0</v>
      </c>
    </row>
    <row r="3155" spans="10:11" ht="15" customHeight="1" x14ac:dyDescent="0.15">
      <c r="J3155" s="3">
        <f>IF(T3155="",0,IF(INT(LEFT(T3155,C$21))=B$21,MAX(J$3:J3154)+1,0))</f>
        <v>0</v>
      </c>
      <c r="K3155" s="6">
        <f>IF(AND(O3155=B$23,Q3155=B$24),MAX(K$3:K3154)+1,0)</f>
        <v>0</v>
      </c>
    </row>
    <row r="3156" spans="10:11" ht="15" customHeight="1" x14ac:dyDescent="0.15">
      <c r="J3156" s="3">
        <f>IF(T3156="",0,IF(INT(LEFT(T3156,C$21))=B$21,MAX(J$3:J3155)+1,0))</f>
        <v>0</v>
      </c>
      <c r="K3156" s="6">
        <f>IF(AND(O3156=B$23,Q3156=B$24),MAX(K$3:K3155)+1,0)</f>
        <v>0</v>
      </c>
    </row>
    <row r="3157" spans="10:11" ht="15" customHeight="1" x14ac:dyDescent="0.15">
      <c r="J3157" s="3">
        <f>IF(T3157="",0,IF(INT(LEFT(T3157,C$21))=B$21,MAX(J$3:J3156)+1,0))</f>
        <v>0</v>
      </c>
      <c r="K3157" s="6">
        <f>IF(AND(O3157=B$23,Q3157=B$24),MAX(K$3:K3156)+1,0)</f>
        <v>0</v>
      </c>
    </row>
    <row r="3158" spans="10:11" ht="15" customHeight="1" x14ac:dyDescent="0.15">
      <c r="J3158" s="3">
        <f>IF(T3158="",0,IF(INT(LEFT(T3158,C$21))=B$21,MAX(J$3:J3157)+1,0))</f>
        <v>0</v>
      </c>
      <c r="K3158" s="6">
        <f>IF(AND(O3158=B$23,Q3158=B$24),MAX(K$3:K3157)+1,0)</f>
        <v>0</v>
      </c>
    </row>
    <row r="3159" spans="10:11" ht="15" customHeight="1" x14ac:dyDescent="0.15">
      <c r="J3159" s="3">
        <f>IF(T3159="",0,IF(INT(LEFT(T3159,C$21))=B$21,MAX(J$3:J3158)+1,0))</f>
        <v>0</v>
      </c>
      <c r="K3159" s="6">
        <f>IF(AND(O3159=B$23,Q3159=B$24),MAX(K$3:K3158)+1,0)</f>
        <v>0</v>
      </c>
    </row>
    <row r="3160" spans="10:11" ht="15" customHeight="1" x14ac:dyDescent="0.15">
      <c r="J3160" s="3">
        <f>IF(T3160="",0,IF(INT(LEFT(T3160,C$21))=B$21,MAX(J$3:J3159)+1,0))</f>
        <v>0</v>
      </c>
      <c r="K3160" s="6">
        <f>IF(AND(O3160=B$23,Q3160=B$24),MAX(K$3:K3159)+1,0)</f>
        <v>0</v>
      </c>
    </row>
    <row r="3161" spans="10:11" ht="15" customHeight="1" x14ac:dyDescent="0.15">
      <c r="J3161" s="3">
        <f>IF(T3161="",0,IF(INT(LEFT(T3161,C$21))=B$21,MAX(J$3:J3160)+1,0))</f>
        <v>0</v>
      </c>
      <c r="K3161" s="6">
        <f>IF(AND(O3161=B$23,Q3161=B$24),MAX(K$3:K3160)+1,0)</f>
        <v>0</v>
      </c>
    </row>
    <row r="3162" spans="10:11" ht="15" customHeight="1" x14ac:dyDescent="0.15">
      <c r="J3162" s="3">
        <f>IF(T3162="",0,IF(INT(LEFT(T3162,C$21))=B$21,MAX(J$3:J3161)+1,0))</f>
        <v>0</v>
      </c>
      <c r="K3162" s="6">
        <f>IF(AND(O3162=B$23,Q3162=B$24),MAX(K$3:K3161)+1,0)</f>
        <v>0</v>
      </c>
    </row>
    <row r="3163" spans="10:11" ht="15" customHeight="1" x14ac:dyDescent="0.15">
      <c r="J3163" s="3">
        <f>IF(T3163="",0,IF(INT(LEFT(T3163,C$21))=B$21,MAX(J$3:J3162)+1,0))</f>
        <v>0</v>
      </c>
      <c r="K3163" s="6">
        <f>IF(AND(O3163=B$23,Q3163=B$24),MAX(K$3:K3162)+1,0)</f>
        <v>0</v>
      </c>
    </row>
    <row r="3164" spans="10:11" ht="15" customHeight="1" x14ac:dyDescent="0.15">
      <c r="J3164" s="3">
        <f>IF(T3164="",0,IF(INT(LEFT(T3164,C$21))=B$21,MAX(J$3:J3163)+1,0))</f>
        <v>0</v>
      </c>
      <c r="K3164" s="6">
        <f>IF(AND(O3164=B$23,Q3164=B$24),MAX(K$3:K3163)+1,0)</f>
        <v>0</v>
      </c>
    </row>
    <row r="3165" spans="10:11" ht="15" customHeight="1" x14ac:dyDescent="0.15">
      <c r="J3165" s="3">
        <f>IF(T3165="",0,IF(INT(LEFT(T3165,C$21))=B$21,MAX(J$3:J3164)+1,0))</f>
        <v>0</v>
      </c>
      <c r="K3165" s="6">
        <f>IF(AND(O3165=B$23,Q3165=B$24),MAX(K$3:K3164)+1,0)</f>
        <v>0</v>
      </c>
    </row>
    <row r="3166" spans="10:11" ht="15" customHeight="1" x14ac:dyDescent="0.15">
      <c r="J3166" s="3">
        <f>IF(T3166="",0,IF(INT(LEFT(T3166,C$21))=B$21,MAX(J$3:J3165)+1,0))</f>
        <v>0</v>
      </c>
      <c r="K3166" s="6">
        <f>IF(AND(O3166=B$23,Q3166=B$24),MAX(K$3:K3165)+1,0)</f>
        <v>0</v>
      </c>
    </row>
    <row r="3167" spans="10:11" ht="15" customHeight="1" x14ac:dyDescent="0.15">
      <c r="J3167" s="3">
        <f>IF(T3167="",0,IF(INT(LEFT(T3167,C$21))=B$21,MAX(J$3:J3166)+1,0))</f>
        <v>0</v>
      </c>
      <c r="K3167" s="6">
        <f>IF(AND(O3167=B$23,Q3167=B$24),MAX(K$3:K3166)+1,0)</f>
        <v>0</v>
      </c>
    </row>
    <row r="3168" spans="10:11" ht="15" customHeight="1" x14ac:dyDescent="0.15">
      <c r="J3168" s="3">
        <f>IF(T3168="",0,IF(INT(LEFT(T3168,C$21))=B$21,MAX(J$3:J3167)+1,0))</f>
        <v>0</v>
      </c>
      <c r="K3168" s="6">
        <f>IF(AND(O3168=B$23,Q3168=B$24),MAX(K$3:K3167)+1,0)</f>
        <v>0</v>
      </c>
    </row>
    <row r="3169" spans="10:11" ht="15" customHeight="1" x14ac:dyDescent="0.15">
      <c r="J3169" s="3">
        <f>IF(T3169="",0,IF(INT(LEFT(T3169,C$21))=B$21,MAX(J$3:J3168)+1,0))</f>
        <v>0</v>
      </c>
      <c r="K3169" s="6">
        <f>IF(AND(O3169=B$23,Q3169=B$24),MAX(K$3:K3168)+1,0)</f>
        <v>0</v>
      </c>
    </row>
    <row r="3170" spans="10:11" ht="15" customHeight="1" x14ac:dyDescent="0.15">
      <c r="J3170" s="3">
        <f>IF(T3170="",0,IF(INT(LEFT(T3170,C$21))=B$21,MAX(J$3:J3169)+1,0))</f>
        <v>0</v>
      </c>
      <c r="K3170" s="6">
        <f>IF(AND(O3170=B$23,Q3170=B$24),MAX(K$3:K3169)+1,0)</f>
        <v>0</v>
      </c>
    </row>
    <row r="3171" spans="10:11" ht="15" customHeight="1" x14ac:dyDescent="0.15">
      <c r="J3171" s="3">
        <f>IF(T3171="",0,IF(INT(LEFT(T3171,C$21))=B$21,MAX(J$3:J3170)+1,0))</f>
        <v>0</v>
      </c>
      <c r="K3171" s="6">
        <f>IF(AND(O3171=B$23,Q3171=B$24),MAX(K$3:K3170)+1,0)</f>
        <v>0</v>
      </c>
    </row>
    <row r="3172" spans="10:11" ht="15" customHeight="1" x14ac:dyDescent="0.15">
      <c r="J3172" s="3">
        <f>IF(T3172="",0,IF(INT(LEFT(T3172,C$21))=B$21,MAX(J$3:J3171)+1,0))</f>
        <v>0</v>
      </c>
      <c r="K3172" s="6">
        <f>IF(AND(O3172=B$23,Q3172=B$24),MAX(K$3:K3171)+1,0)</f>
        <v>0</v>
      </c>
    </row>
    <row r="3173" spans="10:11" ht="15" customHeight="1" x14ac:dyDescent="0.15">
      <c r="J3173" s="3">
        <f>IF(T3173="",0,IF(INT(LEFT(T3173,C$21))=B$21,MAX(J$3:J3172)+1,0))</f>
        <v>0</v>
      </c>
      <c r="K3173" s="6">
        <f>IF(AND(O3173=B$23,Q3173=B$24),MAX(K$3:K3172)+1,0)</f>
        <v>0</v>
      </c>
    </row>
    <row r="3174" spans="10:11" ht="15" customHeight="1" x14ac:dyDescent="0.15">
      <c r="J3174" s="3">
        <f>IF(T3174="",0,IF(INT(LEFT(T3174,C$21))=B$21,MAX(J$3:J3173)+1,0))</f>
        <v>0</v>
      </c>
      <c r="K3174" s="6">
        <f>IF(AND(O3174=B$23,Q3174=B$24),MAX(K$3:K3173)+1,0)</f>
        <v>0</v>
      </c>
    </row>
    <row r="3175" spans="10:11" ht="15" customHeight="1" x14ac:dyDescent="0.15">
      <c r="J3175" s="3">
        <f>IF(T3175="",0,IF(INT(LEFT(T3175,C$21))=B$21,MAX(J$3:J3174)+1,0))</f>
        <v>0</v>
      </c>
      <c r="K3175" s="6">
        <f>IF(AND(O3175=B$23,Q3175=B$24),MAX(K$3:K3174)+1,0)</f>
        <v>0</v>
      </c>
    </row>
    <row r="3176" spans="10:11" ht="15" customHeight="1" x14ac:dyDescent="0.15">
      <c r="J3176" s="3">
        <f>IF(T3176="",0,IF(INT(LEFT(T3176,C$21))=B$21,MAX(J$3:J3175)+1,0))</f>
        <v>0</v>
      </c>
      <c r="K3176" s="6">
        <f>IF(AND(O3176=B$23,Q3176=B$24),MAX(K$3:K3175)+1,0)</f>
        <v>0</v>
      </c>
    </row>
    <row r="3177" spans="10:11" ht="15" customHeight="1" x14ac:dyDescent="0.15">
      <c r="J3177" s="3">
        <f>IF(T3177="",0,IF(INT(LEFT(T3177,C$21))=B$21,MAX(J$3:J3176)+1,0))</f>
        <v>0</v>
      </c>
      <c r="K3177" s="6">
        <f>IF(AND(O3177=B$23,Q3177=B$24),MAX(K$3:K3176)+1,0)</f>
        <v>0</v>
      </c>
    </row>
    <row r="3178" spans="10:11" ht="15" customHeight="1" x14ac:dyDescent="0.15">
      <c r="J3178" s="3">
        <f>IF(T3178="",0,IF(INT(LEFT(T3178,C$21))=B$21,MAX(J$3:J3177)+1,0))</f>
        <v>0</v>
      </c>
      <c r="K3178" s="6">
        <f>IF(AND(O3178=B$23,Q3178=B$24),MAX(K$3:K3177)+1,0)</f>
        <v>0</v>
      </c>
    </row>
    <row r="3179" spans="10:11" ht="15" customHeight="1" x14ac:dyDescent="0.15">
      <c r="J3179" s="3">
        <f>IF(T3179="",0,IF(INT(LEFT(T3179,C$21))=B$21,MAX(J$3:J3178)+1,0))</f>
        <v>0</v>
      </c>
      <c r="K3179" s="6">
        <f>IF(AND(O3179=B$23,Q3179=B$24),MAX(K$3:K3178)+1,0)</f>
        <v>0</v>
      </c>
    </row>
    <row r="3180" spans="10:11" ht="15" customHeight="1" x14ac:dyDescent="0.15">
      <c r="J3180" s="3">
        <f>IF(T3180="",0,IF(INT(LEFT(T3180,C$21))=B$21,MAX(J$3:J3179)+1,0))</f>
        <v>0</v>
      </c>
      <c r="K3180" s="6">
        <f>IF(AND(O3180=B$23,Q3180=B$24),MAX(K$3:K3179)+1,0)</f>
        <v>0</v>
      </c>
    </row>
    <row r="3181" spans="10:11" ht="15" customHeight="1" x14ac:dyDescent="0.15">
      <c r="J3181" s="3">
        <f>IF(T3181="",0,IF(INT(LEFT(T3181,C$21))=B$21,MAX(J$3:J3180)+1,0))</f>
        <v>0</v>
      </c>
      <c r="K3181" s="6">
        <f>IF(AND(O3181=B$23,Q3181=B$24),MAX(K$3:K3180)+1,0)</f>
        <v>0</v>
      </c>
    </row>
    <row r="3182" spans="10:11" ht="15" customHeight="1" x14ac:dyDescent="0.15">
      <c r="J3182" s="3">
        <f>IF(T3182="",0,IF(INT(LEFT(T3182,C$21))=B$21,MAX(J$3:J3181)+1,0))</f>
        <v>0</v>
      </c>
      <c r="K3182" s="6">
        <f>IF(AND(O3182=B$23,Q3182=B$24),MAX(K$3:K3181)+1,0)</f>
        <v>0</v>
      </c>
    </row>
    <row r="3183" spans="10:11" ht="15" customHeight="1" x14ac:dyDescent="0.15">
      <c r="J3183" s="3">
        <f>IF(T3183="",0,IF(INT(LEFT(T3183,C$21))=B$21,MAX(J$3:J3182)+1,0))</f>
        <v>0</v>
      </c>
      <c r="K3183" s="6">
        <f>IF(AND(O3183=B$23,Q3183=B$24),MAX(K$3:K3182)+1,0)</f>
        <v>0</v>
      </c>
    </row>
    <row r="3184" spans="10:11" ht="15" customHeight="1" x14ac:dyDescent="0.15">
      <c r="J3184" s="3">
        <f>IF(T3184="",0,IF(INT(LEFT(T3184,C$21))=B$21,MAX(J$3:J3183)+1,0))</f>
        <v>0</v>
      </c>
      <c r="K3184" s="6">
        <f>IF(AND(O3184=B$23,Q3184=B$24),MAX(K$3:K3183)+1,0)</f>
        <v>0</v>
      </c>
    </row>
    <row r="3185" spans="10:11" ht="15" customHeight="1" x14ac:dyDescent="0.15">
      <c r="J3185" s="3">
        <f>IF(T3185="",0,IF(INT(LEFT(T3185,C$21))=B$21,MAX(J$3:J3184)+1,0))</f>
        <v>0</v>
      </c>
      <c r="K3185" s="6">
        <f>IF(AND(O3185=B$23,Q3185=B$24),MAX(K$3:K3184)+1,0)</f>
        <v>0</v>
      </c>
    </row>
    <row r="3186" spans="10:11" ht="15" customHeight="1" x14ac:dyDescent="0.15">
      <c r="J3186" s="3">
        <f>IF(T3186="",0,IF(INT(LEFT(T3186,C$21))=B$21,MAX(J$3:J3185)+1,0))</f>
        <v>0</v>
      </c>
      <c r="K3186" s="6">
        <f>IF(AND(O3186=B$23,Q3186=B$24),MAX(K$3:K3185)+1,0)</f>
        <v>0</v>
      </c>
    </row>
    <row r="3187" spans="10:11" ht="15" customHeight="1" x14ac:dyDescent="0.15">
      <c r="J3187" s="3">
        <f>IF(T3187="",0,IF(INT(LEFT(T3187,C$21))=B$21,MAX(J$3:J3186)+1,0))</f>
        <v>0</v>
      </c>
      <c r="K3187" s="6">
        <f>IF(AND(O3187=B$23,Q3187=B$24),MAX(K$3:K3186)+1,0)</f>
        <v>0</v>
      </c>
    </row>
    <row r="3188" spans="10:11" ht="15" customHeight="1" x14ac:dyDescent="0.15">
      <c r="J3188" s="3">
        <f>IF(T3188="",0,IF(INT(LEFT(T3188,C$21))=B$21,MAX(J$3:J3187)+1,0))</f>
        <v>0</v>
      </c>
      <c r="K3188" s="6">
        <f>IF(AND(O3188=B$23,Q3188=B$24),MAX(K$3:K3187)+1,0)</f>
        <v>0</v>
      </c>
    </row>
    <row r="3189" spans="10:11" ht="15" customHeight="1" x14ac:dyDescent="0.15">
      <c r="J3189" s="3">
        <f>IF(T3189="",0,IF(INT(LEFT(T3189,C$21))=B$21,MAX(J$3:J3188)+1,0))</f>
        <v>0</v>
      </c>
      <c r="K3189" s="6">
        <f>IF(AND(O3189=B$23,Q3189=B$24),MAX(K$3:K3188)+1,0)</f>
        <v>0</v>
      </c>
    </row>
    <row r="3190" spans="10:11" ht="15" customHeight="1" x14ac:dyDescent="0.15">
      <c r="J3190" s="3">
        <f>IF(T3190="",0,IF(INT(LEFT(T3190,C$21))=B$21,MAX(J$3:J3189)+1,0))</f>
        <v>0</v>
      </c>
      <c r="K3190" s="6">
        <f>IF(AND(O3190=B$23,Q3190=B$24),MAX(K$3:K3189)+1,0)</f>
        <v>0</v>
      </c>
    </row>
    <row r="3191" spans="10:11" ht="15" customHeight="1" x14ac:dyDescent="0.15">
      <c r="J3191" s="3">
        <f>IF(T3191="",0,IF(INT(LEFT(T3191,C$21))=B$21,MAX(J$3:J3190)+1,0))</f>
        <v>0</v>
      </c>
      <c r="K3191" s="6">
        <f>IF(AND(O3191=B$23,Q3191=B$24),MAX(K$3:K3190)+1,0)</f>
        <v>0</v>
      </c>
    </row>
    <row r="3192" spans="10:11" ht="15" customHeight="1" x14ac:dyDescent="0.15">
      <c r="J3192" s="3">
        <f>IF(T3192="",0,IF(INT(LEFT(T3192,C$21))=B$21,MAX(J$3:J3191)+1,0))</f>
        <v>0</v>
      </c>
      <c r="K3192" s="6">
        <f>IF(AND(O3192=B$23,Q3192=B$24),MAX(K$3:K3191)+1,0)</f>
        <v>0</v>
      </c>
    </row>
    <row r="3193" spans="10:11" ht="15" customHeight="1" x14ac:dyDescent="0.15">
      <c r="J3193" s="3">
        <f>IF(T3193="",0,IF(INT(LEFT(T3193,C$21))=B$21,MAX(J$3:J3192)+1,0))</f>
        <v>0</v>
      </c>
      <c r="K3193" s="6">
        <f>IF(AND(O3193=B$23,Q3193=B$24),MAX(K$3:K3192)+1,0)</f>
        <v>0</v>
      </c>
    </row>
    <row r="3194" spans="10:11" ht="15" customHeight="1" x14ac:dyDescent="0.15">
      <c r="J3194" s="3">
        <f>IF(T3194="",0,IF(INT(LEFT(T3194,C$21))=B$21,MAX(J$3:J3193)+1,0))</f>
        <v>0</v>
      </c>
      <c r="K3194" s="6">
        <f>IF(AND(O3194=B$23,Q3194=B$24),MAX(K$3:K3193)+1,0)</f>
        <v>0</v>
      </c>
    </row>
    <row r="3195" spans="10:11" ht="15" customHeight="1" x14ac:dyDescent="0.15">
      <c r="J3195" s="3">
        <f>IF(T3195="",0,IF(INT(LEFT(T3195,C$21))=B$21,MAX(J$3:J3194)+1,0))</f>
        <v>0</v>
      </c>
      <c r="K3195" s="6">
        <f>IF(AND(O3195=B$23,Q3195=B$24),MAX(K$3:K3194)+1,0)</f>
        <v>0</v>
      </c>
    </row>
    <row r="3196" spans="10:11" ht="15" customHeight="1" x14ac:dyDescent="0.15">
      <c r="J3196" s="3">
        <f>IF(T3196="",0,IF(INT(LEFT(T3196,C$21))=B$21,MAX(J$3:J3195)+1,0))</f>
        <v>0</v>
      </c>
      <c r="K3196" s="6">
        <f>IF(AND(O3196=B$23,Q3196=B$24),MAX(K$3:K3195)+1,0)</f>
        <v>0</v>
      </c>
    </row>
    <row r="3197" spans="10:11" ht="15" customHeight="1" x14ac:dyDescent="0.15">
      <c r="J3197" s="3">
        <f>IF(T3197="",0,IF(INT(LEFT(T3197,C$21))=B$21,MAX(J$3:J3196)+1,0))</f>
        <v>0</v>
      </c>
      <c r="K3197" s="6">
        <f>IF(AND(O3197=B$23,Q3197=B$24),MAX(K$3:K3196)+1,0)</f>
        <v>0</v>
      </c>
    </row>
    <row r="3198" spans="10:11" ht="15" customHeight="1" x14ac:dyDescent="0.15">
      <c r="J3198" s="3">
        <f>IF(T3198="",0,IF(INT(LEFT(T3198,C$21))=B$21,MAX(J$3:J3197)+1,0))</f>
        <v>0</v>
      </c>
      <c r="K3198" s="6">
        <f>IF(AND(O3198=B$23,Q3198=B$24),MAX(K$3:K3197)+1,0)</f>
        <v>0</v>
      </c>
    </row>
    <row r="3199" spans="10:11" ht="15" customHeight="1" x14ac:dyDescent="0.15">
      <c r="J3199" s="3">
        <f>IF(T3199="",0,IF(INT(LEFT(T3199,C$21))=B$21,MAX(J$3:J3198)+1,0))</f>
        <v>0</v>
      </c>
      <c r="K3199" s="6">
        <f>IF(AND(O3199=B$23,Q3199=B$24),MAX(K$3:K3198)+1,0)</f>
        <v>0</v>
      </c>
    </row>
    <row r="3200" spans="10:11" ht="15" customHeight="1" x14ac:dyDescent="0.15">
      <c r="J3200" s="3">
        <f>IF(T3200="",0,IF(INT(LEFT(T3200,C$21))=B$21,MAX(J$3:J3199)+1,0))</f>
        <v>0</v>
      </c>
      <c r="K3200" s="6">
        <f>IF(AND(O3200=B$23,Q3200=B$24),MAX(K$3:K3199)+1,0)</f>
        <v>0</v>
      </c>
    </row>
    <row r="3201" spans="10:11" ht="15" customHeight="1" x14ac:dyDescent="0.15">
      <c r="J3201" s="3">
        <f>IF(T3201="",0,IF(INT(LEFT(T3201,C$21))=B$21,MAX(J$3:J3200)+1,0))</f>
        <v>0</v>
      </c>
      <c r="K3201" s="6">
        <f>IF(AND(O3201=B$23,Q3201=B$24),MAX(K$3:K3200)+1,0)</f>
        <v>0</v>
      </c>
    </row>
    <row r="3202" spans="10:11" ht="15" customHeight="1" x14ac:dyDescent="0.15">
      <c r="J3202" s="3">
        <f>IF(T3202="",0,IF(INT(LEFT(T3202,C$21))=B$21,MAX(J$3:J3201)+1,0))</f>
        <v>0</v>
      </c>
      <c r="K3202" s="6">
        <f>IF(AND(O3202=B$23,Q3202=B$24),MAX(K$3:K3201)+1,0)</f>
        <v>0</v>
      </c>
    </row>
    <row r="3203" spans="10:11" ht="15" customHeight="1" x14ac:dyDescent="0.15">
      <c r="J3203" s="3">
        <f>IF(T3203="",0,IF(INT(LEFT(T3203,C$21))=B$21,MAX(J$3:J3202)+1,0))</f>
        <v>0</v>
      </c>
      <c r="K3203" s="6">
        <f>IF(AND(O3203=B$23,Q3203=B$24),MAX(K$3:K3202)+1,0)</f>
        <v>0</v>
      </c>
    </row>
    <row r="3204" spans="10:11" ht="15" customHeight="1" x14ac:dyDescent="0.15">
      <c r="J3204" s="3">
        <f>IF(T3204="",0,IF(INT(LEFT(T3204,C$21))=B$21,MAX(J$3:J3203)+1,0))</f>
        <v>0</v>
      </c>
      <c r="K3204" s="6">
        <f>IF(AND(O3204=B$23,Q3204=B$24),MAX(K$3:K3203)+1,0)</f>
        <v>0</v>
      </c>
    </row>
    <row r="3205" spans="10:11" ht="15" customHeight="1" x14ac:dyDescent="0.15">
      <c r="J3205" s="3">
        <f>IF(T3205="",0,IF(INT(LEFT(T3205,C$21))=B$21,MAX(J$3:J3204)+1,0))</f>
        <v>0</v>
      </c>
      <c r="K3205" s="6">
        <f>IF(AND(O3205=B$23,Q3205=B$24),MAX(K$3:K3204)+1,0)</f>
        <v>0</v>
      </c>
    </row>
    <row r="3206" spans="10:11" ht="15" customHeight="1" x14ac:dyDescent="0.15">
      <c r="J3206" s="3">
        <f>IF(T3206="",0,IF(INT(LEFT(T3206,C$21))=B$21,MAX(J$3:J3205)+1,0))</f>
        <v>0</v>
      </c>
      <c r="K3206" s="6">
        <f>IF(AND(O3206=B$23,Q3206=B$24),MAX(K$3:K3205)+1,0)</f>
        <v>0</v>
      </c>
    </row>
    <row r="3207" spans="10:11" ht="15" customHeight="1" x14ac:dyDescent="0.15">
      <c r="J3207" s="3">
        <f>IF(T3207="",0,IF(INT(LEFT(T3207,C$21))=B$21,MAX(J$3:J3206)+1,0))</f>
        <v>0</v>
      </c>
      <c r="K3207" s="6">
        <f>IF(AND(O3207=B$23,Q3207=B$24),MAX(K$3:K3206)+1,0)</f>
        <v>0</v>
      </c>
    </row>
    <row r="3208" spans="10:11" ht="15" customHeight="1" x14ac:dyDescent="0.15">
      <c r="J3208" s="3">
        <f>IF(T3208="",0,IF(INT(LEFT(T3208,C$21))=B$21,MAX(J$3:J3207)+1,0))</f>
        <v>0</v>
      </c>
      <c r="K3208" s="6">
        <f>IF(AND(O3208=B$23,Q3208=B$24),MAX(K$3:K3207)+1,0)</f>
        <v>0</v>
      </c>
    </row>
    <row r="3209" spans="10:11" ht="15" customHeight="1" x14ac:dyDescent="0.15">
      <c r="J3209" s="3">
        <f>IF(T3209="",0,IF(INT(LEFT(T3209,C$21))=B$21,MAX(J$3:J3208)+1,0))</f>
        <v>0</v>
      </c>
      <c r="K3209" s="6">
        <f>IF(AND(O3209=B$23,Q3209=B$24),MAX(K$3:K3208)+1,0)</f>
        <v>0</v>
      </c>
    </row>
    <row r="3210" spans="10:11" ht="15" customHeight="1" x14ac:dyDescent="0.15">
      <c r="J3210" s="3">
        <f>IF(T3210="",0,IF(INT(LEFT(T3210,C$21))=B$21,MAX(J$3:J3209)+1,0))</f>
        <v>0</v>
      </c>
      <c r="K3210" s="6">
        <f>IF(AND(O3210=B$23,Q3210=B$24),MAX(K$3:K3209)+1,0)</f>
        <v>0</v>
      </c>
    </row>
    <row r="3211" spans="10:11" ht="15" customHeight="1" x14ac:dyDescent="0.15">
      <c r="J3211" s="3">
        <f>IF(T3211="",0,IF(INT(LEFT(T3211,C$21))=B$21,MAX(J$3:J3210)+1,0))</f>
        <v>0</v>
      </c>
      <c r="K3211" s="6">
        <f>IF(AND(O3211=B$23,Q3211=B$24),MAX(K$3:K3210)+1,0)</f>
        <v>0</v>
      </c>
    </row>
    <row r="3212" spans="10:11" ht="15" customHeight="1" x14ac:dyDescent="0.15">
      <c r="J3212" s="3">
        <f>IF(T3212="",0,IF(INT(LEFT(T3212,C$21))=B$21,MAX(J$3:J3211)+1,0))</f>
        <v>0</v>
      </c>
      <c r="K3212" s="6">
        <f>IF(AND(O3212=B$23,Q3212=B$24),MAX(K$3:K3211)+1,0)</f>
        <v>0</v>
      </c>
    </row>
    <row r="3213" spans="10:11" ht="15" customHeight="1" x14ac:dyDescent="0.15">
      <c r="J3213" s="3">
        <f>IF(T3213="",0,IF(INT(LEFT(T3213,C$21))=B$21,MAX(J$3:J3212)+1,0))</f>
        <v>0</v>
      </c>
      <c r="K3213" s="6">
        <f>IF(AND(O3213=B$23,Q3213=B$24),MAX(K$3:K3212)+1,0)</f>
        <v>0</v>
      </c>
    </row>
    <row r="3214" spans="10:11" ht="15" customHeight="1" x14ac:dyDescent="0.15">
      <c r="J3214" s="3">
        <f>IF(T3214="",0,IF(INT(LEFT(T3214,C$21))=B$21,MAX(J$3:J3213)+1,0))</f>
        <v>0</v>
      </c>
      <c r="K3214" s="6">
        <f>IF(AND(O3214=B$23,Q3214=B$24),MAX(K$3:K3213)+1,0)</f>
        <v>0</v>
      </c>
    </row>
    <row r="3215" spans="10:11" ht="15" customHeight="1" x14ac:dyDescent="0.15">
      <c r="J3215" s="3">
        <f>IF(T3215="",0,IF(INT(LEFT(T3215,C$21))=B$21,MAX(J$3:J3214)+1,0))</f>
        <v>0</v>
      </c>
      <c r="K3215" s="6">
        <f>IF(AND(O3215=B$23,Q3215=B$24),MAX(K$3:K3214)+1,0)</f>
        <v>0</v>
      </c>
    </row>
    <row r="3216" spans="10:11" ht="15" customHeight="1" x14ac:dyDescent="0.15">
      <c r="J3216" s="3">
        <f>IF(T3216="",0,IF(INT(LEFT(T3216,C$21))=B$21,MAX(J$3:J3215)+1,0))</f>
        <v>0</v>
      </c>
      <c r="K3216" s="6">
        <f>IF(AND(O3216=B$23,Q3216=B$24),MAX(K$3:K3215)+1,0)</f>
        <v>0</v>
      </c>
    </row>
    <row r="3217" spans="10:11" ht="15" customHeight="1" x14ac:dyDescent="0.15">
      <c r="J3217" s="3">
        <f>IF(T3217="",0,IF(INT(LEFT(T3217,C$21))=B$21,MAX(J$3:J3216)+1,0))</f>
        <v>0</v>
      </c>
      <c r="K3217" s="6">
        <f>IF(AND(O3217=B$23,Q3217=B$24),MAX(K$3:K3216)+1,0)</f>
        <v>0</v>
      </c>
    </row>
    <row r="3218" spans="10:11" ht="15" customHeight="1" x14ac:dyDescent="0.15">
      <c r="J3218" s="3">
        <f>IF(T3218="",0,IF(INT(LEFT(T3218,C$21))=B$21,MAX(J$3:J3217)+1,0))</f>
        <v>0</v>
      </c>
      <c r="K3218" s="6">
        <f>IF(AND(O3218=B$23,Q3218=B$24),MAX(K$3:K3217)+1,0)</f>
        <v>0</v>
      </c>
    </row>
    <row r="3219" spans="10:11" ht="15" customHeight="1" x14ac:dyDescent="0.15">
      <c r="J3219" s="3">
        <f>IF(T3219="",0,IF(INT(LEFT(T3219,C$21))=B$21,MAX(J$3:J3218)+1,0))</f>
        <v>0</v>
      </c>
      <c r="K3219" s="6">
        <f>IF(AND(O3219=B$23,Q3219=B$24),MAX(K$3:K3218)+1,0)</f>
        <v>0</v>
      </c>
    </row>
    <row r="3220" spans="10:11" ht="15" customHeight="1" x14ac:dyDescent="0.15">
      <c r="J3220" s="3">
        <f>IF(T3220="",0,IF(INT(LEFT(T3220,C$21))=B$21,MAX(J$3:J3219)+1,0))</f>
        <v>0</v>
      </c>
      <c r="K3220" s="6">
        <f>IF(AND(O3220=B$23,Q3220=B$24),MAX(K$3:K3219)+1,0)</f>
        <v>0</v>
      </c>
    </row>
    <row r="3221" spans="10:11" ht="15" customHeight="1" x14ac:dyDescent="0.15">
      <c r="J3221" s="3">
        <f>IF(T3221="",0,IF(INT(LEFT(T3221,C$21))=B$21,MAX(J$3:J3220)+1,0))</f>
        <v>0</v>
      </c>
      <c r="K3221" s="6">
        <f>IF(AND(O3221=B$23,Q3221=B$24),MAX(K$3:K3220)+1,0)</f>
        <v>0</v>
      </c>
    </row>
    <row r="3222" spans="10:11" ht="15" customHeight="1" x14ac:dyDescent="0.15">
      <c r="J3222" s="3">
        <f>IF(T3222="",0,IF(INT(LEFT(T3222,C$21))=B$21,MAX(J$3:J3221)+1,0))</f>
        <v>0</v>
      </c>
      <c r="K3222" s="6">
        <f>IF(AND(O3222=B$23,Q3222=B$24),MAX(K$3:K3221)+1,0)</f>
        <v>0</v>
      </c>
    </row>
    <row r="3223" spans="10:11" ht="15" customHeight="1" x14ac:dyDescent="0.15">
      <c r="J3223" s="3">
        <f>IF(T3223="",0,IF(INT(LEFT(T3223,C$21))=B$21,MAX(J$3:J3222)+1,0))</f>
        <v>0</v>
      </c>
      <c r="K3223" s="6">
        <f>IF(AND(O3223=B$23,Q3223=B$24),MAX(K$3:K3222)+1,0)</f>
        <v>0</v>
      </c>
    </row>
    <row r="3224" spans="10:11" ht="15" customHeight="1" x14ac:dyDescent="0.15">
      <c r="J3224" s="3">
        <f>IF(T3224="",0,IF(INT(LEFT(T3224,C$21))=B$21,MAX(J$3:J3223)+1,0))</f>
        <v>0</v>
      </c>
      <c r="K3224" s="6">
        <f>IF(AND(O3224=B$23,Q3224=B$24),MAX(K$3:K3223)+1,0)</f>
        <v>0</v>
      </c>
    </row>
    <row r="3225" spans="10:11" ht="15" customHeight="1" x14ac:dyDescent="0.15">
      <c r="J3225" s="3">
        <f>IF(T3225="",0,IF(INT(LEFT(T3225,C$21))=B$21,MAX(J$3:J3224)+1,0))</f>
        <v>0</v>
      </c>
      <c r="K3225" s="6">
        <f>IF(AND(O3225=B$23,Q3225=B$24),MAX(K$3:K3224)+1,0)</f>
        <v>0</v>
      </c>
    </row>
    <row r="3226" spans="10:11" ht="15" customHeight="1" x14ac:dyDescent="0.15">
      <c r="J3226" s="3">
        <f>IF(T3226="",0,IF(INT(LEFT(T3226,C$21))=B$21,MAX(J$3:J3225)+1,0))</f>
        <v>0</v>
      </c>
      <c r="K3226" s="6">
        <f>IF(AND(O3226=B$23,Q3226=B$24),MAX(K$3:K3225)+1,0)</f>
        <v>0</v>
      </c>
    </row>
    <row r="3227" spans="10:11" ht="15" customHeight="1" x14ac:dyDescent="0.15">
      <c r="J3227" s="3">
        <f>IF(T3227="",0,IF(INT(LEFT(T3227,C$21))=B$21,MAX(J$3:J3226)+1,0))</f>
        <v>0</v>
      </c>
      <c r="K3227" s="6">
        <f>IF(AND(O3227=B$23,Q3227=B$24),MAX(K$3:K3226)+1,0)</f>
        <v>0</v>
      </c>
    </row>
    <row r="3228" spans="10:11" ht="15" customHeight="1" x14ac:dyDescent="0.15">
      <c r="J3228" s="3">
        <f>IF(T3228="",0,IF(INT(LEFT(T3228,C$21))=B$21,MAX(J$3:J3227)+1,0))</f>
        <v>0</v>
      </c>
      <c r="K3228" s="6">
        <f>IF(AND(O3228=B$23,Q3228=B$24),MAX(K$3:K3227)+1,0)</f>
        <v>0</v>
      </c>
    </row>
    <row r="3229" spans="10:11" ht="15" customHeight="1" x14ac:dyDescent="0.15">
      <c r="J3229" s="3">
        <f>IF(T3229="",0,IF(INT(LEFT(T3229,C$21))=B$21,MAX(J$3:J3228)+1,0))</f>
        <v>0</v>
      </c>
      <c r="K3229" s="6">
        <f>IF(AND(O3229=B$23,Q3229=B$24),MAX(K$3:K3228)+1,0)</f>
        <v>0</v>
      </c>
    </row>
    <row r="3230" spans="10:11" ht="15" customHeight="1" x14ac:dyDescent="0.15">
      <c r="J3230" s="3">
        <f>IF(T3230="",0,IF(INT(LEFT(T3230,C$21))=B$21,MAX(J$3:J3229)+1,0))</f>
        <v>0</v>
      </c>
      <c r="K3230" s="6">
        <f>IF(AND(O3230=B$23,Q3230=B$24),MAX(K$3:K3229)+1,0)</f>
        <v>0</v>
      </c>
    </row>
    <row r="3231" spans="10:11" ht="15" customHeight="1" x14ac:dyDescent="0.15">
      <c r="J3231" s="3">
        <f>IF(T3231="",0,IF(INT(LEFT(T3231,C$21))=B$21,MAX(J$3:J3230)+1,0))</f>
        <v>0</v>
      </c>
      <c r="K3231" s="6">
        <f>IF(AND(O3231=B$23,Q3231=B$24),MAX(K$3:K3230)+1,0)</f>
        <v>0</v>
      </c>
    </row>
    <row r="3232" spans="10:11" ht="15" customHeight="1" x14ac:dyDescent="0.15">
      <c r="J3232" s="3">
        <f>IF(T3232="",0,IF(INT(LEFT(T3232,C$21))=B$21,MAX(J$3:J3231)+1,0))</f>
        <v>0</v>
      </c>
      <c r="K3232" s="6">
        <f>IF(AND(O3232=B$23,Q3232=B$24),MAX(K$3:K3231)+1,0)</f>
        <v>0</v>
      </c>
    </row>
    <row r="3233" spans="10:11" ht="15" customHeight="1" x14ac:dyDescent="0.15">
      <c r="J3233" s="3">
        <f>IF(T3233="",0,IF(INT(LEFT(T3233,C$21))=B$21,MAX(J$3:J3232)+1,0))</f>
        <v>0</v>
      </c>
      <c r="K3233" s="6">
        <f>IF(AND(O3233=B$23,Q3233=B$24),MAX(K$3:K3232)+1,0)</f>
        <v>0</v>
      </c>
    </row>
    <row r="3234" spans="10:11" ht="15" customHeight="1" x14ac:dyDescent="0.15">
      <c r="J3234" s="3">
        <f>IF(T3234="",0,IF(INT(LEFT(T3234,C$21))=B$21,MAX(J$3:J3233)+1,0))</f>
        <v>0</v>
      </c>
      <c r="K3234" s="6">
        <f>IF(AND(O3234=B$23,Q3234=B$24),MAX(K$3:K3233)+1,0)</f>
        <v>0</v>
      </c>
    </row>
    <row r="3235" spans="10:11" ht="15" customHeight="1" x14ac:dyDescent="0.15">
      <c r="J3235" s="3">
        <f>IF(T3235="",0,IF(INT(LEFT(T3235,C$21))=B$21,MAX(J$3:J3234)+1,0))</f>
        <v>0</v>
      </c>
      <c r="K3235" s="6">
        <f>IF(AND(O3235=B$23,Q3235=B$24),MAX(K$3:K3234)+1,0)</f>
        <v>0</v>
      </c>
    </row>
    <row r="3236" spans="10:11" ht="15" customHeight="1" x14ac:dyDescent="0.15">
      <c r="J3236" s="3">
        <f>IF(T3236="",0,IF(INT(LEFT(T3236,C$21))=B$21,MAX(J$3:J3235)+1,0))</f>
        <v>0</v>
      </c>
      <c r="K3236" s="6">
        <f>IF(AND(O3236=B$23,Q3236=B$24),MAX(K$3:K3235)+1,0)</f>
        <v>0</v>
      </c>
    </row>
    <row r="3237" spans="10:11" ht="15" customHeight="1" x14ac:dyDescent="0.15">
      <c r="J3237" s="3">
        <f>IF(T3237="",0,IF(INT(LEFT(T3237,C$21))=B$21,MAX(J$3:J3236)+1,0))</f>
        <v>0</v>
      </c>
      <c r="K3237" s="6">
        <f>IF(AND(O3237=B$23,Q3237=B$24),MAX(K$3:K3236)+1,0)</f>
        <v>0</v>
      </c>
    </row>
    <row r="3238" spans="10:11" ht="15" customHeight="1" x14ac:dyDescent="0.15">
      <c r="J3238" s="3">
        <f>IF(T3238="",0,IF(INT(LEFT(T3238,C$21))=B$21,MAX(J$3:J3237)+1,0))</f>
        <v>0</v>
      </c>
      <c r="K3238" s="6">
        <f>IF(AND(O3238=B$23,Q3238=B$24),MAX(K$3:K3237)+1,0)</f>
        <v>0</v>
      </c>
    </row>
    <row r="3239" spans="10:11" ht="15" customHeight="1" x14ac:dyDescent="0.15">
      <c r="J3239" s="3">
        <f>IF(T3239="",0,IF(INT(LEFT(T3239,C$21))=B$21,MAX(J$3:J3238)+1,0))</f>
        <v>0</v>
      </c>
      <c r="K3239" s="6">
        <f>IF(AND(O3239=B$23,Q3239=B$24),MAX(K$3:K3238)+1,0)</f>
        <v>0</v>
      </c>
    </row>
    <row r="3240" spans="10:11" ht="15" customHeight="1" x14ac:dyDescent="0.15">
      <c r="J3240" s="3">
        <f>IF(T3240="",0,IF(INT(LEFT(T3240,C$21))=B$21,MAX(J$3:J3239)+1,0))</f>
        <v>0</v>
      </c>
      <c r="K3240" s="6">
        <f>IF(AND(O3240=B$23,Q3240=B$24),MAX(K$3:K3239)+1,0)</f>
        <v>0</v>
      </c>
    </row>
    <row r="3241" spans="10:11" ht="15" customHeight="1" x14ac:dyDescent="0.15">
      <c r="J3241" s="3">
        <f>IF(T3241="",0,IF(INT(LEFT(T3241,C$21))=B$21,MAX(J$3:J3240)+1,0))</f>
        <v>0</v>
      </c>
      <c r="K3241" s="6">
        <f>IF(AND(O3241=B$23,Q3241=B$24),MAX(K$3:K3240)+1,0)</f>
        <v>0</v>
      </c>
    </row>
    <row r="3242" spans="10:11" ht="15" customHeight="1" x14ac:dyDescent="0.15">
      <c r="J3242" s="3">
        <f>IF(T3242="",0,IF(INT(LEFT(T3242,C$21))=B$21,MAX(J$3:J3241)+1,0))</f>
        <v>0</v>
      </c>
      <c r="K3242" s="6">
        <f>IF(AND(O3242=B$23,Q3242=B$24),MAX(K$3:K3241)+1,0)</f>
        <v>0</v>
      </c>
    </row>
    <row r="3243" spans="10:11" ht="15" customHeight="1" x14ac:dyDescent="0.15">
      <c r="J3243" s="3">
        <f>IF(T3243="",0,IF(INT(LEFT(T3243,C$21))=B$21,MAX(J$3:J3242)+1,0))</f>
        <v>0</v>
      </c>
      <c r="K3243" s="6">
        <f>IF(AND(O3243=B$23,Q3243=B$24),MAX(K$3:K3242)+1,0)</f>
        <v>0</v>
      </c>
    </row>
    <row r="3244" spans="10:11" ht="15" customHeight="1" x14ac:dyDescent="0.15">
      <c r="J3244" s="3">
        <f>IF(T3244="",0,IF(INT(LEFT(T3244,C$21))=B$21,MAX(J$3:J3243)+1,0))</f>
        <v>0</v>
      </c>
      <c r="K3244" s="6">
        <f>IF(AND(O3244=B$23,Q3244=B$24),MAX(K$3:K3243)+1,0)</f>
        <v>0</v>
      </c>
    </row>
    <row r="3245" spans="10:11" ht="15" customHeight="1" x14ac:dyDescent="0.15">
      <c r="J3245" s="3">
        <f>IF(T3245="",0,IF(INT(LEFT(T3245,C$21))=B$21,MAX(J$3:J3244)+1,0))</f>
        <v>0</v>
      </c>
      <c r="K3245" s="6">
        <f>IF(AND(O3245=B$23,Q3245=B$24),MAX(K$3:K3244)+1,0)</f>
        <v>0</v>
      </c>
    </row>
    <row r="3246" spans="10:11" ht="15" customHeight="1" x14ac:dyDescent="0.15">
      <c r="J3246" s="3">
        <f>IF(T3246="",0,IF(INT(LEFT(T3246,C$21))=B$21,MAX(J$3:J3245)+1,0))</f>
        <v>0</v>
      </c>
      <c r="K3246" s="6">
        <f>IF(AND(O3246=B$23,Q3246=B$24),MAX(K$3:K3245)+1,0)</f>
        <v>0</v>
      </c>
    </row>
    <row r="3247" spans="10:11" ht="15" customHeight="1" x14ac:dyDescent="0.15">
      <c r="J3247" s="3">
        <f>IF(T3247="",0,IF(INT(LEFT(T3247,C$21))=B$21,MAX(J$3:J3246)+1,0))</f>
        <v>0</v>
      </c>
      <c r="K3247" s="6">
        <f>IF(AND(O3247=B$23,Q3247=B$24),MAX(K$3:K3246)+1,0)</f>
        <v>0</v>
      </c>
    </row>
    <row r="3248" spans="10:11" ht="15" customHeight="1" x14ac:dyDescent="0.15">
      <c r="J3248" s="3">
        <f>IF(T3248="",0,IF(INT(LEFT(T3248,C$21))=B$21,MAX(J$3:J3247)+1,0))</f>
        <v>0</v>
      </c>
      <c r="K3248" s="6">
        <f>IF(AND(O3248=B$23,Q3248=B$24),MAX(K$3:K3247)+1,0)</f>
        <v>0</v>
      </c>
    </row>
    <row r="3249" spans="10:11" ht="15" customHeight="1" x14ac:dyDescent="0.15">
      <c r="J3249" s="3">
        <f>IF(T3249="",0,IF(INT(LEFT(T3249,C$21))=B$21,MAX(J$3:J3248)+1,0))</f>
        <v>0</v>
      </c>
      <c r="K3249" s="6">
        <f>IF(AND(O3249=B$23,Q3249=B$24),MAX(K$3:K3248)+1,0)</f>
        <v>0</v>
      </c>
    </row>
    <row r="3250" spans="10:11" ht="15" customHeight="1" x14ac:dyDescent="0.15">
      <c r="J3250" s="3">
        <f>IF(T3250="",0,IF(INT(LEFT(T3250,C$21))=B$21,MAX(J$3:J3249)+1,0))</f>
        <v>0</v>
      </c>
      <c r="K3250" s="6">
        <f>IF(AND(O3250=B$23,Q3250=B$24),MAX(K$3:K3249)+1,0)</f>
        <v>0</v>
      </c>
    </row>
    <row r="3251" spans="10:11" ht="15" customHeight="1" x14ac:dyDescent="0.15">
      <c r="J3251" s="3">
        <f>IF(T3251="",0,IF(INT(LEFT(T3251,C$21))=B$21,MAX(J$3:J3250)+1,0))</f>
        <v>0</v>
      </c>
      <c r="K3251" s="6">
        <f>IF(AND(O3251=B$23,Q3251=B$24),MAX(K$3:K3250)+1,0)</f>
        <v>0</v>
      </c>
    </row>
    <row r="3252" spans="10:11" ht="15" customHeight="1" x14ac:dyDescent="0.15">
      <c r="J3252" s="3">
        <f>IF(T3252="",0,IF(INT(LEFT(T3252,C$21))=B$21,MAX(J$3:J3251)+1,0))</f>
        <v>0</v>
      </c>
      <c r="K3252" s="6">
        <f>IF(AND(O3252=B$23,Q3252=B$24),MAX(K$3:K3251)+1,0)</f>
        <v>0</v>
      </c>
    </row>
    <row r="3253" spans="10:11" ht="15" customHeight="1" x14ac:dyDescent="0.15">
      <c r="J3253" s="3">
        <f>IF(T3253="",0,IF(INT(LEFT(T3253,C$21))=B$21,MAX(J$3:J3252)+1,0))</f>
        <v>0</v>
      </c>
      <c r="K3253" s="6">
        <f>IF(AND(O3253=B$23,Q3253=B$24),MAX(K$3:K3252)+1,0)</f>
        <v>0</v>
      </c>
    </row>
    <row r="3254" spans="10:11" ht="15" customHeight="1" x14ac:dyDescent="0.15">
      <c r="J3254" s="3">
        <f>IF(T3254="",0,IF(INT(LEFT(T3254,C$21))=B$21,MAX(J$3:J3253)+1,0))</f>
        <v>0</v>
      </c>
      <c r="K3254" s="6">
        <f>IF(AND(O3254=B$23,Q3254=B$24),MAX(K$3:K3253)+1,0)</f>
        <v>0</v>
      </c>
    </row>
    <row r="3255" spans="10:11" ht="15" customHeight="1" x14ac:dyDescent="0.15">
      <c r="J3255" s="3">
        <f>IF(T3255="",0,IF(INT(LEFT(T3255,C$21))=B$21,MAX(J$3:J3254)+1,0))</f>
        <v>0</v>
      </c>
      <c r="K3255" s="6">
        <f>IF(AND(O3255=B$23,Q3255=B$24),MAX(K$3:K3254)+1,0)</f>
        <v>0</v>
      </c>
    </row>
    <row r="3256" spans="10:11" ht="15" customHeight="1" x14ac:dyDescent="0.15">
      <c r="J3256" s="3">
        <f>IF(T3256="",0,IF(INT(LEFT(T3256,C$21))=B$21,MAX(J$3:J3255)+1,0))</f>
        <v>0</v>
      </c>
      <c r="K3256" s="6">
        <f>IF(AND(O3256=B$23,Q3256=B$24),MAX(K$3:K3255)+1,0)</f>
        <v>0</v>
      </c>
    </row>
    <row r="3257" spans="10:11" ht="15" customHeight="1" x14ac:dyDescent="0.15">
      <c r="J3257" s="3">
        <f>IF(T3257="",0,IF(INT(LEFT(T3257,C$21))=B$21,MAX(J$3:J3256)+1,0))</f>
        <v>0</v>
      </c>
      <c r="K3257" s="6">
        <f>IF(AND(O3257=B$23,Q3257=B$24),MAX(K$3:K3256)+1,0)</f>
        <v>0</v>
      </c>
    </row>
    <row r="3258" spans="10:11" ht="15" customHeight="1" x14ac:dyDescent="0.15">
      <c r="J3258" s="3">
        <f>IF(T3258="",0,IF(INT(LEFT(T3258,C$21))=B$21,MAX(J$3:J3257)+1,0))</f>
        <v>0</v>
      </c>
      <c r="K3258" s="6">
        <f>IF(AND(O3258=B$23,Q3258=B$24),MAX(K$3:K3257)+1,0)</f>
        <v>0</v>
      </c>
    </row>
    <row r="3259" spans="10:11" ht="15" customHeight="1" x14ac:dyDescent="0.15">
      <c r="J3259" s="3">
        <f>IF(T3259="",0,IF(INT(LEFT(T3259,C$21))=B$21,MAX(J$3:J3258)+1,0))</f>
        <v>0</v>
      </c>
      <c r="K3259" s="6">
        <f>IF(AND(O3259=B$23,Q3259=B$24),MAX(K$3:K3258)+1,0)</f>
        <v>0</v>
      </c>
    </row>
    <row r="3260" spans="10:11" ht="15" customHeight="1" x14ac:dyDescent="0.15">
      <c r="J3260" s="3">
        <f>IF(T3260="",0,IF(INT(LEFT(T3260,C$21))=B$21,MAX(J$3:J3259)+1,0))</f>
        <v>0</v>
      </c>
      <c r="K3260" s="6">
        <f>IF(AND(O3260=B$23,Q3260=B$24),MAX(K$3:K3259)+1,0)</f>
        <v>0</v>
      </c>
    </row>
    <row r="3261" spans="10:11" ht="15" customHeight="1" x14ac:dyDescent="0.15">
      <c r="J3261" s="3">
        <f>IF(T3261="",0,IF(INT(LEFT(T3261,C$21))=B$21,MAX(J$3:J3260)+1,0))</f>
        <v>0</v>
      </c>
      <c r="K3261" s="6">
        <f>IF(AND(O3261=B$23,Q3261=B$24),MAX(K$3:K3260)+1,0)</f>
        <v>0</v>
      </c>
    </row>
    <row r="3262" spans="10:11" ht="15" customHeight="1" x14ac:dyDescent="0.15">
      <c r="J3262" s="3">
        <f>IF(T3262="",0,IF(INT(LEFT(T3262,C$21))=B$21,MAX(J$3:J3261)+1,0))</f>
        <v>0</v>
      </c>
      <c r="K3262" s="6">
        <f>IF(AND(O3262=B$23,Q3262=B$24),MAX(K$3:K3261)+1,0)</f>
        <v>0</v>
      </c>
    </row>
    <row r="3263" spans="10:11" ht="15" customHeight="1" x14ac:dyDescent="0.15">
      <c r="J3263" s="3">
        <f>IF(T3263="",0,IF(INT(LEFT(T3263,C$21))=B$21,MAX(J$3:J3262)+1,0))</f>
        <v>0</v>
      </c>
      <c r="K3263" s="6">
        <f>IF(AND(O3263=B$23,Q3263=B$24),MAX(K$3:K3262)+1,0)</f>
        <v>0</v>
      </c>
    </row>
    <row r="3264" spans="10:11" ht="15" customHeight="1" x14ac:dyDescent="0.15">
      <c r="J3264" s="3">
        <f>IF(T3264="",0,IF(INT(LEFT(T3264,C$21))=B$21,MAX(J$3:J3263)+1,0))</f>
        <v>0</v>
      </c>
      <c r="K3264" s="6">
        <f>IF(AND(O3264=B$23,Q3264=B$24),MAX(K$3:K3263)+1,0)</f>
        <v>0</v>
      </c>
    </row>
    <row r="3265" spans="10:11" ht="15" customHeight="1" x14ac:dyDescent="0.15">
      <c r="J3265" s="3">
        <f>IF(T3265="",0,IF(INT(LEFT(T3265,C$21))=B$21,MAX(J$3:J3264)+1,0))</f>
        <v>0</v>
      </c>
      <c r="K3265" s="6">
        <f>IF(AND(O3265=B$23,Q3265=B$24),MAX(K$3:K3264)+1,0)</f>
        <v>0</v>
      </c>
    </row>
    <row r="3266" spans="10:11" ht="15" customHeight="1" x14ac:dyDescent="0.15">
      <c r="J3266" s="3">
        <f>IF(T3266="",0,IF(INT(LEFT(T3266,C$21))=B$21,MAX(J$3:J3265)+1,0))</f>
        <v>0</v>
      </c>
      <c r="K3266" s="6">
        <f>IF(AND(O3266=B$23,Q3266=B$24),MAX(K$3:K3265)+1,0)</f>
        <v>0</v>
      </c>
    </row>
    <row r="3267" spans="10:11" ht="15" customHeight="1" x14ac:dyDescent="0.15">
      <c r="J3267" s="3">
        <f>IF(T3267="",0,IF(INT(LEFT(T3267,C$21))=B$21,MAX(J$3:J3266)+1,0))</f>
        <v>0</v>
      </c>
      <c r="K3267" s="6">
        <f>IF(AND(O3267=B$23,Q3267=B$24),MAX(K$3:K3266)+1,0)</f>
        <v>0</v>
      </c>
    </row>
    <row r="3268" spans="10:11" ht="15" customHeight="1" x14ac:dyDescent="0.15">
      <c r="J3268" s="3">
        <f>IF(T3268="",0,IF(INT(LEFT(T3268,C$21))=B$21,MAX(J$3:J3267)+1,0))</f>
        <v>0</v>
      </c>
      <c r="K3268" s="6">
        <f>IF(AND(O3268=B$23,Q3268=B$24),MAX(K$3:K3267)+1,0)</f>
        <v>0</v>
      </c>
    </row>
    <row r="3269" spans="10:11" ht="15" customHeight="1" x14ac:dyDescent="0.15">
      <c r="J3269" s="3">
        <f>IF(T3269="",0,IF(INT(LEFT(T3269,C$21))=B$21,MAX(J$3:J3268)+1,0))</f>
        <v>0</v>
      </c>
      <c r="K3269" s="6">
        <f>IF(AND(O3269=B$23,Q3269=B$24),MAX(K$3:K3268)+1,0)</f>
        <v>0</v>
      </c>
    </row>
    <row r="3270" spans="10:11" ht="15" customHeight="1" x14ac:dyDescent="0.15">
      <c r="J3270" s="3">
        <f>IF(T3270="",0,IF(INT(LEFT(T3270,C$21))=B$21,MAX(J$3:J3269)+1,0))</f>
        <v>0</v>
      </c>
      <c r="K3270" s="6">
        <f>IF(AND(O3270=B$23,Q3270=B$24),MAX(K$3:K3269)+1,0)</f>
        <v>0</v>
      </c>
    </row>
    <row r="3271" spans="10:11" ht="15" customHeight="1" x14ac:dyDescent="0.15">
      <c r="J3271" s="3">
        <f>IF(T3271="",0,IF(INT(LEFT(T3271,C$21))=B$21,MAX(J$3:J3270)+1,0))</f>
        <v>0</v>
      </c>
      <c r="K3271" s="6">
        <f>IF(AND(O3271=B$23,Q3271=B$24),MAX(K$3:K3270)+1,0)</f>
        <v>0</v>
      </c>
    </row>
    <row r="3272" spans="10:11" ht="15" customHeight="1" x14ac:dyDescent="0.15">
      <c r="J3272" s="3">
        <f>IF(T3272="",0,IF(INT(LEFT(T3272,C$21))=B$21,MAX(J$3:J3271)+1,0))</f>
        <v>0</v>
      </c>
      <c r="K3272" s="6">
        <f>IF(AND(O3272=B$23,Q3272=B$24),MAX(K$3:K3271)+1,0)</f>
        <v>0</v>
      </c>
    </row>
    <row r="3273" spans="10:11" ht="15" customHeight="1" x14ac:dyDescent="0.15">
      <c r="J3273" s="3">
        <f>IF(T3273="",0,IF(INT(LEFT(T3273,C$21))=B$21,MAX(J$3:J3272)+1,0))</f>
        <v>0</v>
      </c>
      <c r="K3273" s="6">
        <f>IF(AND(O3273=B$23,Q3273=B$24),MAX(K$3:K3272)+1,0)</f>
        <v>0</v>
      </c>
    </row>
    <row r="3274" spans="10:11" ht="15" customHeight="1" x14ac:dyDescent="0.15">
      <c r="J3274" s="3">
        <f>IF(T3274="",0,IF(INT(LEFT(T3274,C$21))=B$21,MAX(J$3:J3273)+1,0))</f>
        <v>0</v>
      </c>
      <c r="K3274" s="6">
        <f>IF(AND(O3274=B$23,Q3274=B$24),MAX(K$3:K3273)+1,0)</f>
        <v>0</v>
      </c>
    </row>
    <row r="3275" spans="10:11" ht="15" customHeight="1" x14ac:dyDescent="0.15">
      <c r="J3275" s="3">
        <f>IF(T3275="",0,IF(INT(LEFT(T3275,C$21))=B$21,MAX(J$3:J3274)+1,0))</f>
        <v>0</v>
      </c>
      <c r="K3275" s="6">
        <f>IF(AND(O3275=B$23,Q3275=B$24),MAX(K$3:K3274)+1,0)</f>
        <v>0</v>
      </c>
    </row>
    <row r="3276" spans="10:11" ht="15" customHeight="1" x14ac:dyDescent="0.15">
      <c r="J3276" s="3">
        <f>IF(T3276="",0,IF(INT(LEFT(T3276,C$21))=B$21,MAX(J$3:J3275)+1,0))</f>
        <v>0</v>
      </c>
      <c r="K3276" s="6">
        <f>IF(AND(O3276=B$23,Q3276=B$24),MAX(K$3:K3275)+1,0)</f>
        <v>0</v>
      </c>
    </row>
    <row r="3277" spans="10:11" ht="15" customHeight="1" x14ac:dyDescent="0.15">
      <c r="J3277" s="3">
        <f>IF(T3277="",0,IF(INT(LEFT(T3277,C$21))=B$21,MAX(J$3:J3276)+1,0))</f>
        <v>0</v>
      </c>
      <c r="K3277" s="6">
        <f>IF(AND(O3277=B$23,Q3277=B$24),MAX(K$3:K3276)+1,0)</f>
        <v>0</v>
      </c>
    </row>
    <row r="3278" spans="10:11" ht="15" customHeight="1" x14ac:dyDescent="0.15">
      <c r="J3278" s="3">
        <f>IF(T3278="",0,IF(INT(LEFT(T3278,C$21))=B$21,MAX(J$3:J3277)+1,0))</f>
        <v>0</v>
      </c>
      <c r="K3278" s="6">
        <f>IF(AND(O3278=B$23,Q3278=B$24),MAX(K$3:K3277)+1,0)</f>
        <v>0</v>
      </c>
    </row>
    <row r="3279" spans="10:11" ht="15" customHeight="1" x14ac:dyDescent="0.15">
      <c r="J3279" s="3">
        <f>IF(T3279="",0,IF(INT(LEFT(T3279,C$21))=B$21,MAX(J$3:J3278)+1,0))</f>
        <v>0</v>
      </c>
      <c r="K3279" s="6">
        <f>IF(AND(O3279=B$23,Q3279=B$24),MAX(K$3:K3278)+1,0)</f>
        <v>0</v>
      </c>
    </row>
    <row r="3280" spans="10:11" ht="15" customHeight="1" x14ac:dyDescent="0.15">
      <c r="J3280" s="3">
        <f>IF(T3280="",0,IF(INT(LEFT(T3280,C$21))=B$21,MAX(J$3:J3279)+1,0))</f>
        <v>0</v>
      </c>
      <c r="K3280" s="6">
        <f>IF(AND(O3280=B$23,Q3280=B$24),MAX(K$3:K3279)+1,0)</f>
        <v>0</v>
      </c>
    </row>
    <row r="3281" spans="10:11" ht="15" customHeight="1" x14ac:dyDescent="0.15">
      <c r="J3281" s="3">
        <f>IF(T3281="",0,IF(INT(LEFT(T3281,C$21))=B$21,MAX(J$3:J3280)+1,0))</f>
        <v>0</v>
      </c>
      <c r="K3281" s="6">
        <f>IF(AND(O3281=B$23,Q3281=B$24),MAX(K$3:K3280)+1,0)</f>
        <v>0</v>
      </c>
    </row>
    <row r="3282" spans="10:11" ht="15" customHeight="1" x14ac:dyDescent="0.15">
      <c r="J3282" s="3">
        <f>IF(T3282="",0,IF(INT(LEFT(T3282,C$21))=B$21,MAX(J$3:J3281)+1,0))</f>
        <v>0</v>
      </c>
      <c r="K3282" s="6">
        <f>IF(AND(O3282=B$23,Q3282=B$24),MAX(K$3:K3281)+1,0)</f>
        <v>0</v>
      </c>
    </row>
    <row r="3283" spans="10:11" ht="15" customHeight="1" x14ac:dyDescent="0.15">
      <c r="J3283" s="3">
        <f>IF(T3283="",0,IF(INT(LEFT(T3283,C$21))=B$21,MAX(J$3:J3282)+1,0))</f>
        <v>0</v>
      </c>
      <c r="K3283" s="6">
        <f>IF(AND(O3283=B$23,Q3283=B$24),MAX(K$3:K3282)+1,0)</f>
        <v>0</v>
      </c>
    </row>
    <row r="3284" spans="10:11" ht="15" customHeight="1" x14ac:dyDescent="0.15">
      <c r="J3284" s="3">
        <f>IF(T3284="",0,IF(INT(LEFT(T3284,C$21))=B$21,MAX(J$3:J3283)+1,0))</f>
        <v>0</v>
      </c>
      <c r="K3284" s="6">
        <f>IF(AND(O3284=B$23,Q3284=B$24),MAX(K$3:K3283)+1,0)</f>
        <v>0</v>
      </c>
    </row>
    <row r="3285" spans="10:11" ht="15" customHeight="1" x14ac:dyDescent="0.15">
      <c r="J3285" s="3">
        <f>IF(T3285="",0,IF(INT(LEFT(T3285,C$21))=B$21,MAX(J$3:J3284)+1,0))</f>
        <v>0</v>
      </c>
      <c r="K3285" s="6">
        <f>IF(AND(O3285=B$23,Q3285=B$24),MAX(K$3:K3284)+1,0)</f>
        <v>0</v>
      </c>
    </row>
    <row r="3286" spans="10:11" ht="15" customHeight="1" x14ac:dyDescent="0.15">
      <c r="J3286" s="3">
        <f>IF(T3286="",0,IF(INT(LEFT(T3286,C$21))=B$21,MAX(J$3:J3285)+1,0))</f>
        <v>0</v>
      </c>
      <c r="K3286" s="6">
        <f>IF(AND(O3286=B$23,Q3286=B$24),MAX(K$3:K3285)+1,0)</f>
        <v>0</v>
      </c>
    </row>
    <row r="3287" spans="10:11" ht="15" customHeight="1" x14ac:dyDescent="0.15">
      <c r="J3287" s="3">
        <f>IF(T3287="",0,IF(INT(LEFT(T3287,C$21))=B$21,MAX(J$3:J3286)+1,0))</f>
        <v>0</v>
      </c>
      <c r="K3287" s="6">
        <f>IF(AND(O3287=B$23,Q3287=B$24),MAX(K$3:K3286)+1,0)</f>
        <v>0</v>
      </c>
    </row>
    <row r="3288" spans="10:11" ht="15" customHeight="1" x14ac:dyDescent="0.15">
      <c r="J3288" s="3">
        <f>IF(T3288="",0,IF(INT(LEFT(T3288,C$21))=B$21,MAX(J$3:J3287)+1,0))</f>
        <v>0</v>
      </c>
      <c r="K3288" s="6">
        <f>IF(AND(O3288=B$23,Q3288=B$24),MAX(K$3:K3287)+1,0)</f>
        <v>0</v>
      </c>
    </row>
    <row r="3289" spans="10:11" ht="15" customHeight="1" x14ac:dyDescent="0.15">
      <c r="J3289" s="3">
        <f>IF(T3289="",0,IF(INT(LEFT(T3289,C$21))=B$21,MAX(J$3:J3288)+1,0))</f>
        <v>0</v>
      </c>
      <c r="K3289" s="6">
        <f>IF(AND(O3289=B$23,Q3289=B$24),MAX(K$3:K3288)+1,0)</f>
        <v>0</v>
      </c>
    </row>
    <row r="3290" spans="10:11" ht="15" customHeight="1" x14ac:dyDescent="0.15">
      <c r="J3290" s="3">
        <f>IF(T3290="",0,IF(INT(LEFT(T3290,C$21))=B$21,MAX(J$3:J3289)+1,0))</f>
        <v>0</v>
      </c>
      <c r="K3290" s="6">
        <f>IF(AND(O3290=B$23,Q3290=B$24),MAX(K$3:K3289)+1,0)</f>
        <v>0</v>
      </c>
    </row>
    <row r="3291" spans="10:11" ht="15" customHeight="1" x14ac:dyDescent="0.15">
      <c r="J3291" s="3">
        <f>IF(T3291="",0,IF(INT(LEFT(T3291,C$21))=B$21,MAX(J$3:J3290)+1,0))</f>
        <v>0</v>
      </c>
      <c r="K3291" s="6">
        <f>IF(AND(O3291=B$23,Q3291=B$24),MAX(K$3:K3290)+1,0)</f>
        <v>0</v>
      </c>
    </row>
    <row r="3292" spans="10:11" ht="15" customHeight="1" x14ac:dyDescent="0.15">
      <c r="J3292" s="3">
        <f>IF(T3292="",0,IF(INT(LEFT(T3292,C$21))=B$21,MAX(J$3:J3291)+1,0))</f>
        <v>0</v>
      </c>
      <c r="K3292" s="6">
        <f>IF(AND(O3292=B$23,Q3292=B$24),MAX(K$3:K3291)+1,0)</f>
        <v>0</v>
      </c>
    </row>
    <row r="3293" spans="10:11" ht="15" customHeight="1" x14ac:dyDescent="0.15">
      <c r="J3293" s="3">
        <f>IF(T3293="",0,IF(INT(LEFT(T3293,C$21))=B$21,MAX(J$3:J3292)+1,0))</f>
        <v>0</v>
      </c>
      <c r="K3293" s="6">
        <f>IF(AND(O3293=B$23,Q3293=B$24),MAX(K$3:K3292)+1,0)</f>
        <v>0</v>
      </c>
    </row>
    <row r="3294" spans="10:11" ht="15" customHeight="1" x14ac:dyDescent="0.15">
      <c r="J3294" s="3">
        <f>IF(T3294="",0,IF(INT(LEFT(T3294,C$21))=B$21,MAX(J$3:J3293)+1,0))</f>
        <v>0</v>
      </c>
      <c r="K3294" s="6">
        <f>IF(AND(O3294=B$23,Q3294=B$24),MAX(K$3:K3293)+1,0)</f>
        <v>0</v>
      </c>
    </row>
    <row r="3295" spans="10:11" ht="15" customHeight="1" x14ac:dyDescent="0.15">
      <c r="J3295" s="3">
        <f>IF(T3295="",0,IF(INT(LEFT(T3295,C$21))=B$21,MAX(J$3:J3294)+1,0))</f>
        <v>0</v>
      </c>
      <c r="K3295" s="6">
        <f>IF(AND(O3295=B$23,Q3295=B$24),MAX(K$3:K3294)+1,0)</f>
        <v>0</v>
      </c>
    </row>
    <row r="3296" spans="10:11" ht="15" customHeight="1" x14ac:dyDescent="0.15">
      <c r="J3296" s="3">
        <f>IF(T3296="",0,IF(INT(LEFT(T3296,C$21))=B$21,MAX(J$3:J3295)+1,0))</f>
        <v>0</v>
      </c>
      <c r="K3296" s="6">
        <f>IF(AND(O3296=B$23,Q3296=B$24),MAX(K$3:K3295)+1,0)</f>
        <v>0</v>
      </c>
    </row>
    <row r="3297" spans="10:11" ht="15" customHeight="1" x14ac:dyDescent="0.15">
      <c r="J3297" s="3">
        <f>IF(T3297="",0,IF(INT(LEFT(T3297,C$21))=B$21,MAX(J$3:J3296)+1,0))</f>
        <v>0</v>
      </c>
      <c r="K3297" s="6">
        <f>IF(AND(O3297=B$23,Q3297=B$24),MAX(K$3:K3296)+1,0)</f>
        <v>0</v>
      </c>
    </row>
    <row r="3298" spans="10:11" ht="15" customHeight="1" x14ac:dyDescent="0.15">
      <c r="J3298" s="3">
        <f>IF(T3298="",0,IF(INT(LEFT(T3298,C$21))=B$21,MAX(J$3:J3297)+1,0))</f>
        <v>0</v>
      </c>
      <c r="K3298" s="6">
        <f>IF(AND(O3298=B$23,Q3298=B$24),MAX(K$3:K3297)+1,0)</f>
        <v>0</v>
      </c>
    </row>
    <row r="3299" spans="10:11" ht="15" customHeight="1" x14ac:dyDescent="0.15">
      <c r="J3299" s="3">
        <f>IF(T3299="",0,IF(INT(LEFT(T3299,C$21))=B$21,MAX(J$3:J3298)+1,0))</f>
        <v>0</v>
      </c>
      <c r="K3299" s="6">
        <f>IF(AND(O3299=B$23,Q3299=B$24),MAX(K$3:K3298)+1,0)</f>
        <v>0</v>
      </c>
    </row>
    <row r="3300" spans="10:11" ht="15" customHeight="1" x14ac:dyDescent="0.15">
      <c r="J3300" s="3">
        <f>IF(T3300="",0,IF(INT(LEFT(T3300,C$21))=B$21,MAX(J$3:J3299)+1,0))</f>
        <v>0</v>
      </c>
      <c r="K3300" s="6">
        <f>IF(AND(O3300=B$23,Q3300=B$24),MAX(K$3:K3299)+1,0)</f>
        <v>0</v>
      </c>
    </row>
    <row r="3301" spans="10:11" ht="15" customHeight="1" x14ac:dyDescent="0.15">
      <c r="J3301" s="3">
        <f>IF(T3301="",0,IF(INT(LEFT(T3301,C$21))=B$21,MAX(J$3:J3300)+1,0))</f>
        <v>0</v>
      </c>
      <c r="K3301" s="6">
        <f>IF(AND(O3301=B$23,Q3301=B$24),MAX(K$3:K3300)+1,0)</f>
        <v>0</v>
      </c>
    </row>
    <row r="3302" spans="10:11" ht="15" customHeight="1" x14ac:dyDescent="0.15">
      <c r="J3302" s="3">
        <f>IF(T3302="",0,IF(INT(LEFT(T3302,C$21))=B$21,MAX(J$3:J3301)+1,0))</f>
        <v>0</v>
      </c>
      <c r="K3302" s="6">
        <f>IF(AND(O3302=B$23,Q3302=B$24),MAX(K$3:K3301)+1,0)</f>
        <v>0</v>
      </c>
    </row>
    <row r="3303" spans="10:11" ht="15" customHeight="1" x14ac:dyDescent="0.15">
      <c r="J3303" s="3">
        <f>IF(T3303="",0,IF(INT(LEFT(T3303,C$21))=B$21,MAX(J$3:J3302)+1,0))</f>
        <v>0</v>
      </c>
      <c r="K3303" s="6">
        <f>IF(AND(O3303=B$23,Q3303=B$24),MAX(K$3:K3302)+1,0)</f>
        <v>0</v>
      </c>
    </row>
    <row r="3304" spans="10:11" ht="15" customHeight="1" x14ac:dyDescent="0.15">
      <c r="J3304" s="3">
        <f>IF(T3304="",0,IF(INT(LEFT(T3304,C$21))=B$21,MAX(J$3:J3303)+1,0))</f>
        <v>0</v>
      </c>
      <c r="K3304" s="6">
        <f>IF(AND(O3304=B$23,Q3304=B$24),MAX(K$3:K3303)+1,0)</f>
        <v>0</v>
      </c>
    </row>
    <row r="3305" spans="10:11" ht="15" customHeight="1" x14ac:dyDescent="0.15">
      <c r="J3305" s="3">
        <f>IF(T3305="",0,IF(INT(LEFT(T3305,C$21))=B$21,MAX(J$3:J3304)+1,0))</f>
        <v>0</v>
      </c>
      <c r="K3305" s="6">
        <f>IF(AND(O3305=B$23,Q3305=B$24),MAX(K$3:K3304)+1,0)</f>
        <v>0</v>
      </c>
    </row>
    <row r="3306" spans="10:11" ht="15" customHeight="1" x14ac:dyDescent="0.15">
      <c r="J3306" s="3">
        <f>IF(T3306="",0,IF(INT(LEFT(T3306,C$21))=B$21,MAX(J$3:J3305)+1,0))</f>
        <v>0</v>
      </c>
      <c r="K3306" s="6">
        <f>IF(AND(O3306=B$23,Q3306=B$24),MAX(K$3:K3305)+1,0)</f>
        <v>0</v>
      </c>
    </row>
    <row r="3307" spans="10:11" ht="15" customHeight="1" x14ac:dyDescent="0.15">
      <c r="J3307" s="3">
        <f>IF(T3307="",0,IF(INT(LEFT(T3307,C$21))=B$21,MAX(J$3:J3306)+1,0))</f>
        <v>0</v>
      </c>
      <c r="K3307" s="6">
        <f>IF(AND(O3307=B$23,Q3307=B$24),MAX(K$3:K3306)+1,0)</f>
        <v>0</v>
      </c>
    </row>
    <row r="3308" spans="10:11" ht="15" customHeight="1" x14ac:dyDescent="0.15">
      <c r="J3308" s="3">
        <f>IF(T3308="",0,IF(INT(LEFT(T3308,C$21))=B$21,MAX(J$3:J3307)+1,0))</f>
        <v>0</v>
      </c>
      <c r="K3308" s="6">
        <f>IF(AND(O3308=B$23,Q3308=B$24),MAX(K$3:K3307)+1,0)</f>
        <v>0</v>
      </c>
    </row>
    <row r="3309" spans="10:11" ht="15" customHeight="1" x14ac:dyDescent="0.15">
      <c r="J3309" s="3">
        <f>IF(T3309="",0,IF(INT(LEFT(T3309,C$21))=B$21,MAX(J$3:J3308)+1,0))</f>
        <v>0</v>
      </c>
      <c r="K3309" s="6">
        <f>IF(AND(O3309=B$23,Q3309=B$24),MAX(K$3:K3308)+1,0)</f>
        <v>0</v>
      </c>
    </row>
    <row r="3310" spans="10:11" ht="15" customHeight="1" x14ac:dyDescent="0.15">
      <c r="J3310" s="3">
        <f>IF(T3310="",0,IF(INT(LEFT(T3310,C$21))=B$21,MAX(J$3:J3309)+1,0))</f>
        <v>0</v>
      </c>
      <c r="K3310" s="6">
        <f>IF(AND(O3310=B$23,Q3310=B$24),MAX(K$3:K3309)+1,0)</f>
        <v>0</v>
      </c>
    </row>
    <row r="3311" spans="10:11" ht="15" customHeight="1" x14ac:dyDescent="0.15">
      <c r="J3311" s="3">
        <f>IF(T3311="",0,IF(INT(LEFT(T3311,C$21))=B$21,MAX(J$3:J3310)+1,0))</f>
        <v>0</v>
      </c>
      <c r="K3311" s="6">
        <f>IF(AND(O3311=B$23,Q3311=B$24),MAX(K$3:K3310)+1,0)</f>
        <v>0</v>
      </c>
    </row>
    <row r="3312" spans="10:11" ht="15" customHeight="1" x14ac:dyDescent="0.15">
      <c r="J3312" s="3">
        <f>IF(T3312="",0,IF(INT(LEFT(T3312,C$21))=B$21,MAX(J$3:J3311)+1,0))</f>
        <v>0</v>
      </c>
      <c r="K3312" s="6">
        <f>IF(AND(O3312=B$23,Q3312=B$24),MAX(K$3:K3311)+1,0)</f>
        <v>0</v>
      </c>
    </row>
    <row r="3313" spans="10:11" ht="15" customHeight="1" x14ac:dyDescent="0.15">
      <c r="J3313" s="3">
        <f>IF(T3313="",0,IF(INT(LEFT(T3313,C$21))=B$21,MAX(J$3:J3312)+1,0))</f>
        <v>0</v>
      </c>
      <c r="K3313" s="6">
        <f>IF(AND(O3313=B$23,Q3313=B$24),MAX(K$3:K3312)+1,0)</f>
        <v>0</v>
      </c>
    </row>
    <row r="3314" spans="10:11" ht="15" customHeight="1" x14ac:dyDescent="0.15">
      <c r="J3314" s="3">
        <f>IF(T3314="",0,IF(INT(LEFT(T3314,C$21))=B$21,MAX(J$3:J3313)+1,0))</f>
        <v>0</v>
      </c>
      <c r="K3314" s="6">
        <f>IF(AND(O3314=B$23,Q3314=B$24),MAX(K$3:K3313)+1,0)</f>
        <v>0</v>
      </c>
    </row>
    <row r="3315" spans="10:11" ht="15" customHeight="1" x14ac:dyDescent="0.15">
      <c r="J3315" s="3">
        <f>IF(T3315="",0,IF(INT(LEFT(T3315,C$21))=B$21,MAX(J$3:J3314)+1,0))</f>
        <v>0</v>
      </c>
      <c r="K3315" s="6">
        <f>IF(AND(O3315=B$23,Q3315=B$24),MAX(K$3:K3314)+1,0)</f>
        <v>0</v>
      </c>
    </row>
    <row r="3316" spans="10:11" ht="15" customHeight="1" x14ac:dyDescent="0.15">
      <c r="J3316" s="3">
        <f>IF(T3316="",0,IF(INT(LEFT(T3316,C$21))=B$21,MAX(J$3:J3315)+1,0))</f>
        <v>0</v>
      </c>
      <c r="K3316" s="6">
        <f>IF(AND(O3316=B$23,Q3316=B$24),MAX(K$3:K3315)+1,0)</f>
        <v>0</v>
      </c>
    </row>
    <row r="3317" spans="10:11" ht="15" customHeight="1" x14ac:dyDescent="0.15">
      <c r="J3317" s="3">
        <f>IF(T3317="",0,IF(INT(LEFT(T3317,C$21))=B$21,MAX(J$3:J3316)+1,0))</f>
        <v>0</v>
      </c>
      <c r="K3317" s="6">
        <f>IF(AND(O3317=B$23,Q3317=B$24),MAX(K$3:K3316)+1,0)</f>
        <v>0</v>
      </c>
    </row>
    <row r="3318" spans="10:11" ht="15" customHeight="1" x14ac:dyDescent="0.15">
      <c r="J3318" s="3">
        <f>IF(T3318="",0,IF(INT(LEFT(T3318,C$21))=B$21,MAX(J$3:J3317)+1,0))</f>
        <v>0</v>
      </c>
      <c r="K3318" s="6">
        <f>IF(AND(O3318=B$23,Q3318=B$24),MAX(K$3:K3317)+1,0)</f>
        <v>0</v>
      </c>
    </row>
    <row r="3319" spans="10:11" ht="15" customHeight="1" x14ac:dyDescent="0.15">
      <c r="J3319" s="3">
        <f>IF(T3319="",0,IF(INT(LEFT(T3319,C$21))=B$21,MAX(J$3:J3318)+1,0))</f>
        <v>0</v>
      </c>
      <c r="K3319" s="6">
        <f>IF(AND(O3319=B$23,Q3319=B$24),MAX(K$3:K3318)+1,0)</f>
        <v>0</v>
      </c>
    </row>
    <row r="3320" spans="10:11" ht="15" customHeight="1" x14ac:dyDescent="0.15">
      <c r="J3320" s="3">
        <f>IF(T3320="",0,IF(INT(LEFT(T3320,C$21))=B$21,MAX(J$3:J3319)+1,0))</f>
        <v>0</v>
      </c>
      <c r="K3320" s="6">
        <f>IF(AND(O3320=B$23,Q3320=B$24),MAX(K$3:K3319)+1,0)</f>
        <v>0</v>
      </c>
    </row>
    <row r="3321" spans="10:11" ht="15" customHeight="1" x14ac:dyDescent="0.15">
      <c r="J3321" s="3">
        <f>IF(T3321="",0,IF(INT(LEFT(T3321,C$21))=B$21,MAX(J$3:J3320)+1,0))</f>
        <v>0</v>
      </c>
      <c r="K3321" s="6">
        <f>IF(AND(O3321=B$23,Q3321=B$24),MAX(K$3:K3320)+1,0)</f>
        <v>0</v>
      </c>
    </row>
    <row r="3322" spans="10:11" ht="15" customHeight="1" x14ac:dyDescent="0.15">
      <c r="J3322" s="3">
        <f>IF(T3322="",0,IF(INT(LEFT(T3322,C$21))=B$21,MAX(J$3:J3321)+1,0))</f>
        <v>0</v>
      </c>
      <c r="K3322" s="6">
        <f>IF(AND(O3322=B$23,Q3322=B$24),MAX(K$3:K3321)+1,0)</f>
        <v>0</v>
      </c>
    </row>
    <row r="3323" spans="10:11" ht="15" customHeight="1" x14ac:dyDescent="0.15">
      <c r="J3323" s="3">
        <f>IF(T3323="",0,IF(INT(LEFT(T3323,C$21))=B$21,MAX(J$3:J3322)+1,0))</f>
        <v>0</v>
      </c>
      <c r="K3323" s="6">
        <f>IF(AND(O3323=B$23,Q3323=B$24),MAX(K$3:K3322)+1,0)</f>
        <v>0</v>
      </c>
    </row>
    <row r="3324" spans="10:11" ht="15" customHeight="1" x14ac:dyDescent="0.15">
      <c r="J3324" s="3">
        <f>IF(T3324="",0,IF(INT(LEFT(T3324,C$21))=B$21,MAX(J$3:J3323)+1,0))</f>
        <v>0</v>
      </c>
      <c r="K3324" s="6">
        <f>IF(AND(O3324=B$23,Q3324=B$24),MAX(K$3:K3323)+1,0)</f>
        <v>0</v>
      </c>
    </row>
    <row r="3325" spans="10:11" ht="15" customHeight="1" x14ac:dyDescent="0.15">
      <c r="J3325" s="3">
        <f>IF(T3325="",0,IF(INT(LEFT(T3325,C$21))=B$21,MAX(J$3:J3324)+1,0))</f>
        <v>0</v>
      </c>
      <c r="K3325" s="6">
        <f>IF(AND(O3325=B$23,Q3325=B$24),MAX(K$3:K3324)+1,0)</f>
        <v>0</v>
      </c>
    </row>
    <row r="3326" spans="10:11" ht="15" customHeight="1" x14ac:dyDescent="0.15">
      <c r="J3326" s="3">
        <f>IF(T3326="",0,IF(INT(LEFT(T3326,C$21))=B$21,MAX(J$3:J3325)+1,0))</f>
        <v>0</v>
      </c>
      <c r="K3326" s="6">
        <f>IF(AND(O3326=B$23,Q3326=B$24),MAX(K$3:K3325)+1,0)</f>
        <v>0</v>
      </c>
    </row>
    <row r="3327" spans="10:11" ht="15" customHeight="1" x14ac:dyDescent="0.15">
      <c r="J3327" s="3">
        <f>IF(T3327="",0,IF(INT(LEFT(T3327,C$21))=B$21,MAX(J$3:J3326)+1,0))</f>
        <v>0</v>
      </c>
      <c r="K3327" s="6">
        <f>IF(AND(O3327=B$23,Q3327=B$24),MAX(K$3:K3326)+1,0)</f>
        <v>0</v>
      </c>
    </row>
    <row r="3328" spans="10:11" ht="15" customHeight="1" x14ac:dyDescent="0.15">
      <c r="J3328" s="3">
        <f>IF(T3328="",0,IF(INT(LEFT(T3328,C$21))=B$21,MAX(J$3:J3327)+1,0))</f>
        <v>0</v>
      </c>
      <c r="K3328" s="6">
        <f>IF(AND(O3328=B$23,Q3328=B$24),MAX(K$3:K3327)+1,0)</f>
        <v>0</v>
      </c>
    </row>
    <row r="3329" spans="10:11" ht="15" customHeight="1" x14ac:dyDescent="0.15">
      <c r="J3329" s="3">
        <f>IF(T3329="",0,IF(INT(LEFT(T3329,C$21))=B$21,MAX(J$3:J3328)+1,0))</f>
        <v>0</v>
      </c>
      <c r="K3329" s="6">
        <f>IF(AND(O3329=B$23,Q3329=B$24),MAX(K$3:K3328)+1,0)</f>
        <v>0</v>
      </c>
    </row>
    <row r="3330" spans="10:11" ht="15" customHeight="1" x14ac:dyDescent="0.15">
      <c r="J3330" s="3">
        <f>IF(T3330="",0,IF(INT(LEFT(T3330,C$21))=B$21,MAX(J$3:J3329)+1,0))</f>
        <v>0</v>
      </c>
      <c r="K3330" s="6">
        <f>IF(AND(O3330=B$23,Q3330=B$24),MAX(K$3:K3329)+1,0)</f>
        <v>0</v>
      </c>
    </row>
    <row r="3331" spans="10:11" ht="15" customHeight="1" x14ac:dyDescent="0.15">
      <c r="J3331" s="3">
        <f>IF(T3331="",0,IF(INT(LEFT(T3331,C$21))=B$21,MAX(J$3:J3330)+1,0))</f>
        <v>0</v>
      </c>
      <c r="K3331" s="6">
        <f>IF(AND(O3331=B$23,Q3331=B$24),MAX(K$3:K3330)+1,0)</f>
        <v>0</v>
      </c>
    </row>
    <row r="3332" spans="10:11" ht="15" customHeight="1" x14ac:dyDescent="0.15">
      <c r="J3332" s="3">
        <f>IF(T3332="",0,IF(INT(LEFT(T3332,C$21))=B$21,MAX(J$3:J3331)+1,0))</f>
        <v>0</v>
      </c>
      <c r="K3332" s="6">
        <f>IF(AND(O3332=B$23,Q3332=B$24),MAX(K$3:K3331)+1,0)</f>
        <v>0</v>
      </c>
    </row>
    <row r="3333" spans="10:11" ht="15" customHeight="1" x14ac:dyDescent="0.15">
      <c r="J3333" s="3">
        <f>IF(T3333="",0,IF(INT(LEFT(T3333,C$21))=B$21,MAX(J$3:J3332)+1,0))</f>
        <v>0</v>
      </c>
      <c r="K3333" s="6">
        <f>IF(AND(O3333=B$23,Q3333=B$24),MAX(K$3:K3332)+1,0)</f>
        <v>0</v>
      </c>
    </row>
    <row r="3334" spans="10:11" ht="15" customHeight="1" x14ac:dyDescent="0.15">
      <c r="J3334" s="3">
        <f>IF(T3334="",0,IF(INT(LEFT(T3334,C$21))=B$21,MAX(J$3:J3333)+1,0))</f>
        <v>0</v>
      </c>
      <c r="K3334" s="6">
        <f>IF(AND(O3334=B$23,Q3334=B$24),MAX(K$3:K3333)+1,0)</f>
        <v>0</v>
      </c>
    </row>
    <row r="3335" spans="10:11" ht="15" customHeight="1" x14ac:dyDescent="0.15">
      <c r="J3335" s="3">
        <f>IF(T3335="",0,IF(INT(LEFT(T3335,C$21))=B$21,MAX(J$3:J3334)+1,0))</f>
        <v>0</v>
      </c>
      <c r="K3335" s="6">
        <f>IF(AND(O3335=B$23,Q3335=B$24),MAX(K$3:K3334)+1,0)</f>
        <v>0</v>
      </c>
    </row>
    <row r="3336" spans="10:11" ht="15" customHeight="1" x14ac:dyDescent="0.15">
      <c r="J3336" s="3">
        <f>IF(T3336="",0,IF(INT(LEFT(T3336,C$21))=B$21,MAX(J$3:J3335)+1,0))</f>
        <v>0</v>
      </c>
      <c r="K3336" s="6">
        <f>IF(AND(O3336=B$23,Q3336=B$24),MAX(K$3:K3335)+1,0)</f>
        <v>0</v>
      </c>
    </row>
    <row r="3337" spans="10:11" ht="15" customHeight="1" x14ac:dyDescent="0.15">
      <c r="J3337" s="3">
        <f>IF(T3337="",0,IF(INT(LEFT(T3337,C$21))=B$21,MAX(J$3:J3336)+1,0))</f>
        <v>0</v>
      </c>
      <c r="K3337" s="6">
        <f>IF(AND(O3337=B$23,Q3337=B$24),MAX(K$3:K3336)+1,0)</f>
        <v>0</v>
      </c>
    </row>
    <row r="3338" spans="10:11" ht="15" customHeight="1" x14ac:dyDescent="0.15">
      <c r="J3338" s="3">
        <f>IF(T3338="",0,IF(INT(LEFT(T3338,C$21))=B$21,MAX(J$3:J3337)+1,0))</f>
        <v>0</v>
      </c>
      <c r="K3338" s="6">
        <f>IF(AND(O3338=B$23,Q3338=B$24),MAX(K$3:K3337)+1,0)</f>
        <v>0</v>
      </c>
    </row>
    <row r="3339" spans="10:11" ht="15" customHeight="1" x14ac:dyDescent="0.15">
      <c r="J3339" s="3">
        <f>IF(T3339="",0,IF(INT(LEFT(T3339,C$21))=B$21,MAX(J$3:J3338)+1,0))</f>
        <v>0</v>
      </c>
      <c r="K3339" s="6">
        <f>IF(AND(O3339=B$23,Q3339=B$24),MAX(K$3:K3338)+1,0)</f>
        <v>0</v>
      </c>
    </row>
    <row r="3340" spans="10:11" ht="15" customHeight="1" x14ac:dyDescent="0.15">
      <c r="J3340" s="3">
        <f>IF(T3340="",0,IF(INT(LEFT(T3340,C$21))=B$21,MAX(J$3:J3339)+1,0))</f>
        <v>0</v>
      </c>
      <c r="K3340" s="6">
        <f>IF(AND(O3340=B$23,Q3340=B$24),MAX(K$3:K3339)+1,0)</f>
        <v>0</v>
      </c>
    </row>
    <row r="3341" spans="10:11" ht="15" customHeight="1" x14ac:dyDescent="0.15">
      <c r="J3341" s="3">
        <f>IF(T3341="",0,IF(INT(LEFT(T3341,C$21))=B$21,MAX(J$3:J3340)+1,0))</f>
        <v>0</v>
      </c>
      <c r="K3341" s="6">
        <f>IF(AND(O3341=B$23,Q3341=B$24),MAX(K$3:K3340)+1,0)</f>
        <v>0</v>
      </c>
    </row>
    <row r="3342" spans="10:11" ht="15" customHeight="1" x14ac:dyDescent="0.15">
      <c r="J3342" s="3">
        <f>IF(T3342="",0,IF(INT(LEFT(T3342,C$21))=B$21,MAX(J$3:J3341)+1,0))</f>
        <v>0</v>
      </c>
      <c r="K3342" s="6">
        <f>IF(AND(O3342=B$23,Q3342=B$24),MAX(K$3:K3341)+1,0)</f>
        <v>0</v>
      </c>
    </row>
    <row r="3343" spans="10:11" ht="15" customHeight="1" x14ac:dyDescent="0.15">
      <c r="J3343" s="3">
        <f>IF(T3343="",0,IF(INT(LEFT(T3343,C$21))=B$21,MAX(J$3:J3342)+1,0))</f>
        <v>0</v>
      </c>
      <c r="K3343" s="6">
        <f>IF(AND(O3343=B$23,Q3343=B$24),MAX(K$3:K3342)+1,0)</f>
        <v>0</v>
      </c>
    </row>
    <row r="3344" spans="10:11" ht="15" customHeight="1" x14ac:dyDescent="0.15">
      <c r="J3344" s="3">
        <f>IF(T3344="",0,IF(INT(LEFT(T3344,C$21))=B$21,MAX(J$3:J3343)+1,0))</f>
        <v>0</v>
      </c>
      <c r="K3344" s="6">
        <f>IF(AND(O3344=B$23,Q3344=B$24),MAX(K$3:K3343)+1,0)</f>
        <v>0</v>
      </c>
    </row>
    <row r="3345" spans="10:11" ht="15" customHeight="1" x14ac:dyDescent="0.15">
      <c r="J3345" s="3">
        <f>IF(T3345="",0,IF(INT(LEFT(T3345,C$21))=B$21,MAX(J$3:J3344)+1,0))</f>
        <v>0</v>
      </c>
      <c r="K3345" s="6">
        <f>IF(AND(O3345=B$23,Q3345=B$24),MAX(K$3:K3344)+1,0)</f>
        <v>0</v>
      </c>
    </row>
    <row r="3346" spans="10:11" ht="15" customHeight="1" x14ac:dyDescent="0.15">
      <c r="J3346" s="3">
        <f>IF(T3346="",0,IF(INT(LEFT(T3346,C$21))=B$21,MAX(J$3:J3345)+1,0))</f>
        <v>0</v>
      </c>
      <c r="K3346" s="6">
        <f>IF(AND(O3346=B$23,Q3346=B$24),MAX(K$3:K3345)+1,0)</f>
        <v>0</v>
      </c>
    </row>
    <row r="3347" spans="10:11" ht="15" customHeight="1" x14ac:dyDescent="0.15">
      <c r="J3347" s="3">
        <f>IF(T3347="",0,IF(INT(LEFT(T3347,C$21))=B$21,MAX(J$3:J3346)+1,0))</f>
        <v>0</v>
      </c>
      <c r="K3347" s="6">
        <f>IF(AND(O3347=B$23,Q3347=B$24),MAX(K$3:K3346)+1,0)</f>
        <v>0</v>
      </c>
    </row>
    <row r="3348" spans="10:11" ht="15" customHeight="1" x14ac:dyDescent="0.15">
      <c r="J3348" s="3">
        <f>IF(T3348="",0,IF(INT(LEFT(T3348,C$21))=B$21,MAX(J$3:J3347)+1,0))</f>
        <v>0</v>
      </c>
      <c r="K3348" s="6">
        <f>IF(AND(O3348=B$23,Q3348=B$24),MAX(K$3:K3347)+1,0)</f>
        <v>0</v>
      </c>
    </row>
    <row r="3349" spans="10:11" ht="15" customHeight="1" x14ac:dyDescent="0.15">
      <c r="J3349" s="3">
        <f>IF(T3349="",0,IF(INT(LEFT(T3349,C$21))=B$21,MAX(J$3:J3348)+1,0))</f>
        <v>0</v>
      </c>
      <c r="K3349" s="6">
        <f>IF(AND(O3349=B$23,Q3349=B$24),MAX(K$3:K3348)+1,0)</f>
        <v>0</v>
      </c>
    </row>
    <row r="3350" spans="10:11" ht="15" customHeight="1" x14ac:dyDescent="0.15">
      <c r="J3350" s="3">
        <f>IF(T3350="",0,IF(INT(LEFT(T3350,C$21))=B$21,MAX(J$3:J3349)+1,0))</f>
        <v>0</v>
      </c>
      <c r="K3350" s="6">
        <f>IF(AND(O3350=B$23,Q3350=B$24),MAX(K$3:K3349)+1,0)</f>
        <v>0</v>
      </c>
    </row>
    <row r="3351" spans="10:11" ht="15" customHeight="1" x14ac:dyDescent="0.15">
      <c r="J3351" s="3">
        <f>IF(T3351="",0,IF(INT(LEFT(T3351,C$21))=B$21,MAX(J$3:J3350)+1,0))</f>
        <v>0</v>
      </c>
      <c r="K3351" s="6">
        <f>IF(AND(O3351=B$23,Q3351=B$24),MAX(K$3:K3350)+1,0)</f>
        <v>0</v>
      </c>
    </row>
    <row r="3352" spans="10:11" ht="15" customHeight="1" x14ac:dyDescent="0.15">
      <c r="J3352" s="3">
        <f>IF(T3352="",0,IF(INT(LEFT(T3352,C$21))=B$21,MAX(J$3:J3351)+1,0))</f>
        <v>0</v>
      </c>
      <c r="K3352" s="6">
        <f>IF(AND(O3352=B$23,Q3352=B$24),MAX(K$3:K3351)+1,0)</f>
        <v>0</v>
      </c>
    </row>
    <row r="3353" spans="10:11" ht="15" customHeight="1" x14ac:dyDescent="0.15">
      <c r="J3353" s="3">
        <f>IF(T3353="",0,IF(INT(LEFT(T3353,C$21))=B$21,MAX(J$3:J3352)+1,0))</f>
        <v>0</v>
      </c>
      <c r="K3353" s="6">
        <f>IF(AND(O3353=B$23,Q3353=B$24),MAX(K$3:K3352)+1,0)</f>
        <v>0</v>
      </c>
    </row>
    <row r="3354" spans="10:11" ht="15" customHeight="1" x14ac:dyDescent="0.15">
      <c r="J3354" s="3">
        <f>IF(T3354="",0,IF(INT(LEFT(T3354,C$21))=B$21,MAX(J$3:J3353)+1,0))</f>
        <v>0</v>
      </c>
      <c r="K3354" s="6">
        <f>IF(AND(O3354=B$23,Q3354=B$24),MAX(K$3:K3353)+1,0)</f>
        <v>0</v>
      </c>
    </row>
    <row r="3355" spans="10:11" ht="15" customHeight="1" x14ac:dyDescent="0.15">
      <c r="J3355" s="3">
        <f>IF(T3355="",0,IF(INT(LEFT(T3355,C$21))=B$21,MAX(J$3:J3354)+1,0))</f>
        <v>0</v>
      </c>
      <c r="K3355" s="6">
        <f>IF(AND(O3355=B$23,Q3355=B$24),MAX(K$3:K3354)+1,0)</f>
        <v>0</v>
      </c>
    </row>
    <row r="3356" spans="10:11" ht="15" customHeight="1" x14ac:dyDescent="0.15">
      <c r="J3356" s="3">
        <f>IF(T3356="",0,IF(INT(LEFT(T3356,C$21))=B$21,MAX(J$3:J3355)+1,0))</f>
        <v>0</v>
      </c>
      <c r="K3356" s="6">
        <f>IF(AND(O3356=B$23,Q3356=B$24),MAX(K$3:K3355)+1,0)</f>
        <v>0</v>
      </c>
    </row>
    <row r="3357" spans="10:11" ht="15" customHeight="1" x14ac:dyDescent="0.15">
      <c r="J3357" s="3">
        <f>IF(T3357="",0,IF(INT(LEFT(T3357,C$21))=B$21,MAX(J$3:J3356)+1,0))</f>
        <v>0</v>
      </c>
      <c r="K3357" s="6">
        <f>IF(AND(O3357=B$23,Q3357=B$24),MAX(K$3:K3356)+1,0)</f>
        <v>0</v>
      </c>
    </row>
    <row r="3358" spans="10:11" ht="15" customHeight="1" x14ac:dyDescent="0.15">
      <c r="J3358" s="3">
        <f>IF(T3358="",0,IF(INT(LEFT(T3358,C$21))=B$21,MAX(J$3:J3357)+1,0))</f>
        <v>0</v>
      </c>
      <c r="K3358" s="6">
        <f>IF(AND(O3358=B$23,Q3358=B$24),MAX(K$3:K3357)+1,0)</f>
        <v>0</v>
      </c>
    </row>
    <row r="3359" spans="10:11" ht="15" customHeight="1" x14ac:dyDescent="0.15">
      <c r="J3359" s="3">
        <f>IF(T3359="",0,IF(INT(LEFT(T3359,C$21))=B$21,MAX(J$3:J3358)+1,0))</f>
        <v>0</v>
      </c>
      <c r="K3359" s="6">
        <f>IF(AND(O3359=B$23,Q3359=B$24),MAX(K$3:K3358)+1,0)</f>
        <v>0</v>
      </c>
    </row>
    <row r="3360" spans="10:11" ht="15" customHeight="1" x14ac:dyDescent="0.15">
      <c r="J3360" s="3">
        <f>IF(T3360="",0,IF(INT(LEFT(T3360,C$21))=B$21,MAX(J$3:J3359)+1,0))</f>
        <v>0</v>
      </c>
      <c r="K3360" s="6">
        <f>IF(AND(O3360=B$23,Q3360=B$24),MAX(K$3:K3359)+1,0)</f>
        <v>0</v>
      </c>
    </row>
    <row r="3361" spans="10:11" ht="15" customHeight="1" x14ac:dyDescent="0.15">
      <c r="J3361" s="3">
        <f>IF(T3361="",0,IF(INT(LEFT(T3361,C$21))=B$21,MAX(J$3:J3360)+1,0))</f>
        <v>0</v>
      </c>
      <c r="K3361" s="6">
        <f>IF(AND(O3361=B$23,Q3361=B$24),MAX(K$3:K3360)+1,0)</f>
        <v>0</v>
      </c>
    </row>
    <row r="3362" spans="10:11" ht="15" customHeight="1" x14ac:dyDescent="0.15">
      <c r="J3362" s="3">
        <f>IF(T3362="",0,IF(INT(LEFT(T3362,C$21))=B$21,MAX(J$3:J3361)+1,0))</f>
        <v>0</v>
      </c>
      <c r="K3362" s="6">
        <f>IF(AND(O3362=B$23,Q3362=B$24),MAX(K$3:K3361)+1,0)</f>
        <v>0</v>
      </c>
    </row>
    <row r="3363" spans="10:11" ht="15" customHeight="1" x14ac:dyDescent="0.15">
      <c r="J3363" s="3">
        <f>IF(T3363="",0,IF(INT(LEFT(T3363,C$21))=B$21,MAX(J$3:J3362)+1,0))</f>
        <v>0</v>
      </c>
      <c r="K3363" s="6">
        <f>IF(AND(O3363=B$23,Q3363=B$24),MAX(K$3:K3362)+1,0)</f>
        <v>0</v>
      </c>
    </row>
    <row r="3364" spans="10:11" ht="15" customHeight="1" x14ac:dyDescent="0.15">
      <c r="J3364" s="3">
        <f>IF(T3364="",0,IF(INT(LEFT(T3364,C$21))=B$21,MAX(J$3:J3363)+1,0))</f>
        <v>0</v>
      </c>
      <c r="K3364" s="6">
        <f>IF(AND(O3364=B$23,Q3364=B$24),MAX(K$3:K3363)+1,0)</f>
        <v>0</v>
      </c>
    </row>
    <row r="3365" spans="10:11" ht="15" customHeight="1" x14ac:dyDescent="0.15">
      <c r="J3365" s="3">
        <f>IF(T3365="",0,IF(INT(LEFT(T3365,C$21))=B$21,MAX(J$3:J3364)+1,0))</f>
        <v>0</v>
      </c>
      <c r="K3365" s="6">
        <f>IF(AND(O3365=B$23,Q3365=B$24),MAX(K$3:K3364)+1,0)</f>
        <v>0</v>
      </c>
    </row>
    <row r="3366" spans="10:11" ht="15" customHeight="1" x14ac:dyDescent="0.15">
      <c r="J3366" s="3">
        <f>IF(T3366="",0,IF(INT(LEFT(T3366,C$21))=B$21,MAX(J$3:J3365)+1,0))</f>
        <v>0</v>
      </c>
      <c r="K3366" s="6">
        <f>IF(AND(O3366=B$23,Q3366=B$24),MAX(K$3:K3365)+1,0)</f>
        <v>0</v>
      </c>
    </row>
    <row r="3367" spans="10:11" ht="15" customHeight="1" x14ac:dyDescent="0.15">
      <c r="J3367" s="3">
        <f>IF(T3367="",0,IF(INT(LEFT(T3367,C$21))=B$21,MAX(J$3:J3366)+1,0))</f>
        <v>0</v>
      </c>
      <c r="K3367" s="6">
        <f>IF(AND(O3367=B$23,Q3367=B$24),MAX(K$3:K3366)+1,0)</f>
        <v>0</v>
      </c>
    </row>
    <row r="3368" spans="10:11" ht="15" customHeight="1" x14ac:dyDescent="0.15">
      <c r="J3368" s="3">
        <f>IF(T3368="",0,IF(INT(LEFT(T3368,C$21))=B$21,MAX(J$3:J3367)+1,0))</f>
        <v>0</v>
      </c>
      <c r="K3368" s="6">
        <f>IF(AND(O3368=B$23,Q3368=B$24),MAX(K$3:K3367)+1,0)</f>
        <v>0</v>
      </c>
    </row>
    <row r="3369" spans="10:11" ht="15" customHeight="1" x14ac:dyDescent="0.15">
      <c r="J3369" s="3">
        <f>IF(T3369="",0,IF(INT(LEFT(T3369,C$21))=B$21,MAX(J$3:J3368)+1,0))</f>
        <v>0</v>
      </c>
      <c r="K3369" s="6">
        <f>IF(AND(O3369=B$23,Q3369=B$24),MAX(K$3:K3368)+1,0)</f>
        <v>0</v>
      </c>
    </row>
    <row r="3370" spans="10:11" ht="15" customHeight="1" x14ac:dyDescent="0.15">
      <c r="J3370" s="3">
        <f>IF(T3370="",0,IF(INT(LEFT(T3370,C$21))=B$21,MAX(J$3:J3369)+1,0))</f>
        <v>0</v>
      </c>
      <c r="K3370" s="6">
        <f>IF(AND(O3370=B$23,Q3370=B$24),MAX(K$3:K3369)+1,0)</f>
        <v>0</v>
      </c>
    </row>
    <row r="3371" spans="10:11" ht="15" customHeight="1" x14ac:dyDescent="0.15">
      <c r="J3371" s="3">
        <f>IF(T3371="",0,IF(INT(LEFT(T3371,C$21))=B$21,MAX(J$3:J3370)+1,0))</f>
        <v>0</v>
      </c>
      <c r="K3371" s="6">
        <f>IF(AND(O3371=B$23,Q3371=B$24),MAX(K$3:K3370)+1,0)</f>
        <v>0</v>
      </c>
    </row>
    <row r="3372" spans="10:11" ht="15" customHeight="1" x14ac:dyDescent="0.15">
      <c r="J3372" s="3">
        <f>IF(T3372="",0,IF(INT(LEFT(T3372,C$21))=B$21,MAX(J$3:J3371)+1,0))</f>
        <v>0</v>
      </c>
      <c r="K3372" s="6">
        <f>IF(AND(O3372=B$23,Q3372=B$24),MAX(K$3:K3371)+1,0)</f>
        <v>0</v>
      </c>
    </row>
    <row r="3373" spans="10:11" ht="15" customHeight="1" x14ac:dyDescent="0.15">
      <c r="J3373" s="3">
        <f>IF(T3373="",0,IF(INT(LEFT(T3373,C$21))=B$21,MAX(J$3:J3372)+1,0))</f>
        <v>0</v>
      </c>
      <c r="K3373" s="6">
        <f>IF(AND(O3373=B$23,Q3373=B$24),MAX(K$3:K3372)+1,0)</f>
        <v>0</v>
      </c>
    </row>
    <row r="3374" spans="10:11" ht="15" customHeight="1" x14ac:dyDescent="0.15">
      <c r="J3374" s="3">
        <f>IF(T3374="",0,IF(INT(LEFT(T3374,C$21))=B$21,MAX(J$3:J3373)+1,0))</f>
        <v>0</v>
      </c>
      <c r="K3374" s="6">
        <f>IF(AND(O3374=B$23,Q3374=B$24),MAX(K$3:K3373)+1,0)</f>
        <v>0</v>
      </c>
    </row>
    <row r="3375" spans="10:11" ht="15" customHeight="1" x14ac:dyDescent="0.15">
      <c r="J3375" s="3">
        <f>IF(T3375="",0,IF(INT(LEFT(T3375,C$21))=B$21,MAX(J$3:J3374)+1,0))</f>
        <v>0</v>
      </c>
      <c r="K3375" s="6">
        <f>IF(AND(O3375=B$23,Q3375=B$24),MAX(K$3:K3374)+1,0)</f>
        <v>0</v>
      </c>
    </row>
    <row r="3376" spans="10:11" ht="15" customHeight="1" x14ac:dyDescent="0.15">
      <c r="J3376" s="3">
        <f>IF(T3376="",0,IF(INT(LEFT(T3376,C$21))=B$21,MAX(J$3:J3375)+1,0))</f>
        <v>0</v>
      </c>
      <c r="K3376" s="6">
        <f>IF(AND(O3376=B$23,Q3376=B$24),MAX(K$3:K3375)+1,0)</f>
        <v>0</v>
      </c>
    </row>
    <row r="3377" spans="10:11" ht="15" customHeight="1" x14ac:dyDescent="0.15">
      <c r="J3377" s="3">
        <f>IF(T3377="",0,IF(INT(LEFT(T3377,C$21))=B$21,MAX(J$3:J3376)+1,0))</f>
        <v>0</v>
      </c>
      <c r="K3377" s="6">
        <f>IF(AND(O3377=B$23,Q3377=B$24),MAX(K$3:K3376)+1,0)</f>
        <v>0</v>
      </c>
    </row>
    <row r="3378" spans="10:11" ht="15" customHeight="1" x14ac:dyDescent="0.15">
      <c r="J3378" s="3">
        <f>IF(T3378="",0,IF(INT(LEFT(T3378,C$21))=B$21,MAX(J$3:J3377)+1,0))</f>
        <v>0</v>
      </c>
      <c r="K3378" s="6">
        <f>IF(AND(O3378=B$23,Q3378=B$24),MAX(K$3:K3377)+1,0)</f>
        <v>0</v>
      </c>
    </row>
    <row r="3379" spans="10:11" ht="15" customHeight="1" x14ac:dyDescent="0.15">
      <c r="J3379" s="3">
        <f>IF(T3379="",0,IF(INT(LEFT(T3379,C$21))=B$21,MAX(J$3:J3378)+1,0))</f>
        <v>0</v>
      </c>
      <c r="K3379" s="6">
        <f>IF(AND(O3379=B$23,Q3379=B$24),MAX(K$3:K3378)+1,0)</f>
        <v>0</v>
      </c>
    </row>
    <row r="3380" spans="10:11" ht="15" customHeight="1" x14ac:dyDescent="0.15">
      <c r="J3380" s="3">
        <f>IF(T3380="",0,IF(INT(LEFT(T3380,C$21))=B$21,MAX(J$3:J3379)+1,0))</f>
        <v>0</v>
      </c>
      <c r="K3380" s="6">
        <f>IF(AND(O3380=B$23,Q3380=B$24),MAX(K$3:K3379)+1,0)</f>
        <v>0</v>
      </c>
    </row>
    <row r="3381" spans="10:11" ht="15" customHeight="1" x14ac:dyDescent="0.15">
      <c r="J3381" s="3">
        <f>IF(T3381="",0,IF(INT(LEFT(T3381,C$21))=B$21,MAX(J$3:J3380)+1,0))</f>
        <v>0</v>
      </c>
      <c r="K3381" s="6">
        <f>IF(AND(O3381=B$23,Q3381=B$24),MAX(K$3:K3380)+1,0)</f>
        <v>0</v>
      </c>
    </row>
    <row r="3382" spans="10:11" ht="15" customHeight="1" x14ac:dyDescent="0.15">
      <c r="J3382" s="3">
        <f>IF(T3382="",0,IF(INT(LEFT(T3382,C$21))=B$21,MAX(J$3:J3381)+1,0))</f>
        <v>0</v>
      </c>
      <c r="K3382" s="6">
        <f>IF(AND(O3382=B$23,Q3382=B$24),MAX(K$3:K3381)+1,0)</f>
        <v>0</v>
      </c>
    </row>
    <row r="3383" spans="10:11" ht="15" customHeight="1" x14ac:dyDescent="0.15">
      <c r="J3383" s="3">
        <f>IF(T3383="",0,IF(INT(LEFT(T3383,C$21))=B$21,MAX(J$3:J3382)+1,0))</f>
        <v>0</v>
      </c>
      <c r="K3383" s="6">
        <f>IF(AND(O3383=B$23,Q3383=B$24),MAX(K$3:K3382)+1,0)</f>
        <v>0</v>
      </c>
    </row>
    <row r="3384" spans="10:11" ht="15" customHeight="1" x14ac:dyDescent="0.15">
      <c r="J3384" s="3">
        <f>IF(T3384="",0,IF(INT(LEFT(T3384,C$21))=B$21,MAX(J$3:J3383)+1,0))</f>
        <v>0</v>
      </c>
      <c r="K3384" s="6">
        <f>IF(AND(O3384=B$23,Q3384=B$24),MAX(K$3:K3383)+1,0)</f>
        <v>0</v>
      </c>
    </row>
    <row r="3385" spans="10:11" ht="15" customHeight="1" x14ac:dyDescent="0.15">
      <c r="J3385" s="3">
        <f>IF(T3385="",0,IF(INT(LEFT(T3385,C$21))=B$21,MAX(J$3:J3384)+1,0))</f>
        <v>0</v>
      </c>
      <c r="K3385" s="6">
        <f>IF(AND(O3385=B$23,Q3385=B$24),MAX(K$3:K3384)+1,0)</f>
        <v>0</v>
      </c>
    </row>
    <row r="3386" spans="10:11" ht="15" customHeight="1" x14ac:dyDescent="0.15">
      <c r="J3386" s="3">
        <f>IF(T3386="",0,IF(INT(LEFT(T3386,C$21))=B$21,MAX(J$3:J3385)+1,0))</f>
        <v>0</v>
      </c>
      <c r="K3386" s="6">
        <f>IF(AND(O3386=B$23,Q3386=B$24),MAX(K$3:K3385)+1,0)</f>
        <v>0</v>
      </c>
    </row>
    <row r="3387" spans="10:11" ht="15" customHeight="1" x14ac:dyDescent="0.15">
      <c r="J3387" s="3">
        <f>IF(T3387="",0,IF(INT(LEFT(T3387,C$21))=B$21,MAX(J$3:J3386)+1,0))</f>
        <v>0</v>
      </c>
      <c r="K3387" s="6">
        <f>IF(AND(O3387=B$23,Q3387=B$24),MAX(K$3:K3386)+1,0)</f>
        <v>0</v>
      </c>
    </row>
    <row r="3388" spans="10:11" ht="15" customHeight="1" x14ac:dyDescent="0.15">
      <c r="J3388" s="3">
        <f>IF(T3388="",0,IF(INT(LEFT(T3388,C$21))=B$21,MAX(J$3:J3387)+1,0))</f>
        <v>0</v>
      </c>
      <c r="K3388" s="6">
        <f>IF(AND(O3388=B$23,Q3388=B$24),MAX(K$3:K3387)+1,0)</f>
        <v>0</v>
      </c>
    </row>
    <row r="3389" spans="10:11" ht="15" customHeight="1" x14ac:dyDescent="0.15">
      <c r="J3389" s="3">
        <f>IF(T3389="",0,IF(INT(LEFT(T3389,C$21))=B$21,MAX(J$3:J3388)+1,0))</f>
        <v>0</v>
      </c>
      <c r="K3389" s="6">
        <f>IF(AND(O3389=B$23,Q3389=B$24),MAX(K$3:K3388)+1,0)</f>
        <v>0</v>
      </c>
    </row>
    <row r="3390" spans="10:11" ht="15" customHeight="1" x14ac:dyDescent="0.15">
      <c r="J3390" s="3">
        <f>IF(T3390="",0,IF(INT(LEFT(T3390,C$21))=B$21,MAX(J$3:J3389)+1,0))</f>
        <v>0</v>
      </c>
      <c r="K3390" s="6">
        <f>IF(AND(O3390=B$23,Q3390=B$24),MAX(K$3:K3389)+1,0)</f>
        <v>0</v>
      </c>
    </row>
    <row r="3391" spans="10:11" ht="15" customHeight="1" x14ac:dyDescent="0.15">
      <c r="J3391" s="3">
        <f>IF(T3391="",0,IF(INT(LEFT(T3391,C$21))=B$21,MAX(J$3:J3390)+1,0))</f>
        <v>0</v>
      </c>
      <c r="K3391" s="6">
        <f>IF(AND(O3391=B$23,Q3391=B$24),MAX(K$3:K3390)+1,0)</f>
        <v>0</v>
      </c>
    </row>
    <row r="3392" spans="10:11" ht="15" customHeight="1" x14ac:dyDescent="0.15">
      <c r="J3392" s="3">
        <f>IF(T3392="",0,IF(INT(LEFT(T3392,C$21))=B$21,MAX(J$3:J3391)+1,0))</f>
        <v>0</v>
      </c>
      <c r="K3392" s="6">
        <f>IF(AND(O3392=B$23,Q3392=B$24),MAX(K$3:K3391)+1,0)</f>
        <v>0</v>
      </c>
    </row>
    <row r="3393" spans="10:11" ht="15" customHeight="1" x14ac:dyDescent="0.15">
      <c r="J3393" s="3">
        <f>IF(T3393="",0,IF(INT(LEFT(T3393,C$21))=B$21,MAX(J$3:J3392)+1,0))</f>
        <v>0</v>
      </c>
      <c r="K3393" s="6">
        <f>IF(AND(O3393=B$23,Q3393=B$24),MAX(K$3:K3392)+1,0)</f>
        <v>0</v>
      </c>
    </row>
    <row r="3394" spans="10:11" ht="15" customHeight="1" x14ac:dyDescent="0.15">
      <c r="J3394" s="3">
        <f>IF(T3394="",0,IF(INT(LEFT(T3394,C$21))=B$21,MAX(J$3:J3393)+1,0))</f>
        <v>0</v>
      </c>
      <c r="K3394" s="6">
        <f>IF(AND(O3394=B$23,Q3394=B$24),MAX(K$3:K3393)+1,0)</f>
        <v>0</v>
      </c>
    </row>
    <row r="3395" spans="10:11" ht="15" customHeight="1" x14ac:dyDescent="0.15">
      <c r="J3395" s="3">
        <f>IF(T3395="",0,IF(INT(LEFT(T3395,C$21))=B$21,MAX(J$3:J3394)+1,0))</f>
        <v>0</v>
      </c>
      <c r="K3395" s="6">
        <f>IF(AND(O3395=B$23,Q3395=B$24),MAX(K$3:K3394)+1,0)</f>
        <v>0</v>
      </c>
    </row>
    <row r="3396" spans="10:11" ht="15" customHeight="1" x14ac:dyDescent="0.15">
      <c r="J3396" s="3">
        <f>IF(T3396="",0,IF(INT(LEFT(T3396,C$21))=B$21,MAX(J$3:J3395)+1,0))</f>
        <v>0</v>
      </c>
      <c r="K3396" s="6">
        <f>IF(AND(O3396=B$23,Q3396=B$24),MAX(K$3:K3395)+1,0)</f>
        <v>0</v>
      </c>
    </row>
    <row r="3397" spans="10:11" ht="15" customHeight="1" x14ac:dyDescent="0.15">
      <c r="J3397" s="3">
        <f>IF(T3397="",0,IF(INT(LEFT(T3397,C$21))=B$21,MAX(J$3:J3396)+1,0))</f>
        <v>0</v>
      </c>
      <c r="K3397" s="6">
        <f>IF(AND(O3397=B$23,Q3397=B$24),MAX(K$3:K3396)+1,0)</f>
        <v>0</v>
      </c>
    </row>
    <row r="3398" spans="10:11" ht="15" customHeight="1" x14ac:dyDescent="0.15">
      <c r="J3398" s="3">
        <f>IF(T3398="",0,IF(INT(LEFT(T3398,C$21))=B$21,MAX(J$3:J3397)+1,0))</f>
        <v>0</v>
      </c>
      <c r="K3398" s="6">
        <f>IF(AND(O3398=B$23,Q3398=B$24),MAX(K$3:K3397)+1,0)</f>
        <v>0</v>
      </c>
    </row>
    <row r="3399" spans="10:11" ht="15" customHeight="1" x14ac:dyDescent="0.15">
      <c r="J3399" s="3">
        <f>IF(T3399="",0,IF(INT(LEFT(T3399,C$21))=B$21,MAX(J$3:J3398)+1,0))</f>
        <v>0</v>
      </c>
      <c r="K3399" s="6">
        <f>IF(AND(O3399=B$23,Q3399=B$24),MAX(K$3:K3398)+1,0)</f>
        <v>0</v>
      </c>
    </row>
    <row r="3400" spans="10:11" ht="15" customHeight="1" x14ac:dyDescent="0.15">
      <c r="J3400" s="3">
        <f>IF(T3400="",0,IF(INT(LEFT(T3400,C$21))=B$21,MAX(J$3:J3399)+1,0))</f>
        <v>0</v>
      </c>
      <c r="K3400" s="6">
        <f>IF(AND(O3400=B$23,Q3400=B$24),MAX(K$3:K3399)+1,0)</f>
        <v>0</v>
      </c>
    </row>
    <row r="3401" spans="10:11" ht="15" customHeight="1" x14ac:dyDescent="0.15">
      <c r="J3401" s="3">
        <f>IF(T3401="",0,IF(INT(LEFT(T3401,C$21))=B$21,MAX(J$3:J3400)+1,0))</f>
        <v>0</v>
      </c>
      <c r="K3401" s="6">
        <f>IF(AND(O3401=B$23,Q3401=B$24),MAX(K$3:K3400)+1,0)</f>
        <v>0</v>
      </c>
    </row>
    <row r="3402" spans="10:11" ht="15" customHeight="1" x14ac:dyDescent="0.15">
      <c r="J3402" s="3">
        <f>IF(T3402="",0,IF(INT(LEFT(T3402,C$21))=B$21,MAX(J$3:J3401)+1,0))</f>
        <v>0</v>
      </c>
      <c r="K3402" s="6">
        <f>IF(AND(O3402=B$23,Q3402=B$24),MAX(K$3:K3401)+1,0)</f>
        <v>0</v>
      </c>
    </row>
    <row r="3403" spans="10:11" ht="15" customHeight="1" x14ac:dyDescent="0.15">
      <c r="J3403" s="3">
        <f>IF(T3403="",0,IF(INT(LEFT(T3403,C$21))=B$21,MAX(J$3:J3402)+1,0))</f>
        <v>0</v>
      </c>
      <c r="K3403" s="6">
        <f>IF(AND(O3403=B$23,Q3403=B$24),MAX(K$3:K3402)+1,0)</f>
        <v>0</v>
      </c>
    </row>
    <row r="3404" spans="10:11" ht="15" customHeight="1" x14ac:dyDescent="0.15">
      <c r="J3404" s="3">
        <f>IF(T3404="",0,IF(INT(LEFT(T3404,C$21))=B$21,MAX(J$3:J3403)+1,0))</f>
        <v>0</v>
      </c>
      <c r="K3404" s="6">
        <f>IF(AND(O3404=B$23,Q3404=B$24),MAX(K$3:K3403)+1,0)</f>
        <v>0</v>
      </c>
    </row>
    <row r="3405" spans="10:11" ht="15" customHeight="1" x14ac:dyDescent="0.15">
      <c r="J3405" s="3">
        <f>IF(T3405="",0,IF(INT(LEFT(T3405,C$21))=B$21,MAX(J$3:J3404)+1,0))</f>
        <v>0</v>
      </c>
      <c r="K3405" s="6">
        <f>IF(AND(O3405=B$23,Q3405=B$24),MAX(K$3:K3404)+1,0)</f>
        <v>0</v>
      </c>
    </row>
    <row r="3406" spans="10:11" ht="15" customHeight="1" x14ac:dyDescent="0.15">
      <c r="J3406" s="3">
        <f>IF(T3406="",0,IF(INT(LEFT(T3406,C$21))=B$21,MAX(J$3:J3405)+1,0))</f>
        <v>0</v>
      </c>
      <c r="K3406" s="6">
        <f>IF(AND(O3406=B$23,Q3406=B$24),MAX(K$3:K3405)+1,0)</f>
        <v>0</v>
      </c>
    </row>
    <row r="3407" spans="10:11" ht="15" customHeight="1" x14ac:dyDescent="0.15">
      <c r="J3407" s="3">
        <f>IF(T3407="",0,IF(INT(LEFT(T3407,C$21))=B$21,MAX(J$3:J3406)+1,0))</f>
        <v>0</v>
      </c>
      <c r="K3407" s="6">
        <f>IF(AND(O3407=B$23,Q3407=B$24),MAX(K$3:K3406)+1,0)</f>
        <v>0</v>
      </c>
    </row>
    <row r="3408" spans="10:11" ht="15" customHeight="1" x14ac:dyDescent="0.15">
      <c r="J3408" s="3">
        <f>IF(T3408="",0,IF(INT(LEFT(T3408,C$21))=B$21,MAX(J$3:J3407)+1,0))</f>
        <v>0</v>
      </c>
      <c r="K3408" s="6">
        <f>IF(AND(O3408=B$23,Q3408=B$24),MAX(K$3:K3407)+1,0)</f>
        <v>0</v>
      </c>
    </row>
    <row r="3409" spans="10:11" ht="15" customHeight="1" x14ac:dyDescent="0.15">
      <c r="J3409" s="3">
        <f>IF(T3409="",0,IF(INT(LEFT(T3409,C$21))=B$21,MAX(J$3:J3408)+1,0))</f>
        <v>0</v>
      </c>
      <c r="K3409" s="6">
        <f>IF(AND(O3409=B$23,Q3409=B$24),MAX(K$3:K3408)+1,0)</f>
        <v>0</v>
      </c>
    </row>
    <row r="3410" spans="10:11" ht="15" customHeight="1" x14ac:dyDescent="0.15">
      <c r="J3410" s="3">
        <f>IF(T3410="",0,IF(INT(LEFT(T3410,C$21))=B$21,MAX(J$3:J3409)+1,0))</f>
        <v>0</v>
      </c>
      <c r="K3410" s="6">
        <f>IF(AND(O3410=B$23,Q3410=B$24),MAX(K$3:K3409)+1,0)</f>
        <v>0</v>
      </c>
    </row>
    <row r="3411" spans="10:11" ht="15" customHeight="1" x14ac:dyDescent="0.15">
      <c r="J3411" s="3">
        <f>IF(T3411="",0,IF(INT(LEFT(T3411,C$21))=B$21,MAX(J$3:J3410)+1,0))</f>
        <v>0</v>
      </c>
      <c r="K3411" s="6">
        <f>IF(AND(O3411=B$23,Q3411=B$24),MAX(K$3:K3410)+1,0)</f>
        <v>0</v>
      </c>
    </row>
    <row r="3412" spans="10:11" ht="15" customHeight="1" x14ac:dyDescent="0.15">
      <c r="J3412" s="3">
        <f>IF(T3412="",0,IF(INT(LEFT(T3412,C$21))=B$21,MAX(J$3:J3411)+1,0))</f>
        <v>0</v>
      </c>
      <c r="K3412" s="6">
        <f>IF(AND(O3412=B$23,Q3412=B$24),MAX(K$3:K3411)+1,0)</f>
        <v>0</v>
      </c>
    </row>
    <row r="3413" spans="10:11" ht="15" customHeight="1" x14ac:dyDescent="0.15">
      <c r="J3413" s="3">
        <f>IF(T3413="",0,IF(INT(LEFT(T3413,C$21))=B$21,MAX(J$3:J3412)+1,0))</f>
        <v>0</v>
      </c>
      <c r="K3413" s="6">
        <f>IF(AND(O3413=B$23,Q3413=B$24),MAX(K$3:K3412)+1,0)</f>
        <v>0</v>
      </c>
    </row>
    <row r="3414" spans="10:11" ht="15" customHeight="1" x14ac:dyDescent="0.15">
      <c r="J3414" s="3">
        <f>IF(T3414="",0,IF(INT(LEFT(T3414,C$21))=B$21,MAX(J$3:J3413)+1,0))</f>
        <v>0</v>
      </c>
      <c r="K3414" s="6">
        <f>IF(AND(O3414=B$23,Q3414=B$24),MAX(K$3:K3413)+1,0)</f>
        <v>0</v>
      </c>
    </row>
    <row r="3415" spans="10:11" ht="15" customHeight="1" x14ac:dyDescent="0.15">
      <c r="J3415" s="3">
        <f>IF(T3415="",0,IF(INT(LEFT(T3415,C$21))=B$21,MAX(J$3:J3414)+1,0))</f>
        <v>0</v>
      </c>
      <c r="K3415" s="6">
        <f>IF(AND(O3415=B$23,Q3415=B$24),MAX(K$3:K3414)+1,0)</f>
        <v>0</v>
      </c>
    </row>
    <row r="3416" spans="10:11" ht="15" customHeight="1" x14ac:dyDescent="0.15">
      <c r="J3416" s="3">
        <f>IF(T3416="",0,IF(INT(LEFT(T3416,C$21))=B$21,MAX(J$3:J3415)+1,0))</f>
        <v>0</v>
      </c>
      <c r="K3416" s="6">
        <f>IF(AND(O3416=B$23,Q3416=B$24),MAX(K$3:K3415)+1,0)</f>
        <v>0</v>
      </c>
    </row>
    <row r="3417" spans="10:11" ht="15" customHeight="1" x14ac:dyDescent="0.15">
      <c r="J3417" s="3">
        <f>IF(T3417="",0,IF(INT(LEFT(T3417,C$21))=B$21,MAX(J$3:J3416)+1,0))</f>
        <v>0</v>
      </c>
      <c r="K3417" s="6">
        <f>IF(AND(O3417=B$23,Q3417=B$24),MAX(K$3:K3416)+1,0)</f>
        <v>0</v>
      </c>
    </row>
    <row r="3418" spans="10:11" ht="15" customHeight="1" x14ac:dyDescent="0.15">
      <c r="J3418" s="3">
        <f>IF(T3418="",0,IF(INT(LEFT(T3418,C$21))=B$21,MAX(J$3:J3417)+1,0))</f>
        <v>0</v>
      </c>
      <c r="K3418" s="6">
        <f>IF(AND(O3418=B$23,Q3418=B$24),MAX(K$3:K3417)+1,0)</f>
        <v>0</v>
      </c>
    </row>
    <row r="3419" spans="10:11" ht="15" customHeight="1" x14ac:dyDescent="0.15">
      <c r="J3419" s="3">
        <f>IF(T3419="",0,IF(INT(LEFT(T3419,C$21))=B$21,MAX(J$3:J3418)+1,0))</f>
        <v>0</v>
      </c>
      <c r="K3419" s="6">
        <f>IF(AND(O3419=B$23,Q3419=B$24),MAX(K$3:K3418)+1,0)</f>
        <v>0</v>
      </c>
    </row>
    <row r="3420" spans="10:11" ht="15" customHeight="1" x14ac:dyDescent="0.15">
      <c r="J3420" s="3">
        <f>IF(T3420="",0,IF(INT(LEFT(T3420,C$21))=B$21,MAX(J$3:J3419)+1,0))</f>
        <v>0</v>
      </c>
      <c r="K3420" s="6">
        <f>IF(AND(O3420=B$23,Q3420=B$24),MAX(K$3:K3419)+1,0)</f>
        <v>0</v>
      </c>
    </row>
    <row r="3421" spans="10:11" ht="15" customHeight="1" x14ac:dyDescent="0.15">
      <c r="J3421" s="3">
        <f>IF(T3421="",0,IF(INT(LEFT(T3421,C$21))=B$21,MAX(J$3:J3420)+1,0))</f>
        <v>0</v>
      </c>
      <c r="K3421" s="6">
        <f>IF(AND(O3421=B$23,Q3421=B$24),MAX(K$3:K3420)+1,0)</f>
        <v>0</v>
      </c>
    </row>
    <row r="3422" spans="10:11" ht="15" customHeight="1" x14ac:dyDescent="0.15">
      <c r="J3422" s="3">
        <f>IF(T3422="",0,IF(INT(LEFT(T3422,C$21))=B$21,MAX(J$3:J3421)+1,0))</f>
        <v>0</v>
      </c>
      <c r="K3422" s="6">
        <f>IF(AND(O3422=B$23,Q3422=B$24),MAX(K$3:K3421)+1,0)</f>
        <v>0</v>
      </c>
    </row>
    <row r="3423" spans="10:11" ht="15" customHeight="1" x14ac:dyDescent="0.15">
      <c r="J3423" s="3">
        <f>IF(T3423="",0,IF(INT(LEFT(T3423,C$21))=B$21,MAX(J$3:J3422)+1,0))</f>
        <v>0</v>
      </c>
      <c r="K3423" s="6">
        <f>IF(AND(O3423=B$23,Q3423=B$24),MAX(K$3:K3422)+1,0)</f>
        <v>0</v>
      </c>
    </row>
    <row r="3424" spans="10:11" ht="15" customHeight="1" x14ac:dyDescent="0.15">
      <c r="J3424" s="3">
        <f>IF(T3424="",0,IF(INT(LEFT(T3424,C$21))=B$21,MAX(J$3:J3423)+1,0))</f>
        <v>0</v>
      </c>
      <c r="K3424" s="6">
        <f>IF(AND(O3424=B$23,Q3424=B$24),MAX(K$3:K3423)+1,0)</f>
        <v>0</v>
      </c>
    </row>
    <row r="3425" spans="10:11" ht="15" customHeight="1" x14ac:dyDescent="0.15">
      <c r="J3425" s="3">
        <f>IF(T3425="",0,IF(INT(LEFT(T3425,C$21))=B$21,MAX(J$3:J3424)+1,0))</f>
        <v>0</v>
      </c>
      <c r="K3425" s="6">
        <f>IF(AND(O3425=B$23,Q3425=B$24),MAX(K$3:K3424)+1,0)</f>
        <v>0</v>
      </c>
    </row>
    <row r="3426" spans="10:11" ht="15" customHeight="1" x14ac:dyDescent="0.15">
      <c r="J3426" s="3">
        <f>IF(T3426="",0,IF(INT(LEFT(T3426,C$21))=B$21,MAX(J$3:J3425)+1,0))</f>
        <v>0</v>
      </c>
      <c r="K3426" s="6">
        <f>IF(AND(O3426=B$23,Q3426=B$24),MAX(K$3:K3425)+1,0)</f>
        <v>0</v>
      </c>
    </row>
    <row r="3427" spans="10:11" ht="15" customHeight="1" x14ac:dyDescent="0.15">
      <c r="J3427" s="3">
        <f>IF(T3427="",0,IF(INT(LEFT(T3427,C$21))=B$21,MAX(J$3:J3426)+1,0))</f>
        <v>0</v>
      </c>
      <c r="K3427" s="6">
        <f>IF(AND(O3427=B$23,Q3427=B$24),MAX(K$3:K3426)+1,0)</f>
        <v>0</v>
      </c>
    </row>
    <row r="3428" spans="10:11" ht="15" customHeight="1" x14ac:dyDescent="0.15">
      <c r="J3428" s="3">
        <f>IF(T3428="",0,IF(INT(LEFT(T3428,C$21))=B$21,MAX(J$3:J3427)+1,0))</f>
        <v>0</v>
      </c>
      <c r="K3428" s="6">
        <f>IF(AND(O3428=B$23,Q3428=B$24),MAX(K$3:K3427)+1,0)</f>
        <v>0</v>
      </c>
    </row>
    <row r="3429" spans="10:11" ht="15" customHeight="1" x14ac:dyDescent="0.15">
      <c r="J3429" s="3">
        <f>IF(T3429="",0,IF(INT(LEFT(T3429,C$21))=B$21,MAX(J$3:J3428)+1,0))</f>
        <v>0</v>
      </c>
      <c r="K3429" s="6">
        <f>IF(AND(O3429=B$23,Q3429=B$24),MAX(K$3:K3428)+1,0)</f>
        <v>0</v>
      </c>
    </row>
    <row r="3430" spans="10:11" ht="15" customHeight="1" x14ac:dyDescent="0.15">
      <c r="J3430" s="3">
        <f>IF(T3430="",0,IF(INT(LEFT(T3430,C$21))=B$21,MAX(J$3:J3429)+1,0))</f>
        <v>0</v>
      </c>
      <c r="K3430" s="6">
        <f>IF(AND(O3430=B$23,Q3430=B$24),MAX(K$3:K3429)+1,0)</f>
        <v>0</v>
      </c>
    </row>
    <row r="3431" spans="10:11" ht="15" customHeight="1" x14ac:dyDescent="0.15">
      <c r="J3431" s="3">
        <f>IF(T3431="",0,IF(INT(LEFT(T3431,C$21))=B$21,MAX(J$3:J3430)+1,0))</f>
        <v>0</v>
      </c>
      <c r="K3431" s="6">
        <f>IF(AND(O3431=B$23,Q3431=B$24),MAX(K$3:K3430)+1,0)</f>
        <v>0</v>
      </c>
    </row>
    <row r="3432" spans="10:11" ht="15" customHeight="1" x14ac:dyDescent="0.15">
      <c r="J3432" s="3">
        <f>IF(T3432="",0,IF(INT(LEFT(T3432,C$21))=B$21,MAX(J$3:J3431)+1,0))</f>
        <v>0</v>
      </c>
      <c r="K3432" s="6">
        <f>IF(AND(O3432=B$23,Q3432=B$24),MAX(K$3:K3431)+1,0)</f>
        <v>0</v>
      </c>
    </row>
    <row r="3433" spans="10:11" ht="15" customHeight="1" x14ac:dyDescent="0.15">
      <c r="J3433" s="3">
        <f>IF(T3433="",0,IF(INT(LEFT(T3433,C$21))=B$21,MAX(J$3:J3432)+1,0))</f>
        <v>0</v>
      </c>
      <c r="K3433" s="6">
        <f>IF(AND(O3433=B$23,Q3433=B$24),MAX(K$3:K3432)+1,0)</f>
        <v>0</v>
      </c>
    </row>
    <row r="3434" spans="10:11" ht="15" customHeight="1" x14ac:dyDescent="0.15">
      <c r="J3434" s="3">
        <f>IF(T3434="",0,IF(INT(LEFT(T3434,C$21))=B$21,MAX(J$3:J3433)+1,0))</f>
        <v>0</v>
      </c>
      <c r="K3434" s="6">
        <f>IF(AND(O3434=B$23,Q3434=B$24),MAX(K$3:K3433)+1,0)</f>
        <v>0</v>
      </c>
    </row>
    <row r="3435" spans="10:11" ht="15" customHeight="1" x14ac:dyDescent="0.15">
      <c r="J3435" s="3">
        <f>IF(T3435="",0,IF(INT(LEFT(T3435,C$21))=B$21,MAX(J$3:J3434)+1,0))</f>
        <v>0</v>
      </c>
      <c r="K3435" s="6">
        <f>IF(AND(O3435=B$23,Q3435=B$24),MAX(K$3:K3434)+1,0)</f>
        <v>0</v>
      </c>
    </row>
    <row r="3436" spans="10:11" ht="15" customHeight="1" x14ac:dyDescent="0.15">
      <c r="J3436" s="3">
        <f>IF(T3436="",0,IF(INT(LEFT(T3436,C$21))=B$21,MAX(J$3:J3435)+1,0))</f>
        <v>0</v>
      </c>
      <c r="K3436" s="6">
        <f>IF(AND(O3436=B$23,Q3436=B$24),MAX(K$3:K3435)+1,0)</f>
        <v>0</v>
      </c>
    </row>
    <row r="3437" spans="10:11" ht="15" customHeight="1" x14ac:dyDescent="0.15">
      <c r="J3437" s="3">
        <f>IF(T3437="",0,IF(INT(LEFT(T3437,C$21))=B$21,MAX(J$3:J3436)+1,0))</f>
        <v>0</v>
      </c>
      <c r="K3437" s="6">
        <f>IF(AND(O3437=B$23,Q3437=B$24),MAX(K$3:K3436)+1,0)</f>
        <v>0</v>
      </c>
    </row>
    <row r="3438" spans="10:11" ht="15" customHeight="1" x14ac:dyDescent="0.15">
      <c r="J3438" s="3">
        <f>IF(T3438="",0,IF(INT(LEFT(T3438,C$21))=B$21,MAX(J$3:J3437)+1,0))</f>
        <v>0</v>
      </c>
      <c r="K3438" s="6">
        <f>IF(AND(O3438=B$23,Q3438=B$24),MAX(K$3:K3437)+1,0)</f>
        <v>0</v>
      </c>
    </row>
    <row r="3439" spans="10:11" ht="15" customHeight="1" x14ac:dyDescent="0.15">
      <c r="J3439" s="3">
        <f>IF(T3439="",0,IF(INT(LEFT(T3439,C$21))=B$21,MAX(J$3:J3438)+1,0))</f>
        <v>0</v>
      </c>
      <c r="K3439" s="6">
        <f>IF(AND(O3439=B$23,Q3439=B$24),MAX(K$3:K3438)+1,0)</f>
        <v>0</v>
      </c>
    </row>
    <row r="3440" spans="10:11" ht="15" customHeight="1" x14ac:dyDescent="0.15">
      <c r="J3440" s="3">
        <f>IF(T3440="",0,IF(INT(LEFT(T3440,C$21))=B$21,MAX(J$3:J3439)+1,0))</f>
        <v>0</v>
      </c>
      <c r="K3440" s="6">
        <f>IF(AND(O3440=B$23,Q3440=B$24),MAX(K$3:K3439)+1,0)</f>
        <v>0</v>
      </c>
    </row>
    <row r="3441" spans="10:11" ht="15" customHeight="1" x14ac:dyDescent="0.15">
      <c r="J3441" s="3">
        <f>IF(T3441="",0,IF(INT(LEFT(T3441,C$21))=B$21,MAX(J$3:J3440)+1,0))</f>
        <v>0</v>
      </c>
      <c r="K3441" s="6">
        <f>IF(AND(O3441=B$23,Q3441=B$24),MAX(K$3:K3440)+1,0)</f>
        <v>0</v>
      </c>
    </row>
    <row r="3442" spans="10:11" ht="15" customHeight="1" x14ac:dyDescent="0.15">
      <c r="J3442" s="3">
        <f>IF(T3442="",0,IF(INT(LEFT(T3442,C$21))=B$21,MAX(J$3:J3441)+1,0))</f>
        <v>0</v>
      </c>
      <c r="K3442" s="6">
        <f>IF(AND(O3442=B$23,Q3442=B$24),MAX(K$3:K3441)+1,0)</f>
        <v>0</v>
      </c>
    </row>
    <row r="3443" spans="10:11" ht="15" customHeight="1" x14ac:dyDescent="0.15">
      <c r="J3443" s="3">
        <f>IF(T3443="",0,IF(INT(LEFT(T3443,C$21))=B$21,MAX(J$3:J3442)+1,0))</f>
        <v>0</v>
      </c>
      <c r="K3443" s="6">
        <f>IF(AND(O3443=B$23,Q3443=B$24),MAX(K$3:K3442)+1,0)</f>
        <v>0</v>
      </c>
    </row>
    <row r="3444" spans="10:11" ht="15" customHeight="1" x14ac:dyDescent="0.15">
      <c r="J3444" s="3">
        <f>IF(T3444="",0,IF(INT(LEFT(T3444,C$21))=B$21,MAX(J$3:J3443)+1,0))</f>
        <v>0</v>
      </c>
      <c r="K3444" s="6">
        <f>IF(AND(O3444=B$23,Q3444=B$24),MAX(K$3:K3443)+1,0)</f>
        <v>0</v>
      </c>
    </row>
    <row r="3445" spans="10:11" ht="15" customHeight="1" x14ac:dyDescent="0.15">
      <c r="J3445" s="3">
        <f>IF(T3445="",0,IF(INT(LEFT(T3445,C$21))=B$21,MAX(J$3:J3444)+1,0))</f>
        <v>0</v>
      </c>
      <c r="K3445" s="6">
        <f>IF(AND(O3445=B$23,Q3445=B$24),MAX(K$3:K3444)+1,0)</f>
        <v>0</v>
      </c>
    </row>
    <row r="3446" spans="10:11" ht="15" customHeight="1" x14ac:dyDescent="0.15">
      <c r="J3446" s="3">
        <f>IF(T3446="",0,IF(INT(LEFT(T3446,C$21))=B$21,MAX(J$3:J3445)+1,0))</f>
        <v>0</v>
      </c>
      <c r="K3446" s="6">
        <f>IF(AND(O3446=B$23,Q3446=B$24),MAX(K$3:K3445)+1,0)</f>
        <v>0</v>
      </c>
    </row>
    <row r="3447" spans="10:11" ht="15" customHeight="1" x14ac:dyDescent="0.15">
      <c r="J3447" s="3">
        <f>IF(T3447="",0,IF(INT(LEFT(T3447,C$21))=B$21,MAX(J$3:J3446)+1,0))</f>
        <v>0</v>
      </c>
      <c r="K3447" s="6">
        <f>IF(AND(O3447=B$23,Q3447=B$24),MAX(K$3:K3446)+1,0)</f>
        <v>0</v>
      </c>
    </row>
    <row r="3448" spans="10:11" ht="15" customHeight="1" x14ac:dyDescent="0.15">
      <c r="J3448" s="3">
        <f>IF(T3448="",0,IF(INT(LEFT(T3448,C$21))=B$21,MAX(J$3:J3447)+1,0))</f>
        <v>0</v>
      </c>
      <c r="K3448" s="6">
        <f>IF(AND(O3448=B$23,Q3448=B$24),MAX(K$3:K3447)+1,0)</f>
        <v>0</v>
      </c>
    </row>
    <row r="3449" spans="10:11" ht="15" customHeight="1" x14ac:dyDescent="0.15">
      <c r="J3449" s="3">
        <f>IF(T3449="",0,IF(INT(LEFT(T3449,C$21))=B$21,MAX(J$3:J3448)+1,0))</f>
        <v>0</v>
      </c>
      <c r="K3449" s="6">
        <f>IF(AND(O3449=B$23,Q3449=B$24),MAX(K$3:K3448)+1,0)</f>
        <v>0</v>
      </c>
    </row>
    <row r="3450" spans="10:11" ht="15" customHeight="1" x14ac:dyDescent="0.15">
      <c r="J3450" s="3">
        <f>IF(T3450="",0,IF(INT(LEFT(T3450,C$21))=B$21,MAX(J$3:J3449)+1,0))</f>
        <v>0</v>
      </c>
      <c r="K3450" s="6">
        <f>IF(AND(O3450=B$23,Q3450=B$24),MAX(K$3:K3449)+1,0)</f>
        <v>0</v>
      </c>
    </row>
    <row r="3451" spans="10:11" ht="15" customHeight="1" x14ac:dyDescent="0.15">
      <c r="J3451" s="3">
        <f>IF(T3451="",0,IF(INT(LEFT(T3451,C$21))=B$21,MAX(J$3:J3450)+1,0))</f>
        <v>0</v>
      </c>
      <c r="K3451" s="6">
        <f>IF(AND(O3451=B$23,Q3451=B$24),MAX(K$3:K3450)+1,0)</f>
        <v>0</v>
      </c>
    </row>
    <row r="3452" spans="10:11" ht="15" customHeight="1" x14ac:dyDescent="0.15">
      <c r="J3452" s="3">
        <f>IF(T3452="",0,IF(INT(LEFT(T3452,C$21))=B$21,MAX(J$3:J3451)+1,0))</f>
        <v>0</v>
      </c>
      <c r="K3452" s="6">
        <f>IF(AND(O3452=B$23,Q3452=B$24),MAX(K$3:K3451)+1,0)</f>
        <v>0</v>
      </c>
    </row>
    <row r="3453" spans="10:11" ht="15" customHeight="1" x14ac:dyDescent="0.15">
      <c r="J3453" s="3">
        <f>IF(T3453="",0,IF(INT(LEFT(T3453,C$21))=B$21,MAX(J$3:J3452)+1,0))</f>
        <v>0</v>
      </c>
      <c r="K3453" s="6">
        <f>IF(AND(O3453=B$23,Q3453=B$24),MAX(K$3:K3452)+1,0)</f>
        <v>0</v>
      </c>
    </row>
    <row r="3454" spans="10:11" ht="15" customHeight="1" x14ac:dyDescent="0.15">
      <c r="J3454" s="3">
        <f>IF(T3454="",0,IF(INT(LEFT(T3454,C$21))=B$21,MAX(J$3:J3453)+1,0))</f>
        <v>0</v>
      </c>
      <c r="K3454" s="6">
        <f>IF(AND(O3454=B$23,Q3454=B$24),MAX(K$3:K3453)+1,0)</f>
        <v>0</v>
      </c>
    </row>
    <row r="3455" spans="10:11" ht="15" customHeight="1" x14ac:dyDescent="0.15">
      <c r="J3455" s="3">
        <f>IF(T3455="",0,IF(INT(LEFT(T3455,C$21))=B$21,MAX(J$3:J3454)+1,0))</f>
        <v>0</v>
      </c>
      <c r="K3455" s="6">
        <f>IF(AND(O3455=B$23,Q3455=B$24),MAX(K$3:K3454)+1,0)</f>
        <v>0</v>
      </c>
    </row>
    <row r="3456" spans="10:11" ht="15" customHeight="1" x14ac:dyDescent="0.15">
      <c r="J3456" s="3">
        <f>IF(T3456="",0,IF(INT(LEFT(T3456,C$21))=B$21,MAX(J$3:J3455)+1,0))</f>
        <v>0</v>
      </c>
      <c r="K3456" s="6">
        <f>IF(AND(O3456=B$23,Q3456=B$24),MAX(K$3:K3455)+1,0)</f>
        <v>0</v>
      </c>
    </row>
    <row r="3457" spans="10:11" ht="15" customHeight="1" x14ac:dyDescent="0.15">
      <c r="J3457" s="3">
        <f>IF(T3457="",0,IF(INT(LEFT(T3457,C$21))=B$21,MAX(J$3:J3456)+1,0))</f>
        <v>0</v>
      </c>
      <c r="K3457" s="6">
        <f>IF(AND(O3457=B$23,Q3457=B$24),MAX(K$3:K3456)+1,0)</f>
        <v>0</v>
      </c>
    </row>
    <row r="3458" spans="10:11" ht="15" customHeight="1" x14ac:dyDescent="0.15">
      <c r="J3458" s="3">
        <f>IF(T3458="",0,IF(INT(LEFT(T3458,C$21))=B$21,MAX(J$3:J3457)+1,0))</f>
        <v>0</v>
      </c>
      <c r="K3458" s="6">
        <f>IF(AND(O3458=B$23,Q3458=B$24),MAX(K$3:K3457)+1,0)</f>
        <v>0</v>
      </c>
    </row>
    <row r="3459" spans="10:11" ht="15" customHeight="1" x14ac:dyDescent="0.15">
      <c r="J3459" s="3">
        <f>IF(T3459="",0,IF(INT(LEFT(T3459,C$21))=B$21,MAX(J$3:J3458)+1,0))</f>
        <v>0</v>
      </c>
      <c r="K3459" s="6">
        <f>IF(AND(O3459=B$23,Q3459=B$24),MAX(K$3:K3458)+1,0)</f>
        <v>0</v>
      </c>
    </row>
    <row r="3460" spans="10:11" ht="15" customHeight="1" x14ac:dyDescent="0.15">
      <c r="J3460" s="3">
        <f>IF(T3460="",0,IF(INT(LEFT(T3460,C$21))=B$21,MAX(J$3:J3459)+1,0))</f>
        <v>0</v>
      </c>
      <c r="K3460" s="6">
        <f>IF(AND(O3460=B$23,Q3460=B$24),MAX(K$3:K3459)+1,0)</f>
        <v>0</v>
      </c>
    </row>
    <row r="3461" spans="10:11" ht="15" customHeight="1" x14ac:dyDescent="0.15">
      <c r="J3461" s="3">
        <f>IF(T3461="",0,IF(INT(LEFT(T3461,C$21))=B$21,MAX(J$3:J3460)+1,0))</f>
        <v>0</v>
      </c>
      <c r="K3461" s="6">
        <f>IF(AND(O3461=B$23,Q3461=B$24),MAX(K$3:K3460)+1,0)</f>
        <v>0</v>
      </c>
    </row>
    <row r="3462" spans="10:11" ht="15" customHeight="1" x14ac:dyDescent="0.15">
      <c r="J3462" s="3">
        <f>IF(T3462="",0,IF(INT(LEFT(T3462,C$21))=B$21,MAX(J$3:J3461)+1,0))</f>
        <v>0</v>
      </c>
      <c r="K3462" s="6">
        <f>IF(AND(O3462=B$23,Q3462=B$24),MAX(K$3:K3461)+1,0)</f>
        <v>0</v>
      </c>
    </row>
    <row r="3463" spans="10:11" ht="15" customHeight="1" x14ac:dyDescent="0.15">
      <c r="J3463" s="3">
        <f>IF(T3463="",0,IF(INT(LEFT(T3463,C$21))=B$21,MAX(J$3:J3462)+1,0))</f>
        <v>0</v>
      </c>
      <c r="K3463" s="6">
        <f>IF(AND(O3463=B$23,Q3463=B$24),MAX(K$3:K3462)+1,0)</f>
        <v>0</v>
      </c>
    </row>
    <row r="3464" spans="10:11" ht="15" customHeight="1" x14ac:dyDescent="0.15">
      <c r="J3464" s="3">
        <f>IF(T3464="",0,IF(INT(LEFT(T3464,C$21))=B$21,MAX(J$3:J3463)+1,0))</f>
        <v>0</v>
      </c>
      <c r="K3464" s="6">
        <f>IF(AND(O3464=B$23,Q3464=B$24),MAX(K$3:K3463)+1,0)</f>
        <v>0</v>
      </c>
    </row>
    <row r="3465" spans="10:11" ht="15" customHeight="1" x14ac:dyDescent="0.15">
      <c r="J3465" s="3">
        <f>IF(T3465="",0,IF(INT(LEFT(T3465,C$21))=B$21,MAX(J$3:J3464)+1,0))</f>
        <v>0</v>
      </c>
      <c r="K3465" s="6">
        <f>IF(AND(O3465=B$23,Q3465=B$24),MAX(K$3:K3464)+1,0)</f>
        <v>0</v>
      </c>
    </row>
    <row r="3466" spans="10:11" ht="15" customHeight="1" x14ac:dyDescent="0.15">
      <c r="J3466" s="3">
        <f>IF(T3466="",0,IF(INT(LEFT(T3466,C$21))=B$21,MAX(J$3:J3465)+1,0))</f>
        <v>0</v>
      </c>
      <c r="K3466" s="6">
        <f>IF(AND(O3466=B$23,Q3466=B$24),MAX(K$3:K3465)+1,0)</f>
        <v>0</v>
      </c>
    </row>
    <row r="3467" spans="10:11" ht="15" customHeight="1" x14ac:dyDescent="0.15">
      <c r="J3467" s="3">
        <f>IF(T3467="",0,IF(INT(LEFT(T3467,C$21))=B$21,MAX(J$3:J3466)+1,0))</f>
        <v>0</v>
      </c>
      <c r="K3467" s="6">
        <f>IF(AND(O3467=B$23,Q3467=B$24),MAX(K$3:K3466)+1,0)</f>
        <v>0</v>
      </c>
    </row>
    <row r="3468" spans="10:11" ht="15" customHeight="1" x14ac:dyDescent="0.15">
      <c r="J3468" s="3">
        <f>IF(T3468="",0,IF(INT(LEFT(T3468,C$21))=B$21,MAX(J$3:J3467)+1,0))</f>
        <v>0</v>
      </c>
      <c r="K3468" s="6">
        <f>IF(AND(O3468=B$23,Q3468=B$24),MAX(K$3:K3467)+1,0)</f>
        <v>0</v>
      </c>
    </row>
    <row r="3469" spans="10:11" ht="15" customHeight="1" x14ac:dyDescent="0.15">
      <c r="J3469" s="3">
        <f>IF(T3469="",0,IF(INT(LEFT(T3469,C$21))=B$21,MAX(J$3:J3468)+1,0))</f>
        <v>0</v>
      </c>
      <c r="K3469" s="6">
        <f>IF(AND(O3469=B$23,Q3469=B$24),MAX(K$3:K3468)+1,0)</f>
        <v>0</v>
      </c>
    </row>
    <row r="3470" spans="10:11" ht="15" customHeight="1" x14ac:dyDescent="0.15">
      <c r="J3470" s="3">
        <f>IF(T3470="",0,IF(INT(LEFT(T3470,C$21))=B$21,MAX(J$3:J3469)+1,0))</f>
        <v>0</v>
      </c>
      <c r="K3470" s="6">
        <f>IF(AND(O3470=B$23,Q3470=B$24),MAX(K$3:K3469)+1,0)</f>
        <v>0</v>
      </c>
    </row>
    <row r="3471" spans="10:11" ht="15" customHeight="1" x14ac:dyDescent="0.15">
      <c r="J3471" s="3">
        <f>IF(T3471="",0,IF(INT(LEFT(T3471,C$21))=B$21,MAX(J$3:J3470)+1,0))</f>
        <v>0</v>
      </c>
      <c r="K3471" s="6">
        <f>IF(AND(O3471=B$23,Q3471=B$24),MAX(K$3:K3470)+1,0)</f>
        <v>0</v>
      </c>
    </row>
    <row r="3472" spans="10:11" ht="15" customHeight="1" x14ac:dyDescent="0.15">
      <c r="J3472" s="3">
        <f>IF(T3472="",0,IF(INT(LEFT(T3472,C$21))=B$21,MAX(J$3:J3471)+1,0))</f>
        <v>0</v>
      </c>
      <c r="K3472" s="6">
        <f>IF(AND(O3472=B$23,Q3472=B$24),MAX(K$3:K3471)+1,0)</f>
        <v>0</v>
      </c>
    </row>
    <row r="3473" spans="10:11" ht="15" customHeight="1" x14ac:dyDescent="0.15">
      <c r="J3473" s="3">
        <f>IF(T3473="",0,IF(INT(LEFT(T3473,C$21))=B$21,MAX(J$3:J3472)+1,0))</f>
        <v>0</v>
      </c>
      <c r="K3473" s="6">
        <f>IF(AND(O3473=B$23,Q3473=B$24),MAX(K$3:K3472)+1,0)</f>
        <v>0</v>
      </c>
    </row>
    <row r="3474" spans="10:11" ht="15" customHeight="1" x14ac:dyDescent="0.15">
      <c r="J3474" s="3">
        <f>IF(T3474="",0,IF(INT(LEFT(T3474,C$21))=B$21,MAX(J$3:J3473)+1,0))</f>
        <v>0</v>
      </c>
      <c r="K3474" s="6">
        <f>IF(AND(O3474=B$23,Q3474=B$24),MAX(K$3:K3473)+1,0)</f>
        <v>0</v>
      </c>
    </row>
    <row r="3475" spans="10:11" ht="15" customHeight="1" x14ac:dyDescent="0.15">
      <c r="J3475" s="3">
        <f>IF(T3475="",0,IF(INT(LEFT(T3475,C$21))=B$21,MAX(J$3:J3474)+1,0))</f>
        <v>0</v>
      </c>
      <c r="K3475" s="6">
        <f>IF(AND(O3475=B$23,Q3475=B$24),MAX(K$3:K3474)+1,0)</f>
        <v>0</v>
      </c>
    </row>
    <row r="3476" spans="10:11" ht="15" customHeight="1" x14ac:dyDescent="0.15">
      <c r="J3476" s="3">
        <f>IF(T3476="",0,IF(INT(LEFT(T3476,C$21))=B$21,MAX(J$3:J3475)+1,0))</f>
        <v>0</v>
      </c>
      <c r="K3476" s="6">
        <f>IF(AND(O3476=B$23,Q3476=B$24),MAX(K$3:K3475)+1,0)</f>
        <v>0</v>
      </c>
    </row>
    <row r="3477" spans="10:11" ht="15" customHeight="1" x14ac:dyDescent="0.15">
      <c r="J3477" s="3">
        <f>IF(T3477="",0,IF(INT(LEFT(T3477,C$21))=B$21,MAX(J$3:J3476)+1,0))</f>
        <v>0</v>
      </c>
      <c r="K3477" s="6">
        <f>IF(AND(O3477=B$23,Q3477=B$24),MAX(K$3:K3476)+1,0)</f>
        <v>0</v>
      </c>
    </row>
    <row r="3478" spans="10:11" ht="15" customHeight="1" x14ac:dyDescent="0.15">
      <c r="J3478" s="3">
        <f>IF(T3478="",0,IF(INT(LEFT(T3478,C$21))=B$21,MAX(J$3:J3477)+1,0))</f>
        <v>0</v>
      </c>
      <c r="K3478" s="6">
        <f>IF(AND(O3478=B$23,Q3478=B$24),MAX(K$3:K3477)+1,0)</f>
        <v>0</v>
      </c>
    </row>
    <row r="3479" spans="10:11" ht="15" customHeight="1" x14ac:dyDescent="0.15">
      <c r="J3479" s="3">
        <f>IF(T3479="",0,IF(INT(LEFT(T3479,C$21))=B$21,MAX(J$3:J3478)+1,0))</f>
        <v>0</v>
      </c>
      <c r="K3479" s="6">
        <f>IF(AND(O3479=B$23,Q3479=B$24),MAX(K$3:K3478)+1,0)</f>
        <v>0</v>
      </c>
    </row>
    <row r="3480" spans="10:11" ht="15" customHeight="1" x14ac:dyDescent="0.15">
      <c r="J3480" s="3">
        <f>IF(T3480="",0,IF(INT(LEFT(T3480,C$21))=B$21,MAX(J$3:J3479)+1,0))</f>
        <v>0</v>
      </c>
      <c r="K3480" s="6">
        <f>IF(AND(O3480=B$23,Q3480=B$24),MAX(K$3:K3479)+1,0)</f>
        <v>0</v>
      </c>
    </row>
    <row r="3481" spans="10:11" ht="15" customHeight="1" x14ac:dyDescent="0.15">
      <c r="J3481" s="3">
        <f>IF(T3481="",0,IF(INT(LEFT(T3481,C$21))=B$21,MAX(J$3:J3480)+1,0))</f>
        <v>0</v>
      </c>
      <c r="K3481" s="6">
        <f>IF(AND(O3481=B$23,Q3481=B$24),MAX(K$3:K3480)+1,0)</f>
        <v>0</v>
      </c>
    </row>
    <row r="3482" spans="10:11" ht="15" customHeight="1" x14ac:dyDescent="0.15">
      <c r="J3482" s="3">
        <f>IF(T3482="",0,IF(INT(LEFT(T3482,C$21))=B$21,MAX(J$3:J3481)+1,0))</f>
        <v>0</v>
      </c>
      <c r="K3482" s="6">
        <f>IF(AND(O3482=B$23,Q3482=B$24),MAX(K$3:K3481)+1,0)</f>
        <v>0</v>
      </c>
    </row>
    <row r="3483" spans="10:11" ht="15" customHeight="1" x14ac:dyDescent="0.15">
      <c r="J3483" s="3">
        <f>IF(T3483="",0,IF(INT(LEFT(T3483,C$21))=B$21,MAX(J$3:J3482)+1,0))</f>
        <v>0</v>
      </c>
      <c r="K3483" s="6">
        <f>IF(AND(O3483=B$23,Q3483=B$24),MAX(K$3:K3482)+1,0)</f>
        <v>0</v>
      </c>
    </row>
    <row r="3484" spans="10:11" ht="15" customHeight="1" x14ac:dyDescent="0.15">
      <c r="J3484" s="3">
        <f>IF(T3484="",0,IF(INT(LEFT(T3484,C$21))=B$21,MAX(J$3:J3483)+1,0))</f>
        <v>0</v>
      </c>
      <c r="K3484" s="6">
        <f>IF(AND(O3484=B$23,Q3484=B$24),MAX(K$3:K3483)+1,0)</f>
        <v>0</v>
      </c>
    </row>
    <row r="3485" spans="10:11" ht="15" customHeight="1" x14ac:dyDescent="0.15">
      <c r="J3485" s="3">
        <f>IF(T3485="",0,IF(INT(LEFT(T3485,C$21))=B$21,MAX(J$3:J3484)+1,0))</f>
        <v>0</v>
      </c>
      <c r="K3485" s="6">
        <f>IF(AND(O3485=B$23,Q3485=B$24),MAX(K$3:K3484)+1,0)</f>
        <v>0</v>
      </c>
    </row>
    <row r="3486" spans="10:11" ht="15" customHeight="1" x14ac:dyDescent="0.15">
      <c r="J3486" s="3">
        <f>IF(T3486="",0,IF(INT(LEFT(T3486,C$21))=B$21,MAX(J$3:J3485)+1,0))</f>
        <v>0</v>
      </c>
      <c r="K3486" s="6">
        <f>IF(AND(O3486=B$23,Q3486=B$24),MAX(K$3:K3485)+1,0)</f>
        <v>0</v>
      </c>
    </row>
    <row r="3487" spans="10:11" ht="15" customHeight="1" x14ac:dyDescent="0.15">
      <c r="J3487" s="3">
        <f>IF(T3487="",0,IF(INT(LEFT(T3487,C$21))=B$21,MAX(J$3:J3486)+1,0))</f>
        <v>0</v>
      </c>
      <c r="K3487" s="6">
        <f>IF(AND(O3487=B$23,Q3487=B$24),MAX(K$3:K3486)+1,0)</f>
        <v>0</v>
      </c>
    </row>
    <row r="3488" spans="10:11" ht="15" customHeight="1" x14ac:dyDescent="0.15">
      <c r="J3488" s="3">
        <f>IF(T3488="",0,IF(INT(LEFT(T3488,C$21))=B$21,MAX(J$3:J3487)+1,0))</f>
        <v>0</v>
      </c>
      <c r="K3488" s="6">
        <f>IF(AND(O3488=B$23,Q3488=B$24),MAX(K$3:K3487)+1,0)</f>
        <v>0</v>
      </c>
    </row>
    <row r="3489" spans="10:11" ht="15" customHeight="1" x14ac:dyDescent="0.15">
      <c r="J3489" s="3">
        <f>IF(T3489="",0,IF(INT(LEFT(T3489,C$21))=B$21,MAX(J$3:J3488)+1,0))</f>
        <v>0</v>
      </c>
      <c r="K3489" s="6">
        <f>IF(AND(O3489=B$23,Q3489=B$24),MAX(K$3:K3488)+1,0)</f>
        <v>0</v>
      </c>
    </row>
    <row r="3490" spans="10:11" ht="15" customHeight="1" x14ac:dyDescent="0.15">
      <c r="J3490" s="3">
        <f>IF(T3490="",0,IF(INT(LEFT(T3490,C$21))=B$21,MAX(J$3:J3489)+1,0))</f>
        <v>0</v>
      </c>
      <c r="K3490" s="6">
        <f>IF(AND(O3490=B$23,Q3490=B$24),MAX(K$3:K3489)+1,0)</f>
        <v>0</v>
      </c>
    </row>
    <row r="3491" spans="10:11" ht="15" customHeight="1" x14ac:dyDescent="0.15">
      <c r="J3491" s="3">
        <f>IF(T3491="",0,IF(INT(LEFT(T3491,C$21))=B$21,MAX(J$3:J3490)+1,0))</f>
        <v>0</v>
      </c>
      <c r="K3491" s="6">
        <f>IF(AND(O3491=B$23,Q3491=B$24),MAX(K$3:K3490)+1,0)</f>
        <v>0</v>
      </c>
    </row>
    <row r="3492" spans="10:11" ht="15" customHeight="1" x14ac:dyDescent="0.15">
      <c r="J3492" s="3">
        <f>IF(T3492="",0,IF(INT(LEFT(T3492,C$21))=B$21,MAX(J$3:J3491)+1,0))</f>
        <v>0</v>
      </c>
      <c r="K3492" s="6">
        <f>IF(AND(O3492=B$23,Q3492=B$24),MAX(K$3:K3491)+1,0)</f>
        <v>0</v>
      </c>
    </row>
    <row r="3493" spans="10:11" ht="15" customHeight="1" x14ac:dyDescent="0.15">
      <c r="J3493" s="3">
        <f>IF(T3493="",0,IF(INT(LEFT(T3493,C$21))=B$21,MAX(J$3:J3492)+1,0))</f>
        <v>0</v>
      </c>
      <c r="K3493" s="6">
        <f>IF(AND(O3493=B$23,Q3493=B$24),MAX(K$3:K3492)+1,0)</f>
        <v>0</v>
      </c>
    </row>
    <row r="3494" spans="10:11" ht="15" customHeight="1" x14ac:dyDescent="0.15">
      <c r="J3494" s="3">
        <f>IF(T3494="",0,IF(INT(LEFT(T3494,C$21))=B$21,MAX(J$3:J3493)+1,0))</f>
        <v>0</v>
      </c>
      <c r="K3494" s="6">
        <f>IF(AND(O3494=B$23,Q3494=B$24),MAX(K$3:K3493)+1,0)</f>
        <v>0</v>
      </c>
    </row>
    <row r="3495" spans="10:11" ht="15" customHeight="1" x14ac:dyDescent="0.15">
      <c r="J3495" s="3">
        <f>IF(T3495="",0,IF(INT(LEFT(T3495,C$21))=B$21,MAX(J$3:J3494)+1,0))</f>
        <v>0</v>
      </c>
      <c r="K3495" s="6">
        <f>IF(AND(O3495=B$23,Q3495=B$24),MAX(K$3:K3494)+1,0)</f>
        <v>0</v>
      </c>
    </row>
    <row r="3496" spans="10:11" ht="15" customHeight="1" x14ac:dyDescent="0.15">
      <c r="J3496" s="3">
        <f>IF(T3496="",0,IF(INT(LEFT(T3496,C$21))=B$21,MAX(J$3:J3495)+1,0))</f>
        <v>0</v>
      </c>
      <c r="K3496" s="6">
        <f>IF(AND(O3496=B$23,Q3496=B$24),MAX(K$3:K3495)+1,0)</f>
        <v>0</v>
      </c>
    </row>
    <row r="3497" spans="10:11" ht="15" customHeight="1" x14ac:dyDescent="0.15">
      <c r="J3497" s="3">
        <f>IF(T3497="",0,IF(INT(LEFT(T3497,C$21))=B$21,MAX(J$3:J3496)+1,0))</f>
        <v>0</v>
      </c>
      <c r="K3497" s="6">
        <f>IF(AND(O3497=B$23,Q3497=B$24),MAX(K$3:K3496)+1,0)</f>
        <v>0</v>
      </c>
    </row>
    <row r="3498" spans="10:11" ht="15" customHeight="1" x14ac:dyDescent="0.15">
      <c r="J3498" s="3">
        <f>IF(T3498="",0,IF(INT(LEFT(T3498,C$21))=B$21,MAX(J$3:J3497)+1,0))</f>
        <v>0</v>
      </c>
      <c r="K3498" s="6">
        <f>IF(AND(O3498=B$23,Q3498=B$24),MAX(K$3:K3497)+1,0)</f>
        <v>0</v>
      </c>
    </row>
    <row r="3499" spans="10:11" ht="15" customHeight="1" x14ac:dyDescent="0.15">
      <c r="J3499" s="3">
        <f>IF(T3499="",0,IF(INT(LEFT(T3499,C$21))=B$21,MAX(J$3:J3498)+1,0))</f>
        <v>0</v>
      </c>
      <c r="K3499" s="6">
        <f>IF(AND(O3499=B$23,Q3499=B$24),MAX(K$3:K3498)+1,0)</f>
        <v>0</v>
      </c>
    </row>
    <row r="3500" spans="10:11" ht="15" customHeight="1" x14ac:dyDescent="0.15">
      <c r="J3500" s="3">
        <f>IF(T3500="",0,IF(INT(LEFT(T3500,C$21))=B$21,MAX(J$3:J3499)+1,0))</f>
        <v>0</v>
      </c>
      <c r="K3500" s="6">
        <f>IF(AND(O3500=B$23,Q3500=B$24),MAX(K$3:K3499)+1,0)</f>
        <v>0</v>
      </c>
    </row>
    <row r="3501" spans="10:11" ht="15" customHeight="1" x14ac:dyDescent="0.15">
      <c r="J3501" s="3">
        <f>IF(T3501="",0,IF(INT(LEFT(T3501,C$21))=B$21,MAX(J$3:J3500)+1,0))</f>
        <v>0</v>
      </c>
      <c r="K3501" s="6">
        <f>IF(AND(O3501=B$23,Q3501=B$24),MAX(K$3:K3500)+1,0)</f>
        <v>0</v>
      </c>
    </row>
    <row r="3502" spans="10:11" ht="15" customHeight="1" x14ac:dyDescent="0.15">
      <c r="J3502" s="3">
        <f>IF(T3502="",0,IF(INT(LEFT(T3502,C$21))=B$21,MAX(J$3:J3501)+1,0))</f>
        <v>0</v>
      </c>
      <c r="K3502" s="6">
        <f>IF(AND(O3502=B$23,Q3502=B$24),MAX(K$3:K3501)+1,0)</f>
        <v>0</v>
      </c>
    </row>
    <row r="3503" spans="10:11" ht="15" customHeight="1" x14ac:dyDescent="0.15">
      <c r="J3503" s="3">
        <f>IF(T3503="",0,IF(INT(LEFT(T3503,C$21))=B$21,MAX(J$3:J3502)+1,0))</f>
        <v>0</v>
      </c>
      <c r="K3503" s="6">
        <f>IF(AND(O3503=B$23,Q3503=B$24),MAX(K$3:K3502)+1,0)</f>
        <v>0</v>
      </c>
    </row>
    <row r="3504" spans="10:11" ht="15" customHeight="1" x14ac:dyDescent="0.15">
      <c r="J3504" s="3">
        <f>IF(T3504="",0,IF(INT(LEFT(T3504,C$21))=B$21,MAX(J$3:J3503)+1,0))</f>
        <v>0</v>
      </c>
      <c r="K3504" s="6">
        <f>IF(AND(O3504=B$23,Q3504=B$24),MAX(K$3:K3503)+1,0)</f>
        <v>0</v>
      </c>
    </row>
    <row r="3505" spans="10:11" ht="15" customHeight="1" x14ac:dyDescent="0.15">
      <c r="J3505" s="3">
        <f>IF(T3505="",0,IF(INT(LEFT(T3505,C$21))=B$21,MAX(J$3:J3504)+1,0))</f>
        <v>0</v>
      </c>
      <c r="K3505" s="6">
        <f>IF(AND(O3505=B$23,Q3505=B$24),MAX(K$3:K3504)+1,0)</f>
        <v>0</v>
      </c>
    </row>
    <row r="3506" spans="10:11" ht="15" customHeight="1" x14ac:dyDescent="0.15">
      <c r="J3506" s="3">
        <f>IF(T3506="",0,IF(INT(LEFT(T3506,C$21))=B$21,MAX(J$3:J3505)+1,0))</f>
        <v>0</v>
      </c>
      <c r="K3506" s="6">
        <f>IF(AND(O3506=B$23,Q3506=B$24),MAX(K$3:K3505)+1,0)</f>
        <v>0</v>
      </c>
    </row>
    <row r="3507" spans="10:11" ht="15" customHeight="1" x14ac:dyDescent="0.15">
      <c r="J3507" s="3">
        <f>IF(T3507="",0,IF(INT(LEFT(T3507,C$21))=B$21,MAX(J$3:J3506)+1,0))</f>
        <v>0</v>
      </c>
      <c r="K3507" s="6">
        <f>IF(AND(O3507=B$23,Q3507=B$24),MAX(K$3:K3506)+1,0)</f>
        <v>0</v>
      </c>
    </row>
    <row r="3508" spans="10:11" ht="15" customHeight="1" x14ac:dyDescent="0.15">
      <c r="J3508" s="3">
        <f>IF(T3508="",0,IF(INT(LEFT(T3508,C$21))=B$21,MAX(J$3:J3507)+1,0))</f>
        <v>0</v>
      </c>
      <c r="K3508" s="6">
        <f>IF(AND(O3508=B$23,Q3508=B$24),MAX(K$3:K3507)+1,0)</f>
        <v>0</v>
      </c>
    </row>
    <row r="3509" spans="10:11" ht="15" customHeight="1" x14ac:dyDescent="0.15">
      <c r="J3509" s="3">
        <f>IF(T3509="",0,IF(INT(LEFT(T3509,C$21))=B$21,MAX(J$3:J3508)+1,0))</f>
        <v>0</v>
      </c>
      <c r="K3509" s="6">
        <f>IF(AND(O3509=B$23,Q3509=B$24),MAX(K$3:K3508)+1,0)</f>
        <v>0</v>
      </c>
    </row>
    <row r="3510" spans="10:11" ht="15" customHeight="1" x14ac:dyDescent="0.15">
      <c r="J3510" s="3">
        <f>IF(T3510="",0,IF(INT(LEFT(T3510,C$21))=B$21,MAX(J$3:J3509)+1,0))</f>
        <v>0</v>
      </c>
      <c r="K3510" s="6">
        <f>IF(AND(O3510=B$23,Q3510=B$24),MAX(K$3:K3509)+1,0)</f>
        <v>0</v>
      </c>
    </row>
    <row r="3511" spans="10:11" ht="15" customHeight="1" x14ac:dyDescent="0.15">
      <c r="J3511" s="3">
        <f>IF(T3511="",0,IF(INT(LEFT(T3511,C$21))=B$21,MAX(J$3:J3510)+1,0))</f>
        <v>0</v>
      </c>
      <c r="K3511" s="6">
        <f>IF(AND(O3511=B$23,Q3511=B$24),MAX(K$3:K3510)+1,0)</f>
        <v>0</v>
      </c>
    </row>
    <row r="3512" spans="10:11" ht="15" customHeight="1" x14ac:dyDescent="0.15">
      <c r="J3512" s="3">
        <f>IF(T3512="",0,IF(INT(LEFT(T3512,C$21))=B$21,MAX(J$3:J3511)+1,0))</f>
        <v>0</v>
      </c>
      <c r="K3512" s="6">
        <f>IF(AND(O3512=B$23,Q3512=B$24),MAX(K$3:K3511)+1,0)</f>
        <v>0</v>
      </c>
    </row>
    <row r="3513" spans="10:11" ht="15" customHeight="1" x14ac:dyDescent="0.15">
      <c r="J3513" s="3">
        <f>IF(T3513="",0,IF(INT(LEFT(T3513,C$21))=B$21,MAX(J$3:J3512)+1,0))</f>
        <v>0</v>
      </c>
      <c r="K3513" s="6">
        <f>IF(AND(O3513=B$23,Q3513=B$24),MAX(K$3:K3512)+1,0)</f>
        <v>0</v>
      </c>
    </row>
    <row r="3514" spans="10:11" ht="15" customHeight="1" x14ac:dyDescent="0.15">
      <c r="J3514" s="3">
        <f>IF(T3514="",0,IF(INT(LEFT(T3514,C$21))=B$21,MAX(J$3:J3513)+1,0))</f>
        <v>0</v>
      </c>
      <c r="K3514" s="6">
        <f>IF(AND(O3514=B$23,Q3514=B$24),MAX(K$3:K3513)+1,0)</f>
        <v>0</v>
      </c>
    </row>
    <row r="3515" spans="10:11" ht="15" customHeight="1" x14ac:dyDescent="0.15">
      <c r="J3515" s="3">
        <f>IF(T3515="",0,IF(INT(LEFT(T3515,C$21))=B$21,MAX(J$3:J3514)+1,0))</f>
        <v>0</v>
      </c>
      <c r="K3515" s="6">
        <f>IF(AND(O3515=B$23,Q3515=B$24),MAX(K$3:K3514)+1,0)</f>
        <v>0</v>
      </c>
    </row>
    <row r="3516" spans="10:11" ht="15" customHeight="1" x14ac:dyDescent="0.15">
      <c r="J3516" s="3">
        <f>IF(T3516="",0,IF(INT(LEFT(T3516,C$21))=B$21,MAX(J$3:J3515)+1,0))</f>
        <v>0</v>
      </c>
      <c r="K3516" s="6">
        <f>IF(AND(O3516=B$23,Q3516=B$24),MAX(K$3:K3515)+1,0)</f>
        <v>0</v>
      </c>
    </row>
    <row r="3517" spans="10:11" ht="15" customHeight="1" x14ac:dyDescent="0.15">
      <c r="J3517" s="3">
        <f>IF(T3517="",0,IF(INT(LEFT(T3517,C$21))=B$21,MAX(J$3:J3516)+1,0))</f>
        <v>0</v>
      </c>
      <c r="K3517" s="6">
        <f>IF(AND(O3517=B$23,Q3517=B$24),MAX(K$3:K3516)+1,0)</f>
        <v>0</v>
      </c>
    </row>
    <row r="3518" spans="10:11" ht="15" customHeight="1" x14ac:dyDescent="0.15">
      <c r="J3518" s="3">
        <f>IF(T3518="",0,IF(INT(LEFT(T3518,C$21))=B$21,MAX(J$3:J3517)+1,0))</f>
        <v>0</v>
      </c>
      <c r="K3518" s="6">
        <f>IF(AND(O3518=B$23,Q3518=B$24),MAX(K$3:K3517)+1,0)</f>
        <v>0</v>
      </c>
    </row>
    <row r="3519" spans="10:11" ht="15" customHeight="1" x14ac:dyDescent="0.15">
      <c r="J3519" s="3">
        <f>IF(T3519="",0,IF(INT(LEFT(T3519,C$21))=B$21,MAX(J$3:J3518)+1,0))</f>
        <v>0</v>
      </c>
      <c r="K3519" s="6">
        <f>IF(AND(O3519=B$23,Q3519=B$24),MAX(K$3:K3518)+1,0)</f>
        <v>0</v>
      </c>
    </row>
    <row r="3520" spans="10:11" ht="15" customHeight="1" x14ac:dyDescent="0.15">
      <c r="J3520" s="3">
        <f>IF(T3520="",0,IF(INT(LEFT(T3520,C$21))=B$21,MAX(J$3:J3519)+1,0))</f>
        <v>0</v>
      </c>
      <c r="K3520" s="6">
        <f>IF(AND(O3520=B$23,Q3520=B$24),MAX(K$3:K3519)+1,0)</f>
        <v>0</v>
      </c>
    </row>
    <row r="3521" spans="10:11" ht="15" customHeight="1" x14ac:dyDescent="0.15">
      <c r="J3521" s="3">
        <f>IF(T3521="",0,IF(INT(LEFT(T3521,C$21))=B$21,MAX(J$3:J3520)+1,0))</f>
        <v>0</v>
      </c>
      <c r="K3521" s="6">
        <f>IF(AND(O3521=B$23,Q3521=B$24),MAX(K$3:K3520)+1,0)</f>
        <v>0</v>
      </c>
    </row>
    <row r="3522" spans="10:11" ht="15" customHeight="1" x14ac:dyDescent="0.15">
      <c r="J3522" s="3">
        <f>IF(T3522="",0,IF(INT(LEFT(T3522,C$21))=B$21,MAX(J$3:J3521)+1,0))</f>
        <v>0</v>
      </c>
      <c r="K3522" s="6">
        <f>IF(AND(O3522=B$23,Q3522=B$24),MAX(K$3:K3521)+1,0)</f>
        <v>0</v>
      </c>
    </row>
    <row r="3523" spans="10:11" ht="15" customHeight="1" x14ac:dyDescent="0.15">
      <c r="J3523" s="3">
        <f>IF(T3523="",0,IF(INT(LEFT(T3523,C$21))=B$21,MAX(J$3:J3522)+1,0))</f>
        <v>0</v>
      </c>
      <c r="K3523" s="6">
        <f>IF(AND(O3523=B$23,Q3523=B$24),MAX(K$3:K3522)+1,0)</f>
        <v>0</v>
      </c>
    </row>
    <row r="3524" spans="10:11" ht="15" customHeight="1" x14ac:dyDescent="0.15">
      <c r="J3524" s="3">
        <f>IF(T3524="",0,IF(INT(LEFT(T3524,C$21))=B$21,MAX(J$3:J3523)+1,0))</f>
        <v>0</v>
      </c>
      <c r="K3524" s="6">
        <f>IF(AND(O3524=B$23,Q3524=B$24),MAX(K$3:K3523)+1,0)</f>
        <v>0</v>
      </c>
    </row>
    <row r="3525" spans="10:11" ht="15" customHeight="1" x14ac:dyDescent="0.15">
      <c r="J3525" s="3">
        <f>IF(T3525="",0,IF(INT(LEFT(T3525,C$21))=B$21,MAX(J$3:J3524)+1,0))</f>
        <v>0</v>
      </c>
      <c r="K3525" s="6">
        <f>IF(AND(O3525=B$23,Q3525=B$24),MAX(K$3:K3524)+1,0)</f>
        <v>0</v>
      </c>
    </row>
    <row r="3526" spans="10:11" ht="15" customHeight="1" x14ac:dyDescent="0.15">
      <c r="J3526" s="3">
        <f>IF(T3526="",0,IF(INT(LEFT(T3526,C$21))=B$21,MAX(J$3:J3525)+1,0))</f>
        <v>0</v>
      </c>
      <c r="K3526" s="6">
        <f>IF(AND(O3526=B$23,Q3526=B$24),MAX(K$3:K3525)+1,0)</f>
        <v>0</v>
      </c>
    </row>
    <row r="3527" spans="10:11" ht="15" customHeight="1" x14ac:dyDescent="0.15">
      <c r="J3527" s="3">
        <f>IF(T3527="",0,IF(INT(LEFT(T3527,C$21))=B$21,MAX(J$3:J3526)+1,0))</f>
        <v>0</v>
      </c>
      <c r="K3527" s="6">
        <f>IF(AND(O3527=B$23,Q3527=B$24),MAX(K$3:K3526)+1,0)</f>
        <v>0</v>
      </c>
    </row>
    <row r="3528" spans="10:11" ht="15" customHeight="1" x14ac:dyDescent="0.15">
      <c r="J3528" s="3">
        <f>IF(T3528="",0,IF(INT(LEFT(T3528,C$21))=B$21,MAX(J$3:J3527)+1,0))</f>
        <v>0</v>
      </c>
      <c r="K3528" s="6">
        <f>IF(AND(O3528=B$23,Q3528=B$24),MAX(K$3:K3527)+1,0)</f>
        <v>0</v>
      </c>
    </row>
    <row r="3529" spans="10:11" ht="15" customHeight="1" x14ac:dyDescent="0.15">
      <c r="J3529" s="3">
        <f>IF(T3529="",0,IF(INT(LEFT(T3529,C$21))=B$21,MAX(J$3:J3528)+1,0))</f>
        <v>0</v>
      </c>
      <c r="K3529" s="6">
        <f>IF(AND(O3529=B$23,Q3529=B$24),MAX(K$3:K3528)+1,0)</f>
        <v>0</v>
      </c>
    </row>
    <row r="3530" spans="10:11" ht="15" customHeight="1" x14ac:dyDescent="0.15">
      <c r="J3530" s="3">
        <f>IF(T3530="",0,IF(INT(LEFT(T3530,C$21))=B$21,MAX(J$3:J3529)+1,0))</f>
        <v>0</v>
      </c>
      <c r="K3530" s="6">
        <f>IF(AND(O3530=B$23,Q3530=B$24),MAX(K$3:K3529)+1,0)</f>
        <v>0</v>
      </c>
    </row>
    <row r="3531" spans="10:11" ht="15" customHeight="1" x14ac:dyDescent="0.15">
      <c r="J3531" s="3">
        <f>IF(T3531="",0,IF(INT(LEFT(T3531,C$21))=B$21,MAX(J$3:J3530)+1,0))</f>
        <v>0</v>
      </c>
      <c r="K3531" s="6">
        <f>IF(AND(O3531=B$23,Q3531=B$24),MAX(K$3:K3530)+1,0)</f>
        <v>0</v>
      </c>
    </row>
    <row r="3532" spans="10:11" ht="15" customHeight="1" x14ac:dyDescent="0.15">
      <c r="J3532" s="3">
        <f>IF(T3532="",0,IF(INT(LEFT(T3532,C$21))=B$21,MAX(J$3:J3531)+1,0))</f>
        <v>0</v>
      </c>
      <c r="K3532" s="6">
        <f>IF(AND(O3532=B$23,Q3532=B$24),MAX(K$3:K3531)+1,0)</f>
        <v>0</v>
      </c>
    </row>
    <row r="3533" spans="10:11" ht="15" customHeight="1" x14ac:dyDescent="0.15">
      <c r="J3533" s="3">
        <f>IF(T3533="",0,IF(INT(LEFT(T3533,C$21))=B$21,MAX(J$3:J3532)+1,0))</f>
        <v>0</v>
      </c>
      <c r="K3533" s="6">
        <f>IF(AND(O3533=B$23,Q3533=B$24),MAX(K$3:K3532)+1,0)</f>
        <v>0</v>
      </c>
    </row>
    <row r="3534" spans="10:11" ht="15" customHeight="1" x14ac:dyDescent="0.15">
      <c r="J3534" s="3">
        <f>IF(T3534="",0,IF(INT(LEFT(T3534,C$21))=B$21,MAX(J$3:J3533)+1,0))</f>
        <v>0</v>
      </c>
      <c r="K3534" s="6">
        <f>IF(AND(O3534=B$23,Q3534=B$24),MAX(K$3:K3533)+1,0)</f>
        <v>0</v>
      </c>
    </row>
    <row r="3535" spans="10:11" ht="15" customHeight="1" x14ac:dyDescent="0.15">
      <c r="J3535" s="3">
        <f>IF(T3535="",0,IF(INT(LEFT(T3535,C$21))=B$21,MAX(J$3:J3534)+1,0))</f>
        <v>0</v>
      </c>
      <c r="K3535" s="6">
        <f>IF(AND(O3535=B$23,Q3535=B$24),MAX(K$3:K3534)+1,0)</f>
        <v>0</v>
      </c>
    </row>
    <row r="3536" spans="10:11" ht="15" customHeight="1" x14ac:dyDescent="0.15">
      <c r="J3536" s="3">
        <f>IF(T3536="",0,IF(INT(LEFT(T3536,C$21))=B$21,MAX(J$3:J3535)+1,0))</f>
        <v>0</v>
      </c>
      <c r="K3536" s="6">
        <f>IF(AND(O3536=B$23,Q3536=B$24),MAX(K$3:K3535)+1,0)</f>
        <v>0</v>
      </c>
    </row>
    <row r="3537" spans="10:11" ht="15" customHeight="1" x14ac:dyDescent="0.15">
      <c r="J3537" s="3">
        <f>IF(T3537="",0,IF(INT(LEFT(T3537,C$21))=B$21,MAX(J$3:J3536)+1,0))</f>
        <v>0</v>
      </c>
      <c r="K3537" s="6">
        <f>IF(AND(O3537=B$23,Q3537=B$24),MAX(K$3:K3536)+1,0)</f>
        <v>0</v>
      </c>
    </row>
    <row r="3538" spans="10:11" ht="15" customHeight="1" x14ac:dyDescent="0.15">
      <c r="J3538" s="3">
        <f>IF(T3538="",0,IF(INT(LEFT(T3538,C$21))=B$21,MAX(J$3:J3537)+1,0))</f>
        <v>0</v>
      </c>
      <c r="K3538" s="6">
        <f>IF(AND(O3538=B$23,Q3538=B$24),MAX(K$3:K3537)+1,0)</f>
        <v>0</v>
      </c>
    </row>
    <row r="3539" spans="10:11" ht="15" customHeight="1" x14ac:dyDescent="0.15">
      <c r="J3539" s="3">
        <f>IF(T3539="",0,IF(INT(LEFT(T3539,C$21))=B$21,MAX(J$3:J3538)+1,0))</f>
        <v>0</v>
      </c>
      <c r="K3539" s="6">
        <f>IF(AND(O3539=B$23,Q3539=B$24),MAX(K$3:K3538)+1,0)</f>
        <v>0</v>
      </c>
    </row>
    <row r="3540" spans="10:11" ht="15" customHeight="1" x14ac:dyDescent="0.15">
      <c r="J3540" s="3">
        <f>IF(T3540="",0,IF(INT(LEFT(T3540,C$21))=B$21,MAX(J$3:J3539)+1,0))</f>
        <v>0</v>
      </c>
      <c r="K3540" s="6">
        <f>IF(AND(O3540=B$23,Q3540=B$24),MAX(K$3:K3539)+1,0)</f>
        <v>0</v>
      </c>
    </row>
    <row r="3541" spans="10:11" ht="15" customHeight="1" x14ac:dyDescent="0.15">
      <c r="J3541" s="3">
        <f>IF(T3541="",0,IF(INT(LEFT(T3541,C$21))=B$21,MAX(J$3:J3540)+1,0))</f>
        <v>0</v>
      </c>
      <c r="K3541" s="6">
        <f>IF(AND(O3541=B$23,Q3541=B$24),MAX(K$3:K3540)+1,0)</f>
        <v>0</v>
      </c>
    </row>
    <row r="3542" spans="10:11" ht="15" customHeight="1" x14ac:dyDescent="0.15">
      <c r="J3542" s="3">
        <f>IF(T3542="",0,IF(INT(LEFT(T3542,C$21))=B$21,MAX(J$3:J3541)+1,0))</f>
        <v>0</v>
      </c>
      <c r="K3542" s="6">
        <f>IF(AND(O3542=B$23,Q3542=B$24),MAX(K$3:K3541)+1,0)</f>
        <v>0</v>
      </c>
    </row>
    <row r="3543" spans="10:11" ht="15" customHeight="1" x14ac:dyDescent="0.15">
      <c r="J3543" s="3">
        <f>IF(T3543="",0,IF(INT(LEFT(T3543,C$21))=B$21,MAX(J$3:J3542)+1,0))</f>
        <v>0</v>
      </c>
      <c r="K3543" s="6">
        <f>IF(AND(O3543=B$23,Q3543=B$24),MAX(K$3:K3542)+1,0)</f>
        <v>0</v>
      </c>
    </row>
    <row r="3544" spans="10:11" ht="15" customHeight="1" x14ac:dyDescent="0.15">
      <c r="J3544" s="3">
        <f>IF(T3544="",0,IF(INT(LEFT(T3544,C$21))=B$21,MAX(J$3:J3543)+1,0))</f>
        <v>0</v>
      </c>
      <c r="K3544" s="6">
        <f>IF(AND(O3544=B$23,Q3544=B$24),MAX(K$3:K3543)+1,0)</f>
        <v>0</v>
      </c>
    </row>
    <row r="3545" spans="10:11" ht="15" customHeight="1" x14ac:dyDescent="0.15">
      <c r="J3545" s="3">
        <f>IF(T3545="",0,IF(INT(LEFT(T3545,C$21))=B$21,MAX(J$3:J3544)+1,0))</f>
        <v>0</v>
      </c>
      <c r="K3545" s="6">
        <f>IF(AND(O3545=B$23,Q3545=B$24),MAX(K$3:K3544)+1,0)</f>
        <v>0</v>
      </c>
    </row>
    <row r="3546" spans="10:11" ht="15" customHeight="1" x14ac:dyDescent="0.15">
      <c r="J3546" s="3">
        <f>IF(T3546="",0,IF(INT(LEFT(T3546,C$21))=B$21,MAX(J$3:J3545)+1,0))</f>
        <v>0</v>
      </c>
      <c r="K3546" s="6">
        <f>IF(AND(O3546=B$23,Q3546=B$24),MAX(K$3:K3545)+1,0)</f>
        <v>0</v>
      </c>
    </row>
    <row r="3547" spans="10:11" ht="15" customHeight="1" x14ac:dyDescent="0.15">
      <c r="J3547" s="3">
        <f>IF(T3547="",0,IF(INT(LEFT(T3547,C$21))=B$21,MAX(J$3:J3546)+1,0))</f>
        <v>0</v>
      </c>
      <c r="K3547" s="6">
        <f>IF(AND(O3547=B$23,Q3547=B$24),MAX(K$3:K3546)+1,0)</f>
        <v>0</v>
      </c>
    </row>
    <row r="3548" spans="10:11" ht="15" customHeight="1" x14ac:dyDescent="0.15">
      <c r="J3548" s="3">
        <f>IF(T3548="",0,IF(INT(LEFT(T3548,C$21))=B$21,MAX(J$3:J3547)+1,0))</f>
        <v>0</v>
      </c>
      <c r="K3548" s="6">
        <f>IF(AND(O3548=B$23,Q3548=B$24),MAX(K$3:K3547)+1,0)</f>
        <v>0</v>
      </c>
    </row>
    <row r="3549" spans="10:11" ht="15" customHeight="1" x14ac:dyDescent="0.15">
      <c r="J3549" s="3">
        <f>IF(T3549="",0,IF(INT(LEFT(T3549,C$21))=B$21,MAX(J$3:J3548)+1,0))</f>
        <v>0</v>
      </c>
      <c r="K3549" s="6">
        <f>IF(AND(O3549=B$23,Q3549=B$24),MAX(K$3:K3548)+1,0)</f>
        <v>0</v>
      </c>
    </row>
    <row r="3550" spans="10:11" ht="15" customHeight="1" x14ac:dyDescent="0.15">
      <c r="J3550" s="3">
        <f>IF(T3550="",0,IF(INT(LEFT(T3550,C$21))=B$21,MAX(J$3:J3549)+1,0))</f>
        <v>0</v>
      </c>
      <c r="K3550" s="6">
        <f>IF(AND(O3550=B$23,Q3550=B$24),MAX(K$3:K3549)+1,0)</f>
        <v>0</v>
      </c>
    </row>
    <row r="3551" spans="10:11" ht="15" customHeight="1" x14ac:dyDescent="0.15">
      <c r="J3551" s="3">
        <f>IF(T3551="",0,IF(INT(LEFT(T3551,C$21))=B$21,MAX(J$3:J3550)+1,0))</f>
        <v>0</v>
      </c>
      <c r="K3551" s="6">
        <f>IF(AND(O3551=B$23,Q3551=B$24),MAX(K$3:K3550)+1,0)</f>
        <v>0</v>
      </c>
    </row>
    <row r="3552" spans="10:11" ht="15" customHeight="1" x14ac:dyDescent="0.15">
      <c r="J3552" s="3">
        <f>IF(T3552="",0,IF(INT(LEFT(T3552,C$21))=B$21,MAX(J$3:J3551)+1,0))</f>
        <v>0</v>
      </c>
      <c r="K3552" s="6">
        <f>IF(AND(O3552=B$23,Q3552=B$24),MAX(K$3:K3551)+1,0)</f>
        <v>0</v>
      </c>
    </row>
    <row r="3553" spans="10:11" ht="15" customHeight="1" x14ac:dyDescent="0.15">
      <c r="J3553" s="3">
        <f>IF(T3553="",0,IF(INT(LEFT(T3553,C$21))=B$21,MAX(J$3:J3552)+1,0))</f>
        <v>0</v>
      </c>
      <c r="K3553" s="6">
        <f>IF(AND(O3553=B$23,Q3553=B$24),MAX(K$3:K3552)+1,0)</f>
        <v>0</v>
      </c>
    </row>
    <row r="3554" spans="10:11" ht="15" customHeight="1" x14ac:dyDescent="0.15">
      <c r="J3554" s="3">
        <f>IF(T3554="",0,IF(INT(LEFT(T3554,C$21))=B$21,MAX(J$3:J3553)+1,0))</f>
        <v>0</v>
      </c>
      <c r="K3554" s="6">
        <f>IF(AND(O3554=B$23,Q3554=B$24),MAX(K$3:K3553)+1,0)</f>
        <v>0</v>
      </c>
    </row>
    <row r="3555" spans="10:11" ht="15" customHeight="1" x14ac:dyDescent="0.15">
      <c r="J3555" s="3">
        <f>IF(T3555="",0,IF(INT(LEFT(T3555,C$21))=B$21,MAX(J$3:J3554)+1,0))</f>
        <v>0</v>
      </c>
      <c r="K3555" s="6">
        <f>IF(AND(O3555=B$23,Q3555=B$24),MAX(K$3:K3554)+1,0)</f>
        <v>0</v>
      </c>
    </row>
    <row r="3556" spans="10:11" ht="15" customHeight="1" x14ac:dyDescent="0.15">
      <c r="J3556" s="3">
        <f>IF(T3556="",0,IF(INT(LEFT(T3556,C$21))=B$21,MAX(J$3:J3555)+1,0))</f>
        <v>0</v>
      </c>
      <c r="K3556" s="6">
        <f>IF(AND(O3556=B$23,Q3556=B$24),MAX(K$3:K3555)+1,0)</f>
        <v>0</v>
      </c>
    </row>
    <row r="3557" spans="10:11" ht="15" customHeight="1" x14ac:dyDescent="0.15">
      <c r="J3557" s="3">
        <f>IF(T3557="",0,IF(INT(LEFT(T3557,C$21))=B$21,MAX(J$3:J3556)+1,0))</f>
        <v>0</v>
      </c>
      <c r="K3557" s="6">
        <f>IF(AND(O3557=B$23,Q3557=B$24),MAX(K$3:K3556)+1,0)</f>
        <v>0</v>
      </c>
    </row>
    <row r="3558" spans="10:11" ht="15" customHeight="1" x14ac:dyDescent="0.15">
      <c r="J3558" s="3">
        <f>IF(T3558="",0,IF(INT(LEFT(T3558,C$21))=B$21,MAX(J$3:J3557)+1,0))</f>
        <v>0</v>
      </c>
      <c r="K3558" s="6">
        <f>IF(AND(O3558=B$23,Q3558=B$24),MAX(K$3:K3557)+1,0)</f>
        <v>0</v>
      </c>
    </row>
    <row r="3559" spans="10:11" ht="15" customHeight="1" x14ac:dyDescent="0.15">
      <c r="J3559" s="3">
        <f>IF(T3559="",0,IF(INT(LEFT(T3559,C$21))=B$21,MAX(J$3:J3558)+1,0))</f>
        <v>0</v>
      </c>
      <c r="K3559" s="6">
        <f>IF(AND(O3559=B$23,Q3559=B$24),MAX(K$3:K3558)+1,0)</f>
        <v>0</v>
      </c>
    </row>
    <row r="3560" spans="10:11" ht="15" customHeight="1" x14ac:dyDescent="0.15">
      <c r="J3560" s="3">
        <f>IF(T3560="",0,IF(INT(LEFT(T3560,C$21))=B$21,MAX(J$3:J3559)+1,0))</f>
        <v>0</v>
      </c>
      <c r="K3560" s="6">
        <f>IF(AND(O3560=B$23,Q3560=B$24),MAX(K$3:K3559)+1,0)</f>
        <v>0</v>
      </c>
    </row>
    <row r="3561" spans="10:11" ht="15" customHeight="1" x14ac:dyDescent="0.15">
      <c r="J3561" s="3">
        <f>IF(T3561="",0,IF(INT(LEFT(T3561,C$21))=B$21,MAX(J$3:J3560)+1,0))</f>
        <v>0</v>
      </c>
      <c r="K3561" s="6">
        <f>IF(AND(O3561=B$23,Q3561=B$24),MAX(K$3:K3560)+1,0)</f>
        <v>0</v>
      </c>
    </row>
    <row r="3562" spans="10:11" ht="15" customHeight="1" x14ac:dyDescent="0.15">
      <c r="J3562" s="3">
        <f>IF(T3562="",0,IF(INT(LEFT(T3562,C$21))=B$21,MAX(J$3:J3561)+1,0))</f>
        <v>0</v>
      </c>
      <c r="K3562" s="6">
        <f>IF(AND(O3562=B$23,Q3562=B$24),MAX(K$3:K3561)+1,0)</f>
        <v>0</v>
      </c>
    </row>
    <row r="3563" spans="10:11" ht="15" customHeight="1" x14ac:dyDescent="0.15">
      <c r="J3563" s="3">
        <f>IF(T3563="",0,IF(INT(LEFT(T3563,C$21))=B$21,MAX(J$3:J3562)+1,0))</f>
        <v>0</v>
      </c>
      <c r="K3563" s="6">
        <f>IF(AND(O3563=B$23,Q3563=B$24),MAX(K$3:K3562)+1,0)</f>
        <v>0</v>
      </c>
    </row>
    <row r="3564" spans="10:11" ht="15" customHeight="1" x14ac:dyDescent="0.15">
      <c r="J3564" s="3">
        <f>IF(T3564="",0,IF(INT(LEFT(T3564,C$21))=B$21,MAX(J$3:J3563)+1,0))</f>
        <v>0</v>
      </c>
      <c r="K3564" s="6">
        <f>IF(AND(O3564=B$23,Q3564=B$24),MAX(K$3:K3563)+1,0)</f>
        <v>0</v>
      </c>
    </row>
    <row r="3565" spans="10:11" ht="15" customHeight="1" x14ac:dyDescent="0.15">
      <c r="J3565" s="3">
        <f>IF(T3565="",0,IF(INT(LEFT(T3565,C$21))=B$21,MAX(J$3:J3564)+1,0))</f>
        <v>0</v>
      </c>
      <c r="K3565" s="6">
        <f>IF(AND(O3565=B$23,Q3565=B$24),MAX(K$3:K3564)+1,0)</f>
        <v>0</v>
      </c>
    </row>
    <row r="3566" spans="10:11" ht="15" customHeight="1" x14ac:dyDescent="0.15">
      <c r="J3566" s="3">
        <f>IF(T3566="",0,IF(INT(LEFT(T3566,C$21))=B$21,MAX(J$3:J3565)+1,0))</f>
        <v>0</v>
      </c>
      <c r="K3566" s="6">
        <f>IF(AND(O3566=B$23,Q3566=B$24),MAX(K$3:K3565)+1,0)</f>
        <v>0</v>
      </c>
    </row>
    <row r="3567" spans="10:11" ht="15" customHeight="1" x14ac:dyDescent="0.15">
      <c r="J3567" s="3">
        <f>IF(T3567="",0,IF(INT(LEFT(T3567,C$21))=B$21,MAX(J$3:J3566)+1,0))</f>
        <v>0</v>
      </c>
      <c r="K3567" s="6">
        <f>IF(AND(O3567=B$23,Q3567=B$24),MAX(K$3:K3566)+1,0)</f>
        <v>0</v>
      </c>
    </row>
    <row r="3568" spans="10:11" ht="15" customHeight="1" x14ac:dyDescent="0.15">
      <c r="J3568" s="3">
        <f>IF(T3568="",0,IF(INT(LEFT(T3568,C$21))=B$21,MAX(J$3:J3567)+1,0))</f>
        <v>0</v>
      </c>
      <c r="K3568" s="6">
        <f>IF(AND(O3568=B$23,Q3568=B$24),MAX(K$3:K3567)+1,0)</f>
        <v>0</v>
      </c>
    </row>
    <row r="3569" spans="10:11" ht="15" customHeight="1" x14ac:dyDescent="0.15">
      <c r="J3569" s="3">
        <f>IF(T3569="",0,IF(INT(LEFT(T3569,C$21))=B$21,MAX(J$3:J3568)+1,0))</f>
        <v>0</v>
      </c>
      <c r="K3569" s="6">
        <f>IF(AND(O3569=B$23,Q3569=B$24),MAX(K$3:K3568)+1,0)</f>
        <v>0</v>
      </c>
    </row>
    <row r="3570" spans="10:11" ht="15" customHeight="1" x14ac:dyDescent="0.15">
      <c r="J3570" s="3">
        <f>IF(T3570="",0,IF(INT(LEFT(T3570,C$21))=B$21,MAX(J$3:J3569)+1,0))</f>
        <v>0</v>
      </c>
      <c r="K3570" s="6">
        <f>IF(AND(O3570=B$23,Q3570=B$24),MAX(K$3:K3569)+1,0)</f>
        <v>0</v>
      </c>
    </row>
    <row r="3571" spans="10:11" ht="15" customHeight="1" x14ac:dyDescent="0.15">
      <c r="J3571" s="3">
        <f>IF(T3571="",0,IF(INT(LEFT(T3571,C$21))=B$21,MAX(J$3:J3570)+1,0))</f>
        <v>0</v>
      </c>
      <c r="K3571" s="6">
        <f>IF(AND(O3571=B$23,Q3571=B$24),MAX(K$3:K3570)+1,0)</f>
        <v>0</v>
      </c>
    </row>
    <row r="3572" spans="10:11" ht="15" customHeight="1" x14ac:dyDescent="0.15">
      <c r="J3572" s="3">
        <f>IF(T3572="",0,IF(INT(LEFT(T3572,C$21))=B$21,MAX(J$3:J3571)+1,0))</f>
        <v>0</v>
      </c>
      <c r="K3572" s="6">
        <f>IF(AND(O3572=B$23,Q3572=B$24),MAX(K$3:K3571)+1,0)</f>
        <v>0</v>
      </c>
    </row>
    <row r="3573" spans="10:11" ht="15" customHeight="1" x14ac:dyDescent="0.15">
      <c r="J3573" s="3">
        <f>IF(T3573="",0,IF(INT(LEFT(T3573,C$21))=B$21,MAX(J$3:J3572)+1,0))</f>
        <v>0</v>
      </c>
      <c r="K3573" s="6">
        <f>IF(AND(O3573=B$23,Q3573=B$24),MAX(K$3:K3572)+1,0)</f>
        <v>0</v>
      </c>
    </row>
    <row r="3574" spans="10:11" ht="15" customHeight="1" x14ac:dyDescent="0.15">
      <c r="J3574" s="3">
        <f>IF(T3574="",0,IF(INT(LEFT(T3574,C$21))=B$21,MAX(J$3:J3573)+1,0))</f>
        <v>0</v>
      </c>
      <c r="K3574" s="6">
        <f>IF(AND(O3574=B$23,Q3574=B$24),MAX(K$3:K3573)+1,0)</f>
        <v>0</v>
      </c>
    </row>
    <row r="3575" spans="10:11" ht="15" customHeight="1" x14ac:dyDescent="0.15">
      <c r="J3575" s="3">
        <f>IF(T3575="",0,IF(INT(LEFT(T3575,C$21))=B$21,MAX(J$3:J3574)+1,0))</f>
        <v>0</v>
      </c>
      <c r="K3575" s="6">
        <f>IF(AND(O3575=B$23,Q3575=B$24),MAX(K$3:K3574)+1,0)</f>
        <v>0</v>
      </c>
    </row>
    <row r="3576" spans="10:11" ht="15" customHeight="1" x14ac:dyDescent="0.15">
      <c r="J3576" s="3">
        <f>IF(T3576="",0,IF(INT(LEFT(T3576,C$21))=B$21,MAX(J$3:J3575)+1,0))</f>
        <v>0</v>
      </c>
      <c r="K3576" s="6">
        <f>IF(AND(O3576=B$23,Q3576=B$24),MAX(K$3:K3575)+1,0)</f>
        <v>0</v>
      </c>
    </row>
    <row r="3577" spans="10:11" ht="15" customHeight="1" x14ac:dyDescent="0.15">
      <c r="J3577" s="3">
        <f>IF(T3577="",0,IF(INT(LEFT(T3577,C$21))=B$21,MAX(J$3:J3576)+1,0))</f>
        <v>0</v>
      </c>
      <c r="K3577" s="6">
        <f>IF(AND(O3577=B$23,Q3577=B$24),MAX(K$3:K3576)+1,0)</f>
        <v>0</v>
      </c>
    </row>
    <row r="3578" spans="10:11" ht="15" customHeight="1" x14ac:dyDescent="0.15">
      <c r="J3578" s="3">
        <f>IF(T3578="",0,IF(INT(LEFT(T3578,C$21))=B$21,MAX(J$3:J3577)+1,0))</f>
        <v>0</v>
      </c>
      <c r="K3578" s="6">
        <f>IF(AND(O3578=B$23,Q3578=B$24),MAX(K$3:K3577)+1,0)</f>
        <v>0</v>
      </c>
    </row>
    <row r="3579" spans="10:11" ht="15" customHeight="1" x14ac:dyDescent="0.15">
      <c r="J3579" s="3">
        <f>IF(T3579="",0,IF(INT(LEFT(T3579,C$21))=B$21,MAX(J$3:J3578)+1,0))</f>
        <v>0</v>
      </c>
      <c r="K3579" s="6">
        <f>IF(AND(O3579=B$23,Q3579=B$24),MAX(K$3:K3578)+1,0)</f>
        <v>0</v>
      </c>
    </row>
    <row r="3580" spans="10:11" ht="15" customHeight="1" x14ac:dyDescent="0.15">
      <c r="J3580" s="3">
        <f>IF(T3580="",0,IF(INT(LEFT(T3580,C$21))=B$21,MAX(J$3:J3579)+1,0))</f>
        <v>0</v>
      </c>
      <c r="K3580" s="6">
        <f>IF(AND(O3580=B$23,Q3580=B$24),MAX(K$3:K3579)+1,0)</f>
        <v>0</v>
      </c>
    </row>
    <row r="3581" spans="10:11" ht="15" customHeight="1" x14ac:dyDescent="0.15">
      <c r="J3581" s="3">
        <f>IF(T3581="",0,IF(INT(LEFT(T3581,C$21))=B$21,MAX(J$3:J3580)+1,0))</f>
        <v>0</v>
      </c>
      <c r="K3581" s="6">
        <f>IF(AND(O3581=B$23,Q3581=B$24),MAX(K$3:K3580)+1,0)</f>
        <v>0</v>
      </c>
    </row>
    <row r="3582" spans="10:11" ht="15" customHeight="1" x14ac:dyDescent="0.15">
      <c r="J3582" s="3">
        <f>IF(T3582="",0,IF(INT(LEFT(T3582,C$21))=B$21,MAX(J$3:J3581)+1,0))</f>
        <v>0</v>
      </c>
      <c r="K3582" s="6">
        <f>IF(AND(O3582=B$23,Q3582=B$24),MAX(K$3:K3581)+1,0)</f>
        <v>0</v>
      </c>
    </row>
    <row r="3583" spans="10:11" ht="15" customHeight="1" x14ac:dyDescent="0.15">
      <c r="J3583" s="3">
        <f>IF(T3583="",0,IF(INT(LEFT(T3583,C$21))=B$21,MAX(J$3:J3582)+1,0))</f>
        <v>0</v>
      </c>
      <c r="K3583" s="6">
        <f>IF(AND(O3583=B$23,Q3583=B$24),MAX(K$3:K3582)+1,0)</f>
        <v>0</v>
      </c>
    </row>
    <row r="3584" spans="10:11" ht="15" customHeight="1" x14ac:dyDescent="0.15">
      <c r="J3584" s="3">
        <f>IF(T3584="",0,IF(INT(LEFT(T3584,C$21))=B$21,MAX(J$3:J3583)+1,0))</f>
        <v>0</v>
      </c>
      <c r="K3584" s="6">
        <f>IF(AND(O3584=B$23,Q3584=B$24),MAX(K$3:K3583)+1,0)</f>
        <v>0</v>
      </c>
    </row>
    <row r="3585" spans="10:11" ht="15" customHeight="1" x14ac:dyDescent="0.15">
      <c r="J3585" s="3">
        <f>IF(T3585="",0,IF(INT(LEFT(T3585,C$21))=B$21,MAX(J$3:J3584)+1,0))</f>
        <v>0</v>
      </c>
      <c r="K3585" s="6">
        <f>IF(AND(O3585=B$23,Q3585=B$24),MAX(K$3:K3584)+1,0)</f>
        <v>0</v>
      </c>
    </row>
    <row r="3586" spans="10:11" ht="15" customHeight="1" x14ac:dyDescent="0.15">
      <c r="J3586" s="3">
        <f>IF(T3586="",0,IF(INT(LEFT(T3586,C$21))=B$21,MAX(J$3:J3585)+1,0))</f>
        <v>0</v>
      </c>
      <c r="K3586" s="6">
        <f>IF(AND(O3586=B$23,Q3586=B$24),MAX(K$3:K3585)+1,0)</f>
        <v>0</v>
      </c>
    </row>
    <row r="3587" spans="10:11" ht="15" customHeight="1" x14ac:dyDescent="0.15">
      <c r="J3587" s="3">
        <f>IF(T3587="",0,IF(INT(LEFT(T3587,C$21))=B$21,MAX(J$3:J3586)+1,0))</f>
        <v>0</v>
      </c>
      <c r="K3587" s="6">
        <f>IF(AND(O3587=B$23,Q3587=B$24),MAX(K$3:K3586)+1,0)</f>
        <v>0</v>
      </c>
    </row>
    <row r="3588" spans="10:11" ht="15" customHeight="1" x14ac:dyDescent="0.15">
      <c r="J3588" s="3">
        <f>IF(T3588="",0,IF(INT(LEFT(T3588,C$21))=B$21,MAX(J$3:J3587)+1,0))</f>
        <v>0</v>
      </c>
      <c r="K3588" s="6">
        <f>IF(AND(O3588=B$23,Q3588=B$24),MAX(K$3:K3587)+1,0)</f>
        <v>0</v>
      </c>
    </row>
    <row r="3589" spans="10:11" ht="15" customHeight="1" x14ac:dyDescent="0.15">
      <c r="J3589" s="3">
        <f>IF(T3589="",0,IF(INT(LEFT(T3589,C$21))=B$21,MAX(J$3:J3588)+1,0))</f>
        <v>0</v>
      </c>
      <c r="K3589" s="6">
        <f>IF(AND(O3589=B$23,Q3589=B$24),MAX(K$3:K3588)+1,0)</f>
        <v>0</v>
      </c>
    </row>
    <row r="3590" spans="10:11" ht="15" customHeight="1" x14ac:dyDescent="0.15">
      <c r="J3590" s="3">
        <f>IF(T3590="",0,IF(INT(LEFT(T3590,C$21))=B$21,MAX(J$3:J3589)+1,0))</f>
        <v>0</v>
      </c>
      <c r="K3590" s="6">
        <f>IF(AND(O3590=B$23,Q3590=B$24),MAX(K$3:K3589)+1,0)</f>
        <v>0</v>
      </c>
    </row>
    <row r="3591" spans="10:11" ht="15" customHeight="1" x14ac:dyDescent="0.15">
      <c r="J3591" s="3">
        <f>IF(T3591="",0,IF(INT(LEFT(T3591,C$21))=B$21,MAX(J$3:J3590)+1,0))</f>
        <v>0</v>
      </c>
      <c r="K3591" s="6">
        <f>IF(AND(O3591=B$23,Q3591=B$24),MAX(K$3:K3590)+1,0)</f>
        <v>0</v>
      </c>
    </row>
    <row r="3592" spans="10:11" ht="15" customHeight="1" x14ac:dyDescent="0.15">
      <c r="J3592" s="3">
        <f>IF(T3592="",0,IF(INT(LEFT(T3592,C$21))=B$21,MAX(J$3:J3591)+1,0))</f>
        <v>0</v>
      </c>
      <c r="K3592" s="6">
        <f>IF(AND(O3592=B$23,Q3592=B$24),MAX(K$3:K3591)+1,0)</f>
        <v>0</v>
      </c>
    </row>
    <row r="3593" spans="10:11" ht="15" customHeight="1" x14ac:dyDescent="0.15">
      <c r="J3593" s="3">
        <f>IF(T3593="",0,IF(INT(LEFT(T3593,C$21))=B$21,MAX(J$3:J3592)+1,0))</f>
        <v>0</v>
      </c>
      <c r="K3593" s="6">
        <f>IF(AND(O3593=B$23,Q3593=B$24),MAX(K$3:K3592)+1,0)</f>
        <v>0</v>
      </c>
    </row>
    <row r="3594" spans="10:11" ht="15" customHeight="1" x14ac:dyDescent="0.15">
      <c r="J3594" s="3">
        <f>IF(T3594="",0,IF(INT(LEFT(T3594,C$21))=B$21,MAX(J$3:J3593)+1,0))</f>
        <v>0</v>
      </c>
      <c r="K3594" s="6">
        <f>IF(AND(O3594=B$23,Q3594=B$24),MAX(K$3:K3593)+1,0)</f>
        <v>0</v>
      </c>
    </row>
    <row r="3595" spans="10:11" ht="15" customHeight="1" x14ac:dyDescent="0.15">
      <c r="J3595" s="3">
        <f>IF(T3595="",0,IF(INT(LEFT(T3595,C$21))=B$21,MAX(J$3:J3594)+1,0))</f>
        <v>0</v>
      </c>
      <c r="K3595" s="6">
        <f>IF(AND(O3595=B$23,Q3595=B$24),MAX(K$3:K3594)+1,0)</f>
        <v>0</v>
      </c>
    </row>
    <row r="3596" spans="10:11" ht="15" customHeight="1" x14ac:dyDescent="0.15">
      <c r="J3596" s="3">
        <f>IF(T3596="",0,IF(INT(LEFT(T3596,C$21))=B$21,MAX(J$3:J3595)+1,0))</f>
        <v>0</v>
      </c>
      <c r="K3596" s="6">
        <f>IF(AND(O3596=B$23,Q3596=B$24),MAX(K$3:K3595)+1,0)</f>
        <v>0</v>
      </c>
    </row>
    <row r="3597" spans="10:11" ht="15" customHeight="1" x14ac:dyDescent="0.15">
      <c r="J3597" s="3">
        <f>IF(T3597="",0,IF(INT(LEFT(T3597,C$21))=B$21,MAX(J$3:J3596)+1,0))</f>
        <v>0</v>
      </c>
      <c r="K3597" s="6">
        <f>IF(AND(O3597=B$23,Q3597=B$24),MAX(K$3:K3596)+1,0)</f>
        <v>0</v>
      </c>
    </row>
    <row r="3598" spans="10:11" ht="15" customHeight="1" x14ac:dyDescent="0.15">
      <c r="J3598" s="3">
        <f>IF(T3598="",0,IF(INT(LEFT(T3598,C$21))=B$21,MAX(J$3:J3597)+1,0))</f>
        <v>0</v>
      </c>
      <c r="K3598" s="6">
        <f>IF(AND(O3598=B$23,Q3598=B$24),MAX(K$3:K3597)+1,0)</f>
        <v>0</v>
      </c>
    </row>
    <row r="3599" spans="10:11" ht="15" customHeight="1" x14ac:dyDescent="0.15">
      <c r="J3599" s="3">
        <f>IF(T3599="",0,IF(INT(LEFT(T3599,C$21))=B$21,MAX(J$3:J3598)+1,0))</f>
        <v>0</v>
      </c>
      <c r="K3599" s="6">
        <f>IF(AND(O3599=B$23,Q3599=B$24),MAX(K$3:K3598)+1,0)</f>
        <v>0</v>
      </c>
    </row>
    <row r="3600" spans="10:11" ht="15" customHeight="1" x14ac:dyDescent="0.15">
      <c r="J3600" s="3">
        <f>IF(T3600="",0,IF(INT(LEFT(T3600,C$21))=B$21,MAX(J$3:J3599)+1,0))</f>
        <v>0</v>
      </c>
      <c r="K3600" s="6">
        <f>IF(AND(O3600=B$23,Q3600=B$24),MAX(K$3:K3599)+1,0)</f>
        <v>0</v>
      </c>
    </row>
    <row r="3601" spans="10:11" ht="15" customHeight="1" x14ac:dyDescent="0.15">
      <c r="J3601" s="3">
        <f>IF(T3601="",0,IF(INT(LEFT(T3601,C$21))=B$21,MAX(J$3:J3600)+1,0))</f>
        <v>0</v>
      </c>
      <c r="K3601" s="6">
        <f>IF(AND(O3601=B$23,Q3601=B$24),MAX(K$3:K3600)+1,0)</f>
        <v>0</v>
      </c>
    </row>
    <row r="3602" spans="10:11" ht="15" customHeight="1" x14ac:dyDescent="0.15">
      <c r="J3602" s="3">
        <f>IF(T3602="",0,IF(INT(LEFT(T3602,C$21))=B$21,MAX(J$3:J3601)+1,0))</f>
        <v>0</v>
      </c>
      <c r="K3602" s="6">
        <f>IF(AND(O3602=B$23,Q3602=B$24),MAX(K$3:K3601)+1,0)</f>
        <v>0</v>
      </c>
    </row>
    <row r="3603" spans="10:11" ht="15" customHeight="1" x14ac:dyDescent="0.15">
      <c r="J3603" s="3">
        <f>IF(T3603="",0,IF(INT(LEFT(T3603,C$21))=B$21,MAX(J$3:J3602)+1,0))</f>
        <v>0</v>
      </c>
      <c r="K3603" s="6">
        <f>IF(AND(O3603=B$23,Q3603=B$24),MAX(K$3:K3602)+1,0)</f>
        <v>0</v>
      </c>
    </row>
    <row r="3604" spans="10:11" ht="15" customHeight="1" x14ac:dyDescent="0.15">
      <c r="J3604" s="3">
        <f>IF(T3604="",0,IF(INT(LEFT(T3604,C$21))=B$21,MAX(J$3:J3603)+1,0))</f>
        <v>0</v>
      </c>
      <c r="K3604" s="6">
        <f>IF(AND(O3604=B$23,Q3604=B$24),MAX(K$3:K3603)+1,0)</f>
        <v>0</v>
      </c>
    </row>
    <row r="3605" spans="10:11" ht="15" customHeight="1" x14ac:dyDescent="0.15">
      <c r="J3605" s="3">
        <f>IF(T3605="",0,IF(INT(LEFT(T3605,C$21))=B$21,MAX(J$3:J3604)+1,0))</f>
        <v>0</v>
      </c>
      <c r="K3605" s="6">
        <f>IF(AND(O3605=B$23,Q3605=B$24),MAX(K$3:K3604)+1,0)</f>
        <v>0</v>
      </c>
    </row>
    <row r="3606" spans="10:11" ht="15" customHeight="1" x14ac:dyDescent="0.15">
      <c r="J3606" s="3">
        <f>IF(T3606="",0,IF(INT(LEFT(T3606,C$21))=B$21,MAX(J$3:J3605)+1,0))</f>
        <v>0</v>
      </c>
      <c r="K3606" s="6">
        <f>IF(AND(O3606=B$23,Q3606=B$24),MAX(K$3:K3605)+1,0)</f>
        <v>0</v>
      </c>
    </row>
    <row r="3607" spans="10:11" ht="15" customHeight="1" x14ac:dyDescent="0.15">
      <c r="J3607" s="3">
        <f>IF(T3607="",0,IF(INT(LEFT(T3607,C$21))=B$21,MAX(J$3:J3606)+1,0))</f>
        <v>0</v>
      </c>
      <c r="K3607" s="6">
        <f>IF(AND(O3607=B$23,Q3607=B$24),MAX(K$3:K3606)+1,0)</f>
        <v>0</v>
      </c>
    </row>
    <row r="3608" spans="10:11" ht="15" customHeight="1" x14ac:dyDescent="0.15">
      <c r="J3608" s="3">
        <f>IF(T3608="",0,IF(INT(LEFT(T3608,C$21))=B$21,MAX(J$3:J3607)+1,0))</f>
        <v>0</v>
      </c>
      <c r="K3608" s="6">
        <f>IF(AND(O3608=B$23,Q3608=B$24),MAX(K$3:K3607)+1,0)</f>
        <v>0</v>
      </c>
    </row>
    <row r="3609" spans="10:11" ht="15" customHeight="1" x14ac:dyDescent="0.15">
      <c r="J3609" s="3">
        <f>IF(T3609="",0,IF(INT(LEFT(T3609,C$21))=B$21,MAX(J$3:J3608)+1,0))</f>
        <v>0</v>
      </c>
      <c r="K3609" s="6">
        <f>IF(AND(O3609=B$23,Q3609=B$24),MAX(K$3:K3608)+1,0)</f>
        <v>0</v>
      </c>
    </row>
    <row r="3610" spans="10:11" ht="15" customHeight="1" x14ac:dyDescent="0.15">
      <c r="J3610" s="3">
        <f>IF(T3610="",0,IF(INT(LEFT(T3610,C$21))=B$21,MAX(J$3:J3609)+1,0))</f>
        <v>0</v>
      </c>
      <c r="K3610" s="6">
        <f>IF(AND(O3610=B$23,Q3610=B$24),MAX(K$3:K3609)+1,0)</f>
        <v>0</v>
      </c>
    </row>
    <row r="3611" spans="10:11" ht="15" customHeight="1" x14ac:dyDescent="0.15">
      <c r="J3611" s="3">
        <f>IF(T3611="",0,IF(INT(LEFT(T3611,C$21))=B$21,MAX(J$3:J3610)+1,0))</f>
        <v>0</v>
      </c>
      <c r="K3611" s="6">
        <f>IF(AND(O3611=B$23,Q3611=B$24),MAX(K$3:K3610)+1,0)</f>
        <v>0</v>
      </c>
    </row>
    <row r="3612" spans="10:11" ht="15" customHeight="1" x14ac:dyDescent="0.15">
      <c r="J3612" s="3">
        <f>IF(T3612="",0,IF(INT(LEFT(T3612,C$21))=B$21,MAX(J$3:J3611)+1,0))</f>
        <v>0</v>
      </c>
      <c r="K3612" s="6">
        <f>IF(AND(O3612=B$23,Q3612=B$24),MAX(K$3:K3611)+1,0)</f>
        <v>0</v>
      </c>
    </row>
    <row r="3613" spans="10:11" ht="15" customHeight="1" x14ac:dyDescent="0.15">
      <c r="J3613" s="3">
        <f>IF(T3613="",0,IF(INT(LEFT(T3613,C$21))=B$21,MAX(J$3:J3612)+1,0))</f>
        <v>0</v>
      </c>
      <c r="K3613" s="6">
        <f>IF(AND(O3613=B$23,Q3613=B$24),MAX(K$3:K3612)+1,0)</f>
        <v>0</v>
      </c>
    </row>
    <row r="3614" spans="10:11" ht="15" customHeight="1" x14ac:dyDescent="0.15">
      <c r="J3614" s="3">
        <f>IF(T3614="",0,IF(INT(LEFT(T3614,C$21))=B$21,MAX(J$3:J3613)+1,0))</f>
        <v>0</v>
      </c>
      <c r="K3614" s="6">
        <f>IF(AND(O3614=B$23,Q3614=B$24),MAX(K$3:K3613)+1,0)</f>
        <v>0</v>
      </c>
    </row>
    <row r="3615" spans="10:11" ht="15" customHeight="1" x14ac:dyDescent="0.15">
      <c r="J3615" s="3">
        <f>IF(T3615="",0,IF(INT(LEFT(T3615,C$21))=B$21,MAX(J$3:J3614)+1,0))</f>
        <v>0</v>
      </c>
      <c r="K3615" s="6">
        <f>IF(AND(O3615=B$23,Q3615=B$24),MAX(K$3:K3614)+1,0)</f>
        <v>0</v>
      </c>
    </row>
    <row r="3616" spans="10:11" ht="15" customHeight="1" x14ac:dyDescent="0.15">
      <c r="J3616" s="3">
        <f>IF(T3616="",0,IF(INT(LEFT(T3616,C$21))=B$21,MAX(J$3:J3615)+1,0))</f>
        <v>0</v>
      </c>
      <c r="K3616" s="6">
        <f>IF(AND(O3616=B$23,Q3616=B$24),MAX(K$3:K3615)+1,0)</f>
        <v>0</v>
      </c>
    </row>
    <row r="3617" spans="10:11" ht="15" customHeight="1" x14ac:dyDescent="0.15">
      <c r="J3617" s="3">
        <f>IF(T3617="",0,IF(INT(LEFT(T3617,C$21))=B$21,MAX(J$3:J3616)+1,0))</f>
        <v>0</v>
      </c>
      <c r="K3617" s="6">
        <f>IF(AND(O3617=B$23,Q3617=B$24),MAX(K$3:K3616)+1,0)</f>
        <v>0</v>
      </c>
    </row>
    <row r="3618" spans="10:11" ht="15" customHeight="1" x14ac:dyDescent="0.15">
      <c r="J3618" s="3">
        <f>IF(T3618="",0,IF(INT(LEFT(T3618,C$21))=B$21,MAX(J$3:J3617)+1,0))</f>
        <v>0</v>
      </c>
      <c r="K3618" s="6">
        <f>IF(AND(O3618=B$23,Q3618=B$24),MAX(K$3:K3617)+1,0)</f>
        <v>0</v>
      </c>
    </row>
    <row r="3619" spans="10:11" ht="15" customHeight="1" x14ac:dyDescent="0.15">
      <c r="J3619" s="3">
        <f>IF(T3619="",0,IF(INT(LEFT(T3619,C$21))=B$21,MAX(J$3:J3618)+1,0))</f>
        <v>0</v>
      </c>
      <c r="K3619" s="6">
        <f>IF(AND(O3619=B$23,Q3619=B$24),MAX(K$3:K3618)+1,0)</f>
        <v>0</v>
      </c>
    </row>
    <row r="3620" spans="10:11" ht="15" customHeight="1" x14ac:dyDescent="0.15">
      <c r="J3620" s="3">
        <f>IF(T3620="",0,IF(INT(LEFT(T3620,C$21))=B$21,MAX(J$3:J3619)+1,0))</f>
        <v>0</v>
      </c>
      <c r="K3620" s="6">
        <f>IF(AND(O3620=B$23,Q3620=B$24),MAX(K$3:K3619)+1,0)</f>
        <v>0</v>
      </c>
    </row>
    <row r="3621" spans="10:11" ht="15" customHeight="1" x14ac:dyDescent="0.15">
      <c r="J3621" s="3">
        <f>IF(T3621="",0,IF(INT(LEFT(T3621,C$21))=B$21,MAX(J$3:J3620)+1,0))</f>
        <v>0</v>
      </c>
      <c r="K3621" s="6">
        <f>IF(AND(O3621=B$23,Q3621=B$24),MAX(K$3:K3620)+1,0)</f>
        <v>0</v>
      </c>
    </row>
    <row r="3622" spans="10:11" ht="15" customHeight="1" x14ac:dyDescent="0.15">
      <c r="J3622" s="3">
        <f>IF(T3622="",0,IF(INT(LEFT(T3622,C$21))=B$21,MAX(J$3:J3621)+1,0))</f>
        <v>0</v>
      </c>
      <c r="K3622" s="6">
        <f>IF(AND(O3622=B$23,Q3622=B$24),MAX(K$3:K3621)+1,0)</f>
        <v>0</v>
      </c>
    </row>
    <row r="3623" spans="10:11" ht="15" customHeight="1" x14ac:dyDescent="0.15">
      <c r="J3623" s="3">
        <f>IF(T3623="",0,IF(INT(LEFT(T3623,C$21))=B$21,MAX(J$3:J3622)+1,0))</f>
        <v>0</v>
      </c>
      <c r="K3623" s="6">
        <f>IF(AND(O3623=B$23,Q3623=B$24),MAX(K$3:K3622)+1,0)</f>
        <v>0</v>
      </c>
    </row>
    <row r="3624" spans="10:11" ht="15" customHeight="1" x14ac:dyDescent="0.15">
      <c r="J3624" s="3">
        <f>IF(T3624="",0,IF(INT(LEFT(T3624,C$21))=B$21,MAX(J$3:J3623)+1,0))</f>
        <v>0</v>
      </c>
      <c r="K3624" s="6">
        <f>IF(AND(O3624=B$23,Q3624=B$24),MAX(K$3:K3623)+1,0)</f>
        <v>0</v>
      </c>
    </row>
    <row r="3625" spans="10:11" ht="15" customHeight="1" x14ac:dyDescent="0.15">
      <c r="J3625" s="3">
        <f>IF(T3625="",0,IF(INT(LEFT(T3625,C$21))=B$21,MAX(J$3:J3624)+1,0))</f>
        <v>0</v>
      </c>
      <c r="K3625" s="6">
        <f>IF(AND(O3625=B$23,Q3625=B$24),MAX(K$3:K3624)+1,0)</f>
        <v>0</v>
      </c>
    </row>
    <row r="3626" spans="10:11" ht="15" customHeight="1" x14ac:dyDescent="0.15">
      <c r="J3626" s="3">
        <f>IF(T3626="",0,IF(INT(LEFT(T3626,C$21))=B$21,MAX(J$3:J3625)+1,0))</f>
        <v>0</v>
      </c>
      <c r="K3626" s="6">
        <f>IF(AND(O3626=B$23,Q3626=B$24),MAX(K$3:K3625)+1,0)</f>
        <v>0</v>
      </c>
    </row>
    <row r="3627" spans="10:11" ht="15" customHeight="1" x14ac:dyDescent="0.15">
      <c r="J3627" s="3">
        <f>IF(T3627="",0,IF(INT(LEFT(T3627,C$21))=B$21,MAX(J$3:J3626)+1,0))</f>
        <v>0</v>
      </c>
      <c r="K3627" s="6">
        <f>IF(AND(O3627=B$23,Q3627=B$24),MAX(K$3:K3626)+1,0)</f>
        <v>0</v>
      </c>
    </row>
    <row r="3628" spans="10:11" ht="15" customHeight="1" x14ac:dyDescent="0.15">
      <c r="J3628" s="3">
        <f>IF(T3628="",0,IF(INT(LEFT(T3628,C$21))=B$21,MAX(J$3:J3627)+1,0))</f>
        <v>0</v>
      </c>
      <c r="K3628" s="6">
        <f>IF(AND(O3628=B$23,Q3628=B$24),MAX(K$3:K3627)+1,0)</f>
        <v>0</v>
      </c>
    </row>
    <row r="3629" spans="10:11" ht="15" customHeight="1" x14ac:dyDescent="0.15">
      <c r="J3629" s="3">
        <f>IF(T3629="",0,IF(INT(LEFT(T3629,C$21))=B$21,MAX(J$3:J3628)+1,0))</f>
        <v>0</v>
      </c>
      <c r="K3629" s="6">
        <f>IF(AND(O3629=B$23,Q3629=B$24),MAX(K$3:K3628)+1,0)</f>
        <v>0</v>
      </c>
    </row>
    <row r="3630" spans="10:11" ht="15" customHeight="1" x14ac:dyDescent="0.15">
      <c r="J3630" s="3">
        <f>IF(T3630="",0,IF(INT(LEFT(T3630,C$21))=B$21,MAX(J$3:J3629)+1,0))</f>
        <v>0</v>
      </c>
      <c r="K3630" s="6">
        <f>IF(AND(O3630=B$23,Q3630=B$24),MAX(K$3:K3629)+1,0)</f>
        <v>0</v>
      </c>
    </row>
    <row r="3631" spans="10:11" ht="15" customHeight="1" x14ac:dyDescent="0.15">
      <c r="J3631" s="3">
        <f>IF(T3631="",0,IF(INT(LEFT(T3631,C$21))=B$21,MAX(J$3:J3630)+1,0))</f>
        <v>0</v>
      </c>
      <c r="K3631" s="6">
        <f>IF(AND(O3631=B$23,Q3631=B$24),MAX(K$3:K3630)+1,0)</f>
        <v>0</v>
      </c>
    </row>
    <row r="3632" spans="10:11" ht="15" customHeight="1" x14ac:dyDescent="0.15">
      <c r="J3632" s="3">
        <f>IF(T3632="",0,IF(INT(LEFT(T3632,C$21))=B$21,MAX(J$3:J3631)+1,0))</f>
        <v>0</v>
      </c>
      <c r="K3632" s="6">
        <f>IF(AND(O3632=B$23,Q3632=B$24),MAX(K$3:K3631)+1,0)</f>
        <v>0</v>
      </c>
    </row>
    <row r="3633" spans="10:11" ht="15" customHeight="1" x14ac:dyDescent="0.15">
      <c r="J3633" s="3">
        <f>IF(T3633="",0,IF(INT(LEFT(T3633,C$21))=B$21,MAX(J$3:J3632)+1,0))</f>
        <v>0</v>
      </c>
      <c r="K3633" s="6">
        <f>IF(AND(O3633=B$23,Q3633=B$24),MAX(K$3:K3632)+1,0)</f>
        <v>0</v>
      </c>
    </row>
    <row r="3634" spans="10:11" ht="15" customHeight="1" x14ac:dyDescent="0.15">
      <c r="J3634" s="3">
        <f>IF(T3634="",0,IF(INT(LEFT(T3634,C$21))=B$21,MAX(J$3:J3633)+1,0))</f>
        <v>0</v>
      </c>
      <c r="K3634" s="6">
        <f>IF(AND(O3634=B$23,Q3634=B$24),MAX(K$3:K3633)+1,0)</f>
        <v>0</v>
      </c>
    </row>
    <row r="3635" spans="10:11" ht="15" customHeight="1" x14ac:dyDescent="0.15">
      <c r="J3635" s="3">
        <f>IF(T3635="",0,IF(INT(LEFT(T3635,C$21))=B$21,MAX(J$3:J3634)+1,0))</f>
        <v>0</v>
      </c>
      <c r="K3635" s="6">
        <f>IF(AND(O3635=B$23,Q3635=B$24),MAX(K$3:K3634)+1,0)</f>
        <v>0</v>
      </c>
    </row>
    <row r="3636" spans="10:11" ht="15" customHeight="1" x14ac:dyDescent="0.15">
      <c r="J3636" s="3">
        <f>IF(T3636="",0,IF(INT(LEFT(T3636,C$21))=B$21,MAX(J$3:J3635)+1,0))</f>
        <v>0</v>
      </c>
      <c r="K3636" s="6">
        <f>IF(AND(O3636=B$23,Q3636=B$24),MAX(K$3:K3635)+1,0)</f>
        <v>0</v>
      </c>
    </row>
    <row r="3637" spans="10:11" ht="15" customHeight="1" x14ac:dyDescent="0.15">
      <c r="J3637" s="3">
        <f>IF(T3637="",0,IF(INT(LEFT(T3637,C$21))=B$21,MAX(J$3:J3636)+1,0))</f>
        <v>0</v>
      </c>
      <c r="K3637" s="6">
        <f>IF(AND(O3637=B$23,Q3637=B$24),MAX(K$3:K3636)+1,0)</f>
        <v>0</v>
      </c>
    </row>
    <row r="3638" spans="10:11" ht="15" customHeight="1" x14ac:dyDescent="0.15">
      <c r="J3638" s="3">
        <f>IF(T3638="",0,IF(INT(LEFT(T3638,C$21))=B$21,MAX(J$3:J3637)+1,0))</f>
        <v>0</v>
      </c>
      <c r="K3638" s="6">
        <f>IF(AND(O3638=B$23,Q3638=B$24),MAX(K$3:K3637)+1,0)</f>
        <v>0</v>
      </c>
    </row>
    <row r="3639" spans="10:11" ht="15" customHeight="1" x14ac:dyDescent="0.15">
      <c r="J3639" s="3">
        <f>IF(T3639="",0,IF(INT(LEFT(T3639,C$21))=B$21,MAX(J$3:J3638)+1,0))</f>
        <v>0</v>
      </c>
      <c r="K3639" s="6">
        <f>IF(AND(O3639=B$23,Q3639=B$24),MAX(K$3:K3638)+1,0)</f>
        <v>0</v>
      </c>
    </row>
    <row r="3640" spans="10:11" ht="15" customHeight="1" x14ac:dyDescent="0.15">
      <c r="J3640" s="3">
        <f>IF(T3640="",0,IF(INT(LEFT(T3640,C$21))=B$21,MAX(J$3:J3639)+1,0))</f>
        <v>0</v>
      </c>
      <c r="K3640" s="6">
        <f>IF(AND(O3640=B$23,Q3640=B$24),MAX(K$3:K3639)+1,0)</f>
        <v>0</v>
      </c>
    </row>
    <row r="3641" spans="10:11" ht="15" customHeight="1" x14ac:dyDescent="0.15">
      <c r="J3641" s="3">
        <f>IF(T3641="",0,IF(INT(LEFT(T3641,C$21))=B$21,MAX(J$3:J3640)+1,0))</f>
        <v>0</v>
      </c>
      <c r="K3641" s="6">
        <f>IF(AND(O3641=B$23,Q3641=B$24),MAX(K$3:K3640)+1,0)</f>
        <v>0</v>
      </c>
    </row>
    <row r="3642" spans="10:11" ht="15" customHeight="1" x14ac:dyDescent="0.15">
      <c r="J3642" s="3">
        <f>IF(T3642="",0,IF(INT(LEFT(T3642,C$21))=B$21,MAX(J$3:J3641)+1,0))</f>
        <v>0</v>
      </c>
      <c r="K3642" s="6">
        <f>IF(AND(O3642=B$23,Q3642=B$24),MAX(K$3:K3641)+1,0)</f>
        <v>0</v>
      </c>
    </row>
    <row r="3643" spans="10:11" ht="15" customHeight="1" x14ac:dyDescent="0.15">
      <c r="J3643" s="3">
        <f>IF(T3643="",0,IF(INT(LEFT(T3643,C$21))=B$21,MAX(J$3:J3642)+1,0))</f>
        <v>0</v>
      </c>
      <c r="K3643" s="6">
        <f>IF(AND(O3643=B$23,Q3643=B$24),MAX(K$3:K3642)+1,0)</f>
        <v>0</v>
      </c>
    </row>
    <row r="3644" spans="10:11" ht="15" customHeight="1" x14ac:dyDescent="0.15">
      <c r="J3644" s="3">
        <f>IF(T3644="",0,IF(INT(LEFT(T3644,C$21))=B$21,MAX(J$3:J3643)+1,0))</f>
        <v>0</v>
      </c>
      <c r="K3644" s="6">
        <f>IF(AND(O3644=B$23,Q3644=B$24),MAX(K$3:K3643)+1,0)</f>
        <v>0</v>
      </c>
    </row>
    <row r="3645" spans="10:11" ht="15" customHeight="1" x14ac:dyDescent="0.15">
      <c r="J3645" s="3">
        <f>IF(T3645="",0,IF(INT(LEFT(T3645,C$21))=B$21,MAX(J$3:J3644)+1,0))</f>
        <v>0</v>
      </c>
      <c r="K3645" s="6">
        <f>IF(AND(O3645=B$23,Q3645=B$24),MAX(K$3:K3644)+1,0)</f>
        <v>0</v>
      </c>
    </row>
    <row r="3646" spans="10:11" ht="15" customHeight="1" x14ac:dyDescent="0.15">
      <c r="J3646" s="3">
        <f>IF(T3646="",0,IF(INT(LEFT(T3646,C$21))=B$21,MAX(J$3:J3645)+1,0))</f>
        <v>0</v>
      </c>
      <c r="K3646" s="6">
        <f>IF(AND(O3646=B$23,Q3646=B$24),MAX(K$3:K3645)+1,0)</f>
        <v>0</v>
      </c>
    </row>
    <row r="3647" spans="10:11" ht="15" customHeight="1" x14ac:dyDescent="0.15">
      <c r="J3647" s="3">
        <f>IF(T3647="",0,IF(INT(LEFT(T3647,C$21))=B$21,MAX(J$3:J3646)+1,0))</f>
        <v>0</v>
      </c>
      <c r="K3647" s="6">
        <f>IF(AND(O3647=B$23,Q3647=B$24),MAX(K$3:K3646)+1,0)</f>
        <v>0</v>
      </c>
    </row>
    <row r="3648" spans="10:11" ht="15" customHeight="1" x14ac:dyDescent="0.15">
      <c r="J3648" s="3">
        <f>IF(T3648="",0,IF(INT(LEFT(T3648,C$21))=B$21,MAX(J$3:J3647)+1,0))</f>
        <v>0</v>
      </c>
      <c r="K3648" s="6">
        <f>IF(AND(O3648=B$23,Q3648=B$24),MAX(K$3:K3647)+1,0)</f>
        <v>0</v>
      </c>
    </row>
    <row r="3649" spans="10:11" ht="15" customHeight="1" x14ac:dyDescent="0.15">
      <c r="J3649" s="3">
        <f>IF(T3649="",0,IF(INT(LEFT(T3649,C$21))=B$21,MAX(J$3:J3648)+1,0))</f>
        <v>0</v>
      </c>
      <c r="K3649" s="6">
        <f>IF(AND(O3649=B$23,Q3649=B$24),MAX(K$3:K3648)+1,0)</f>
        <v>0</v>
      </c>
    </row>
    <row r="3650" spans="10:11" ht="15" customHeight="1" x14ac:dyDescent="0.15">
      <c r="J3650" s="3">
        <f>IF(T3650="",0,IF(INT(LEFT(T3650,C$21))=B$21,MAX(J$3:J3649)+1,0))</f>
        <v>0</v>
      </c>
      <c r="K3650" s="6">
        <f>IF(AND(O3650=B$23,Q3650=B$24),MAX(K$3:K3649)+1,0)</f>
        <v>0</v>
      </c>
    </row>
    <row r="3651" spans="10:11" ht="15" customHeight="1" x14ac:dyDescent="0.15">
      <c r="J3651" s="3">
        <f>IF(T3651="",0,IF(INT(LEFT(T3651,C$21))=B$21,MAX(J$3:J3650)+1,0))</f>
        <v>0</v>
      </c>
      <c r="K3651" s="6">
        <f>IF(AND(O3651=B$23,Q3651=B$24),MAX(K$3:K3650)+1,0)</f>
        <v>0</v>
      </c>
    </row>
    <row r="3652" spans="10:11" ht="15" customHeight="1" x14ac:dyDescent="0.15">
      <c r="J3652" s="3">
        <f>IF(T3652="",0,IF(INT(LEFT(T3652,C$21))=B$21,MAX(J$3:J3651)+1,0))</f>
        <v>0</v>
      </c>
      <c r="K3652" s="6">
        <f>IF(AND(O3652=B$23,Q3652=B$24),MAX(K$3:K3651)+1,0)</f>
        <v>0</v>
      </c>
    </row>
    <row r="3653" spans="10:11" ht="15" customHeight="1" x14ac:dyDescent="0.15">
      <c r="J3653" s="3">
        <f>IF(T3653="",0,IF(INT(LEFT(T3653,C$21))=B$21,MAX(J$3:J3652)+1,0))</f>
        <v>0</v>
      </c>
      <c r="K3653" s="6">
        <f>IF(AND(O3653=B$23,Q3653=B$24),MAX(K$3:K3652)+1,0)</f>
        <v>0</v>
      </c>
    </row>
    <row r="3654" spans="10:11" ht="15" customHeight="1" x14ac:dyDescent="0.15">
      <c r="J3654" s="3">
        <f>IF(T3654="",0,IF(INT(LEFT(T3654,C$21))=B$21,MAX(J$3:J3653)+1,0))</f>
        <v>0</v>
      </c>
      <c r="K3654" s="6">
        <f>IF(AND(O3654=B$23,Q3654=B$24),MAX(K$3:K3653)+1,0)</f>
        <v>0</v>
      </c>
    </row>
    <row r="3655" spans="10:11" ht="15" customHeight="1" x14ac:dyDescent="0.15">
      <c r="J3655" s="3">
        <f>IF(T3655="",0,IF(INT(LEFT(T3655,C$21))=B$21,MAX(J$3:J3654)+1,0))</f>
        <v>0</v>
      </c>
      <c r="K3655" s="6">
        <f>IF(AND(O3655=B$23,Q3655=B$24),MAX(K$3:K3654)+1,0)</f>
        <v>0</v>
      </c>
    </row>
    <row r="3656" spans="10:11" ht="15" customHeight="1" x14ac:dyDescent="0.15">
      <c r="J3656" s="3">
        <f>IF(T3656="",0,IF(INT(LEFT(T3656,C$21))=B$21,MAX(J$3:J3655)+1,0))</f>
        <v>0</v>
      </c>
      <c r="K3656" s="6">
        <f>IF(AND(O3656=B$23,Q3656=B$24),MAX(K$3:K3655)+1,0)</f>
        <v>0</v>
      </c>
    </row>
    <row r="3657" spans="10:11" ht="15" customHeight="1" x14ac:dyDescent="0.15">
      <c r="J3657" s="3">
        <f>IF(T3657="",0,IF(INT(LEFT(T3657,C$21))=B$21,MAX(J$3:J3656)+1,0))</f>
        <v>0</v>
      </c>
      <c r="K3657" s="6">
        <f>IF(AND(O3657=B$23,Q3657=B$24),MAX(K$3:K3656)+1,0)</f>
        <v>0</v>
      </c>
    </row>
    <row r="3658" spans="10:11" ht="15" customHeight="1" x14ac:dyDescent="0.15">
      <c r="J3658" s="3">
        <f>IF(T3658="",0,IF(INT(LEFT(T3658,C$21))=B$21,MAX(J$3:J3657)+1,0))</f>
        <v>0</v>
      </c>
      <c r="K3658" s="6">
        <f>IF(AND(O3658=B$23,Q3658=B$24),MAX(K$3:K3657)+1,0)</f>
        <v>0</v>
      </c>
    </row>
    <row r="3659" spans="10:11" ht="15" customHeight="1" x14ac:dyDescent="0.15">
      <c r="J3659" s="3">
        <f>IF(T3659="",0,IF(INT(LEFT(T3659,C$21))=B$21,MAX(J$3:J3658)+1,0))</f>
        <v>0</v>
      </c>
      <c r="K3659" s="6">
        <f>IF(AND(O3659=B$23,Q3659=B$24),MAX(K$3:K3658)+1,0)</f>
        <v>0</v>
      </c>
    </row>
    <row r="3660" spans="10:11" ht="15" customHeight="1" x14ac:dyDescent="0.15">
      <c r="J3660" s="3">
        <f>IF(T3660="",0,IF(INT(LEFT(T3660,C$21))=B$21,MAX(J$3:J3659)+1,0))</f>
        <v>0</v>
      </c>
      <c r="K3660" s="6">
        <f>IF(AND(O3660=B$23,Q3660=B$24),MAX(K$3:K3659)+1,0)</f>
        <v>0</v>
      </c>
    </row>
    <row r="3661" spans="10:11" ht="15" customHeight="1" x14ac:dyDescent="0.15">
      <c r="J3661" s="3">
        <f>IF(T3661="",0,IF(INT(LEFT(T3661,C$21))=B$21,MAX(J$3:J3660)+1,0))</f>
        <v>0</v>
      </c>
      <c r="K3661" s="6">
        <f>IF(AND(O3661=B$23,Q3661=B$24),MAX(K$3:K3660)+1,0)</f>
        <v>0</v>
      </c>
    </row>
    <row r="3662" spans="10:11" ht="15" customHeight="1" x14ac:dyDescent="0.15">
      <c r="J3662" s="3">
        <f>IF(T3662="",0,IF(INT(LEFT(T3662,C$21))=B$21,MAX(J$3:J3661)+1,0))</f>
        <v>0</v>
      </c>
      <c r="K3662" s="6">
        <f>IF(AND(O3662=B$23,Q3662=B$24),MAX(K$3:K3661)+1,0)</f>
        <v>0</v>
      </c>
    </row>
    <row r="3663" spans="10:11" ht="15" customHeight="1" x14ac:dyDescent="0.15">
      <c r="J3663" s="3">
        <f>IF(T3663="",0,IF(INT(LEFT(T3663,C$21))=B$21,MAX(J$3:J3662)+1,0))</f>
        <v>0</v>
      </c>
      <c r="K3663" s="6">
        <f>IF(AND(O3663=B$23,Q3663=B$24),MAX(K$3:K3662)+1,0)</f>
        <v>0</v>
      </c>
    </row>
    <row r="3664" spans="10:11" ht="15" customHeight="1" x14ac:dyDescent="0.15">
      <c r="J3664" s="3">
        <f>IF(T3664="",0,IF(INT(LEFT(T3664,C$21))=B$21,MAX(J$3:J3663)+1,0))</f>
        <v>0</v>
      </c>
      <c r="K3664" s="6">
        <f>IF(AND(O3664=B$23,Q3664=B$24),MAX(K$3:K3663)+1,0)</f>
        <v>0</v>
      </c>
    </row>
    <row r="3665" spans="10:11" ht="15" customHeight="1" x14ac:dyDescent="0.15">
      <c r="J3665" s="3">
        <f>IF(T3665="",0,IF(INT(LEFT(T3665,C$21))=B$21,MAX(J$3:J3664)+1,0))</f>
        <v>0</v>
      </c>
      <c r="K3665" s="6">
        <f>IF(AND(O3665=B$23,Q3665=B$24),MAX(K$3:K3664)+1,0)</f>
        <v>0</v>
      </c>
    </row>
    <row r="3666" spans="10:11" ht="15" customHeight="1" x14ac:dyDescent="0.15">
      <c r="J3666" s="3">
        <f>IF(T3666="",0,IF(INT(LEFT(T3666,C$21))=B$21,MAX(J$3:J3665)+1,0))</f>
        <v>0</v>
      </c>
      <c r="K3666" s="6">
        <f>IF(AND(O3666=B$23,Q3666=B$24),MAX(K$3:K3665)+1,0)</f>
        <v>0</v>
      </c>
    </row>
    <row r="3667" spans="10:11" ht="15" customHeight="1" x14ac:dyDescent="0.15">
      <c r="J3667" s="3">
        <f>IF(T3667="",0,IF(INT(LEFT(T3667,C$21))=B$21,MAX(J$3:J3666)+1,0))</f>
        <v>0</v>
      </c>
      <c r="K3667" s="6">
        <f>IF(AND(O3667=B$23,Q3667=B$24),MAX(K$3:K3666)+1,0)</f>
        <v>0</v>
      </c>
    </row>
    <row r="3668" spans="10:11" ht="15" customHeight="1" x14ac:dyDescent="0.15">
      <c r="J3668" s="3">
        <f>IF(T3668="",0,IF(INT(LEFT(T3668,C$21))=B$21,MAX(J$3:J3667)+1,0))</f>
        <v>0</v>
      </c>
      <c r="K3668" s="6">
        <f>IF(AND(O3668=B$23,Q3668=B$24),MAX(K$3:K3667)+1,0)</f>
        <v>0</v>
      </c>
    </row>
    <row r="3669" spans="10:11" ht="15" customHeight="1" x14ac:dyDescent="0.15">
      <c r="J3669" s="3">
        <f>IF(T3669="",0,IF(INT(LEFT(T3669,C$21))=B$21,MAX(J$3:J3668)+1,0))</f>
        <v>0</v>
      </c>
      <c r="K3669" s="6">
        <f>IF(AND(O3669=B$23,Q3669=B$24),MAX(K$3:K3668)+1,0)</f>
        <v>0</v>
      </c>
    </row>
    <row r="3670" spans="10:11" ht="15" customHeight="1" x14ac:dyDescent="0.15">
      <c r="J3670" s="3">
        <f>IF(T3670="",0,IF(INT(LEFT(T3670,C$21))=B$21,MAX(J$3:J3669)+1,0))</f>
        <v>0</v>
      </c>
      <c r="K3670" s="6">
        <f>IF(AND(O3670=B$23,Q3670=B$24),MAX(K$3:K3669)+1,0)</f>
        <v>0</v>
      </c>
    </row>
    <row r="3671" spans="10:11" ht="15" customHeight="1" x14ac:dyDescent="0.15">
      <c r="J3671" s="3">
        <f>IF(T3671="",0,IF(INT(LEFT(T3671,C$21))=B$21,MAX(J$3:J3670)+1,0))</f>
        <v>0</v>
      </c>
      <c r="K3671" s="6">
        <f>IF(AND(O3671=B$23,Q3671=B$24),MAX(K$3:K3670)+1,0)</f>
        <v>0</v>
      </c>
    </row>
    <row r="3672" spans="10:11" ht="15" customHeight="1" x14ac:dyDescent="0.15">
      <c r="J3672" s="3">
        <f>IF(T3672="",0,IF(INT(LEFT(T3672,C$21))=B$21,MAX(J$3:J3671)+1,0))</f>
        <v>0</v>
      </c>
      <c r="K3672" s="6">
        <f>IF(AND(O3672=B$23,Q3672=B$24),MAX(K$3:K3671)+1,0)</f>
        <v>0</v>
      </c>
    </row>
    <row r="3673" spans="10:11" ht="15" customHeight="1" x14ac:dyDescent="0.15">
      <c r="J3673" s="3">
        <f>IF(T3673="",0,IF(INT(LEFT(T3673,C$21))=B$21,MAX(J$3:J3672)+1,0))</f>
        <v>0</v>
      </c>
      <c r="K3673" s="6">
        <f>IF(AND(O3673=B$23,Q3673=B$24),MAX(K$3:K3672)+1,0)</f>
        <v>0</v>
      </c>
    </row>
    <row r="3674" spans="10:11" ht="15" customHeight="1" x14ac:dyDescent="0.15">
      <c r="J3674" s="3">
        <f>IF(T3674="",0,IF(INT(LEFT(T3674,C$21))=B$21,MAX(J$3:J3673)+1,0))</f>
        <v>0</v>
      </c>
      <c r="K3674" s="6">
        <f>IF(AND(O3674=B$23,Q3674=B$24),MAX(K$3:K3673)+1,0)</f>
        <v>0</v>
      </c>
    </row>
    <row r="3675" spans="10:11" ht="15" customHeight="1" x14ac:dyDescent="0.15">
      <c r="J3675" s="3">
        <f>IF(T3675="",0,IF(INT(LEFT(T3675,C$21))=B$21,MAX(J$3:J3674)+1,0))</f>
        <v>0</v>
      </c>
      <c r="K3675" s="6">
        <f>IF(AND(O3675=B$23,Q3675=B$24),MAX(K$3:K3674)+1,0)</f>
        <v>0</v>
      </c>
    </row>
    <row r="3676" spans="10:11" ht="15" customHeight="1" x14ac:dyDescent="0.15">
      <c r="J3676" s="3">
        <f>IF(T3676="",0,IF(INT(LEFT(T3676,C$21))=B$21,MAX(J$3:J3675)+1,0))</f>
        <v>0</v>
      </c>
      <c r="K3676" s="6">
        <f>IF(AND(O3676=B$23,Q3676=B$24),MAX(K$3:K3675)+1,0)</f>
        <v>0</v>
      </c>
    </row>
    <row r="3677" spans="10:11" ht="15" customHeight="1" x14ac:dyDescent="0.15">
      <c r="J3677" s="3">
        <f>IF(T3677="",0,IF(INT(LEFT(T3677,C$21))=B$21,MAX(J$3:J3676)+1,0))</f>
        <v>0</v>
      </c>
      <c r="K3677" s="6">
        <f>IF(AND(O3677=B$23,Q3677=B$24),MAX(K$3:K3676)+1,0)</f>
        <v>0</v>
      </c>
    </row>
    <row r="3678" spans="10:11" ht="15" customHeight="1" x14ac:dyDescent="0.15">
      <c r="J3678" s="3">
        <f>IF(T3678="",0,IF(INT(LEFT(T3678,C$21))=B$21,MAX(J$3:J3677)+1,0))</f>
        <v>0</v>
      </c>
      <c r="K3678" s="6">
        <f>IF(AND(O3678=B$23,Q3678=B$24),MAX(K$3:K3677)+1,0)</f>
        <v>0</v>
      </c>
    </row>
    <row r="3679" spans="10:11" ht="15" customHeight="1" x14ac:dyDescent="0.15">
      <c r="J3679" s="3">
        <f>IF(T3679="",0,IF(INT(LEFT(T3679,C$21))=B$21,MAX(J$3:J3678)+1,0))</f>
        <v>0</v>
      </c>
      <c r="K3679" s="6">
        <f>IF(AND(O3679=B$23,Q3679=B$24),MAX(K$3:K3678)+1,0)</f>
        <v>0</v>
      </c>
    </row>
    <row r="3680" spans="10:11" ht="15" customHeight="1" x14ac:dyDescent="0.15">
      <c r="J3680" s="3">
        <f>IF(T3680="",0,IF(INT(LEFT(T3680,C$21))=B$21,MAX(J$3:J3679)+1,0))</f>
        <v>0</v>
      </c>
      <c r="K3680" s="6">
        <f>IF(AND(O3680=B$23,Q3680=B$24),MAX(K$3:K3679)+1,0)</f>
        <v>0</v>
      </c>
    </row>
    <row r="3681" spans="10:11" ht="15" customHeight="1" x14ac:dyDescent="0.15">
      <c r="J3681" s="3">
        <f>IF(T3681="",0,IF(INT(LEFT(T3681,C$21))=B$21,MAX(J$3:J3680)+1,0))</f>
        <v>0</v>
      </c>
      <c r="K3681" s="6">
        <f>IF(AND(O3681=B$23,Q3681=B$24),MAX(K$3:K3680)+1,0)</f>
        <v>0</v>
      </c>
    </row>
    <row r="3682" spans="10:11" ht="15" customHeight="1" x14ac:dyDescent="0.15">
      <c r="J3682" s="3">
        <f>IF(T3682="",0,IF(INT(LEFT(T3682,C$21))=B$21,MAX(J$3:J3681)+1,0))</f>
        <v>0</v>
      </c>
      <c r="K3682" s="6">
        <f>IF(AND(O3682=B$23,Q3682=B$24),MAX(K$3:K3681)+1,0)</f>
        <v>0</v>
      </c>
    </row>
    <row r="3683" spans="10:11" ht="15" customHeight="1" x14ac:dyDescent="0.15">
      <c r="J3683" s="3">
        <f>IF(T3683="",0,IF(INT(LEFT(T3683,C$21))=B$21,MAX(J$3:J3682)+1,0))</f>
        <v>0</v>
      </c>
      <c r="K3683" s="6">
        <f>IF(AND(O3683=B$23,Q3683=B$24),MAX(K$3:K3682)+1,0)</f>
        <v>0</v>
      </c>
    </row>
    <row r="3684" spans="10:11" ht="15" customHeight="1" x14ac:dyDescent="0.15">
      <c r="J3684" s="3">
        <f>IF(T3684="",0,IF(INT(LEFT(T3684,C$21))=B$21,MAX(J$3:J3683)+1,0))</f>
        <v>0</v>
      </c>
      <c r="K3684" s="6">
        <f>IF(AND(O3684=B$23,Q3684=B$24),MAX(K$3:K3683)+1,0)</f>
        <v>0</v>
      </c>
    </row>
    <row r="3685" spans="10:11" ht="15" customHeight="1" x14ac:dyDescent="0.15">
      <c r="J3685" s="3">
        <f>IF(T3685="",0,IF(INT(LEFT(T3685,C$21))=B$21,MAX(J$3:J3684)+1,0))</f>
        <v>0</v>
      </c>
      <c r="K3685" s="6">
        <f>IF(AND(O3685=B$23,Q3685=B$24),MAX(K$3:K3684)+1,0)</f>
        <v>0</v>
      </c>
    </row>
    <row r="3686" spans="10:11" ht="15" customHeight="1" x14ac:dyDescent="0.15">
      <c r="J3686" s="3">
        <f>IF(T3686="",0,IF(INT(LEFT(T3686,C$21))=B$21,MAX(J$3:J3685)+1,0))</f>
        <v>0</v>
      </c>
      <c r="K3686" s="6">
        <f>IF(AND(O3686=B$23,Q3686=B$24),MAX(K$3:K3685)+1,0)</f>
        <v>0</v>
      </c>
    </row>
    <row r="3687" spans="10:11" ht="15" customHeight="1" x14ac:dyDescent="0.15">
      <c r="J3687" s="3">
        <f>IF(T3687="",0,IF(INT(LEFT(T3687,C$21))=B$21,MAX(J$3:J3686)+1,0))</f>
        <v>0</v>
      </c>
      <c r="K3687" s="6">
        <f>IF(AND(O3687=B$23,Q3687=B$24),MAX(K$3:K3686)+1,0)</f>
        <v>0</v>
      </c>
    </row>
    <row r="3688" spans="10:11" ht="15" customHeight="1" x14ac:dyDescent="0.15">
      <c r="J3688" s="3">
        <f>IF(T3688="",0,IF(INT(LEFT(T3688,C$21))=B$21,MAX(J$3:J3687)+1,0))</f>
        <v>0</v>
      </c>
      <c r="K3688" s="6">
        <f>IF(AND(O3688=B$23,Q3688=B$24),MAX(K$3:K3687)+1,0)</f>
        <v>0</v>
      </c>
    </row>
    <row r="3689" spans="10:11" ht="15" customHeight="1" x14ac:dyDescent="0.15">
      <c r="J3689" s="3">
        <f>IF(T3689="",0,IF(INT(LEFT(T3689,C$21))=B$21,MAX(J$3:J3688)+1,0))</f>
        <v>0</v>
      </c>
      <c r="K3689" s="6">
        <f>IF(AND(O3689=B$23,Q3689=B$24),MAX(K$3:K3688)+1,0)</f>
        <v>0</v>
      </c>
    </row>
    <row r="3690" spans="10:11" ht="15" customHeight="1" x14ac:dyDescent="0.15">
      <c r="J3690" s="3">
        <f>IF(T3690="",0,IF(INT(LEFT(T3690,C$21))=B$21,MAX(J$3:J3689)+1,0))</f>
        <v>0</v>
      </c>
      <c r="K3690" s="6">
        <f>IF(AND(O3690=B$23,Q3690=B$24),MAX(K$3:K3689)+1,0)</f>
        <v>0</v>
      </c>
    </row>
    <row r="3691" spans="10:11" ht="15" customHeight="1" x14ac:dyDescent="0.15">
      <c r="J3691" s="3">
        <f>IF(T3691="",0,IF(INT(LEFT(T3691,C$21))=B$21,MAX(J$3:J3690)+1,0))</f>
        <v>0</v>
      </c>
      <c r="K3691" s="6">
        <f>IF(AND(O3691=B$23,Q3691=B$24),MAX(K$3:K3690)+1,0)</f>
        <v>0</v>
      </c>
    </row>
    <row r="3692" spans="10:11" ht="15" customHeight="1" x14ac:dyDescent="0.15">
      <c r="J3692" s="3">
        <f>IF(T3692="",0,IF(INT(LEFT(T3692,C$21))=B$21,MAX(J$3:J3691)+1,0))</f>
        <v>0</v>
      </c>
      <c r="K3692" s="6">
        <f>IF(AND(O3692=B$23,Q3692=B$24),MAX(K$3:K3691)+1,0)</f>
        <v>0</v>
      </c>
    </row>
    <row r="3693" spans="10:11" ht="15" customHeight="1" x14ac:dyDescent="0.15">
      <c r="J3693" s="3">
        <f>IF(T3693="",0,IF(INT(LEFT(T3693,C$21))=B$21,MAX(J$3:J3692)+1,0))</f>
        <v>0</v>
      </c>
      <c r="K3693" s="6">
        <f>IF(AND(O3693=B$23,Q3693=B$24),MAX(K$3:K3692)+1,0)</f>
        <v>0</v>
      </c>
    </row>
    <row r="3694" spans="10:11" ht="15" customHeight="1" x14ac:dyDescent="0.15">
      <c r="J3694" s="3">
        <f>IF(T3694="",0,IF(INT(LEFT(T3694,C$21))=B$21,MAX(J$3:J3693)+1,0))</f>
        <v>0</v>
      </c>
      <c r="K3694" s="6">
        <f>IF(AND(O3694=B$23,Q3694=B$24),MAX(K$3:K3693)+1,0)</f>
        <v>0</v>
      </c>
    </row>
    <row r="3695" spans="10:11" ht="15" customHeight="1" x14ac:dyDescent="0.15">
      <c r="J3695" s="3">
        <f>IF(T3695="",0,IF(INT(LEFT(T3695,C$21))=B$21,MAX(J$3:J3694)+1,0))</f>
        <v>0</v>
      </c>
      <c r="K3695" s="6">
        <f>IF(AND(O3695=B$23,Q3695=B$24),MAX(K$3:K3694)+1,0)</f>
        <v>0</v>
      </c>
    </row>
    <row r="3696" spans="10:11" ht="15" customHeight="1" x14ac:dyDescent="0.15">
      <c r="J3696" s="3">
        <f>IF(T3696="",0,IF(INT(LEFT(T3696,C$21))=B$21,MAX(J$3:J3695)+1,0))</f>
        <v>0</v>
      </c>
      <c r="K3696" s="6">
        <f>IF(AND(O3696=B$23,Q3696=B$24),MAX(K$3:K3695)+1,0)</f>
        <v>0</v>
      </c>
    </row>
    <row r="3697" spans="10:11" ht="15" customHeight="1" x14ac:dyDescent="0.15">
      <c r="J3697" s="3">
        <f>IF(T3697="",0,IF(INT(LEFT(T3697,C$21))=B$21,MAX(J$3:J3696)+1,0))</f>
        <v>0</v>
      </c>
      <c r="K3697" s="6">
        <f>IF(AND(O3697=B$23,Q3697=B$24),MAX(K$3:K3696)+1,0)</f>
        <v>0</v>
      </c>
    </row>
    <row r="3698" spans="10:11" ht="15" customHeight="1" x14ac:dyDescent="0.15">
      <c r="J3698" s="3">
        <f>IF(T3698="",0,IF(INT(LEFT(T3698,C$21))=B$21,MAX(J$3:J3697)+1,0))</f>
        <v>0</v>
      </c>
      <c r="K3698" s="6">
        <f>IF(AND(O3698=B$23,Q3698=B$24),MAX(K$3:K3697)+1,0)</f>
        <v>0</v>
      </c>
    </row>
    <row r="3699" spans="10:11" ht="15" customHeight="1" x14ac:dyDescent="0.15">
      <c r="J3699" s="3">
        <f>IF(T3699="",0,IF(INT(LEFT(T3699,C$21))=B$21,MAX(J$3:J3698)+1,0))</f>
        <v>0</v>
      </c>
      <c r="K3699" s="6">
        <f>IF(AND(O3699=B$23,Q3699=B$24),MAX(K$3:K3698)+1,0)</f>
        <v>0</v>
      </c>
    </row>
    <row r="3700" spans="10:11" ht="15" customHeight="1" x14ac:dyDescent="0.15">
      <c r="J3700" s="3">
        <f>IF(T3700="",0,IF(INT(LEFT(T3700,C$21))=B$21,MAX(J$3:J3699)+1,0))</f>
        <v>0</v>
      </c>
      <c r="K3700" s="6">
        <f>IF(AND(O3700=B$23,Q3700=B$24),MAX(K$3:K3699)+1,0)</f>
        <v>0</v>
      </c>
    </row>
    <row r="3701" spans="10:11" ht="15" customHeight="1" x14ac:dyDescent="0.15">
      <c r="J3701" s="3">
        <f>IF(T3701="",0,IF(INT(LEFT(T3701,C$21))=B$21,MAX(J$3:J3700)+1,0))</f>
        <v>0</v>
      </c>
      <c r="K3701" s="6">
        <f>IF(AND(O3701=B$23,Q3701=B$24),MAX(K$3:K3700)+1,0)</f>
        <v>0</v>
      </c>
    </row>
    <row r="3702" spans="10:11" ht="15" customHeight="1" x14ac:dyDescent="0.15">
      <c r="J3702" s="3">
        <f>IF(T3702="",0,IF(INT(LEFT(T3702,C$21))=B$21,MAX(J$3:J3701)+1,0))</f>
        <v>0</v>
      </c>
      <c r="K3702" s="6">
        <f>IF(AND(O3702=B$23,Q3702=B$24),MAX(K$3:K3701)+1,0)</f>
        <v>0</v>
      </c>
    </row>
    <row r="3703" spans="10:11" ht="15" customHeight="1" x14ac:dyDescent="0.15">
      <c r="J3703" s="3">
        <f>IF(T3703="",0,IF(INT(LEFT(T3703,C$21))=B$21,MAX(J$3:J3702)+1,0))</f>
        <v>0</v>
      </c>
      <c r="K3703" s="6">
        <f>IF(AND(O3703=B$23,Q3703=B$24),MAX(K$3:K3702)+1,0)</f>
        <v>0</v>
      </c>
    </row>
    <row r="3704" spans="10:11" ht="15" customHeight="1" x14ac:dyDescent="0.15">
      <c r="J3704" s="3">
        <f>IF(T3704="",0,IF(INT(LEFT(T3704,C$21))=B$21,MAX(J$3:J3703)+1,0))</f>
        <v>0</v>
      </c>
      <c r="K3704" s="6">
        <f>IF(AND(O3704=B$23,Q3704=B$24),MAX(K$3:K3703)+1,0)</f>
        <v>0</v>
      </c>
    </row>
    <row r="3705" spans="10:11" ht="15" customHeight="1" x14ac:dyDescent="0.15">
      <c r="J3705" s="3">
        <f>IF(T3705="",0,IF(INT(LEFT(T3705,C$21))=B$21,MAX(J$3:J3704)+1,0))</f>
        <v>0</v>
      </c>
      <c r="K3705" s="6">
        <f>IF(AND(O3705=B$23,Q3705=B$24),MAX(K$3:K3704)+1,0)</f>
        <v>0</v>
      </c>
    </row>
    <row r="3706" spans="10:11" ht="15" customHeight="1" x14ac:dyDescent="0.15">
      <c r="J3706" s="3">
        <f>IF(T3706="",0,IF(INT(LEFT(T3706,C$21))=B$21,MAX(J$3:J3705)+1,0))</f>
        <v>0</v>
      </c>
      <c r="K3706" s="6">
        <f>IF(AND(O3706=B$23,Q3706=B$24),MAX(K$3:K3705)+1,0)</f>
        <v>0</v>
      </c>
    </row>
    <row r="3707" spans="10:11" ht="15" customHeight="1" x14ac:dyDescent="0.15">
      <c r="J3707" s="3">
        <f>IF(T3707="",0,IF(INT(LEFT(T3707,C$21))=B$21,MAX(J$3:J3706)+1,0))</f>
        <v>0</v>
      </c>
      <c r="K3707" s="6">
        <f>IF(AND(O3707=B$23,Q3707=B$24),MAX(K$3:K3706)+1,0)</f>
        <v>0</v>
      </c>
    </row>
    <row r="3708" spans="10:11" ht="15" customHeight="1" x14ac:dyDescent="0.15">
      <c r="J3708" s="3">
        <f>IF(T3708="",0,IF(INT(LEFT(T3708,C$21))=B$21,MAX(J$3:J3707)+1,0))</f>
        <v>0</v>
      </c>
      <c r="K3708" s="6">
        <f>IF(AND(O3708=B$23,Q3708=B$24),MAX(K$3:K3707)+1,0)</f>
        <v>0</v>
      </c>
    </row>
    <row r="3709" spans="10:11" ht="15" customHeight="1" x14ac:dyDescent="0.15">
      <c r="J3709" s="3">
        <f>IF(T3709="",0,IF(INT(LEFT(T3709,C$21))=B$21,MAX(J$3:J3708)+1,0))</f>
        <v>0</v>
      </c>
      <c r="K3709" s="6">
        <f>IF(AND(O3709=B$23,Q3709=B$24),MAX(K$3:K3708)+1,0)</f>
        <v>0</v>
      </c>
    </row>
    <row r="3710" spans="10:11" ht="15" customHeight="1" x14ac:dyDescent="0.15">
      <c r="J3710" s="3">
        <f>IF(T3710="",0,IF(INT(LEFT(T3710,C$21))=B$21,MAX(J$3:J3709)+1,0))</f>
        <v>0</v>
      </c>
      <c r="K3710" s="6">
        <f>IF(AND(O3710=B$23,Q3710=B$24),MAX(K$3:K3709)+1,0)</f>
        <v>0</v>
      </c>
    </row>
    <row r="3711" spans="10:11" ht="15" customHeight="1" x14ac:dyDescent="0.15">
      <c r="J3711" s="3">
        <f>IF(T3711="",0,IF(INT(LEFT(T3711,C$21))=B$21,MAX(J$3:J3710)+1,0))</f>
        <v>0</v>
      </c>
      <c r="K3711" s="6">
        <f>IF(AND(O3711=B$23,Q3711=B$24),MAX(K$3:K3710)+1,0)</f>
        <v>0</v>
      </c>
    </row>
    <row r="3712" spans="10:11" ht="15" customHeight="1" x14ac:dyDescent="0.15">
      <c r="J3712" s="3">
        <f>IF(T3712="",0,IF(INT(LEFT(T3712,C$21))=B$21,MAX(J$3:J3711)+1,0))</f>
        <v>0</v>
      </c>
      <c r="K3712" s="6">
        <f>IF(AND(O3712=B$23,Q3712=B$24),MAX(K$3:K3711)+1,0)</f>
        <v>0</v>
      </c>
    </row>
    <row r="3713" spans="10:11" ht="15" customHeight="1" x14ac:dyDescent="0.15">
      <c r="J3713" s="3">
        <f>IF(T3713="",0,IF(INT(LEFT(T3713,C$21))=B$21,MAX(J$3:J3712)+1,0))</f>
        <v>0</v>
      </c>
      <c r="K3713" s="6">
        <f>IF(AND(O3713=B$23,Q3713=B$24),MAX(K$3:K3712)+1,0)</f>
        <v>0</v>
      </c>
    </row>
    <row r="3714" spans="10:11" ht="15" customHeight="1" x14ac:dyDescent="0.15">
      <c r="J3714" s="3">
        <f>IF(T3714="",0,IF(INT(LEFT(T3714,C$21))=B$21,MAX(J$3:J3713)+1,0))</f>
        <v>0</v>
      </c>
      <c r="K3714" s="6">
        <f>IF(AND(O3714=B$23,Q3714=B$24),MAX(K$3:K3713)+1,0)</f>
        <v>0</v>
      </c>
    </row>
    <row r="3715" spans="10:11" ht="15" customHeight="1" x14ac:dyDescent="0.15">
      <c r="J3715" s="3">
        <f>IF(T3715="",0,IF(INT(LEFT(T3715,C$21))=B$21,MAX(J$3:J3714)+1,0))</f>
        <v>0</v>
      </c>
      <c r="K3715" s="6">
        <f>IF(AND(O3715=B$23,Q3715=B$24),MAX(K$3:K3714)+1,0)</f>
        <v>0</v>
      </c>
    </row>
    <row r="3716" spans="10:11" ht="15" customHeight="1" x14ac:dyDescent="0.15">
      <c r="J3716" s="3">
        <f>IF(T3716="",0,IF(INT(LEFT(T3716,C$21))=B$21,MAX(J$3:J3715)+1,0))</f>
        <v>0</v>
      </c>
      <c r="K3716" s="6">
        <f>IF(AND(O3716=B$23,Q3716=B$24),MAX(K$3:K3715)+1,0)</f>
        <v>0</v>
      </c>
    </row>
    <row r="3717" spans="10:11" ht="15" customHeight="1" x14ac:dyDescent="0.15">
      <c r="J3717" s="3">
        <f>IF(T3717="",0,IF(INT(LEFT(T3717,C$21))=B$21,MAX(J$3:J3716)+1,0))</f>
        <v>0</v>
      </c>
      <c r="K3717" s="6">
        <f>IF(AND(O3717=B$23,Q3717=B$24),MAX(K$3:K3716)+1,0)</f>
        <v>0</v>
      </c>
    </row>
    <row r="3718" spans="10:11" ht="15" customHeight="1" x14ac:dyDescent="0.15">
      <c r="J3718" s="3">
        <f>IF(T3718="",0,IF(INT(LEFT(T3718,C$21))=B$21,MAX(J$3:J3717)+1,0))</f>
        <v>0</v>
      </c>
      <c r="K3718" s="6">
        <f>IF(AND(O3718=B$23,Q3718=B$24),MAX(K$3:K3717)+1,0)</f>
        <v>0</v>
      </c>
    </row>
    <row r="3719" spans="10:11" ht="15" customHeight="1" x14ac:dyDescent="0.15">
      <c r="J3719" s="3">
        <f>IF(T3719="",0,IF(INT(LEFT(T3719,C$21))=B$21,MAX(J$3:J3718)+1,0))</f>
        <v>0</v>
      </c>
      <c r="K3719" s="6">
        <f>IF(AND(O3719=B$23,Q3719=B$24),MAX(K$3:K3718)+1,0)</f>
        <v>0</v>
      </c>
    </row>
    <row r="3720" spans="10:11" ht="15" customHeight="1" x14ac:dyDescent="0.15">
      <c r="J3720" s="3">
        <f>IF(T3720="",0,IF(INT(LEFT(T3720,C$21))=B$21,MAX(J$3:J3719)+1,0))</f>
        <v>0</v>
      </c>
      <c r="K3720" s="6">
        <f>IF(AND(O3720=B$23,Q3720=B$24),MAX(K$3:K3719)+1,0)</f>
        <v>0</v>
      </c>
    </row>
    <row r="3721" spans="10:11" ht="15" customHeight="1" x14ac:dyDescent="0.15">
      <c r="J3721" s="3">
        <f>IF(T3721="",0,IF(INT(LEFT(T3721,C$21))=B$21,MAX(J$3:J3720)+1,0))</f>
        <v>0</v>
      </c>
      <c r="K3721" s="6">
        <f>IF(AND(O3721=B$23,Q3721=B$24),MAX(K$3:K3720)+1,0)</f>
        <v>0</v>
      </c>
    </row>
    <row r="3722" spans="10:11" ht="15" customHeight="1" x14ac:dyDescent="0.15">
      <c r="J3722" s="3">
        <f>IF(T3722="",0,IF(INT(LEFT(T3722,C$21))=B$21,MAX(J$3:J3721)+1,0))</f>
        <v>0</v>
      </c>
      <c r="K3722" s="6">
        <f>IF(AND(O3722=B$23,Q3722=B$24),MAX(K$3:K3721)+1,0)</f>
        <v>0</v>
      </c>
    </row>
    <row r="3723" spans="10:11" ht="15" customHeight="1" x14ac:dyDescent="0.15">
      <c r="J3723" s="3">
        <f>IF(T3723="",0,IF(INT(LEFT(T3723,C$21))=B$21,MAX(J$3:J3722)+1,0))</f>
        <v>0</v>
      </c>
      <c r="K3723" s="6">
        <f>IF(AND(O3723=B$23,Q3723=B$24),MAX(K$3:K3722)+1,0)</f>
        <v>0</v>
      </c>
    </row>
    <row r="3724" spans="10:11" ht="15" customHeight="1" x14ac:dyDescent="0.15">
      <c r="J3724" s="3">
        <f>IF(T3724="",0,IF(INT(LEFT(T3724,C$21))=B$21,MAX(J$3:J3723)+1,0))</f>
        <v>0</v>
      </c>
      <c r="K3724" s="6">
        <f>IF(AND(O3724=B$23,Q3724=B$24),MAX(K$3:K3723)+1,0)</f>
        <v>0</v>
      </c>
    </row>
    <row r="3725" spans="10:11" ht="15" customHeight="1" x14ac:dyDescent="0.15">
      <c r="J3725" s="3">
        <f>IF(T3725="",0,IF(INT(LEFT(T3725,C$21))=B$21,MAX(J$3:J3724)+1,0))</f>
        <v>0</v>
      </c>
      <c r="K3725" s="6">
        <f>IF(AND(O3725=B$23,Q3725=B$24),MAX(K$3:K3724)+1,0)</f>
        <v>0</v>
      </c>
    </row>
    <row r="3726" spans="10:11" ht="15" customHeight="1" x14ac:dyDescent="0.15">
      <c r="J3726" s="3">
        <f>IF(T3726="",0,IF(INT(LEFT(T3726,C$21))=B$21,MAX(J$3:J3725)+1,0))</f>
        <v>0</v>
      </c>
      <c r="K3726" s="6">
        <f>IF(AND(O3726=B$23,Q3726=B$24),MAX(K$3:K3725)+1,0)</f>
        <v>0</v>
      </c>
    </row>
    <row r="3727" spans="10:11" ht="15" customHeight="1" x14ac:dyDescent="0.15">
      <c r="J3727" s="3">
        <f>IF(T3727="",0,IF(INT(LEFT(T3727,C$21))=B$21,MAX(J$3:J3726)+1,0))</f>
        <v>0</v>
      </c>
      <c r="K3727" s="6">
        <f>IF(AND(O3727=B$23,Q3727=B$24),MAX(K$3:K3726)+1,0)</f>
        <v>0</v>
      </c>
    </row>
    <row r="3728" spans="10:11" ht="15" customHeight="1" x14ac:dyDescent="0.15">
      <c r="J3728" s="3">
        <f>IF(T3728="",0,IF(INT(LEFT(T3728,C$21))=B$21,MAX(J$3:J3727)+1,0))</f>
        <v>0</v>
      </c>
      <c r="K3728" s="6">
        <f>IF(AND(O3728=B$23,Q3728=B$24),MAX(K$3:K3727)+1,0)</f>
        <v>0</v>
      </c>
    </row>
    <row r="3729" spans="10:11" ht="15" customHeight="1" x14ac:dyDescent="0.15">
      <c r="J3729" s="3">
        <f>IF(T3729="",0,IF(INT(LEFT(T3729,C$21))=B$21,MAX(J$3:J3728)+1,0))</f>
        <v>0</v>
      </c>
      <c r="K3729" s="6">
        <f>IF(AND(O3729=B$23,Q3729=B$24),MAX(K$3:K3728)+1,0)</f>
        <v>0</v>
      </c>
    </row>
    <row r="3730" spans="10:11" ht="15" customHeight="1" x14ac:dyDescent="0.15">
      <c r="J3730" s="3">
        <f>IF(T3730="",0,IF(INT(LEFT(T3730,C$21))=B$21,MAX(J$3:J3729)+1,0))</f>
        <v>0</v>
      </c>
      <c r="K3730" s="6">
        <f>IF(AND(O3730=B$23,Q3730=B$24),MAX(K$3:K3729)+1,0)</f>
        <v>0</v>
      </c>
    </row>
    <row r="3731" spans="10:11" ht="15" customHeight="1" x14ac:dyDescent="0.15">
      <c r="J3731" s="3">
        <f>IF(T3731="",0,IF(INT(LEFT(T3731,C$21))=B$21,MAX(J$3:J3730)+1,0))</f>
        <v>0</v>
      </c>
      <c r="K3731" s="6">
        <f>IF(AND(O3731=B$23,Q3731=B$24),MAX(K$3:K3730)+1,0)</f>
        <v>0</v>
      </c>
    </row>
    <row r="3732" spans="10:11" ht="15" customHeight="1" x14ac:dyDescent="0.15">
      <c r="J3732" s="3">
        <f>IF(T3732="",0,IF(INT(LEFT(T3732,C$21))=B$21,MAX(J$3:J3731)+1,0))</f>
        <v>0</v>
      </c>
      <c r="K3732" s="6">
        <f>IF(AND(O3732=B$23,Q3732=B$24),MAX(K$3:K3731)+1,0)</f>
        <v>0</v>
      </c>
    </row>
    <row r="3733" spans="10:11" ht="15" customHeight="1" x14ac:dyDescent="0.15">
      <c r="J3733" s="3">
        <f>IF(T3733="",0,IF(INT(LEFT(T3733,C$21))=B$21,MAX(J$3:J3732)+1,0))</f>
        <v>0</v>
      </c>
      <c r="K3733" s="6">
        <f>IF(AND(O3733=B$23,Q3733=B$24),MAX(K$3:K3732)+1,0)</f>
        <v>0</v>
      </c>
    </row>
    <row r="3734" spans="10:11" ht="15" customHeight="1" x14ac:dyDescent="0.15">
      <c r="J3734" s="3">
        <f>IF(T3734="",0,IF(INT(LEFT(T3734,C$21))=B$21,MAX(J$3:J3733)+1,0))</f>
        <v>0</v>
      </c>
      <c r="K3734" s="6">
        <f>IF(AND(O3734=B$23,Q3734=B$24),MAX(K$3:K3733)+1,0)</f>
        <v>0</v>
      </c>
    </row>
    <row r="3735" spans="10:11" ht="15" customHeight="1" x14ac:dyDescent="0.15">
      <c r="J3735" s="3">
        <f>IF(T3735="",0,IF(INT(LEFT(T3735,C$21))=B$21,MAX(J$3:J3734)+1,0))</f>
        <v>0</v>
      </c>
      <c r="K3735" s="6">
        <f>IF(AND(O3735=B$23,Q3735=B$24),MAX(K$3:K3734)+1,0)</f>
        <v>0</v>
      </c>
    </row>
    <row r="3736" spans="10:11" ht="15" customHeight="1" x14ac:dyDescent="0.15">
      <c r="J3736" s="3">
        <f>IF(T3736="",0,IF(INT(LEFT(T3736,C$21))=B$21,MAX(J$3:J3735)+1,0))</f>
        <v>0</v>
      </c>
      <c r="K3736" s="6">
        <f>IF(AND(O3736=B$23,Q3736=B$24),MAX(K$3:K3735)+1,0)</f>
        <v>0</v>
      </c>
    </row>
    <row r="3737" spans="10:11" ht="15" customHeight="1" x14ac:dyDescent="0.15">
      <c r="J3737" s="3">
        <f>IF(T3737="",0,IF(INT(LEFT(T3737,C$21))=B$21,MAX(J$3:J3736)+1,0))</f>
        <v>0</v>
      </c>
      <c r="K3737" s="6">
        <f>IF(AND(O3737=B$23,Q3737=B$24),MAX(K$3:K3736)+1,0)</f>
        <v>0</v>
      </c>
    </row>
    <row r="3738" spans="10:11" ht="15" customHeight="1" x14ac:dyDescent="0.15">
      <c r="J3738" s="3">
        <f>IF(T3738="",0,IF(INT(LEFT(T3738,C$21))=B$21,MAX(J$3:J3737)+1,0))</f>
        <v>0</v>
      </c>
      <c r="K3738" s="6">
        <f>IF(AND(O3738=B$23,Q3738=B$24),MAX(K$3:K3737)+1,0)</f>
        <v>0</v>
      </c>
    </row>
    <row r="3739" spans="10:11" ht="15" customHeight="1" x14ac:dyDescent="0.15">
      <c r="J3739" s="3">
        <f>IF(T3739="",0,IF(INT(LEFT(T3739,C$21))=B$21,MAX(J$3:J3738)+1,0))</f>
        <v>0</v>
      </c>
      <c r="K3739" s="6">
        <f>IF(AND(O3739=B$23,Q3739=B$24),MAX(K$3:K3738)+1,0)</f>
        <v>0</v>
      </c>
    </row>
    <row r="3740" spans="10:11" ht="15" customHeight="1" x14ac:dyDescent="0.15">
      <c r="J3740" s="3">
        <f>IF(T3740="",0,IF(INT(LEFT(T3740,C$21))=B$21,MAX(J$3:J3739)+1,0))</f>
        <v>0</v>
      </c>
      <c r="K3740" s="6">
        <f>IF(AND(O3740=B$23,Q3740=B$24),MAX(K$3:K3739)+1,0)</f>
        <v>0</v>
      </c>
    </row>
    <row r="3741" spans="10:11" ht="15" customHeight="1" x14ac:dyDescent="0.15">
      <c r="J3741" s="3">
        <f>IF(T3741="",0,IF(INT(LEFT(T3741,C$21))=B$21,MAX(J$3:J3740)+1,0))</f>
        <v>0</v>
      </c>
      <c r="K3741" s="6">
        <f>IF(AND(O3741=B$23,Q3741=B$24),MAX(K$3:K3740)+1,0)</f>
        <v>0</v>
      </c>
    </row>
    <row r="3742" spans="10:11" ht="15" customHeight="1" x14ac:dyDescent="0.15">
      <c r="J3742" s="3">
        <f>IF(T3742="",0,IF(INT(LEFT(T3742,C$21))=B$21,MAX(J$3:J3741)+1,0))</f>
        <v>0</v>
      </c>
      <c r="K3742" s="6">
        <f>IF(AND(O3742=B$23,Q3742=B$24),MAX(K$3:K3741)+1,0)</f>
        <v>0</v>
      </c>
    </row>
    <row r="3743" spans="10:11" ht="15" customHeight="1" x14ac:dyDescent="0.15">
      <c r="J3743" s="3">
        <f>IF(T3743="",0,IF(INT(LEFT(T3743,C$21))=B$21,MAX(J$3:J3742)+1,0))</f>
        <v>0</v>
      </c>
      <c r="K3743" s="6">
        <f>IF(AND(O3743=B$23,Q3743=B$24),MAX(K$3:K3742)+1,0)</f>
        <v>0</v>
      </c>
    </row>
    <row r="3744" spans="10:11" ht="15" customHeight="1" x14ac:dyDescent="0.15">
      <c r="J3744" s="3">
        <f>IF(T3744="",0,IF(INT(LEFT(T3744,C$21))=B$21,MAX(J$3:J3743)+1,0))</f>
        <v>0</v>
      </c>
      <c r="K3744" s="6">
        <f>IF(AND(O3744=B$23,Q3744=B$24),MAX(K$3:K3743)+1,0)</f>
        <v>0</v>
      </c>
    </row>
    <row r="3745" spans="10:11" ht="15" customHeight="1" x14ac:dyDescent="0.15">
      <c r="J3745" s="3">
        <f>IF(T3745="",0,IF(INT(LEFT(T3745,C$21))=B$21,MAX(J$3:J3744)+1,0))</f>
        <v>0</v>
      </c>
      <c r="K3745" s="6">
        <f>IF(AND(O3745=B$23,Q3745=B$24),MAX(K$3:K3744)+1,0)</f>
        <v>0</v>
      </c>
    </row>
    <row r="3746" spans="10:11" ht="15" customHeight="1" x14ac:dyDescent="0.15">
      <c r="J3746" s="3">
        <f>IF(T3746="",0,IF(INT(LEFT(T3746,C$21))=B$21,MAX(J$3:J3745)+1,0))</f>
        <v>0</v>
      </c>
      <c r="K3746" s="6">
        <f>IF(AND(O3746=B$23,Q3746=B$24),MAX(K$3:K3745)+1,0)</f>
        <v>0</v>
      </c>
    </row>
    <row r="3747" spans="10:11" ht="15" customHeight="1" x14ac:dyDescent="0.15">
      <c r="J3747" s="3">
        <f>IF(T3747="",0,IF(INT(LEFT(T3747,C$21))=B$21,MAX(J$3:J3746)+1,0))</f>
        <v>0</v>
      </c>
      <c r="K3747" s="6">
        <f>IF(AND(O3747=B$23,Q3747=B$24),MAX(K$3:K3746)+1,0)</f>
        <v>0</v>
      </c>
    </row>
    <row r="3748" spans="10:11" ht="15" customHeight="1" x14ac:dyDescent="0.15">
      <c r="J3748" s="3">
        <f>IF(T3748="",0,IF(INT(LEFT(T3748,C$21))=B$21,MAX(J$3:J3747)+1,0))</f>
        <v>0</v>
      </c>
      <c r="K3748" s="6">
        <f>IF(AND(O3748=B$23,Q3748=B$24),MAX(K$3:K3747)+1,0)</f>
        <v>0</v>
      </c>
    </row>
    <row r="3749" spans="10:11" ht="15" customHeight="1" x14ac:dyDescent="0.15">
      <c r="J3749" s="3">
        <f>IF(T3749="",0,IF(INT(LEFT(T3749,C$21))=B$21,MAX(J$3:J3748)+1,0))</f>
        <v>0</v>
      </c>
      <c r="K3749" s="6">
        <f>IF(AND(O3749=B$23,Q3749=B$24),MAX(K$3:K3748)+1,0)</f>
        <v>0</v>
      </c>
    </row>
    <row r="3750" spans="10:11" ht="15" customHeight="1" x14ac:dyDescent="0.15">
      <c r="J3750" s="3">
        <f>IF(T3750="",0,IF(INT(LEFT(T3750,C$21))=B$21,MAX(J$3:J3749)+1,0))</f>
        <v>0</v>
      </c>
      <c r="K3750" s="6">
        <f>IF(AND(O3750=B$23,Q3750=B$24),MAX(K$3:K3749)+1,0)</f>
        <v>0</v>
      </c>
    </row>
    <row r="3751" spans="10:11" ht="15" customHeight="1" x14ac:dyDescent="0.15">
      <c r="J3751" s="3">
        <f>IF(T3751="",0,IF(INT(LEFT(T3751,C$21))=B$21,MAX(J$3:J3750)+1,0))</f>
        <v>0</v>
      </c>
      <c r="K3751" s="6">
        <f>IF(AND(O3751=B$23,Q3751=B$24),MAX(K$3:K3750)+1,0)</f>
        <v>0</v>
      </c>
    </row>
    <row r="3752" spans="10:11" ht="15" customHeight="1" x14ac:dyDescent="0.15">
      <c r="J3752" s="3">
        <f>IF(T3752="",0,IF(INT(LEFT(T3752,C$21))=B$21,MAX(J$3:J3751)+1,0))</f>
        <v>0</v>
      </c>
      <c r="K3752" s="6">
        <f>IF(AND(O3752=B$23,Q3752=B$24),MAX(K$3:K3751)+1,0)</f>
        <v>0</v>
      </c>
    </row>
    <row r="3753" spans="10:11" ht="15" customHeight="1" x14ac:dyDescent="0.15">
      <c r="J3753" s="3">
        <f>IF(T3753="",0,IF(INT(LEFT(T3753,C$21))=B$21,MAX(J$3:J3752)+1,0))</f>
        <v>0</v>
      </c>
      <c r="K3753" s="6">
        <f>IF(AND(O3753=B$23,Q3753=B$24),MAX(K$3:K3752)+1,0)</f>
        <v>0</v>
      </c>
    </row>
    <row r="3754" spans="10:11" ht="15" customHeight="1" x14ac:dyDescent="0.15">
      <c r="J3754" s="3">
        <f>IF(T3754="",0,IF(INT(LEFT(T3754,C$21))=B$21,MAX(J$3:J3753)+1,0))</f>
        <v>0</v>
      </c>
      <c r="K3754" s="6">
        <f>IF(AND(O3754=B$23,Q3754=B$24),MAX(K$3:K3753)+1,0)</f>
        <v>0</v>
      </c>
    </row>
    <row r="3755" spans="10:11" ht="15" customHeight="1" x14ac:dyDescent="0.15">
      <c r="J3755" s="3">
        <f>IF(T3755="",0,IF(INT(LEFT(T3755,C$21))=B$21,MAX(J$3:J3754)+1,0))</f>
        <v>0</v>
      </c>
      <c r="K3755" s="6">
        <f>IF(AND(O3755=B$23,Q3755=B$24),MAX(K$3:K3754)+1,0)</f>
        <v>0</v>
      </c>
    </row>
    <row r="3756" spans="10:11" ht="15" customHeight="1" x14ac:dyDescent="0.15">
      <c r="J3756" s="3">
        <f>IF(T3756="",0,IF(INT(LEFT(T3756,C$21))=B$21,MAX(J$3:J3755)+1,0))</f>
        <v>0</v>
      </c>
      <c r="K3756" s="6">
        <f>IF(AND(O3756=B$23,Q3756=B$24),MAX(K$3:K3755)+1,0)</f>
        <v>0</v>
      </c>
    </row>
    <row r="3757" spans="10:11" ht="15" customHeight="1" x14ac:dyDescent="0.15">
      <c r="J3757" s="3">
        <f>IF(T3757="",0,IF(INT(LEFT(T3757,C$21))=B$21,MAX(J$3:J3756)+1,0))</f>
        <v>0</v>
      </c>
      <c r="K3757" s="6">
        <f>IF(AND(O3757=B$23,Q3757=B$24),MAX(K$3:K3756)+1,0)</f>
        <v>0</v>
      </c>
    </row>
    <row r="3758" spans="10:11" ht="15" customHeight="1" x14ac:dyDescent="0.15">
      <c r="J3758" s="3">
        <f>IF(T3758="",0,IF(INT(LEFT(T3758,C$21))=B$21,MAX(J$3:J3757)+1,0))</f>
        <v>0</v>
      </c>
      <c r="K3758" s="6">
        <f>IF(AND(O3758=B$23,Q3758=B$24),MAX(K$3:K3757)+1,0)</f>
        <v>0</v>
      </c>
    </row>
    <row r="3759" spans="10:11" ht="15" customHeight="1" x14ac:dyDescent="0.15">
      <c r="J3759" s="3">
        <f>IF(T3759="",0,IF(INT(LEFT(T3759,C$21))=B$21,MAX(J$3:J3758)+1,0))</f>
        <v>0</v>
      </c>
      <c r="K3759" s="6">
        <f>IF(AND(O3759=B$23,Q3759=B$24),MAX(K$3:K3758)+1,0)</f>
        <v>0</v>
      </c>
    </row>
    <row r="3760" spans="10:11" ht="15" customHeight="1" x14ac:dyDescent="0.15">
      <c r="J3760" s="3">
        <f>IF(T3760="",0,IF(INT(LEFT(T3760,C$21))=B$21,MAX(J$3:J3759)+1,0))</f>
        <v>0</v>
      </c>
      <c r="K3760" s="6">
        <f>IF(AND(O3760=B$23,Q3760=B$24),MAX(K$3:K3759)+1,0)</f>
        <v>0</v>
      </c>
    </row>
    <row r="3761" spans="10:11" ht="15" customHeight="1" x14ac:dyDescent="0.15">
      <c r="J3761" s="3">
        <f>IF(T3761="",0,IF(INT(LEFT(T3761,C$21))=B$21,MAX(J$3:J3760)+1,0))</f>
        <v>0</v>
      </c>
      <c r="K3761" s="6">
        <f>IF(AND(O3761=B$23,Q3761=B$24),MAX(K$3:K3760)+1,0)</f>
        <v>0</v>
      </c>
    </row>
    <row r="3762" spans="10:11" ht="15" customHeight="1" x14ac:dyDescent="0.15">
      <c r="J3762" s="3">
        <f>IF(T3762="",0,IF(INT(LEFT(T3762,C$21))=B$21,MAX(J$3:J3761)+1,0))</f>
        <v>0</v>
      </c>
      <c r="K3762" s="6">
        <f>IF(AND(O3762=B$23,Q3762=B$24),MAX(K$3:K3761)+1,0)</f>
        <v>0</v>
      </c>
    </row>
    <row r="3763" spans="10:11" ht="15" customHeight="1" x14ac:dyDescent="0.15">
      <c r="J3763" s="3">
        <f>IF(T3763="",0,IF(INT(LEFT(T3763,C$21))=B$21,MAX(J$3:J3762)+1,0))</f>
        <v>0</v>
      </c>
      <c r="K3763" s="6">
        <f>IF(AND(O3763=B$23,Q3763=B$24),MAX(K$3:K3762)+1,0)</f>
        <v>0</v>
      </c>
    </row>
    <row r="3764" spans="10:11" ht="15" customHeight="1" x14ac:dyDescent="0.15">
      <c r="J3764" s="3">
        <f>IF(T3764="",0,IF(INT(LEFT(T3764,C$21))=B$21,MAX(J$3:J3763)+1,0))</f>
        <v>0</v>
      </c>
      <c r="K3764" s="6">
        <f>IF(AND(O3764=B$23,Q3764=B$24),MAX(K$3:K3763)+1,0)</f>
        <v>0</v>
      </c>
    </row>
    <row r="3765" spans="10:11" ht="15" customHeight="1" x14ac:dyDescent="0.15">
      <c r="J3765" s="3">
        <f>IF(T3765="",0,IF(INT(LEFT(T3765,C$21))=B$21,MAX(J$3:J3764)+1,0))</f>
        <v>0</v>
      </c>
      <c r="K3765" s="6">
        <f>IF(AND(O3765=B$23,Q3765=B$24),MAX(K$3:K3764)+1,0)</f>
        <v>0</v>
      </c>
    </row>
    <row r="3766" spans="10:11" ht="15" customHeight="1" x14ac:dyDescent="0.15">
      <c r="J3766" s="3">
        <f>IF(T3766="",0,IF(INT(LEFT(T3766,C$21))=B$21,MAX(J$3:J3765)+1,0))</f>
        <v>0</v>
      </c>
      <c r="K3766" s="6">
        <f>IF(AND(O3766=B$23,Q3766=B$24),MAX(K$3:K3765)+1,0)</f>
        <v>0</v>
      </c>
    </row>
    <row r="3767" spans="10:11" ht="15" customHeight="1" x14ac:dyDescent="0.15">
      <c r="J3767" s="3">
        <f>IF(T3767="",0,IF(INT(LEFT(T3767,C$21))=B$21,MAX(J$3:J3766)+1,0))</f>
        <v>0</v>
      </c>
      <c r="K3767" s="6">
        <f>IF(AND(O3767=B$23,Q3767=B$24),MAX(K$3:K3766)+1,0)</f>
        <v>0</v>
      </c>
    </row>
    <row r="3768" spans="10:11" ht="15" customHeight="1" x14ac:dyDescent="0.15">
      <c r="J3768" s="3">
        <f>IF(T3768="",0,IF(INT(LEFT(T3768,C$21))=B$21,MAX(J$3:J3767)+1,0))</f>
        <v>0</v>
      </c>
      <c r="K3768" s="6">
        <f>IF(AND(O3768=B$23,Q3768=B$24),MAX(K$3:K3767)+1,0)</f>
        <v>0</v>
      </c>
    </row>
    <row r="3769" spans="10:11" ht="15" customHeight="1" x14ac:dyDescent="0.15">
      <c r="J3769" s="3">
        <f>IF(T3769="",0,IF(INT(LEFT(T3769,C$21))=B$21,MAX(J$3:J3768)+1,0))</f>
        <v>0</v>
      </c>
      <c r="K3769" s="6">
        <f>IF(AND(O3769=B$23,Q3769=B$24),MAX(K$3:K3768)+1,0)</f>
        <v>0</v>
      </c>
    </row>
    <row r="3770" spans="10:11" ht="15" customHeight="1" x14ac:dyDescent="0.15">
      <c r="J3770" s="3">
        <f>IF(T3770="",0,IF(INT(LEFT(T3770,C$21))=B$21,MAX(J$3:J3769)+1,0))</f>
        <v>0</v>
      </c>
      <c r="K3770" s="6">
        <f>IF(AND(O3770=B$23,Q3770=B$24),MAX(K$3:K3769)+1,0)</f>
        <v>0</v>
      </c>
    </row>
    <row r="3771" spans="10:11" ht="15" customHeight="1" x14ac:dyDescent="0.15">
      <c r="J3771" s="3">
        <f>IF(T3771="",0,IF(INT(LEFT(T3771,C$21))=B$21,MAX(J$3:J3770)+1,0))</f>
        <v>0</v>
      </c>
      <c r="K3771" s="6">
        <f>IF(AND(O3771=B$23,Q3771=B$24),MAX(K$3:K3770)+1,0)</f>
        <v>0</v>
      </c>
    </row>
    <row r="3772" spans="10:11" ht="15" customHeight="1" x14ac:dyDescent="0.15">
      <c r="J3772" s="3">
        <f>IF(T3772="",0,IF(INT(LEFT(T3772,C$21))=B$21,MAX(J$3:J3771)+1,0))</f>
        <v>0</v>
      </c>
      <c r="K3772" s="6">
        <f>IF(AND(O3772=B$23,Q3772=B$24),MAX(K$3:K3771)+1,0)</f>
        <v>0</v>
      </c>
    </row>
    <row r="3773" spans="10:11" ht="15" customHeight="1" x14ac:dyDescent="0.15">
      <c r="J3773" s="3">
        <f>IF(T3773="",0,IF(INT(LEFT(T3773,C$21))=B$21,MAX(J$3:J3772)+1,0))</f>
        <v>0</v>
      </c>
      <c r="K3773" s="6">
        <f>IF(AND(O3773=B$23,Q3773=B$24),MAX(K$3:K3772)+1,0)</f>
        <v>0</v>
      </c>
    </row>
    <row r="3774" spans="10:11" ht="15" customHeight="1" x14ac:dyDescent="0.15">
      <c r="J3774" s="3">
        <f>IF(T3774="",0,IF(INT(LEFT(T3774,C$21))=B$21,MAX(J$3:J3773)+1,0))</f>
        <v>0</v>
      </c>
      <c r="K3774" s="6">
        <f>IF(AND(O3774=B$23,Q3774=B$24),MAX(K$3:K3773)+1,0)</f>
        <v>0</v>
      </c>
    </row>
    <row r="3775" spans="10:11" ht="15" customHeight="1" x14ac:dyDescent="0.15">
      <c r="J3775" s="3">
        <f>IF(T3775="",0,IF(INT(LEFT(T3775,C$21))=B$21,MAX(J$3:J3774)+1,0))</f>
        <v>0</v>
      </c>
      <c r="K3775" s="6">
        <f>IF(AND(O3775=B$23,Q3775=B$24),MAX(K$3:K3774)+1,0)</f>
        <v>0</v>
      </c>
    </row>
    <row r="3776" spans="10:11" ht="15" customHeight="1" x14ac:dyDescent="0.15">
      <c r="J3776" s="3">
        <f>IF(T3776="",0,IF(INT(LEFT(T3776,C$21))=B$21,MAX(J$3:J3775)+1,0))</f>
        <v>0</v>
      </c>
      <c r="K3776" s="6">
        <f>IF(AND(O3776=B$23,Q3776=B$24),MAX(K$3:K3775)+1,0)</f>
        <v>0</v>
      </c>
    </row>
    <row r="3777" spans="10:11" ht="15" customHeight="1" x14ac:dyDescent="0.15">
      <c r="J3777" s="3">
        <f>IF(T3777="",0,IF(INT(LEFT(T3777,C$21))=B$21,MAX(J$3:J3776)+1,0))</f>
        <v>0</v>
      </c>
      <c r="K3777" s="6">
        <f>IF(AND(O3777=B$23,Q3777=B$24),MAX(K$3:K3776)+1,0)</f>
        <v>0</v>
      </c>
    </row>
    <row r="3778" spans="10:11" ht="15" customHeight="1" x14ac:dyDescent="0.15">
      <c r="J3778" s="3">
        <f>IF(T3778="",0,IF(INT(LEFT(T3778,C$21))=B$21,MAX(J$3:J3777)+1,0))</f>
        <v>0</v>
      </c>
      <c r="K3778" s="6">
        <f>IF(AND(O3778=B$23,Q3778=B$24),MAX(K$3:K3777)+1,0)</f>
        <v>0</v>
      </c>
    </row>
    <row r="3779" spans="10:11" ht="15" customHeight="1" x14ac:dyDescent="0.15">
      <c r="J3779" s="3">
        <f>IF(T3779="",0,IF(INT(LEFT(T3779,C$21))=B$21,MAX(J$3:J3778)+1,0))</f>
        <v>0</v>
      </c>
      <c r="K3779" s="6">
        <f>IF(AND(O3779=B$23,Q3779=B$24),MAX(K$3:K3778)+1,0)</f>
        <v>0</v>
      </c>
    </row>
    <row r="3780" spans="10:11" ht="15" customHeight="1" x14ac:dyDescent="0.15">
      <c r="J3780" s="3">
        <f>IF(T3780="",0,IF(INT(LEFT(T3780,C$21))=B$21,MAX(J$3:J3779)+1,0))</f>
        <v>0</v>
      </c>
      <c r="K3780" s="6">
        <f>IF(AND(O3780=B$23,Q3780=B$24),MAX(K$3:K3779)+1,0)</f>
        <v>0</v>
      </c>
    </row>
    <row r="3781" spans="10:11" ht="15" customHeight="1" x14ac:dyDescent="0.15">
      <c r="J3781" s="3">
        <f>IF(T3781="",0,IF(INT(LEFT(T3781,C$21))=B$21,MAX(J$3:J3780)+1,0))</f>
        <v>0</v>
      </c>
      <c r="K3781" s="6">
        <f>IF(AND(O3781=B$23,Q3781=B$24),MAX(K$3:K3780)+1,0)</f>
        <v>0</v>
      </c>
    </row>
    <row r="3782" spans="10:11" ht="15" customHeight="1" x14ac:dyDescent="0.15">
      <c r="J3782" s="3">
        <f>IF(T3782="",0,IF(INT(LEFT(T3782,C$21))=B$21,MAX(J$3:J3781)+1,0))</f>
        <v>0</v>
      </c>
      <c r="K3782" s="6">
        <f>IF(AND(O3782=B$23,Q3782=B$24),MAX(K$3:K3781)+1,0)</f>
        <v>0</v>
      </c>
    </row>
    <row r="3783" spans="10:11" ht="15" customHeight="1" x14ac:dyDescent="0.15">
      <c r="J3783" s="3">
        <f>IF(T3783="",0,IF(INT(LEFT(T3783,C$21))=B$21,MAX(J$3:J3782)+1,0))</f>
        <v>0</v>
      </c>
      <c r="K3783" s="6">
        <f>IF(AND(O3783=B$23,Q3783=B$24),MAX(K$3:K3782)+1,0)</f>
        <v>0</v>
      </c>
    </row>
    <row r="3784" spans="10:11" ht="15" customHeight="1" x14ac:dyDescent="0.15">
      <c r="J3784" s="3">
        <f>IF(T3784="",0,IF(INT(LEFT(T3784,C$21))=B$21,MAX(J$3:J3783)+1,0))</f>
        <v>0</v>
      </c>
      <c r="K3784" s="6">
        <f>IF(AND(O3784=B$23,Q3784=B$24),MAX(K$3:K3783)+1,0)</f>
        <v>0</v>
      </c>
    </row>
    <row r="3785" spans="10:11" ht="15" customHeight="1" x14ac:dyDescent="0.15">
      <c r="J3785" s="3">
        <f>IF(T3785="",0,IF(INT(LEFT(T3785,C$21))=B$21,MAX(J$3:J3784)+1,0))</f>
        <v>0</v>
      </c>
      <c r="K3785" s="6">
        <f>IF(AND(O3785=B$23,Q3785=B$24),MAX(K$3:K3784)+1,0)</f>
        <v>0</v>
      </c>
    </row>
    <row r="3786" spans="10:11" ht="15" customHeight="1" x14ac:dyDescent="0.15">
      <c r="J3786" s="3">
        <f>IF(T3786="",0,IF(INT(LEFT(T3786,C$21))=B$21,MAX(J$3:J3785)+1,0))</f>
        <v>0</v>
      </c>
      <c r="K3786" s="6">
        <f>IF(AND(O3786=B$23,Q3786=B$24),MAX(K$3:K3785)+1,0)</f>
        <v>0</v>
      </c>
    </row>
    <row r="3787" spans="10:11" ht="15" customHeight="1" x14ac:dyDescent="0.15">
      <c r="J3787" s="3">
        <f>IF(T3787="",0,IF(INT(LEFT(T3787,C$21))=B$21,MAX(J$3:J3786)+1,0))</f>
        <v>0</v>
      </c>
      <c r="K3787" s="6">
        <f>IF(AND(O3787=B$23,Q3787=B$24),MAX(K$3:K3786)+1,0)</f>
        <v>0</v>
      </c>
    </row>
    <row r="3788" spans="10:11" ht="15" customHeight="1" x14ac:dyDescent="0.15">
      <c r="J3788" s="3">
        <f>IF(T3788="",0,IF(INT(LEFT(T3788,C$21))=B$21,MAX(J$3:J3787)+1,0))</f>
        <v>0</v>
      </c>
      <c r="K3788" s="6">
        <f>IF(AND(O3788=B$23,Q3788=B$24),MAX(K$3:K3787)+1,0)</f>
        <v>0</v>
      </c>
    </row>
    <row r="3789" spans="10:11" ht="15" customHeight="1" x14ac:dyDescent="0.15">
      <c r="J3789" s="3">
        <f>IF(T3789="",0,IF(INT(LEFT(T3789,C$21))=B$21,MAX(J$3:J3788)+1,0))</f>
        <v>0</v>
      </c>
      <c r="K3789" s="6">
        <f>IF(AND(O3789=B$23,Q3789=B$24),MAX(K$3:K3788)+1,0)</f>
        <v>0</v>
      </c>
    </row>
    <row r="3790" spans="10:11" ht="15" customHeight="1" x14ac:dyDescent="0.15">
      <c r="J3790" s="3">
        <f>IF(T3790="",0,IF(INT(LEFT(T3790,C$21))=B$21,MAX(J$3:J3789)+1,0))</f>
        <v>0</v>
      </c>
      <c r="K3790" s="6">
        <f>IF(AND(O3790=B$23,Q3790=B$24),MAX(K$3:K3789)+1,0)</f>
        <v>0</v>
      </c>
    </row>
    <row r="3791" spans="10:11" ht="15" customHeight="1" x14ac:dyDescent="0.15">
      <c r="J3791" s="3">
        <f>IF(T3791="",0,IF(INT(LEFT(T3791,C$21))=B$21,MAX(J$3:J3790)+1,0))</f>
        <v>0</v>
      </c>
      <c r="K3791" s="6">
        <f>IF(AND(O3791=B$23,Q3791=B$24),MAX(K$3:K3790)+1,0)</f>
        <v>0</v>
      </c>
    </row>
    <row r="3792" spans="10:11" ht="15" customHeight="1" x14ac:dyDescent="0.15">
      <c r="J3792" s="3">
        <f>IF(T3792="",0,IF(INT(LEFT(T3792,C$21))=B$21,MAX(J$3:J3791)+1,0))</f>
        <v>0</v>
      </c>
      <c r="K3792" s="6">
        <f>IF(AND(O3792=B$23,Q3792=B$24),MAX(K$3:K3791)+1,0)</f>
        <v>0</v>
      </c>
    </row>
    <row r="3793" spans="10:11" ht="15" customHeight="1" x14ac:dyDescent="0.15">
      <c r="J3793" s="3">
        <f>IF(T3793="",0,IF(INT(LEFT(T3793,C$21))=B$21,MAX(J$3:J3792)+1,0))</f>
        <v>0</v>
      </c>
      <c r="K3793" s="6">
        <f>IF(AND(O3793=B$23,Q3793=B$24),MAX(K$3:K3792)+1,0)</f>
        <v>0</v>
      </c>
    </row>
    <row r="3794" spans="10:11" ht="15" customHeight="1" x14ac:dyDescent="0.15">
      <c r="J3794" s="3">
        <f>IF(T3794="",0,IF(INT(LEFT(T3794,C$21))=B$21,MAX(J$3:J3793)+1,0))</f>
        <v>0</v>
      </c>
      <c r="K3794" s="6">
        <f>IF(AND(O3794=B$23,Q3794=B$24),MAX(K$3:K3793)+1,0)</f>
        <v>0</v>
      </c>
    </row>
    <row r="3795" spans="10:11" ht="15" customHeight="1" x14ac:dyDescent="0.15">
      <c r="J3795" s="3">
        <f>IF(T3795="",0,IF(INT(LEFT(T3795,C$21))=B$21,MAX(J$3:J3794)+1,0))</f>
        <v>0</v>
      </c>
      <c r="K3795" s="6">
        <f>IF(AND(O3795=B$23,Q3795=B$24),MAX(K$3:K3794)+1,0)</f>
        <v>0</v>
      </c>
    </row>
    <row r="3796" spans="10:11" ht="15" customHeight="1" x14ac:dyDescent="0.15">
      <c r="J3796" s="3">
        <f>IF(T3796="",0,IF(INT(LEFT(T3796,C$21))=B$21,MAX(J$3:J3795)+1,0))</f>
        <v>0</v>
      </c>
      <c r="K3796" s="6">
        <f>IF(AND(O3796=B$23,Q3796=B$24),MAX(K$3:K3795)+1,0)</f>
        <v>0</v>
      </c>
    </row>
    <row r="3797" spans="10:11" ht="15" customHeight="1" x14ac:dyDescent="0.15">
      <c r="J3797" s="3">
        <f>IF(T3797="",0,IF(INT(LEFT(T3797,C$21))=B$21,MAX(J$3:J3796)+1,0))</f>
        <v>0</v>
      </c>
      <c r="K3797" s="6">
        <f>IF(AND(O3797=B$23,Q3797=B$24),MAX(K$3:K3796)+1,0)</f>
        <v>0</v>
      </c>
    </row>
    <row r="3798" spans="10:11" ht="15" customHeight="1" x14ac:dyDescent="0.15">
      <c r="J3798" s="3">
        <f>IF(T3798="",0,IF(INT(LEFT(T3798,C$21))=B$21,MAX(J$3:J3797)+1,0))</f>
        <v>0</v>
      </c>
      <c r="K3798" s="6">
        <f>IF(AND(O3798=B$23,Q3798=B$24),MAX(K$3:K3797)+1,0)</f>
        <v>0</v>
      </c>
    </row>
    <row r="3799" spans="10:11" ht="15" customHeight="1" x14ac:dyDescent="0.15">
      <c r="J3799" s="3">
        <f>IF(T3799="",0,IF(INT(LEFT(T3799,C$21))=B$21,MAX(J$3:J3798)+1,0))</f>
        <v>0</v>
      </c>
      <c r="K3799" s="6">
        <f>IF(AND(O3799=B$23,Q3799=B$24),MAX(K$3:K3798)+1,0)</f>
        <v>0</v>
      </c>
    </row>
    <row r="3800" spans="10:11" ht="15" customHeight="1" x14ac:dyDescent="0.15">
      <c r="J3800" s="3">
        <f>IF(T3800="",0,IF(INT(LEFT(T3800,C$21))=B$21,MAX(J$3:J3799)+1,0))</f>
        <v>0</v>
      </c>
      <c r="K3800" s="6">
        <f>IF(AND(O3800=B$23,Q3800=B$24),MAX(K$3:K3799)+1,0)</f>
        <v>0</v>
      </c>
    </row>
    <row r="3801" spans="10:11" ht="15" customHeight="1" x14ac:dyDescent="0.15">
      <c r="J3801" s="3">
        <f>IF(T3801="",0,IF(INT(LEFT(T3801,C$21))=B$21,MAX(J$3:J3800)+1,0))</f>
        <v>0</v>
      </c>
      <c r="K3801" s="6">
        <f>IF(AND(O3801=B$23,Q3801=B$24),MAX(K$3:K3800)+1,0)</f>
        <v>0</v>
      </c>
    </row>
    <row r="3802" spans="10:11" ht="15" customHeight="1" x14ac:dyDescent="0.15">
      <c r="J3802" s="3">
        <f>IF(T3802="",0,IF(INT(LEFT(T3802,C$21))=B$21,MAX(J$3:J3801)+1,0))</f>
        <v>0</v>
      </c>
      <c r="K3802" s="6">
        <f>IF(AND(O3802=B$23,Q3802=B$24),MAX(K$3:K3801)+1,0)</f>
        <v>0</v>
      </c>
    </row>
    <row r="3803" spans="10:11" ht="15" customHeight="1" x14ac:dyDescent="0.15">
      <c r="J3803" s="3">
        <f>IF(T3803="",0,IF(INT(LEFT(T3803,C$21))=B$21,MAX(J$3:J3802)+1,0))</f>
        <v>0</v>
      </c>
      <c r="K3803" s="6">
        <f>IF(AND(O3803=B$23,Q3803=B$24),MAX(K$3:K3802)+1,0)</f>
        <v>0</v>
      </c>
    </row>
    <row r="3804" spans="10:11" ht="15" customHeight="1" x14ac:dyDescent="0.15">
      <c r="J3804" s="3">
        <f>IF(T3804="",0,IF(INT(LEFT(T3804,C$21))=B$21,MAX(J$3:J3803)+1,0))</f>
        <v>0</v>
      </c>
      <c r="K3804" s="6">
        <f>IF(AND(O3804=B$23,Q3804=B$24),MAX(K$3:K3803)+1,0)</f>
        <v>0</v>
      </c>
    </row>
    <row r="3805" spans="10:11" ht="15" customHeight="1" x14ac:dyDescent="0.15">
      <c r="J3805" s="3">
        <f>IF(T3805="",0,IF(INT(LEFT(T3805,C$21))=B$21,MAX(J$3:J3804)+1,0))</f>
        <v>0</v>
      </c>
      <c r="K3805" s="6">
        <f>IF(AND(O3805=B$23,Q3805=B$24),MAX(K$3:K3804)+1,0)</f>
        <v>0</v>
      </c>
    </row>
    <row r="3806" spans="10:11" ht="15" customHeight="1" x14ac:dyDescent="0.15">
      <c r="J3806" s="3">
        <f>IF(T3806="",0,IF(INT(LEFT(T3806,C$21))=B$21,MAX(J$3:J3805)+1,0))</f>
        <v>0</v>
      </c>
      <c r="K3806" s="6">
        <f>IF(AND(O3806=B$23,Q3806=B$24),MAX(K$3:K3805)+1,0)</f>
        <v>0</v>
      </c>
    </row>
    <row r="3807" spans="10:11" ht="15" customHeight="1" x14ac:dyDescent="0.15">
      <c r="J3807" s="3">
        <f>IF(T3807="",0,IF(INT(LEFT(T3807,C$21))=B$21,MAX(J$3:J3806)+1,0))</f>
        <v>0</v>
      </c>
      <c r="K3807" s="6">
        <f>IF(AND(O3807=B$23,Q3807=B$24),MAX(K$3:K3806)+1,0)</f>
        <v>0</v>
      </c>
    </row>
    <row r="3808" spans="10:11" ht="15" customHeight="1" x14ac:dyDescent="0.15">
      <c r="J3808" s="3">
        <f>IF(T3808="",0,IF(INT(LEFT(T3808,C$21))=B$21,MAX(J$3:J3807)+1,0))</f>
        <v>0</v>
      </c>
      <c r="K3808" s="6">
        <f>IF(AND(O3808=B$23,Q3808=B$24),MAX(K$3:K3807)+1,0)</f>
        <v>0</v>
      </c>
    </row>
    <row r="3809" spans="10:11" ht="15" customHeight="1" x14ac:dyDescent="0.15">
      <c r="J3809" s="3">
        <f>IF(T3809="",0,IF(INT(LEFT(T3809,C$21))=B$21,MAX(J$3:J3808)+1,0))</f>
        <v>0</v>
      </c>
      <c r="K3809" s="6">
        <f>IF(AND(O3809=B$23,Q3809=B$24),MAX(K$3:K3808)+1,0)</f>
        <v>0</v>
      </c>
    </row>
    <row r="3810" spans="10:11" ht="15" customHeight="1" x14ac:dyDescent="0.15">
      <c r="J3810" s="3">
        <f>IF(T3810="",0,IF(INT(LEFT(T3810,C$21))=B$21,MAX(J$3:J3809)+1,0))</f>
        <v>0</v>
      </c>
      <c r="K3810" s="6">
        <f>IF(AND(O3810=B$23,Q3810=B$24),MAX(K$3:K3809)+1,0)</f>
        <v>0</v>
      </c>
    </row>
    <row r="3811" spans="10:11" ht="15" customHeight="1" x14ac:dyDescent="0.15">
      <c r="J3811" s="3">
        <f>IF(T3811="",0,IF(INT(LEFT(T3811,C$21))=B$21,MAX(J$3:J3810)+1,0))</f>
        <v>0</v>
      </c>
      <c r="K3811" s="6">
        <f>IF(AND(O3811=B$23,Q3811=B$24),MAX(K$3:K3810)+1,0)</f>
        <v>0</v>
      </c>
    </row>
    <row r="3812" spans="10:11" ht="15" customHeight="1" x14ac:dyDescent="0.15">
      <c r="J3812" s="3">
        <f>IF(T3812="",0,IF(INT(LEFT(T3812,C$21))=B$21,MAX(J$3:J3811)+1,0))</f>
        <v>0</v>
      </c>
      <c r="K3812" s="6">
        <f>IF(AND(O3812=B$23,Q3812=B$24),MAX(K$3:K3811)+1,0)</f>
        <v>0</v>
      </c>
    </row>
    <row r="3813" spans="10:11" ht="15" customHeight="1" x14ac:dyDescent="0.15">
      <c r="J3813" s="3">
        <f>IF(T3813="",0,IF(INT(LEFT(T3813,C$21))=B$21,MAX(J$3:J3812)+1,0))</f>
        <v>0</v>
      </c>
      <c r="K3813" s="6">
        <f>IF(AND(O3813=B$23,Q3813=B$24),MAX(K$3:K3812)+1,0)</f>
        <v>0</v>
      </c>
    </row>
    <row r="3814" spans="10:11" ht="15" customHeight="1" x14ac:dyDescent="0.15">
      <c r="J3814" s="3">
        <f>IF(T3814="",0,IF(INT(LEFT(T3814,C$21))=B$21,MAX(J$3:J3813)+1,0))</f>
        <v>0</v>
      </c>
      <c r="K3814" s="6">
        <f>IF(AND(O3814=B$23,Q3814=B$24),MAX(K$3:K3813)+1,0)</f>
        <v>0</v>
      </c>
    </row>
    <row r="3815" spans="10:11" ht="15" customHeight="1" x14ac:dyDescent="0.15">
      <c r="J3815" s="3">
        <f>IF(T3815="",0,IF(INT(LEFT(T3815,C$21))=B$21,MAX(J$3:J3814)+1,0))</f>
        <v>0</v>
      </c>
      <c r="K3815" s="6">
        <f>IF(AND(O3815=B$23,Q3815=B$24),MAX(K$3:K3814)+1,0)</f>
        <v>0</v>
      </c>
    </row>
    <row r="3816" spans="10:11" ht="15" customHeight="1" x14ac:dyDescent="0.15">
      <c r="J3816" s="3">
        <f>IF(T3816="",0,IF(INT(LEFT(T3816,C$21))=B$21,MAX(J$3:J3815)+1,0))</f>
        <v>0</v>
      </c>
      <c r="K3816" s="6">
        <f>IF(AND(O3816=B$23,Q3816=B$24),MAX(K$3:K3815)+1,0)</f>
        <v>0</v>
      </c>
    </row>
    <row r="3817" spans="10:11" ht="15" customHeight="1" x14ac:dyDescent="0.15">
      <c r="J3817" s="3">
        <f>IF(T3817="",0,IF(INT(LEFT(T3817,C$21))=B$21,MAX(J$3:J3816)+1,0))</f>
        <v>0</v>
      </c>
      <c r="K3817" s="6">
        <f>IF(AND(O3817=B$23,Q3817=B$24),MAX(K$3:K3816)+1,0)</f>
        <v>0</v>
      </c>
    </row>
    <row r="3818" spans="10:11" ht="15" customHeight="1" x14ac:dyDescent="0.15">
      <c r="J3818" s="3">
        <f>IF(T3818="",0,IF(INT(LEFT(T3818,C$21))=B$21,MAX(J$3:J3817)+1,0))</f>
        <v>0</v>
      </c>
      <c r="K3818" s="6">
        <f>IF(AND(O3818=B$23,Q3818=B$24),MAX(K$3:K3817)+1,0)</f>
        <v>0</v>
      </c>
    </row>
    <row r="3819" spans="10:11" ht="15" customHeight="1" x14ac:dyDescent="0.15">
      <c r="J3819" s="3">
        <f>IF(T3819="",0,IF(INT(LEFT(T3819,C$21))=B$21,MAX(J$3:J3818)+1,0))</f>
        <v>0</v>
      </c>
      <c r="K3819" s="6">
        <f>IF(AND(O3819=B$23,Q3819=B$24),MAX(K$3:K3818)+1,0)</f>
        <v>0</v>
      </c>
    </row>
    <row r="3820" spans="10:11" ht="15" customHeight="1" x14ac:dyDescent="0.15">
      <c r="J3820" s="3">
        <f>IF(T3820="",0,IF(INT(LEFT(T3820,C$21))=B$21,MAX(J$3:J3819)+1,0))</f>
        <v>0</v>
      </c>
      <c r="K3820" s="6">
        <f>IF(AND(O3820=B$23,Q3820=B$24),MAX(K$3:K3819)+1,0)</f>
        <v>0</v>
      </c>
    </row>
    <row r="3821" spans="10:11" ht="15" customHeight="1" x14ac:dyDescent="0.15">
      <c r="J3821" s="3">
        <f>IF(T3821="",0,IF(INT(LEFT(T3821,C$21))=B$21,MAX(J$3:J3820)+1,0))</f>
        <v>0</v>
      </c>
      <c r="K3821" s="6">
        <f>IF(AND(O3821=B$23,Q3821=B$24),MAX(K$3:K3820)+1,0)</f>
        <v>0</v>
      </c>
    </row>
    <row r="3822" spans="10:11" ht="15" customHeight="1" x14ac:dyDescent="0.15">
      <c r="J3822" s="3">
        <f>IF(T3822="",0,IF(INT(LEFT(T3822,C$21))=B$21,MAX(J$3:J3821)+1,0))</f>
        <v>0</v>
      </c>
      <c r="K3822" s="6">
        <f>IF(AND(O3822=B$23,Q3822=B$24),MAX(K$3:K3821)+1,0)</f>
        <v>0</v>
      </c>
    </row>
    <row r="3823" spans="10:11" ht="15" customHeight="1" x14ac:dyDescent="0.15">
      <c r="J3823" s="3">
        <f>IF(T3823="",0,IF(INT(LEFT(T3823,C$21))=B$21,MAX(J$3:J3822)+1,0))</f>
        <v>0</v>
      </c>
      <c r="K3823" s="6">
        <f>IF(AND(O3823=B$23,Q3823=B$24),MAX(K$3:K3822)+1,0)</f>
        <v>0</v>
      </c>
    </row>
    <row r="3824" spans="10:11" ht="15" customHeight="1" x14ac:dyDescent="0.15">
      <c r="J3824" s="3">
        <f>IF(T3824="",0,IF(INT(LEFT(T3824,C$21))=B$21,MAX(J$3:J3823)+1,0))</f>
        <v>0</v>
      </c>
      <c r="K3824" s="6">
        <f>IF(AND(O3824=B$23,Q3824=B$24),MAX(K$3:K3823)+1,0)</f>
        <v>0</v>
      </c>
    </row>
    <row r="3825" spans="10:11" ht="15" customHeight="1" x14ac:dyDescent="0.15">
      <c r="J3825" s="3">
        <f>IF(T3825="",0,IF(INT(LEFT(T3825,C$21))=B$21,MAX(J$3:J3824)+1,0))</f>
        <v>0</v>
      </c>
      <c r="K3825" s="6">
        <f>IF(AND(O3825=B$23,Q3825=B$24),MAX(K$3:K3824)+1,0)</f>
        <v>0</v>
      </c>
    </row>
    <row r="3826" spans="10:11" ht="15" customHeight="1" x14ac:dyDescent="0.15">
      <c r="J3826" s="3">
        <f>IF(T3826="",0,IF(INT(LEFT(T3826,C$21))=B$21,MAX(J$3:J3825)+1,0))</f>
        <v>0</v>
      </c>
      <c r="K3826" s="6">
        <f>IF(AND(O3826=B$23,Q3826=B$24),MAX(K$3:K3825)+1,0)</f>
        <v>0</v>
      </c>
    </row>
    <row r="3827" spans="10:11" ht="15" customHeight="1" x14ac:dyDescent="0.15">
      <c r="J3827" s="3">
        <f>IF(T3827="",0,IF(INT(LEFT(T3827,C$21))=B$21,MAX(J$3:J3826)+1,0))</f>
        <v>0</v>
      </c>
      <c r="K3827" s="6">
        <f>IF(AND(O3827=B$23,Q3827=B$24),MAX(K$3:K3826)+1,0)</f>
        <v>0</v>
      </c>
    </row>
    <row r="3828" spans="10:11" ht="15" customHeight="1" x14ac:dyDescent="0.15">
      <c r="J3828" s="3">
        <f>IF(T3828="",0,IF(INT(LEFT(T3828,C$21))=B$21,MAX(J$3:J3827)+1,0))</f>
        <v>0</v>
      </c>
      <c r="K3828" s="6">
        <f>IF(AND(O3828=B$23,Q3828=B$24),MAX(K$3:K3827)+1,0)</f>
        <v>0</v>
      </c>
    </row>
    <row r="3829" spans="10:11" ht="15" customHeight="1" x14ac:dyDescent="0.15">
      <c r="J3829" s="3">
        <f>IF(T3829="",0,IF(INT(LEFT(T3829,C$21))=B$21,MAX(J$3:J3828)+1,0))</f>
        <v>0</v>
      </c>
      <c r="K3829" s="6">
        <f>IF(AND(O3829=B$23,Q3829=B$24),MAX(K$3:K3828)+1,0)</f>
        <v>0</v>
      </c>
    </row>
    <row r="3830" spans="10:11" ht="15" customHeight="1" x14ac:dyDescent="0.15">
      <c r="J3830" s="3">
        <f>IF(T3830="",0,IF(INT(LEFT(T3830,C$21))=B$21,MAX(J$3:J3829)+1,0))</f>
        <v>0</v>
      </c>
      <c r="K3830" s="6">
        <f>IF(AND(O3830=B$23,Q3830=B$24),MAX(K$3:K3829)+1,0)</f>
        <v>0</v>
      </c>
    </row>
    <row r="3831" spans="10:11" ht="15" customHeight="1" x14ac:dyDescent="0.15">
      <c r="J3831" s="3">
        <f>IF(T3831="",0,IF(INT(LEFT(T3831,C$21))=B$21,MAX(J$3:J3830)+1,0))</f>
        <v>0</v>
      </c>
      <c r="K3831" s="6">
        <f>IF(AND(O3831=B$23,Q3831=B$24),MAX(K$3:K3830)+1,0)</f>
        <v>0</v>
      </c>
    </row>
    <row r="3832" spans="10:11" ht="15" customHeight="1" x14ac:dyDescent="0.15">
      <c r="J3832" s="3">
        <f>IF(T3832="",0,IF(INT(LEFT(T3832,C$21))=B$21,MAX(J$3:J3831)+1,0))</f>
        <v>0</v>
      </c>
      <c r="K3832" s="6">
        <f>IF(AND(O3832=B$23,Q3832=B$24),MAX(K$3:K3831)+1,0)</f>
        <v>0</v>
      </c>
    </row>
    <row r="3833" spans="10:11" ht="15" customHeight="1" x14ac:dyDescent="0.15">
      <c r="J3833" s="3">
        <f>IF(T3833="",0,IF(INT(LEFT(T3833,C$21))=B$21,MAX(J$3:J3832)+1,0))</f>
        <v>0</v>
      </c>
      <c r="K3833" s="6">
        <f>IF(AND(O3833=B$23,Q3833=B$24),MAX(K$3:K3832)+1,0)</f>
        <v>0</v>
      </c>
    </row>
    <row r="3834" spans="10:11" ht="15" customHeight="1" x14ac:dyDescent="0.15">
      <c r="J3834" s="3">
        <f>IF(T3834="",0,IF(INT(LEFT(T3834,C$21))=B$21,MAX(J$3:J3833)+1,0))</f>
        <v>0</v>
      </c>
      <c r="K3834" s="6">
        <f>IF(AND(O3834=B$23,Q3834=B$24),MAX(K$3:K3833)+1,0)</f>
        <v>0</v>
      </c>
    </row>
    <row r="3835" spans="10:11" ht="15" customHeight="1" x14ac:dyDescent="0.15">
      <c r="J3835" s="3">
        <f>IF(T3835="",0,IF(INT(LEFT(T3835,C$21))=B$21,MAX(J$3:J3834)+1,0))</f>
        <v>0</v>
      </c>
      <c r="K3835" s="6">
        <f>IF(AND(O3835=B$23,Q3835=B$24),MAX(K$3:K3834)+1,0)</f>
        <v>0</v>
      </c>
    </row>
    <row r="3836" spans="10:11" ht="15" customHeight="1" x14ac:dyDescent="0.15">
      <c r="J3836" s="3">
        <f>IF(T3836="",0,IF(INT(LEFT(T3836,C$21))=B$21,MAX(J$3:J3835)+1,0))</f>
        <v>0</v>
      </c>
      <c r="K3836" s="6">
        <f>IF(AND(O3836=B$23,Q3836=B$24),MAX(K$3:K3835)+1,0)</f>
        <v>0</v>
      </c>
    </row>
    <row r="3837" spans="10:11" ht="15" customHeight="1" x14ac:dyDescent="0.15">
      <c r="J3837" s="3">
        <f>IF(T3837="",0,IF(INT(LEFT(T3837,C$21))=B$21,MAX(J$3:J3836)+1,0))</f>
        <v>0</v>
      </c>
      <c r="K3837" s="6">
        <f>IF(AND(O3837=B$23,Q3837=B$24),MAX(K$3:K3836)+1,0)</f>
        <v>0</v>
      </c>
    </row>
    <row r="3838" spans="10:11" ht="15" customHeight="1" x14ac:dyDescent="0.15">
      <c r="J3838" s="3">
        <f>IF(T3838="",0,IF(INT(LEFT(T3838,C$21))=B$21,MAX(J$3:J3837)+1,0))</f>
        <v>0</v>
      </c>
      <c r="K3838" s="6">
        <f>IF(AND(O3838=B$23,Q3838=B$24),MAX(K$3:K3837)+1,0)</f>
        <v>0</v>
      </c>
    </row>
    <row r="3839" spans="10:11" ht="15" customHeight="1" x14ac:dyDescent="0.15">
      <c r="J3839" s="3">
        <f>IF(T3839="",0,IF(INT(LEFT(T3839,C$21))=B$21,MAX(J$3:J3838)+1,0))</f>
        <v>0</v>
      </c>
      <c r="K3839" s="6">
        <f>IF(AND(O3839=B$23,Q3839=B$24),MAX(K$3:K3838)+1,0)</f>
        <v>0</v>
      </c>
    </row>
    <row r="3840" spans="10:11" ht="15" customHeight="1" x14ac:dyDescent="0.15">
      <c r="J3840" s="3">
        <f>IF(T3840="",0,IF(INT(LEFT(T3840,C$21))=B$21,MAX(J$3:J3839)+1,0))</f>
        <v>0</v>
      </c>
      <c r="K3840" s="6">
        <f>IF(AND(O3840=B$23,Q3840=B$24),MAX(K$3:K3839)+1,0)</f>
        <v>0</v>
      </c>
    </row>
    <row r="3841" spans="10:11" ht="15" customHeight="1" x14ac:dyDescent="0.15">
      <c r="J3841" s="3">
        <f>IF(T3841="",0,IF(INT(LEFT(T3841,C$21))=B$21,MAX(J$3:J3840)+1,0))</f>
        <v>0</v>
      </c>
      <c r="K3841" s="6">
        <f>IF(AND(O3841=B$23,Q3841=B$24),MAX(K$3:K3840)+1,0)</f>
        <v>0</v>
      </c>
    </row>
    <row r="3842" spans="10:11" ht="15" customHeight="1" x14ac:dyDescent="0.15">
      <c r="J3842" s="3">
        <f>IF(T3842="",0,IF(INT(LEFT(T3842,C$21))=B$21,MAX(J$3:J3841)+1,0))</f>
        <v>0</v>
      </c>
      <c r="K3842" s="6">
        <f>IF(AND(O3842=B$23,Q3842=B$24),MAX(K$3:K3841)+1,0)</f>
        <v>0</v>
      </c>
    </row>
    <row r="3843" spans="10:11" ht="15" customHeight="1" x14ac:dyDescent="0.15">
      <c r="J3843" s="3">
        <f>IF(T3843="",0,IF(INT(LEFT(T3843,C$21))=B$21,MAX(J$3:J3842)+1,0))</f>
        <v>0</v>
      </c>
      <c r="K3843" s="6">
        <f>IF(AND(O3843=B$23,Q3843=B$24),MAX(K$3:K3842)+1,0)</f>
        <v>0</v>
      </c>
    </row>
    <row r="3844" spans="10:11" ht="15" customHeight="1" x14ac:dyDescent="0.15">
      <c r="J3844" s="3">
        <f>IF(T3844="",0,IF(INT(LEFT(T3844,C$21))=B$21,MAX(J$3:J3843)+1,0))</f>
        <v>0</v>
      </c>
      <c r="K3844" s="6">
        <f>IF(AND(O3844=B$23,Q3844=B$24),MAX(K$3:K3843)+1,0)</f>
        <v>0</v>
      </c>
    </row>
    <row r="3845" spans="10:11" ht="15" customHeight="1" x14ac:dyDescent="0.15">
      <c r="J3845" s="3">
        <f>IF(T3845="",0,IF(INT(LEFT(T3845,C$21))=B$21,MAX(J$3:J3844)+1,0))</f>
        <v>0</v>
      </c>
      <c r="K3845" s="6">
        <f>IF(AND(O3845=B$23,Q3845=B$24),MAX(K$3:K3844)+1,0)</f>
        <v>0</v>
      </c>
    </row>
    <row r="3846" spans="10:11" ht="15" customHeight="1" x14ac:dyDescent="0.15">
      <c r="J3846" s="3">
        <f>IF(T3846="",0,IF(INT(LEFT(T3846,C$21))=B$21,MAX(J$3:J3845)+1,0))</f>
        <v>0</v>
      </c>
      <c r="K3846" s="6">
        <f>IF(AND(O3846=B$23,Q3846=B$24),MAX(K$3:K3845)+1,0)</f>
        <v>0</v>
      </c>
    </row>
    <row r="3847" spans="10:11" ht="15" customHeight="1" x14ac:dyDescent="0.15">
      <c r="J3847" s="3">
        <f>IF(T3847="",0,IF(INT(LEFT(T3847,C$21))=B$21,MAX(J$3:J3846)+1,0))</f>
        <v>0</v>
      </c>
      <c r="K3847" s="6">
        <f>IF(AND(O3847=B$23,Q3847=B$24),MAX(K$3:K3846)+1,0)</f>
        <v>0</v>
      </c>
    </row>
    <row r="3848" spans="10:11" ht="15" customHeight="1" x14ac:dyDescent="0.15">
      <c r="J3848" s="3">
        <f>IF(T3848="",0,IF(INT(LEFT(T3848,C$21))=B$21,MAX(J$3:J3847)+1,0))</f>
        <v>0</v>
      </c>
      <c r="K3848" s="6">
        <f>IF(AND(O3848=B$23,Q3848=B$24),MAX(K$3:K3847)+1,0)</f>
        <v>0</v>
      </c>
    </row>
    <row r="3849" spans="10:11" ht="15" customHeight="1" x14ac:dyDescent="0.15">
      <c r="J3849" s="3">
        <f>IF(T3849="",0,IF(INT(LEFT(T3849,C$21))=B$21,MAX(J$3:J3848)+1,0))</f>
        <v>0</v>
      </c>
      <c r="K3849" s="6">
        <f>IF(AND(O3849=B$23,Q3849=B$24),MAX(K$3:K3848)+1,0)</f>
        <v>0</v>
      </c>
    </row>
    <row r="3850" spans="10:11" ht="15" customHeight="1" x14ac:dyDescent="0.15">
      <c r="J3850" s="3">
        <f>IF(T3850="",0,IF(INT(LEFT(T3850,C$21))=B$21,MAX(J$3:J3849)+1,0))</f>
        <v>0</v>
      </c>
      <c r="K3850" s="6">
        <f>IF(AND(O3850=B$23,Q3850=B$24),MAX(K$3:K3849)+1,0)</f>
        <v>0</v>
      </c>
    </row>
    <row r="3851" spans="10:11" ht="15" customHeight="1" x14ac:dyDescent="0.15">
      <c r="J3851" s="3">
        <f>IF(T3851="",0,IF(INT(LEFT(T3851,C$21))=B$21,MAX(J$3:J3850)+1,0))</f>
        <v>0</v>
      </c>
      <c r="K3851" s="6">
        <f>IF(AND(O3851=B$23,Q3851=B$24),MAX(K$3:K3850)+1,0)</f>
        <v>0</v>
      </c>
    </row>
    <row r="3852" spans="10:11" ht="15" customHeight="1" x14ac:dyDescent="0.15">
      <c r="J3852" s="3">
        <f>IF(T3852="",0,IF(INT(LEFT(T3852,C$21))=B$21,MAX(J$3:J3851)+1,0))</f>
        <v>0</v>
      </c>
      <c r="K3852" s="6">
        <f>IF(AND(O3852=B$23,Q3852=B$24),MAX(K$3:K3851)+1,0)</f>
        <v>0</v>
      </c>
    </row>
    <row r="3853" spans="10:11" ht="15" customHeight="1" x14ac:dyDescent="0.15">
      <c r="J3853" s="3">
        <f>IF(T3853="",0,IF(INT(LEFT(T3853,C$21))=B$21,MAX(J$3:J3852)+1,0))</f>
        <v>0</v>
      </c>
      <c r="K3853" s="6">
        <f>IF(AND(O3853=B$23,Q3853=B$24),MAX(K$3:K3852)+1,0)</f>
        <v>0</v>
      </c>
    </row>
    <row r="3854" spans="10:11" ht="15" customHeight="1" x14ac:dyDescent="0.15">
      <c r="J3854" s="3">
        <f>IF(T3854="",0,IF(INT(LEFT(T3854,C$21))=B$21,MAX(J$3:J3853)+1,0))</f>
        <v>0</v>
      </c>
      <c r="K3854" s="6">
        <f>IF(AND(O3854=B$23,Q3854=B$24),MAX(K$3:K3853)+1,0)</f>
        <v>0</v>
      </c>
    </row>
    <row r="3855" spans="10:11" ht="15" customHeight="1" x14ac:dyDescent="0.15">
      <c r="J3855" s="3">
        <f>IF(T3855="",0,IF(INT(LEFT(T3855,C$21))=B$21,MAX(J$3:J3854)+1,0))</f>
        <v>0</v>
      </c>
      <c r="K3855" s="6">
        <f>IF(AND(O3855=B$23,Q3855=B$24),MAX(K$3:K3854)+1,0)</f>
        <v>0</v>
      </c>
    </row>
    <row r="3856" spans="10:11" ht="15" customHeight="1" x14ac:dyDescent="0.15">
      <c r="J3856" s="3">
        <f>IF(T3856="",0,IF(INT(LEFT(T3856,C$21))=B$21,MAX(J$3:J3855)+1,0))</f>
        <v>0</v>
      </c>
      <c r="K3856" s="6">
        <f>IF(AND(O3856=B$23,Q3856=B$24),MAX(K$3:K3855)+1,0)</f>
        <v>0</v>
      </c>
    </row>
    <row r="3857" spans="10:11" ht="15" customHeight="1" x14ac:dyDescent="0.15">
      <c r="J3857" s="3">
        <f>IF(T3857="",0,IF(INT(LEFT(T3857,C$21))=B$21,MAX(J$3:J3856)+1,0))</f>
        <v>0</v>
      </c>
      <c r="K3857" s="6">
        <f>IF(AND(O3857=B$23,Q3857=B$24),MAX(K$3:K3856)+1,0)</f>
        <v>0</v>
      </c>
    </row>
    <row r="3858" spans="10:11" ht="15" customHeight="1" x14ac:dyDescent="0.15">
      <c r="J3858" s="3">
        <f>IF(T3858="",0,IF(INT(LEFT(T3858,C$21))=B$21,MAX(J$3:J3857)+1,0))</f>
        <v>0</v>
      </c>
      <c r="K3858" s="6">
        <f>IF(AND(O3858=B$23,Q3858=B$24),MAX(K$3:K3857)+1,0)</f>
        <v>0</v>
      </c>
    </row>
    <row r="3859" spans="10:11" ht="15" customHeight="1" x14ac:dyDescent="0.15">
      <c r="J3859" s="3">
        <f>IF(T3859="",0,IF(INT(LEFT(T3859,C$21))=B$21,MAX(J$3:J3858)+1,0))</f>
        <v>0</v>
      </c>
      <c r="K3859" s="6">
        <f>IF(AND(O3859=B$23,Q3859=B$24),MAX(K$3:K3858)+1,0)</f>
        <v>0</v>
      </c>
    </row>
    <row r="3860" spans="10:11" ht="15" customHeight="1" x14ac:dyDescent="0.15">
      <c r="J3860" s="3">
        <f>IF(T3860="",0,IF(INT(LEFT(T3860,C$21))=B$21,MAX(J$3:J3859)+1,0))</f>
        <v>0</v>
      </c>
      <c r="K3860" s="6">
        <f>IF(AND(O3860=B$23,Q3860=B$24),MAX(K$3:K3859)+1,0)</f>
        <v>0</v>
      </c>
    </row>
    <row r="3861" spans="10:11" ht="15" customHeight="1" x14ac:dyDescent="0.15">
      <c r="J3861" s="3">
        <f>IF(T3861="",0,IF(INT(LEFT(T3861,C$21))=B$21,MAX(J$3:J3860)+1,0))</f>
        <v>0</v>
      </c>
      <c r="K3861" s="6">
        <f>IF(AND(O3861=B$23,Q3861=B$24),MAX(K$3:K3860)+1,0)</f>
        <v>0</v>
      </c>
    </row>
    <row r="3862" spans="10:11" ht="15" customHeight="1" x14ac:dyDescent="0.15">
      <c r="J3862" s="3">
        <f>IF(T3862="",0,IF(INT(LEFT(T3862,C$21))=B$21,MAX(J$3:J3861)+1,0))</f>
        <v>0</v>
      </c>
      <c r="K3862" s="6">
        <f>IF(AND(O3862=B$23,Q3862=B$24),MAX(K$3:K3861)+1,0)</f>
        <v>0</v>
      </c>
    </row>
    <row r="3863" spans="10:11" ht="15" customHeight="1" x14ac:dyDescent="0.15">
      <c r="J3863" s="3">
        <f>IF(T3863="",0,IF(INT(LEFT(T3863,C$21))=B$21,MAX(J$3:J3862)+1,0))</f>
        <v>0</v>
      </c>
      <c r="K3863" s="6">
        <f>IF(AND(O3863=B$23,Q3863=B$24),MAX(K$3:K3862)+1,0)</f>
        <v>0</v>
      </c>
    </row>
    <row r="3864" spans="10:11" ht="15" customHeight="1" x14ac:dyDescent="0.15">
      <c r="J3864" s="3">
        <f>IF(T3864="",0,IF(INT(LEFT(T3864,C$21))=B$21,MAX(J$3:J3863)+1,0))</f>
        <v>0</v>
      </c>
      <c r="K3864" s="6">
        <f>IF(AND(O3864=B$23,Q3864=B$24),MAX(K$3:K3863)+1,0)</f>
        <v>0</v>
      </c>
    </row>
    <row r="3865" spans="10:11" ht="15" customHeight="1" x14ac:dyDescent="0.15">
      <c r="J3865" s="3">
        <f>IF(T3865="",0,IF(INT(LEFT(T3865,C$21))=B$21,MAX(J$3:J3864)+1,0))</f>
        <v>0</v>
      </c>
      <c r="K3865" s="6">
        <f>IF(AND(O3865=B$23,Q3865=B$24),MAX(K$3:K3864)+1,0)</f>
        <v>0</v>
      </c>
    </row>
    <row r="3866" spans="10:11" ht="15" customHeight="1" x14ac:dyDescent="0.15">
      <c r="J3866" s="3">
        <f>IF(T3866="",0,IF(INT(LEFT(T3866,C$21))=B$21,MAX(J$3:J3865)+1,0))</f>
        <v>0</v>
      </c>
      <c r="K3866" s="6">
        <f>IF(AND(O3866=B$23,Q3866=B$24),MAX(K$3:K3865)+1,0)</f>
        <v>0</v>
      </c>
    </row>
    <row r="3867" spans="10:11" ht="15" customHeight="1" x14ac:dyDescent="0.15">
      <c r="J3867" s="3">
        <f>IF(T3867="",0,IF(INT(LEFT(T3867,C$21))=B$21,MAX(J$3:J3866)+1,0))</f>
        <v>0</v>
      </c>
      <c r="K3867" s="6">
        <f>IF(AND(O3867=B$23,Q3867=B$24),MAX(K$3:K3866)+1,0)</f>
        <v>0</v>
      </c>
    </row>
    <row r="3868" spans="10:11" ht="15" customHeight="1" x14ac:dyDescent="0.15">
      <c r="J3868" s="3">
        <f>IF(T3868="",0,IF(INT(LEFT(T3868,C$21))=B$21,MAX(J$3:J3867)+1,0))</f>
        <v>0</v>
      </c>
      <c r="K3868" s="6">
        <f>IF(AND(O3868=B$23,Q3868=B$24),MAX(K$3:K3867)+1,0)</f>
        <v>0</v>
      </c>
    </row>
    <row r="3869" spans="10:11" ht="15" customHeight="1" x14ac:dyDescent="0.15">
      <c r="J3869" s="3">
        <f>IF(T3869="",0,IF(INT(LEFT(T3869,C$21))=B$21,MAX(J$3:J3868)+1,0))</f>
        <v>0</v>
      </c>
      <c r="K3869" s="6">
        <f>IF(AND(O3869=B$23,Q3869=B$24),MAX(K$3:K3868)+1,0)</f>
        <v>0</v>
      </c>
    </row>
    <row r="3870" spans="10:11" ht="15" customHeight="1" x14ac:dyDescent="0.15">
      <c r="J3870" s="3">
        <f>IF(T3870="",0,IF(INT(LEFT(T3870,C$21))=B$21,MAX(J$3:J3869)+1,0))</f>
        <v>0</v>
      </c>
      <c r="K3870" s="6">
        <f>IF(AND(O3870=B$23,Q3870=B$24),MAX(K$3:K3869)+1,0)</f>
        <v>0</v>
      </c>
    </row>
    <row r="3871" spans="10:11" ht="15" customHeight="1" x14ac:dyDescent="0.15">
      <c r="J3871" s="3">
        <f>IF(T3871="",0,IF(INT(LEFT(T3871,C$21))=B$21,MAX(J$3:J3870)+1,0))</f>
        <v>0</v>
      </c>
      <c r="K3871" s="6">
        <f>IF(AND(O3871=B$23,Q3871=B$24),MAX(K$3:K3870)+1,0)</f>
        <v>0</v>
      </c>
    </row>
    <row r="3872" spans="10:11" ht="15" customHeight="1" x14ac:dyDescent="0.15">
      <c r="J3872" s="3">
        <f>IF(T3872="",0,IF(INT(LEFT(T3872,C$21))=B$21,MAX(J$3:J3871)+1,0))</f>
        <v>0</v>
      </c>
      <c r="K3872" s="6">
        <f>IF(AND(O3872=B$23,Q3872=B$24),MAX(K$3:K3871)+1,0)</f>
        <v>0</v>
      </c>
    </row>
    <row r="3873" spans="10:11" ht="15" customHeight="1" x14ac:dyDescent="0.15">
      <c r="J3873" s="3">
        <f>IF(T3873="",0,IF(INT(LEFT(T3873,C$21))=B$21,MAX(J$3:J3872)+1,0))</f>
        <v>0</v>
      </c>
      <c r="K3873" s="6">
        <f>IF(AND(O3873=B$23,Q3873=B$24),MAX(K$3:K3872)+1,0)</f>
        <v>0</v>
      </c>
    </row>
    <row r="3874" spans="10:11" ht="15" customHeight="1" x14ac:dyDescent="0.15">
      <c r="J3874" s="3">
        <f>IF(T3874="",0,IF(INT(LEFT(T3874,C$21))=B$21,MAX(J$3:J3873)+1,0))</f>
        <v>0</v>
      </c>
      <c r="K3874" s="6">
        <f>IF(AND(O3874=B$23,Q3874=B$24),MAX(K$3:K3873)+1,0)</f>
        <v>0</v>
      </c>
    </row>
    <row r="3875" spans="10:11" ht="15" customHeight="1" x14ac:dyDescent="0.15">
      <c r="J3875" s="3">
        <f>IF(T3875="",0,IF(INT(LEFT(T3875,C$21))=B$21,MAX(J$3:J3874)+1,0))</f>
        <v>0</v>
      </c>
      <c r="K3875" s="6">
        <f>IF(AND(O3875=B$23,Q3875=B$24),MAX(K$3:K3874)+1,0)</f>
        <v>0</v>
      </c>
    </row>
    <row r="3876" spans="10:11" ht="15" customHeight="1" x14ac:dyDescent="0.15">
      <c r="J3876" s="3">
        <f>IF(T3876="",0,IF(INT(LEFT(T3876,C$21))=B$21,MAX(J$3:J3875)+1,0))</f>
        <v>0</v>
      </c>
      <c r="K3876" s="6">
        <f>IF(AND(O3876=B$23,Q3876=B$24),MAX(K$3:K3875)+1,0)</f>
        <v>0</v>
      </c>
    </row>
    <row r="3877" spans="10:11" ht="15" customHeight="1" x14ac:dyDescent="0.15">
      <c r="J3877" s="3">
        <f>IF(T3877="",0,IF(INT(LEFT(T3877,C$21))=B$21,MAX(J$3:J3876)+1,0))</f>
        <v>0</v>
      </c>
      <c r="K3877" s="6">
        <f>IF(AND(O3877=B$23,Q3877=B$24),MAX(K$3:K3876)+1,0)</f>
        <v>0</v>
      </c>
    </row>
    <row r="3878" spans="10:11" ht="15" customHeight="1" x14ac:dyDescent="0.15">
      <c r="J3878" s="3">
        <f>IF(T3878="",0,IF(INT(LEFT(T3878,C$21))=B$21,MAX(J$3:J3877)+1,0))</f>
        <v>0</v>
      </c>
      <c r="K3878" s="6">
        <f>IF(AND(O3878=B$23,Q3878=B$24),MAX(K$3:K3877)+1,0)</f>
        <v>0</v>
      </c>
    </row>
    <row r="3879" spans="10:11" ht="15" customHeight="1" x14ac:dyDescent="0.15">
      <c r="J3879" s="3">
        <f>IF(T3879="",0,IF(INT(LEFT(T3879,C$21))=B$21,MAX(J$3:J3878)+1,0))</f>
        <v>0</v>
      </c>
      <c r="K3879" s="6">
        <f>IF(AND(O3879=B$23,Q3879=B$24),MAX(K$3:K3878)+1,0)</f>
        <v>0</v>
      </c>
    </row>
    <row r="3880" spans="10:11" ht="15" customHeight="1" x14ac:dyDescent="0.15">
      <c r="J3880" s="3">
        <f>IF(T3880="",0,IF(INT(LEFT(T3880,C$21))=B$21,MAX(J$3:J3879)+1,0))</f>
        <v>0</v>
      </c>
      <c r="K3880" s="6">
        <f>IF(AND(O3880=B$23,Q3880=B$24),MAX(K$3:K3879)+1,0)</f>
        <v>0</v>
      </c>
    </row>
    <row r="3881" spans="10:11" ht="15" customHeight="1" x14ac:dyDescent="0.15">
      <c r="J3881" s="3">
        <f>IF(T3881="",0,IF(INT(LEFT(T3881,C$21))=B$21,MAX(J$3:J3880)+1,0))</f>
        <v>0</v>
      </c>
      <c r="K3881" s="6">
        <f>IF(AND(O3881=B$23,Q3881=B$24),MAX(K$3:K3880)+1,0)</f>
        <v>0</v>
      </c>
    </row>
    <row r="3882" spans="10:11" ht="15" customHeight="1" x14ac:dyDescent="0.15">
      <c r="J3882" s="3">
        <f>IF(T3882="",0,IF(INT(LEFT(T3882,C$21))=B$21,MAX(J$3:J3881)+1,0))</f>
        <v>0</v>
      </c>
      <c r="K3882" s="6">
        <f>IF(AND(O3882=B$23,Q3882=B$24),MAX(K$3:K3881)+1,0)</f>
        <v>0</v>
      </c>
    </row>
    <row r="3883" spans="10:11" ht="15" customHeight="1" x14ac:dyDescent="0.15">
      <c r="J3883" s="3">
        <f>IF(T3883="",0,IF(INT(LEFT(T3883,C$21))=B$21,MAX(J$3:J3882)+1,0))</f>
        <v>0</v>
      </c>
      <c r="K3883" s="6">
        <f>IF(AND(O3883=B$23,Q3883=B$24),MAX(K$3:K3882)+1,0)</f>
        <v>0</v>
      </c>
    </row>
    <row r="3884" spans="10:11" ht="15" customHeight="1" x14ac:dyDescent="0.15">
      <c r="J3884" s="3">
        <f>IF(T3884="",0,IF(INT(LEFT(T3884,C$21))=B$21,MAX(J$3:J3883)+1,0))</f>
        <v>0</v>
      </c>
      <c r="K3884" s="6">
        <f>IF(AND(O3884=B$23,Q3884=B$24),MAX(K$3:K3883)+1,0)</f>
        <v>0</v>
      </c>
    </row>
    <row r="3885" spans="10:11" ht="15" customHeight="1" x14ac:dyDescent="0.15">
      <c r="J3885" s="3">
        <f>IF(T3885="",0,IF(INT(LEFT(T3885,C$21))=B$21,MAX(J$3:J3884)+1,0))</f>
        <v>0</v>
      </c>
      <c r="K3885" s="6">
        <f>IF(AND(O3885=B$23,Q3885=B$24),MAX(K$3:K3884)+1,0)</f>
        <v>0</v>
      </c>
    </row>
    <row r="3886" spans="10:11" ht="15" customHeight="1" x14ac:dyDescent="0.15">
      <c r="J3886" s="3">
        <f>IF(T3886="",0,IF(INT(LEFT(T3886,C$21))=B$21,MAX(J$3:J3885)+1,0))</f>
        <v>0</v>
      </c>
      <c r="K3886" s="6">
        <f>IF(AND(O3886=B$23,Q3886=B$24),MAX(K$3:K3885)+1,0)</f>
        <v>0</v>
      </c>
    </row>
    <row r="3887" spans="10:11" ht="15" customHeight="1" x14ac:dyDescent="0.15">
      <c r="J3887" s="3">
        <f>IF(T3887="",0,IF(INT(LEFT(T3887,C$21))=B$21,MAX(J$3:J3886)+1,0))</f>
        <v>0</v>
      </c>
      <c r="K3887" s="6">
        <f>IF(AND(O3887=B$23,Q3887=B$24),MAX(K$3:K3886)+1,0)</f>
        <v>0</v>
      </c>
    </row>
    <row r="3888" spans="10:11" ht="15" customHeight="1" x14ac:dyDescent="0.15">
      <c r="J3888" s="3">
        <f>IF(T3888="",0,IF(INT(LEFT(T3888,C$21))=B$21,MAX(J$3:J3887)+1,0))</f>
        <v>0</v>
      </c>
      <c r="K3888" s="6">
        <f>IF(AND(O3888=B$23,Q3888=B$24),MAX(K$3:K3887)+1,0)</f>
        <v>0</v>
      </c>
    </row>
    <row r="3889" spans="10:11" ht="15" customHeight="1" x14ac:dyDescent="0.15">
      <c r="J3889" s="3">
        <f>IF(T3889="",0,IF(INT(LEFT(T3889,C$21))=B$21,MAX(J$3:J3888)+1,0))</f>
        <v>0</v>
      </c>
      <c r="K3889" s="6">
        <f>IF(AND(O3889=B$23,Q3889=B$24),MAX(K$3:K3888)+1,0)</f>
        <v>0</v>
      </c>
    </row>
    <row r="3890" spans="10:11" ht="15" customHeight="1" x14ac:dyDescent="0.15">
      <c r="J3890" s="3">
        <f>IF(T3890="",0,IF(INT(LEFT(T3890,C$21))=B$21,MAX(J$3:J3889)+1,0))</f>
        <v>0</v>
      </c>
      <c r="K3890" s="6">
        <f>IF(AND(O3890=B$23,Q3890=B$24),MAX(K$3:K3889)+1,0)</f>
        <v>0</v>
      </c>
    </row>
    <row r="3891" spans="10:11" ht="15" customHeight="1" x14ac:dyDescent="0.15">
      <c r="J3891" s="3">
        <f>IF(T3891="",0,IF(INT(LEFT(T3891,C$21))=B$21,MAX(J$3:J3890)+1,0))</f>
        <v>0</v>
      </c>
      <c r="K3891" s="6">
        <f>IF(AND(O3891=B$23,Q3891=B$24),MAX(K$3:K3890)+1,0)</f>
        <v>0</v>
      </c>
    </row>
    <row r="3892" spans="10:11" ht="15" customHeight="1" x14ac:dyDescent="0.15">
      <c r="J3892" s="3">
        <f>IF(T3892="",0,IF(INT(LEFT(T3892,C$21))=B$21,MAX(J$3:J3891)+1,0))</f>
        <v>0</v>
      </c>
      <c r="K3892" s="6">
        <f>IF(AND(O3892=B$23,Q3892=B$24),MAX(K$3:K3891)+1,0)</f>
        <v>0</v>
      </c>
    </row>
    <row r="3893" spans="10:11" ht="15" customHeight="1" x14ac:dyDescent="0.15">
      <c r="J3893" s="3">
        <f>IF(T3893="",0,IF(INT(LEFT(T3893,C$21))=B$21,MAX(J$3:J3892)+1,0))</f>
        <v>0</v>
      </c>
      <c r="K3893" s="6">
        <f>IF(AND(O3893=B$23,Q3893=B$24),MAX(K$3:K3892)+1,0)</f>
        <v>0</v>
      </c>
    </row>
    <row r="3894" spans="10:11" ht="15" customHeight="1" x14ac:dyDescent="0.15">
      <c r="J3894" s="3">
        <f>IF(T3894="",0,IF(INT(LEFT(T3894,C$21))=B$21,MAX(J$3:J3893)+1,0))</f>
        <v>0</v>
      </c>
      <c r="K3894" s="6">
        <f>IF(AND(O3894=B$23,Q3894=B$24),MAX(K$3:K3893)+1,0)</f>
        <v>0</v>
      </c>
    </row>
    <row r="3895" spans="10:11" ht="15" customHeight="1" x14ac:dyDescent="0.15">
      <c r="J3895" s="3">
        <f>IF(T3895="",0,IF(INT(LEFT(T3895,C$21))=B$21,MAX(J$3:J3894)+1,0))</f>
        <v>0</v>
      </c>
      <c r="K3895" s="6">
        <f>IF(AND(O3895=B$23,Q3895=B$24),MAX(K$3:K3894)+1,0)</f>
        <v>0</v>
      </c>
    </row>
    <row r="3896" spans="10:11" ht="15" customHeight="1" x14ac:dyDescent="0.15">
      <c r="J3896" s="3">
        <f>IF(T3896="",0,IF(INT(LEFT(T3896,C$21))=B$21,MAX(J$3:J3895)+1,0))</f>
        <v>0</v>
      </c>
      <c r="K3896" s="6">
        <f>IF(AND(O3896=B$23,Q3896=B$24),MAX(K$3:K3895)+1,0)</f>
        <v>0</v>
      </c>
    </row>
    <row r="3897" spans="10:11" ht="15" customHeight="1" x14ac:dyDescent="0.15">
      <c r="J3897" s="3">
        <f>IF(T3897="",0,IF(INT(LEFT(T3897,C$21))=B$21,MAX(J$3:J3896)+1,0))</f>
        <v>0</v>
      </c>
      <c r="K3897" s="6">
        <f>IF(AND(O3897=B$23,Q3897=B$24),MAX(K$3:K3896)+1,0)</f>
        <v>0</v>
      </c>
    </row>
    <row r="3898" spans="10:11" ht="15" customHeight="1" x14ac:dyDescent="0.15">
      <c r="J3898" s="3">
        <f>IF(T3898="",0,IF(INT(LEFT(T3898,C$21))=B$21,MAX(J$3:J3897)+1,0))</f>
        <v>0</v>
      </c>
      <c r="K3898" s="6">
        <f>IF(AND(O3898=B$23,Q3898=B$24),MAX(K$3:K3897)+1,0)</f>
        <v>0</v>
      </c>
    </row>
    <row r="3899" spans="10:11" ht="15" customHeight="1" x14ac:dyDescent="0.15">
      <c r="J3899" s="3">
        <f>IF(T3899="",0,IF(INT(LEFT(T3899,C$21))=B$21,MAX(J$3:J3898)+1,0))</f>
        <v>0</v>
      </c>
      <c r="K3899" s="6">
        <f>IF(AND(O3899=B$23,Q3899=B$24),MAX(K$3:K3898)+1,0)</f>
        <v>0</v>
      </c>
    </row>
    <row r="3900" spans="10:11" ht="15" customHeight="1" x14ac:dyDescent="0.15">
      <c r="J3900" s="3">
        <f>IF(T3900="",0,IF(INT(LEFT(T3900,C$21))=B$21,MAX(J$3:J3899)+1,0))</f>
        <v>0</v>
      </c>
      <c r="K3900" s="6">
        <f>IF(AND(O3900=B$23,Q3900=B$24),MAX(K$3:K3899)+1,0)</f>
        <v>0</v>
      </c>
    </row>
    <row r="3901" spans="10:11" ht="15" customHeight="1" x14ac:dyDescent="0.15">
      <c r="J3901" s="3">
        <f>IF(T3901="",0,IF(INT(LEFT(T3901,C$21))=B$21,MAX(J$3:J3900)+1,0))</f>
        <v>0</v>
      </c>
      <c r="K3901" s="6">
        <f>IF(AND(O3901=B$23,Q3901=B$24),MAX(K$3:K3900)+1,0)</f>
        <v>0</v>
      </c>
    </row>
    <row r="3902" spans="10:11" ht="15" customHeight="1" x14ac:dyDescent="0.15">
      <c r="J3902" s="3">
        <f>IF(T3902="",0,IF(INT(LEFT(T3902,C$21))=B$21,MAX(J$3:J3901)+1,0))</f>
        <v>0</v>
      </c>
      <c r="K3902" s="6">
        <f>IF(AND(O3902=B$23,Q3902=B$24),MAX(K$3:K3901)+1,0)</f>
        <v>0</v>
      </c>
    </row>
    <row r="3903" spans="10:11" ht="15" customHeight="1" x14ac:dyDescent="0.15">
      <c r="J3903" s="3">
        <f>IF(T3903="",0,IF(INT(LEFT(T3903,C$21))=B$21,MAX(J$3:J3902)+1,0))</f>
        <v>0</v>
      </c>
      <c r="K3903" s="6">
        <f>IF(AND(O3903=B$23,Q3903=B$24),MAX(K$3:K3902)+1,0)</f>
        <v>0</v>
      </c>
    </row>
    <row r="3904" spans="10:11" ht="15" customHeight="1" x14ac:dyDescent="0.15">
      <c r="J3904" s="3">
        <f>IF(T3904="",0,IF(INT(LEFT(T3904,C$21))=B$21,MAX(J$3:J3903)+1,0))</f>
        <v>0</v>
      </c>
      <c r="K3904" s="6">
        <f>IF(AND(O3904=B$23,Q3904=B$24),MAX(K$3:K3903)+1,0)</f>
        <v>0</v>
      </c>
    </row>
    <row r="3905" spans="10:11" ht="15" customHeight="1" x14ac:dyDescent="0.15">
      <c r="J3905" s="3">
        <f>IF(T3905="",0,IF(INT(LEFT(T3905,C$21))=B$21,MAX(J$3:J3904)+1,0))</f>
        <v>0</v>
      </c>
      <c r="K3905" s="6">
        <f>IF(AND(O3905=B$23,Q3905=B$24),MAX(K$3:K3904)+1,0)</f>
        <v>0</v>
      </c>
    </row>
    <row r="3906" spans="10:11" ht="15" customHeight="1" x14ac:dyDescent="0.15">
      <c r="J3906" s="3">
        <f>IF(T3906="",0,IF(INT(LEFT(T3906,C$21))=B$21,MAX(J$3:J3905)+1,0))</f>
        <v>0</v>
      </c>
      <c r="K3906" s="6">
        <f>IF(AND(O3906=B$23,Q3906=B$24),MAX(K$3:K3905)+1,0)</f>
        <v>0</v>
      </c>
    </row>
    <row r="3907" spans="10:11" ht="15" customHeight="1" x14ac:dyDescent="0.15">
      <c r="J3907" s="3">
        <f>IF(T3907="",0,IF(INT(LEFT(T3907,C$21))=B$21,MAX(J$3:J3906)+1,0))</f>
        <v>0</v>
      </c>
      <c r="K3907" s="6">
        <f>IF(AND(O3907=B$23,Q3907=B$24),MAX(K$3:K3906)+1,0)</f>
        <v>0</v>
      </c>
    </row>
    <row r="3908" spans="10:11" ht="15" customHeight="1" x14ac:dyDescent="0.15">
      <c r="J3908" s="3">
        <f>IF(T3908="",0,IF(INT(LEFT(T3908,C$21))=B$21,MAX(J$3:J3907)+1,0))</f>
        <v>0</v>
      </c>
      <c r="K3908" s="6">
        <f>IF(AND(O3908=B$23,Q3908=B$24),MAX(K$3:K3907)+1,0)</f>
        <v>0</v>
      </c>
    </row>
    <row r="3909" spans="10:11" ht="15" customHeight="1" x14ac:dyDescent="0.15">
      <c r="J3909" s="3">
        <f>IF(T3909="",0,IF(INT(LEFT(T3909,C$21))=B$21,MAX(J$3:J3908)+1,0))</f>
        <v>0</v>
      </c>
      <c r="K3909" s="6">
        <f>IF(AND(O3909=B$23,Q3909=B$24),MAX(K$3:K3908)+1,0)</f>
        <v>0</v>
      </c>
    </row>
    <row r="3910" spans="10:11" ht="15" customHeight="1" x14ac:dyDescent="0.15">
      <c r="J3910" s="3">
        <f>IF(T3910="",0,IF(INT(LEFT(T3910,C$21))=B$21,MAX(J$3:J3909)+1,0))</f>
        <v>0</v>
      </c>
      <c r="K3910" s="6">
        <f>IF(AND(O3910=B$23,Q3910=B$24),MAX(K$3:K3909)+1,0)</f>
        <v>0</v>
      </c>
    </row>
    <row r="3911" spans="10:11" ht="15" customHeight="1" x14ac:dyDescent="0.15">
      <c r="J3911" s="3">
        <f>IF(T3911="",0,IF(INT(LEFT(T3911,C$21))=B$21,MAX(J$3:J3910)+1,0))</f>
        <v>0</v>
      </c>
      <c r="K3911" s="6">
        <f>IF(AND(O3911=B$23,Q3911=B$24),MAX(K$3:K3910)+1,0)</f>
        <v>0</v>
      </c>
    </row>
    <row r="3912" spans="10:11" ht="15" customHeight="1" x14ac:dyDescent="0.15">
      <c r="J3912" s="3">
        <f>IF(T3912="",0,IF(INT(LEFT(T3912,C$21))=B$21,MAX(J$3:J3911)+1,0))</f>
        <v>0</v>
      </c>
      <c r="K3912" s="6">
        <f>IF(AND(O3912=B$23,Q3912=B$24),MAX(K$3:K3911)+1,0)</f>
        <v>0</v>
      </c>
    </row>
    <row r="3913" spans="10:11" ht="15" customHeight="1" x14ac:dyDescent="0.15">
      <c r="J3913" s="3">
        <f>IF(T3913="",0,IF(INT(LEFT(T3913,C$21))=B$21,MAX(J$3:J3912)+1,0))</f>
        <v>0</v>
      </c>
      <c r="K3913" s="6">
        <f>IF(AND(O3913=B$23,Q3913=B$24),MAX(K$3:K3912)+1,0)</f>
        <v>0</v>
      </c>
    </row>
    <row r="3914" spans="10:11" ht="15" customHeight="1" x14ac:dyDescent="0.15">
      <c r="J3914" s="3">
        <f>IF(T3914="",0,IF(INT(LEFT(T3914,C$21))=B$21,MAX(J$3:J3913)+1,0))</f>
        <v>0</v>
      </c>
      <c r="K3914" s="6">
        <f>IF(AND(O3914=B$23,Q3914=B$24),MAX(K$3:K3913)+1,0)</f>
        <v>0</v>
      </c>
    </row>
    <row r="3915" spans="10:11" ht="15" customHeight="1" x14ac:dyDescent="0.15">
      <c r="J3915" s="3">
        <f>IF(T3915="",0,IF(INT(LEFT(T3915,C$21))=B$21,MAX(J$3:J3914)+1,0))</f>
        <v>0</v>
      </c>
      <c r="K3915" s="6">
        <f>IF(AND(O3915=B$23,Q3915=B$24),MAX(K$3:K3914)+1,0)</f>
        <v>0</v>
      </c>
    </row>
    <row r="3916" spans="10:11" ht="15" customHeight="1" x14ac:dyDescent="0.15">
      <c r="J3916" s="3">
        <f>IF(T3916="",0,IF(INT(LEFT(T3916,C$21))=B$21,MAX(J$3:J3915)+1,0))</f>
        <v>0</v>
      </c>
      <c r="K3916" s="6">
        <f>IF(AND(O3916=B$23,Q3916=B$24),MAX(K$3:K3915)+1,0)</f>
        <v>0</v>
      </c>
    </row>
    <row r="3917" spans="10:11" ht="15" customHeight="1" x14ac:dyDescent="0.15">
      <c r="J3917" s="3">
        <f>IF(T3917="",0,IF(INT(LEFT(T3917,C$21))=B$21,MAX(J$3:J3916)+1,0))</f>
        <v>0</v>
      </c>
      <c r="K3917" s="6">
        <f>IF(AND(O3917=B$23,Q3917=B$24),MAX(K$3:K3916)+1,0)</f>
        <v>0</v>
      </c>
    </row>
    <row r="3918" spans="10:11" ht="15" customHeight="1" x14ac:dyDescent="0.15">
      <c r="J3918" s="3">
        <f>IF(T3918="",0,IF(INT(LEFT(T3918,C$21))=B$21,MAX(J$3:J3917)+1,0))</f>
        <v>0</v>
      </c>
      <c r="K3918" s="6">
        <f>IF(AND(O3918=B$23,Q3918=B$24),MAX(K$3:K3917)+1,0)</f>
        <v>0</v>
      </c>
    </row>
    <row r="3919" spans="10:11" ht="15" customHeight="1" x14ac:dyDescent="0.15">
      <c r="J3919" s="3">
        <f>IF(T3919="",0,IF(INT(LEFT(T3919,C$21))=B$21,MAX(J$3:J3918)+1,0))</f>
        <v>0</v>
      </c>
      <c r="K3919" s="6">
        <f>IF(AND(O3919=B$23,Q3919=B$24),MAX(K$3:K3918)+1,0)</f>
        <v>0</v>
      </c>
    </row>
    <row r="3920" spans="10:11" ht="15" customHeight="1" x14ac:dyDescent="0.15">
      <c r="J3920" s="3">
        <f>IF(T3920="",0,IF(INT(LEFT(T3920,C$21))=B$21,MAX(J$3:J3919)+1,0))</f>
        <v>0</v>
      </c>
      <c r="K3920" s="6">
        <f>IF(AND(O3920=B$23,Q3920=B$24),MAX(K$3:K3919)+1,0)</f>
        <v>0</v>
      </c>
    </row>
    <row r="3921" spans="10:11" ht="15" customHeight="1" x14ac:dyDescent="0.15">
      <c r="J3921" s="3">
        <f>IF(T3921="",0,IF(INT(LEFT(T3921,C$21))=B$21,MAX(J$3:J3920)+1,0))</f>
        <v>0</v>
      </c>
      <c r="K3921" s="6">
        <f>IF(AND(O3921=B$23,Q3921=B$24),MAX(K$3:K3920)+1,0)</f>
        <v>0</v>
      </c>
    </row>
    <row r="3922" spans="10:11" ht="15" customHeight="1" x14ac:dyDescent="0.15">
      <c r="J3922" s="3">
        <f>IF(T3922="",0,IF(INT(LEFT(T3922,C$21))=B$21,MAX(J$3:J3921)+1,0))</f>
        <v>0</v>
      </c>
      <c r="K3922" s="6">
        <f>IF(AND(O3922=B$23,Q3922=B$24),MAX(K$3:K3921)+1,0)</f>
        <v>0</v>
      </c>
    </row>
    <row r="3923" spans="10:11" ht="15" customHeight="1" x14ac:dyDescent="0.15">
      <c r="J3923" s="3">
        <f>IF(T3923="",0,IF(INT(LEFT(T3923,C$21))=B$21,MAX(J$3:J3922)+1,0))</f>
        <v>0</v>
      </c>
      <c r="K3923" s="6">
        <f>IF(AND(O3923=B$23,Q3923=B$24),MAX(K$3:K3922)+1,0)</f>
        <v>0</v>
      </c>
    </row>
    <row r="3924" spans="10:11" ht="15" customHeight="1" x14ac:dyDescent="0.15">
      <c r="J3924" s="3">
        <f>IF(T3924="",0,IF(INT(LEFT(T3924,C$21))=B$21,MAX(J$3:J3923)+1,0))</f>
        <v>0</v>
      </c>
      <c r="K3924" s="6">
        <f>IF(AND(O3924=B$23,Q3924=B$24),MAX(K$3:K3923)+1,0)</f>
        <v>0</v>
      </c>
    </row>
    <row r="3925" spans="10:11" ht="15" customHeight="1" x14ac:dyDescent="0.15">
      <c r="J3925" s="3">
        <f>IF(T3925="",0,IF(INT(LEFT(T3925,C$21))=B$21,MAX(J$3:J3924)+1,0))</f>
        <v>0</v>
      </c>
      <c r="K3925" s="6">
        <f>IF(AND(O3925=B$23,Q3925=B$24),MAX(K$3:K3924)+1,0)</f>
        <v>0</v>
      </c>
    </row>
    <row r="3926" spans="10:11" ht="15" customHeight="1" x14ac:dyDescent="0.15">
      <c r="J3926" s="3">
        <f>IF(T3926="",0,IF(INT(LEFT(T3926,C$21))=B$21,MAX(J$3:J3925)+1,0))</f>
        <v>0</v>
      </c>
      <c r="K3926" s="6">
        <f>IF(AND(O3926=B$23,Q3926=B$24),MAX(K$3:K3925)+1,0)</f>
        <v>0</v>
      </c>
    </row>
    <row r="3927" spans="10:11" ht="15" customHeight="1" x14ac:dyDescent="0.15">
      <c r="J3927" s="3">
        <f>IF(T3927="",0,IF(INT(LEFT(T3927,C$21))=B$21,MAX(J$3:J3926)+1,0))</f>
        <v>0</v>
      </c>
      <c r="K3927" s="6">
        <f>IF(AND(O3927=B$23,Q3927=B$24),MAX(K$3:K3926)+1,0)</f>
        <v>0</v>
      </c>
    </row>
    <row r="3928" spans="10:11" ht="15" customHeight="1" x14ac:dyDescent="0.15">
      <c r="J3928" s="3">
        <f>IF(T3928="",0,IF(INT(LEFT(T3928,C$21))=B$21,MAX(J$3:J3927)+1,0))</f>
        <v>0</v>
      </c>
      <c r="K3928" s="6">
        <f>IF(AND(O3928=B$23,Q3928=B$24),MAX(K$3:K3927)+1,0)</f>
        <v>0</v>
      </c>
    </row>
    <row r="3929" spans="10:11" ht="15" customHeight="1" x14ac:dyDescent="0.15">
      <c r="J3929" s="3">
        <f>IF(T3929="",0,IF(INT(LEFT(T3929,C$21))=B$21,MAX(J$3:J3928)+1,0))</f>
        <v>0</v>
      </c>
      <c r="K3929" s="6">
        <f>IF(AND(O3929=B$23,Q3929=B$24),MAX(K$3:K3928)+1,0)</f>
        <v>0</v>
      </c>
    </row>
    <row r="3930" spans="10:11" ht="15" customHeight="1" x14ac:dyDescent="0.15">
      <c r="J3930" s="3">
        <f>IF(T3930="",0,IF(INT(LEFT(T3930,C$21))=B$21,MAX(J$3:J3929)+1,0))</f>
        <v>0</v>
      </c>
      <c r="K3930" s="6">
        <f>IF(AND(O3930=B$23,Q3930=B$24),MAX(K$3:K3929)+1,0)</f>
        <v>0</v>
      </c>
    </row>
    <row r="3931" spans="10:11" ht="15" customHeight="1" x14ac:dyDescent="0.15">
      <c r="J3931" s="3">
        <f>IF(T3931="",0,IF(INT(LEFT(T3931,C$21))=B$21,MAX(J$3:J3930)+1,0))</f>
        <v>0</v>
      </c>
      <c r="K3931" s="6">
        <f>IF(AND(O3931=B$23,Q3931=B$24),MAX(K$3:K3930)+1,0)</f>
        <v>0</v>
      </c>
    </row>
    <row r="3932" spans="10:11" ht="15" customHeight="1" x14ac:dyDescent="0.15">
      <c r="J3932" s="3">
        <f>IF(T3932="",0,IF(INT(LEFT(T3932,C$21))=B$21,MAX(J$3:J3931)+1,0))</f>
        <v>0</v>
      </c>
      <c r="K3932" s="6">
        <f>IF(AND(O3932=B$23,Q3932=B$24),MAX(K$3:K3931)+1,0)</f>
        <v>0</v>
      </c>
    </row>
    <row r="3933" spans="10:11" ht="15" customHeight="1" x14ac:dyDescent="0.15">
      <c r="J3933" s="3">
        <f>IF(T3933="",0,IF(INT(LEFT(T3933,C$21))=B$21,MAX(J$3:J3932)+1,0))</f>
        <v>0</v>
      </c>
      <c r="K3933" s="6">
        <f>IF(AND(O3933=B$23,Q3933=B$24),MAX(K$3:K3932)+1,0)</f>
        <v>0</v>
      </c>
    </row>
    <row r="3934" spans="10:11" ht="15" customHeight="1" x14ac:dyDescent="0.15">
      <c r="J3934" s="3">
        <f>IF(T3934="",0,IF(INT(LEFT(T3934,C$21))=B$21,MAX(J$3:J3933)+1,0))</f>
        <v>0</v>
      </c>
      <c r="K3934" s="6">
        <f>IF(AND(O3934=B$23,Q3934=B$24),MAX(K$3:K3933)+1,0)</f>
        <v>0</v>
      </c>
    </row>
    <row r="3935" spans="10:11" ht="15" customHeight="1" x14ac:dyDescent="0.15">
      <c r="J3935" s="3">
        <f>IF(T3935="",0,IF(INT(LEFT(T3935,C$21))=B$21,MAX(J$3:J3934)+1,0))</f>
        <v>0</v>
      </c>
      <c r="K3935" s="6">
        <f>IF(AND(O3935=B$23,Q3935=B$24),MAX(K$3:K3934)+1,0)</f>
        <v>0</v>
      </c>
    </row>
    <row r="3936" spans="10:11" ht="15" customHeight="1" x14ac:dyDescent="0.15">
      <c r="J3936" s="3">
        <f>IF(T3936="",0,IF(INT(LEFT(T3936,C$21))=B$21,MAX(J$3:J3935)+1,0))</f>
        <v>0</v>
      </c>
      <c r="K3936" s="6">
        <f>IF(AND(O3936=B$23,Q3936=B$24),MAX(K$3:K3935)+1,0)</f>
        <v>0</v>
      </c>
    </row>
    <row r="3937" spans="10:11" ht="15" customHeight="1" x14ac:dyDescent="0.15">
      <c r="J3937" s="3">
        <f>IF(T3937="",0,IF(INT(LEFT(T3937,C$21))=B$21,MAX(J$3:J3936)+1,0))</f>
        <v>0</v>
      </c>
      <c r="K3937" s="6">
        <f>IF(AND(O3937=B$23,Q3937=B$24),MAX(K$3:K3936)+1,0)</f>
        <v>0</v>
      </c>
    </row>
    <row r="3938" spans="10:11" ht="15" customHeight="1" x14ac:dyDescent="0.15">
      <c r="J3938" s="3">
        <f>IF(T3938="",0,IF(INT(LEFT(T3938,C$21))=B$21,MAX(J$3:J3937)+1,0))</f>
        <v>0</v>
      </c>
      <c r="K3938" s="6">
        <f>IF(AND(O3938=B$23,Q3938=B$24),MAX(K$3:K3937)+1,0)</f>
        <v>0</v>
      </c>
    </row>
    <row r="3939" spans="10:11" ht="15" customHeight="1" x14ac:dyDescent="0.15">
      <c r="J3939" s="3">
        <f>IF(T3939="",0,IF(INT(LEFT(T3939,C$21))=B$21,MAX(J$3:J3938)+1,0))</f>
        <v>0</v>
      </c>
      <c r="K3939" s="6">
        <f>IF(AND(O3939=B$23,Q3939=B$24),MAX(K$3:K3938)+1,0)</f>
        <v>0</v>
      </c>
    </row>
    <row r="3940" spans="10:11" ht="15" customHeight="1" x14ac:dyDescent="0.15">
      <c r="J3940" s="3">
        <f>IF(T3940="",0,IF(INT(LEFT(T3940,C$21))=B$21,MAX(J$3:J3939)+1,0))</f>
        <v>0</v>
      </c>
      <c r="K3940" s="6">
        <f>IF(AND(O3940=B$23,Q3940=B$24),MAX(K$3:K3939)+1,0)</f>
        <v>0</v>
      </c>
    </row>
    <row r="3941" spans="10:11" ht="15" customHeight="1" x14ac:dyDescent="0.15">
      <c r="J3941" s="3">
        <f>IF(T3941="",0,IF(INT(LEFT(T3941,C$21))=B$21,MAX(J$3:J3940)+1,0))</f>
        <v>0</v>
      </c>
      <c r="K3941" s="6">
        <f>IF(AND(O3941=B$23,Q3941=B$24),MAX(K$3:K3940)+1,0)</f>
        <v>0</v>
      </c>
    </row>
    <row r="3942" spans="10:11" ht="15" customHeight="1" x14ac:dyDescent="0.15">
      <c r="J3942" s="3">
        <f>IF(T3942="",0,IF(INT(LEFT(T3942,C$21))=B$21,MAX(J$3:J3941)+1,0))</f>
        <v>0</v>
      </c>
      <c r="K3942" s="6">
        <f>IF(AND(O3942=B$23,Q3942=B$24),MAX(K$3:K3941)+1,0)</f>
        <v>0</v>
      </c>
    </row>
    <row r="3943" spans="10:11" ht="15" customHeight="1" x14ac:dyDescent="0.15">
      <c r="J3943" s="3">
        <f>IF(T3943="",0,IF(INT(LEFT(T3943,C$21))=B$21,MAX(J$3:J3942)+1,0))</f>
        <v>0</v>
      </c>
      <c r="K3943" s="6">
        <f>IF(AND(O3943=B$23,Q3943=B$24),MAX(K$3:K3942)+1,0)</f>
        <v>0</v>
      </c>
    </row>
    <row r="3944" spans="10:11" ht="15" customHeight="1" x14ac:dyDescent="0.15">
      <c r="J3944" s="3">
        <f>IF(T3944="",0,IF(INT(LEFT(T3944,C$21))=B$21,MAX(J$3:J3943)+1,0))</f>
        <v>0</v>
      </c>
      <c r="K3944" s="6">
        <f>IF(AND(O3944=B$23,Q3944=B$24),MAX(K$3:K3943)+1,0)</f>
        <v>0</v>
      </c>
    </row>
    <row r="3945" spans="10:11" ht="15" customHeight="1" x14ac:dyDescent="0.15">
      <c r="J3945" s="3">
        <f>IF(T3945="",0,IF(INT(LEFT(T3945,C$21))=B$21,MAX(J$3:J3944)+1,0))</f>
        <v>0</v>
      </c>
      <c r="K3945" s="6">
        <f>IF(AND(O3945=B$23,Q3945=B$24),MAX(K$3:K3944)+1,0)</f>
        <v>0</v>
      </c>
    </row>
    <row r="3946" spans="10:11" ht="15" customHeight="1" x14ac:dyDescent="0.15">
      <c r="J3946" s="3">
        <f>IF(T3946="",0,IF(INT(LEFT(T3946,C$21))=B$21,MAX(J$3:J3945)+1,0))</f>
        <v>0</v>
      </c>
      <c r="K3946" s="6">
        <f>IF(AND(O3946=B$23,Q3946=B$24),MAX(K$3:K3945)+1,0)</f>
        <v>0</v>
      </c>
    </row>
    <row r="3947" spans="10:11" ht="15" customHeight="1" x14ac:dyDescent="0.15">
      <c r="J3947" s="3">
        <f>IF(T3947="",0,IF(INT(LEFT(T3947,C$21))=B$21,MAX(J$3:J3946)+1,0))</f>
        <v>0</v>
      </c>
      <c r="K3947" s="6">
        <f>IF(AND(O3947=B$23,Q3947=B$24),MAX(K$3:K3946)+1,0)</f>
        <v>0</v>
      </c>
    </row>
    <row r="3948" spans="10:11" ht="15" customHeight="1" x14ac:dyDescent="0.15">
      <c r="J3948" s="3">
        <f>IF(T3948="",0,IF(INT(LEFT(T3948,C$21))=B$21,MAX(J$3:J3947)+1,0))</f>
        <v>0</v>
      </c>
      <c r="K3948" s="6">
        <f>IF(AND(O3948=B$23,Q3948=B$24),MAX(K$3:K3947)+1,0)</f>
        <v>0</v>
      </c>
    </row>
    <row r="3949" spans="10:11" ht="15" customHeight="1" x14ac:dyDescent="0.15">
      <c r="J3949" s="3">
        <f>IF(T3949="",0,IF(INT(LEFT(T3949,C$21))=B$21,MAX(J$3:J3948)+1,0))</f>
        <v>0</v>
      </c>
      <c r="K3949" s="6">
        <f>IF(AND(O3949=B$23,Q3949=B$24),MAX(K$3:K3948)+1,0)</f>
        <v>0</v>
      </c>
    </row>
    <row r="3950" spans="10:11" ht="15" customHeight="1" x14ac:dyDescent="0.15">
      <c r="J3950" s="3">
        <f>IF(T3950="",0,IF(INT(LEFT(T3950,C$21))=B$21,MAX(J$3:J3949)+1,0))</f>
        <v>0</v>
      </c>
      <c r="K3950" s="6">
        <f>IF(AND(O3950=B$23,Q3950=B$24),MAX(K$3:K3949)+1,0)</f>
        <v>0</v>
      </c>
    </row>
    <row r="3951" spans="10:11" ht="15" customHeight="1" x14ac:dyDescent="0.15">
      <c r="J3951" s="3">
        <f>IF(T3951="",0,IF(INT(LEFT(T3951,C$21))=B$21,MAX(J$3:J3950)+1,0))</f>
        <v>0</v>
      </c>
      <c r="K3951" s="6">
        <f>IF(AND(O3951=B$23,Q3951=B$24),MAX(K$3:K3950)+1,0)</f>
        <v>0</v>
      </c>
    </row>
    <row r="3952" spans="10:11" ht="15" customHeight="1" x14ac:dyDescent="0.15">
      <c r="J3952" s="3">
        <f>IF(T3952="",0,IF(INT(LEFT(T3952,C$21))=B$21,MAX(J$3:J3951)+1,0))</f>
        <v>0</v>
      </c>
      <c r="K3952" s="6">
        <f>IF(AND(O3952=B$23,Q3952=B$24),MAX(K$3:K3951)+1,0)</f>
        <v>0</v>
      </c>
    </row>
    <row r="3953" spans="10:11" ht="15" customHeight="1" x14ac:dyDescent="0.15">
      <c r="J3953" s="3">
        <f>IF(T3953="",0,IF(INT(LEFT(T3953,C$21))=B$21,MAX(J$3:J3952)+1,0))</f>
        <v>0</v>
      </c>
      <c r="K3953" s="6">
        <f>IF(AND(O3953=B$23,Q3953=B$24),MAX(K$3:K3952)+1,0)</f>
        <v>0</v>
      </c>
    </row>
    <row r="3954" spans="10:11" ht="15" customHeight="1" x14ac:dyDescent="0.15">
      <c r="J3954" s="3">
        <f>IF(T3954="",0,IF(INT(LEFT(T3954,C$21))=B$21,MAX(J$3:J3953)+1,0))</f>
        <v>0</v>
      </c>
      <c r="K3954" s="6">
        <f>IF(AND(O3954=B$23,Q3954=B$24),MAX(K$3:K3953)+1,0)</f>
        <v>0</v>
      </c>
    </row>
    <row r="3955" spans="10:11" ht="15" customHeight="1" x14ac:dyDescent="0.15">
      <c r="J3955" s="3">
        <f>IF(T3955="",0,IF(INT(LEFT(T3955,C$21))=B$21,MAX(J$3:J3954)+1,0))</f>
        <v>0</v>
      </c>
      <c r="K3955" s="6">
        <f>IF(AND(O3955=B$23,Q3955=B$24),MAX(K$3:K3954)+1,0)</f>
        <v>0</v>
      </c>
    </row>
    <row r="3956" spans="10:11" ht="15" customHeight="1" x14ac:dyDescent="0.15">
      <c r="J3956" s="3">
        <f>IF(T3956="",0,IF(INT(LEFT(T3956,C$21))=B$21,MAX(J$3:J3955)+1,0))</f>
        <v>0</v>
      </c>
      <c r="K3956" s="6">
        <f>IF(AND(O3956=B$23,Q3956=B$24),MAX(K$3:K3955)+1,0)</f>
        <v>0</v>
      </c>
    </row>
    <row r="3957" spans="10:11" ht="15" customHeight="1" x14ac:dyDescent="0.15">
      <c r="J3957" s="3">
        <f>IF(T3957="",0,IF(INT(LEFT(T3957,C$21))=B$21,MAX(J$3:J3956)+1,0))</f>
        <v>0</v>
      </c>
      <c r="K3957" s="6">
        <f>IF(AND(O3957=B$23,Q3957=B$24),MAX(K$3:K3956)+1,0)</f>
        <v>0</v>
      </c>
    </row>
    <row r="3958" spans="10:11" ht="15" customHeight="1" x14ac:dyDescent="0.15">
      <c r="J3958" s="3">
        <f>IF(T3958="",0,IF(INT(LEFT(T3958,C$21))=B$21,MAX(J$3:J3957)+1,0))</f>
        <v>0</v>
      </c>
      <c r="K3958" s="6">
        <f>IF(AND(O3958=B$23,Q3958=B$24),MAX(K$3:K3957)+1,0)</f>
        <v>0</v>
      </c>
    </row>
    <row r="3959" spans="10:11" ht="15" customHeight="1" x14ac:dyDescent="0.15">
      <c r="J3959" s="3">
        <f>IF(T3959="",0,IF(INT(LEFT(T3959,C$21))=B$21,MAX(J$3:J3958)+1,0))</f>
        <v>0</v>
      </c>
      <c r="K3959" s="6">
        <f>IF(AND(O3959=B$23,Q3959=B$24),MAX(K$3:K3958)+1,0)</f>
        <v>0</v>
      </c>
    </row>
    <row r="3960" spans="10:11" ht="15" customHeight="1" x14ac:dyDescent="0.15">
      <c r="J3960" s="3">
        <f>IF(T3960="",0,IF(INT(LEFT(T3960,C$21))=B$21,MAX(J$3:J3959)+1,0))</f>
        <v>0</v>
      </c>
      <c r="K3960" s="6">
        <f>IF(AND(O3960=B$23,Q3960=B$24),MAX(K$3:K3959)+1,0)</f>
        <v>0</v>
      </c>
    </row>
    <row r="3961" spans="10:11" ht="15" customHeight="1" x14ac:dyDescent="0.15">
      <c r="J3961" s="3">
        <f>IF(T3961="",0,IF(INT(LEFT(T3961,C$21))=B$21,MAX(J$3:J3960)+1,0))</f>
        <v>0</v>
      </c>
      <c r="K3961" s="6">
        <f>IF(AND(O3961=B$23,Q3961=B$24),MAX(K$3:K3960)+1,0)</f>
        <v>0</v>
      </c>
    </row>
    <row r="3962" spans="10:11" ht="15" customHeight="1" x14ac:dyDescent="0.15">
      <c r="J3962" s="3">
        <f>IF(T3962="",0,IF(INT(LEFT(T3962,C$21))=B$21,MAX(J$3:J3961)+1,0))</f>
        <v>0</v>
      </c>
      <c r="K3962" s="6">
        <f>IF(AND(O3962=B$23,Q3962=B$24),MAX(K$3:K3961)+1,0)</f>
        <v>0</v>
      </c>
    </row>
    <row r="3963" spans="10:11" ht="15" customHeight="1" x14ac:dyDescent="0.15">
      <c r="J3963" s="3">
        <f>IF(T3963="",0,IF(INT(LEFT(T3963,C$21))=B$21,MAX(J$3:J3962)+1,0))</f>
        <v>0</v>
      </c>
      <c r="K3963" s="6">
        <f>IF(AND(O3963=B$23,Q3963=B$24),MAX(K$3:K3962)+1,0)</f>
        <v>0</v>
      </c>
    </row>
    <row r="3964" spans="10:11" ht="15" customHeight="1" x14ac:dyDescent="0.15">
      <c r="J3964" s="3">
        <f>IF(T3964="",0,IF(INT(LEFT(T3964,C$21))=B$21,MAX(J$3:J3963)+1,0))</f>
        <v>0</v>
      </c>
      <c r="K3964" s="6">
        <f>IF(AND(O3964=B$23,Q3964=B$24),MAX(K$3:K3963)+1,0)</f>
        <v>0</v>
      </c>
    </row>
    <row r="3965" spans="10:11" ht="15" customHeight="1" x14ac:dyDescent="0.15">
      <c r="J3965" s="3">
        <f>IF(T3965="",0,IF(INT(LEFT(T3965,C$21))=B$21,MAX(J$3:J3964)+1,0))</f>
        <v>0</v>
      </c>
      <c r="K3965" s="6">
        <f>IF(AND(O3965=B$23,Q3965=B$24),MAX(K$3:K3964)+1,0)</f>
        <v>0</v>
      </c>
    </row>
    <row r="3966" spans="10:11" ht="15" customHeight="1" x14ac:dyDescent="0.15">
      <c r="J3966" s="3">
        <f>IF(T3966="",0,IF(INT(LEFT(T3966,C$21))=B$21,MAX(J$3:J3965)+1,0))</f>
        <v>0</v>
      </c>
      <c r="K3966" s="6">
        <f>IF(AND(O3966=B$23,Q3966=B$24),MAX(K$3:K3965)+1,0)</f>
        <v>0</v>
      </c>
    </row>
    <row r="3967" spans="10:11" ht="15" customHeight="1" x14ac:dyDescent="0.15">
      <c r="J3967" s="3">
        <f>IF(T3967="",0,IF(INT(LEFT(T3967,C$21))=B$21,MAX(J$3:J3966)+1,0))</f>
        <v>0</v>
      </c>
      <c r="K3967" s="6">
        <f>IF(AND(O3967=B$23,Q3967=B$24),MAX(K$3:K3966)+1,0)</f>
        <v>0</v>
      </c>
    </row>
    <row r="3968" spans="10:11" ht="15" customHeight="1" x14ac:dyDescent="0.15">
      <c r="J3968" s="3">
        <f>IF(T3968="",0,IF(INT(LEFT(T3968,C$21))=B$21,MAX(J$3:J3967)+1,0))</f>
        <v>0</v>
      </c>
      <c r="K3968" s="6">
        <f>IF(AND(O3968=B$23,Q3968=B$24),MAX(K$3:K3967)+1,0)</f>
        <v>0</v>
      </c>
    </row>
    <row r="3969" spans="10:11" ht="15" customHeight="1" x14ac:dyDescent="0.15">
      <c r="J3969" s="3">
        <f>IF(T3969="",0,IF(INT(LEFT(T3969,C$21))=B$21,MAX(J$3:J3968)+1,0))</f>
        <v>0</v>
      </c>
      <c r="K3969" s="6">
        <f>IF(AND(O3969=B$23,Q3969=B$24),MAX(K$3:K3968)+1,0)</f>
        <v>0</v>
      </c>
    </row>
    <row r="3970" spans="10:11" ht="15" customHeight="1" x14ac:dyDescent="0.15">
      <c r="J3970" s="3">
        <f>IF(T3970="",0,IF(INT(LEFT(T3970,C$21))=B$21,MAX(J$3:J3969)+1,0))</f>
        <v>0</v>
      </c>
      <c r="K3970" s="6">
        <f>IF(AND(O3970=B$23,Q3970=B$24),MAX(K$3:K3969)+1,0)</f>
        <v>0</v>
      </c>
    </row>
    <row r="3971" spans="10:11" ht="15" customHeight="1" x14ac:dyDescent="0.15">
      <c r="J3971" s="3">
        <f>IF(T3971="",0,IF(INT(LEFT(T3971,C$21))=B$21,MAX(J$3:J3970)+1,0))</f>
        <v>0</v>
      </c>
      <c r="K3971" s="6">
        <f>IF(AND(O3971=B$23,Q3971=B$24),MAX(K$3:K3970)+1,0)</f>
        <v>0</v>
      </c>
    </row>
    <row r="3972" spans="10:11" ht="15" customHeight="1" x14ac:dyDescent="0.15">
      <c r="J3972" s="3">
        <f>IF(T3972="",0,IF(INT(LEFT(T3972,C$21))=B$21,MAX(J$3:J3971)+1,0))</f>
        <v>0</v>
      </c>
      <c r="K3972" s="6">
        <f>IF(AND(O3972=B$23,Q3972=B$24),MAX(K$3:K3971)+1,0)</f>
        <v>0</v>
      </c>
    </row>
    <row r="3973" spans="10:11" ht="15" customHeight="1" x14ac:dyDescent="0.15">
      <c r="J3973" s="3">
        <f>IF(T3973="",0,IF(INT(LEFT(T3973,C$21))=B$21,MAX(J$3:J3972)+1,0))</f>
        <v>0</v>
      </c>
      <c r="K3973" s="6">
        <f>IF(AND(O3973=B$23,Q3973=B$24),MAX(K$3:K3972)+1,0)</f>
        <v>0</v>
      </c>
    </row>
    <row r="3974" spans="10:11" ht="15" customHeight="1" x14ac:dyDescent="0.15">
      <c r="J3974" s="3">
        <f>IF(T3974="",0,IF(INT(LEFT(T3974,C$21))=B$21,MAX(J$3:J3973)+1,0))</f>
        <v>0</v>
      </c>
      <c r="K3974" s="6">
        <f>IF(AND(O3974=B$23,Q3974=B$24),MAX(K$3:K3973)+1,0)</f>
        <v>0</v>
      </c>
    </row>
    <row r="3975" spans="10:11" ht="15" customHeight="1" x14ac:dyDescent="0.15">
      <c r="J3975" s="3">
        <f>IF(T3975="",0,IF(INT(LEFT(T3975,C$21))=B$21,MAX(J$3:J3974)+1,0))</f>
        <v>0</v>
      </c>
      <c r="K3975" s="6">
        <f>IF(AND(O3975=B$23,Q3975=B$24),MAX(K$3:K3974)+1,0)</f>
        <v>0</v>
      </c>
    </row>
    <row r="3976" spans="10:11" ht="15" customHeight="1" x14ac:dyDescent="0.15">
      <c r="J3976" s="3">
        <f>IF(T3976="",0,IF(INT(LEFT(T3976,C$21))=B$21,MAX(J$3:J3975)+1,0))</f>
        <v>0</v>
      </c>
      <c r="K3976" s="6">
        <f>IF(AND(O3976=B$23,Q3976=B$24),MAX(K$3:K3975)+1,0)</f>
        <v>0</v>
      </c>
    </row>
    <row r="3977" spans="10:11" ht="15" customHeight="1" x14ac:dyDescent="0.15">
      <c r="J3977" s="3">
        <f>IF(T3977="",0,IF(INT(LEFT(T3977,C$21))=B$21,MAX(J$3:J3976)+1,0))</f>
        <v>0</v>
      </c>
      <c r="K3977" s="6">
        <f>IF(AND(O3977=B$23,Q3977=B$24),MAX(K$3:K3976)+1,0)</f>
        <v>0</v>
      </c>
    </row>
    <row r="3978" spans="10:11" ht="15" customHeight="1" x14ac:dyDescent="0.15">
      <c r="J3978" s="3">
        <f>IF(T3978="",0,IF(INT(LEFT(T3978,C$21))=B$21,MAX(J$3:J3977)+1,0))</f>
        <v>0</v>
      </c>
      <c r="K3978" s="6">
        <f>IF(AND(O3978=B$23,Q3978=B$24),MAX(K$3:K3977)+1,0)</f>
        <v>0</v>
      </c>
    </row>
    <row r="3979" spans="10:11" ht="15" customHeight="1" x14ac:dyDescent="0.15">
      <c r="J3979" s="3">
        <f>IF(T3979="",0,IF(INT(LEFT(T3979,C$21))=B$21,MAX(J$3:J3978)+1,0))</f>
        <v>0</v>
      </c>
      <c r="K3979" s="6">
        <f>IF(AND(O3979=B$23,Q3979=B$24),MAX(K$3:K3978)+1,0)</f>
        <v>0</v>
      </c>
    </row>
    <row r="3980" spans="10:11" ht="15" customHeight="1" x14ac:dyDescent="0.15">
      <c r="J3980" s="3">
        <f>IF(T3980="",0,IF(INT(LEFT(T3980,C$21))=B$21,MAX(J$3:J3979)+1,0))</f>
        <v>0</v>
      </c>
      <c r="K3980" s="6">
        <f>IF(AND(O3980=B$23,Q3980=B$24),MAX(K$3:K3979)+1,0)</f>
        <v>0</v>
      </c>
    </row>
    <row r="3981" spans="10:11" ht="15" customHeight="1" x14ac:dyDescent="0.15">
      <c r="J3981" s="3">
        <f>IF(T3981="",0,IF(INT(LEFT(T3981,C$21))=B$21,MAX(J$3:J3980)+1,0))</f>
        <v>0</v>
      </c>
      <c r="K3981" s="6">
        <f>IF(AND(O3981=B$23,Q3981=B$24),MAX(K$3:K3980)+1,0)</f>
        <v>0</v>
      </c>
    </row>
    <row r="3982" spans="10:11" ht="15" customHeight="1" x14ac:dyDescent="0.15">
      <c r="J3982" s="3">
        <f>IF(T3982="",0,IF(INT(LEFT(T3982,C$21))=B$21,MAX(J$3:J3981)+1,0))</f>
        <v>0</v>
      </c>
      <c r="K3982" s="6">
        <f>IF(AND(O3982=B$23,Q3982=B$24),MAX(K$3:K3981)+1,0)</f>
        <v>0</v>
      </c>
    </row>
    <row r="3983" spans="10:11" ht="15" customHeight="1" x14ac:dyDescent="0.15">
      <c r="J3983" s="3">
        <f>IF(T3983="",0,IF(INT(LEFT(T3983,C$21))=B$21,MAX(J$3:J3982)+1,0))</f>
        <v>0</v>
      </c>
      <c r="K3983" s="6">
        <f>IF(AND(O3983=B$23,Q3983=B$24),MAX(K$3:K3982)+1,0)</f>
        <v>0</v>
      </c>
    </row>
    <row r="3984" spans="10:11" ht="15" customHeight="1" x14ac:dyDescent="0.15">
      <c r="J3984" s="3">
        <f>IF(T3984="",0,IF(INT(LEFT(T3984,C$21))=B$21,MAX(J$3:J3983)+1,0))</f>
        <v>0</v>
      </c>
      <c r="K3984" s="6">
        <f>IF(AND(O3984=B$23,Q3984=B$24),MAX(K$3:K3983)+1,0)</f>
        <v>0</v>
      </c>
    </row>
    <row r="3985" spans="10:11" ht="15" customHeight="1" x14ac:dyDescent="0.15">
      <c r="J3985" s="3">
        <f>IF(T3985="",0,IF(INT(LEFT(T3985,C$21))=B$21,MAX(J$3:J3984)+1,0))</f>
        <v>0</v>
      </c>
      <c r="K3985" s="6">
        <f>IF(AND(O3985=B$23,Q3985=B$24),MAX(K$3:K3984)+1,0)</f>
        <v>0</v>
      </c>
    </row>
    <row r="3986" spans="10:11" ht="15" customHeight="1" x14ac:dyDescent="0.15">
      <c r="J3986" s="3">
        <f>IF(T3986="",0,IF(INT(LEFT(T3986,C$21))=B$21,MAX(J$3:J3985)+1,0))</f>
        <v>0</v>
      </c>
      <c r="K3986" s="6">
        <f>IF(AND(O3986=B$23,Q3986=B$24),MAX(K$3:K3985)+1,0)</f>
        <v>0</v>
      </c>
    </row>
    <row r="3987" spans="10:11" ht="15" customHeight="1" x14ac:dyDescent="0.15">
      <c r="J3987" s="3">
        <f>IF(T3987="",0,IF(INT(LEFT(T3987,C$21))=B$21,MAX(J$3:J3986)+1,0))</f>
        <v>0</v>
      </c>
      <c r="K3987" s="6">
        <f>IF(AND(O3987=B$23,Q3987=B$24),MAX(K$3:K3986)+1,0)</f>
        <v>0</v>
      </c>
    </row>
    <row r="3988" spans="10:11" ht="15" customHeight="1" x14ac:dyDescent="0.15">
      <c r="J3988" s="3">
        <f>IF(T3988="",0,IF(INT(LEFT(T3988,C$21))=B$21,MAX(J$3:J3987)+1,0))</f>
        <v>0</v>
      </c>
      <c r="K3988" s="6">
        <f>IF(AND(O3988=B$23,Q3988=B$24),MAX(K$3:K3987)+1,0)</f>
        <v>0</v>
      </c>
    </row>
    <row r="3989" spans="10:11" ht="15" customHeight="1" x14ac:dyDescent="0.15">
      <c r="J3989" s="3">
        <f>IF(T3989="",0,IF(INT(LEFT(T3989,C$21))=B$21,MAX(J$3:J3988)+1,0))</f>
        <v>0</v>
      </c>
      <c r="K3989" s="6">
        <f>IF(AND(O3989=B$23,Q3989=B$24),MAX(K$3:K3988)+1,0)</f>
        <v>0</v>
      </c>
    </row>
    <row r="3990" spans="10:11" ht="15" customHeight="1" x14ac:dyDescent="0.15">
      <c r="J3990" s="3">
        <f>IF(T3990="",0,IF(INT(LEFT(T3990,C$21))=B$21,MAX(J$3:J3989)+1,0))</f>
        <v>0</v>
      </c>
      <c r="K3990" s="6">
        <f>IF(AND(O3990=B$23,Q3990=B$24),MAX(K$3:K3989)+1,0)</f>
        <v>0</v>
      </c>
    </row>
    <row r="3991" spans="10:11" ht="15" customHeight="1" x14ac:dyDescent="0.15">
      <c r="J3991" s="3">
        <f>IF(T3991="",0,IF(INT(LEFT(T3991,C$21))=B$21,MAX(J$3:J3990)+1,0))</f>
        <v>0</v>
      </c>
      <c r="K3991" s="6">
        <f>IF(AND(O3991=B$23,Q3991=B$24),MAX(K$3:K3990)+1,0)</f>
        <v>0</v>
      </c>
    </row>
    <row r="3992" spans="10:11" ht="15" customHeight="1" x14ac:dyDescent="0.15">
      <c r="J3992" s="3">
        <f>IF(T3992="",0,IF(INT(LEFT(T3992,C$21))=B$21,MAX(J$3:J3991)+1,0))</f>
        <v>0</v>
      </c>
      <c r="K3992" s="6">
        <f>IF(AND(O3992=B$23,Q3992=B$24),MAX(K$3:K3991)+1,0)</f>
        <v>0</v>
      </c>
    </row>
    <row r="3993" spans="10:11" ht="15" customHeight="1" x14ac:dyDescent="0.15">
      <c r="J3993" s="3">
        <f>IF(T3993="",0,IF(INT(LEFT(T3993,C$21))=B$21,MAX(J$3:J3992)+1,0))</f>
        <v>0</v>
      </c>
      <c r="K3993" s="6">
        <f>IF(AND(O3993=B$23,Q3993=B$24),MAX(K$3:K3992)+1,0)</f>
        <v>0</v>
      </c>
    </row>
    <row r="3994" spans="10:11" ht="15" customHeight="1" x14ac:dyDescent="0.15">
      <c r="J3994" s="3">
        <f>IF(T3994="",0,IF(INT(LEFT(T3994,C$21))=B$21,MAX(J$3:J3993)+1,0))</f>
        <v>0</v>
      </c>
      <c r="K3994" s="6">
        <f>IF(AND(O3994=B$23,Q3994=B$24),MAX(K$3:K3993)+1,0)</f>
        <v>0</v>
      </c>
    </row>
    <row r="3995" spans="10:11" ht="15" customHeight="1" x14ac:dyDescent="0.15">
      <c r="J3995" s="3">
        <f>IF(T3995="",0,IF(INT(LEFT(T3995,C$21))=B$21,MAX(J$3:J3994)+1,0))</f>
        <v>0</v>
      </c>
      <c r="K3995" s="6">
        <f>IF(AND(O3995=B$23,Q3995=B$24),MAX(K$3:K3994)+1,0)</f>
        <v>0</v>
      </c>
    </row>
    <row r="3996" spans="10:11" ht="15" customHeight="1" x14ac:dyDescent="0.15">
      <c r="J3996" s="3">
        <f>IF(T3996="",0,IF(INT(LEFT(T3996,C$21))=B$21,MAX(J$3:J3995)+1,0))</f>
        <v>0</v>
      </c>
      <c r="K3996" s="6">
        <f>IF(AND(O3996=B$23,Q3996=B$24),MAX(K$3:K3995)+1,0)</f>
        <v>0</v>
      </c>
    </row>
    <row r="3997" spans="10:11" ht="15" customHeight="1" x14ac:dyDescent="0.15">
      <c r="J3997" s="3">
        <f>IF(T3997="",0,IF(INT(LEFT(T3997,C$21))=B$21,MAX(J$3:J3996)+1,0))</f>
        <v>0</v>
      </c>
      <c r="K3997" s="6">
        <f>IF(AND(O3997=B$23,Q3997=B$24),MAX(K$3:K3996)+1,0)</f>
        <v>0</v>
      </c>
    </row>
    <row r="3998" spans="10:11" ht="15" customHeight="1" x14ac:dyDescent="0.15">
      <c r="J3998" s="3">
        <f>IF(T3998="",0,IF(INT(LEFT(T3998,C$21))=B$21,MAX(J$3:J3997)+1,0))</f>
        <v>0</v>
      </c>
      <c r="K3998" s="6">
        <f>IF(AND(O3998=B$23,Q3998=B$24),MAX(K$3:K3997)+1,0)</f>
        <v>0</v>
      </c>
    </row>
    <row r="3999" spans="10:11" ht="15" customHeight="1" x14ac:dyDescent="0.15">
      <c r="J3999" s="3">
        <f>IF(T3999="",0,IF(INT(LEFT(T3999,C$21))=B$21,MAX(J$3:J3998)+1,0))</f>
        <v>0</v>
      </c>
      <c r="K3999" s="6">
        <f>IF(AND(O3999=B$23,Q3999=B$24),MAX(K$3:K3998)+1,0)</f>
        <v>0</v>
      </c>
    </row>
    <row r="4000" spans="10:11" ht="15" customHeight="1" x14ac:dyDescent="0.15">
      <c r="J4000" s="3">
        <f>IF(T4000="",0,IF(INT(LEFT(T4000,C$21))=B$21,MAX(J$3:J3999)+1,0))</f>
        <v>0</v>
      </c>
      <c r="K4000" s="6">
        <f>IF(AND(O4000=B$23,Q4000=B$24),MAX(K$3:K3999)+1,0)</f>
        <v>0</v>
      </c>
    </row>
  </sheetData>
  <sheetCalcPr fullCalcOnLoad="1"/>
  <sheetProtection password="9BFE" sheet="1" objects="1" scenarios="1"/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命名范围</vt:lpstr>
      </vt:variant>
      <vt:variant>
        <vt:i4>12</vt:i4>
      </vt:variant>
    </vt:vector>
  </HeadingPairs>
  <TitlesOfParts>
    <vt:vector size="30" baseType="lpstr">
      <vt:lpstr>主页</vt:lpstr>
      <vt:lpstr>录入</vt:lpstr>
      <vt:lpstr>凭证</vt:lpstr>
      <vt:lpstr>账簿</vt:lpstr>
      <vt:lpstr>结转</vt:lpstr>
      <vt:lpstr>科目</vt:lpstr>
      <vt:lpstr>封面</vt:lpstr>
      <vt:lpstr>目录</vt:lpstr>
      <vt:lpstr>科目汇总表</vt:lpstr>
      <vt:lpstr>利润表</vt:lpstr>
      <vt:lpstr>资产负债表</vt:lpstr>
      <vt:lpstr>使用说明</vt:lpstr>
      <vt:lpstr>密码</vt:lpstr>
      <vt:lpstr>data1</vt:lpstr>
      <vt:lpstr>data2</vt:lpstr>
      <vt:lpstr>km</vt:lpstr>
      <vt:lpstr>km2</vt:lpstr>
      <vt:lpstr>data</vt:lpstr>
      <vt:lpstr>封面!Print_Area</vt:lpstr>
      <vt:lpstr>科目!Print_Area</vt:lpstr>
      <vt:lpstr>科目汇总表!Print_Area</vt:lpstr>
      <vt:lpstr>利润表!Print_Area</vt:lpstr>
      <vt:lpstr>目录!Print_Area</vt:lpstr>
      <vt:lpstr>凭证!Print_Area</vt:lpstr>
      <vt:lpstr>使用说明!Print_Area</vt:lpstr>
      <vt:lpstr>账簿!Print_Area</vt:lpstr>
      <vt:lpstr>主页!Print_Area</vt:lpstr>
      <vt:lpstr>资产负债表!Print_Area</vt:lpstr>
      <vt:lpstr>科目!Print_Titles</vt:lpstr>
      <vt:lpstr>目录!Print_Titles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2019-04-03T08:12:55Z</cp:lastPrinted>
  <dcterms:created xsi:type="dcterms:W3CDTF">1996-12-17T01:32:42Z</dcterms:created>
  <dcterms:modified xsi:type="dcterms:W3CDTF">2021-12-16T06:59:59Z</dcterms:modified>
</cp:coreProperties>
</file>