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Investment Decision" sheetId="2" r:id="rId1"/>
  </sheets>
  <calcPr calcId="144525"/>
</workbook>
</file>

<file path=xl/calcChain.xml><?xml version="1.0" encoding="utf-8"?>
<calcChain xmlns="http://schemas.openxmlformats.org/spreadsheetml/2006/main">
  <c r="G96" i="2" l="1"/>
  <c r="F96" i="2"/>
  <c r="C96" i="2"/>
  <c r="B96" i="2"/>
  <c r="G91" i="2"/>
  <c r="G92" i="2" s="1"/>
  <c r="G93" i="2" s="1"/>
  <c r="G94" i="2" s="1"/>
  <c r="G90" i="2"/>
  <c r="G89" i="2"/>
  <c r="F91" i="2"/>
  <c r="F92" i="2"/>
  <c r="F93" i="2"/>
  <c r="F94" i="2"/>
  <c r="F90" i="2"/>
  <c r="F89" i="2"/>
  <c r="C91" i="2"/>
  <c r="C92" i="2" s="1"/>
  <c r="C93" i="2" s="1"/>
  <c r="C94" i="2" s="1"/>
  <c r="C90" i="2"/>
  <c r="C89" i="2"/>
  <c r="B91" i="2"/>
  <c r="B92" i="2" s="1"/>
  <c r="B93" i="2" s="1"/>
  <c r="B94" i="2" s="1"/>
  <c r="B90" i="2"/>
  <c r="B89" i="2"/>
  <c r="G84" i="2"/>
  <c r="G83" i="2"/>
  <c r="G82" i="2"/>
  <c r="G81" i="2"/>
  <c r="G80" i="2"/>
  <c r="G79" i="2"/>
  <c r="G78" i="2"/>
  <c r="G77" i="2"/>
  <c r="F84" i="2"/>
  <c r="F83" i="2"/>
  <c r="F82" i="2"/>
  <c r="F81" i="2"/>
  <c r="F80" i="2"/>
  <c r="F79" i="2"/>
  <c r="F78" i="2"/>
  <c r="F77" i="2"/>
  <c r="C84" i="2"/>
  <c r="C83" i="2"/>
  <c r="C82" i="2"/>
  <c r="C81" i="2"/>
  <c r="C80" i="2"/>
  <c r="C79" i="2"/>
  <c r="C78" i="2"/>
  <c r="B84" i="2"/>
  <c r="C77" i="2"/>
  <c r="B83" i="2"/>
  <c r="B82" i="2"/>
  <c r="B81" i="2"/>
  <c r="B80" i="2"/>
  <c r="B79" i="2"/>
  <c r="B78" i="2"/>
  <c r="B77" i="2"/>
  <c r="F50" i="2"/>
  <c r="G69" i="2" l="1"/>
  <c r="E62" i="2"/>
  <c r="F62" i="2" s="1"/>
  <c r="C63" i="2"/>
  <c r="D63" i="2" s="1"/>
  <c r="D62" i="2"/>
  <c r="G57" i="2"/>
  <c r="F51" i="2"/>
  <c r="F52" i="2"/>
  <c r="F53" i="2"/>
  <c r="F54" i="2"/>
  <c r="F55" i="2"/>
  <c r="D55" i="2"/>
  <c r="G55" i="2" s="1"/>
  <c r="D54" i="2"/>
  <c r="G54" i="2" s="1"/>
  <c r="D53" i="2"/>
  <c r="D52" i="2"/>
  <c r="G52" i="2" s="1"/>
  <c r="D51" i="2"/>
  <c r="G51" i="2" s="1"/>
  <c r="D50" i="2"/>
  <c r="G50" i="2" s="1"/>
  <c r="C34" i="2"/>
  <c r="D34" i="2" s="1"/>
  <c r="E33" i="2"/>
  <c r="F33" i="2" s="1"/>
  <c r="D33" i="2"/>
  <c r="B18" i="2"/>
  <c r="G28" i="2" s="1"/>
  <c r="F22" i="2"/>
  <c r="F23" i="2"/>
  <c r="F24" i="2"/>
  <c r="F25" i="2"/>
  <c r="F26" i="2"/>
  <c r="F21" i="2"/>
  <c r="D26" i="2"/>
  <c r="D25" i="2"/>
  <c r="G25" i="2" s="1"/>
  <c r="D24" i="2"/>
  <c r="D23" i="2"/>
  <c r="G23" i="2" s="1"/>
  <c r="D22" i="2"/>
  <c r="D21" i="2"/>
  <c r="C18" i="2"/>
  <c r="D5" i="2"/>
  <c r="D6" i="2"/>
  <c r="D7" i="2"/>
  <c r="D8" i="2"/>
  <c r="D9" i="2"/>
  <c r="D4" i="2"/>
  <c r="G53" i="2" l="1"/>
  <c r="G56" i="2" s="1"/>
  <c r="G58" i="2" s="1"/>
  <c r="G5" i="2" s="1"/>
  <c r="G62" i="2"/>
  <c r="G40" i="2"/>
  <c r="E63" i="2"/>
  <c r="C64" i="2"/>
  <c r="C65" i="2" s="1"/>
  <c r="D65" i="2" s="1"/>
  <c r="G24" i="2"/>
  <c r="G21" i="2"/>
  <c r="G33" i="2"/>
  <c r="G22" i="2"/>
  <c r="G26" i="2"/>
  <c r="C35" i="2"/>
  <c r="C36" i="2" s="1"/>
  <c r="C37" i="2" s="1"/>
  <c r="E34" i="2"/>
  <c r="D35" i="2"/>
  <c r="G27" i="2" l="1"/>
  <c r="G29" i="2" s="1"/>
  <c r="G4" i="2" s="1"/>
  <c r="D64" i="2"/>
  <c r="C66" i="2"/>
  <c r="C67" i="2" s="1"/>
  <c r="D67" i="2" s="1"/>
  <c r="E64" i="2"/>
  <c r="F63" i="2"/>
  <c r="G63" i="2" s="1"/>
  <c r="D36" i="2"/>
  <c r="D66" i="2"/>
  <c r="F34" i="2"/>
  <c r="G34" i="2" s="1"/>
  <c r="E35" i="2"/>
  <c r="C38" i="2"/>
  <c r="D38" i="2" s="1"/>
  <c r="D37" i="2"/>
  <c r="E65" i="2" l="1"/>
  <c r="F64" i="2"/>
  <c r="G64" i="2" s="1"/>
  <c r="E36" i="2"/>
  <c r="F35" i="2"/>
  <c r="G35" i="2" s="1"/>
  <c r="E66" i="2" l="1"/>
  <c r="F65" i="2"/>
  <c r="G65" i="2" s="1"/>
  <c r="E37" i="2"/>
  <c r="F36" i="2"/>
  <c r="G36" i="2" s="1"/>
  <c r="E67" i="2" l="1"/>
  <c r="F67" i="2" s="1"/>
  <c r="G67" i="2" s="1"/>
  <c r="F66" i="2"/>
  <c r="G66" i="2" s="1"/>
  <c r="E38" i="2"/>
  <c r="F38" i="2" s="1"/>
  <c r="G38" i="2" s="1"/>
  <c r="F37" i="2"/>
  <c r="G37" i="2" s="1"/>
  <c r="G68" i="2" l="1"/>
  <c r="G70" i="2" s="1"/>
  <c r="G7" i="2" s="1"/>
  <c r="G39" i="2"/>
  <c r="G41" i="2" s="1"/>
  <c r="G6" i="2" s="1"/>
</calcChain>
</file>

<file path=xl/sharedStrings.xml><?xml version="1.0" encoding="utf-8"?>
<sst xmlns="http://schemas.openxmlformats.org/spreadsheetml/2006/main" count="82" uniqueCount="32">
  <si>
    <t>NPV</t>
  </si>
  <si>
    <t>Year</t>
  </si>
  <si>
    <t>Annual Demand</t>
  </si>
  <si>
    <t>Revenue</t>
  </si>
  <si>
    <t>Option 1</t>
  </si>
  <si>
    <t>Tanks Manufacture</t>
  </si>
  <si>
    <t>Selling Price/per tank</t>
  </si>
  <si>
    <t>Operating and Manufacturing cost/per tank</t>
  </si>
  <si>
    <t>Total Cost</t>
  </si>
  <si>
    <t>Cash Flow</t>
  </si>
  <si>
    <t>Required Rate of Return</t>
  </si>
  <si>
    <t>Manufacturing cost increase 5%</t>
  </si>
  <si>
    <t>Option 2</t>
  </si>
  <si>
    <t>Income As per NPV Method for 6 Years</t>
  </si>
  <si>
    <t>Option 1 when 5% inc. in SP &amp; OPC</t>
  </si>
  <si>
    <t>Option 2 when 5% inc. in SP &amp; OPC</t>
  </si>
  <si>
    <t>AMT</t>
  </si>
  <si>
    <t>Machinee</t>
  </si>
  <si>
    <t>Machine cost</t>
  </si>
  <si>
    <t>Cash Out Flow</t>
  </si>
  <si>
    <t>PV of 6 Years Cash InFlow</t>
  </si>
  <si>
    <t>Total</t>
  </si>
  <si>
    <t>IRR Calculation</t>
  </si>
  <si>
    <t>option 2</t>
  </si>
  <si>
    <t>Cash inflow</t>
  </si>
  <si>
    <t xml:space="preserve">IRR </t>
  </si>
  <si>
    <t>IRR</t>
  </si>
  <si>
    <t>Payback Period</t>
  </si>
  <si>
    <t>Cash inflow @ 5% INC.</t>
  </si>
  <si>
    <t>Cumulative Cash inflow</t>
  </si>
  <si>
    <t>Cumulative Cash inflow @ 5% INC.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</si>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</sst>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₹&quot;\ #,##0.00;[Red]&quot;₹&quot;\ \-#,##0.00"/>
    <numFmt numFmtId="164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9" fontId="0" fillId="0" borderId="4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4" fontId="0" fillId="0" borderId="6" xfId="0" applyNumberFormat="1" applyFont="1" applyFill="1" applyBorder="1" applyAlignment="1">
      <alignment horizontal="center" vertical="center"/>
    </xf>
    <xf numFmtId="164" fontId="0" fillId="0" borderId="7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164" fontId="0" fillId="0" borderId="7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8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164" fontId="0" fillId="0" borderId="10" xfId="0" applyNumberFormat="1" applyFont="1" applyFill="1" applyBorder="1" applyAlignment="1">
      <alignment horizontal="center" vertical="center"/>
    </xf>
    <xf numFmtId="164" fontId="0" fillId="0" borderId="10" xfId="0" applyNumberFormat="1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0" xfId="0" applyNumberFormat="1" applyBorder="1" applyAlignment="1">
      <alignment horizontal="right" vertical="center"/>
    </xf>
    <xf numFmtId="0" fontId="0" fillId="0" borderId="4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9" fontId="0" fillId="2" borderId="4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7"/>
  <sheetViews>
    <sheetView showGridLines="0" tabSelected="1" topLeftCell="A58" zoomScale="115" zoomScaleNormal="115" workbookViewId="0">
      <selection activeCell="H13" sqref="H13"/>
    </sheetView>
  </sheetViews>
  <sheetFormatPr defaultRowHeight="14.4" x14ac:dyDescent="0.3"/>
  <cols>
    <col min="1" max="1" width="10.21875" style="7" customWidth="1"/>
    <col min="2" max="2" width="16.6640625" style="7" bestFit="1" customWidth="1"/>
    <col min="3" max="3" width="19.109375" style="7" bestFit="1" customWidth="1"/>
    <col min="4" max="4" width="17.109375" style="7" bestFit="1" customWidth="1"/>
    <col min="5" max="5" width="22.44140625" style="6" customWidth="1"/>
    <col min="6" max="6" width="31.109375" style="7" customWidth="1"/>
    <col min="7" max="7" width="19.77734375" style="7" bestFit="1" customWidth="1"/>
    <col min="8" max="8" width="24.6640625" style="7" bestFit="1" customWidth="1"/>
    <col min="9" max="9" width="21.44140625" style="7" bestFit="1" customWidth="1"/>
    <col min="10" max="10" width="14.44140625" style="7" bestFit="1" customWidth="1"/>
    <col min="11" max="16384" width="8.88671875" style="7"/>
  </cols>
  <sheetData>
    <row r="3" spans="1:7" ht="28.8" x14ac:dyDescent="0.3">
      <c r="A3" s="4" t="s">
        <v>1</v>
      </c>
      <c r="B3" s="4" t="s">
        <v>2</v>
      </c>
      <c r="C3" s="4" t="s">
        <v>6</v>
      </c>
      <c r="D3" s="4" t="s">
        <v>3</v>
      </c>
      <c r="E3" s="4" t="s">
        <v>10</v>
      </c>
      <c r="F3" s="4" t="s">
        <v>13</v>
      </c>
      <c r="G3" s="22" t="s">
        <v>16</v>
      </c>
    </row>
    <row r="4" spans="1:7" x14ac:dyDescent="0.3">
      <c r="A4" s="44">
        <v>1</v>
      </c>
      <c r="B4" s="44">
        <v>120000</v>
      </c>
      <c r="C4" s="47">
        <v>700</v>
      </c>
      <c r="D4" s="47">
        <f>B4*C4</f>
        <v>84000000</v>
      </c>
      <c r="E4" s="1">
        <v>0.12</v>
      </c>
      <c r="F4" s="49" t="s">
        <v>4</v>
      </c>
      <c r="G4" s="8">
        <f>G29</f>
        <v>21405865.005742028</v>
      </c>
    </row>
    <row r="5" spans="1:7" x14ac:dyDescent="0.3">
      <c r="A5" s="44">
        <v>2</v>
      </c>
      <c r="B5" s="44">
        <v>120000</v>
      </c>
      <c r="C5" s="47">
        <v>700</v>
      </c>
      <c r="D5" s="47">
        <f t="shared" ref="D5:D9" si="0">B5*C5</f>
        <v>84000000</v>
      </c>
      <c r="F5" s="49" t="s">
        <v>12</v>
      </c>
      <c r="G5" s="8">
        <f>G58</f>
        <v>21007997.735102758</v>
      </c>
    </row>
    <row r="6" spans="1:7" x14ac:dyDescent="0.3">
      <c r="A6" s="44">
        <v>3</v>
      </c>
      <c r="B6" s="44">
        <v>120000</v>
      </c>
      <c r="C6" s="47">
        <v>700</v>
      </c>
      <c r="D6" s="47">
        <f t="shared" si="0"/>
        <v>84000000</v>
      </c>
      <c r="F6" s="49" t="s">
        <v>14</v>
      </c>
      <c r="G6" s="8">
        <f>G41</f>
        <v>30815767.049789414</v>
      </c>
    </row>
    <row r="7" spans="1:7" x14ac:dyDescent="0.3">
      <c r="A7" s="44">
        <v>4</v>
      </c>
      <c r="B7" s="44">
        <v>120000</v>
      </c>
      <c r="C7" s="47">
        <v>700</v>
      </c>
      <c r="D7" s="47">
        <f t="shared" si="0"/>
        <v>84000000</v>
      </c>
      <c r="F7" s="50" t="s">
        <v>15</v>
      </c>
      <c r="G7" s="9">
        <f>G70</f>
        <v>33839682.340621933</v>
      </c>
    </row>
    <row r="8" spans="1:7" x14ac:dyDescent="0.3">
      <c r="A8" s="44">
        <v>5</v>
      </c>
      <c r="B8" s="44">
        <v>120000</v>
      </c>
      <c r="C8" s="47">
        <v>700</v>
      </c>
      <c r="D8" s="47">
        <f t="shared" si="0"/>
        <v>84000000</v>
      </c>
    </row>
    <row r="9" spans="1:7" x14ac:dyDescent="0.3">
      <c r="A9" s="46">
        <v>6</v>
      </c>
      <c r="B9" s="46">
        <v>120000</v>
      </c>
      <c r="C9" s="54">
        <v>700</v>
      </c>
      <c r="D9" s="54">
        <f t="shared" si="0"/>
        <v>84000000</v>
      </c>
    </row>
    <row r="11" spans="1:7" x14ac:dyDescent="0.3">
      <c r="A11" s="55" t="s">
        <v>4</v>
      </c>
      <c r="B11" s="55"/>
      <c r="C11" s="55"/>
      <c r="D11" s="55"/>
      <c r="E11" s="55"/>
      <c r="F11" s="55"/>
      <c r="G11" s="55"/>
    </row>
    <row r="13" spans="1:7" x14ac:dyDescent="0.3">
      <c r="A13" s="4" t="s">
        <v>17</v>
      </c>
      <c r="B13" s="4" t="s">
        <v>18</v>
      </c>
      <c r="C13" s="4" t="s">
        <v>5</v>
      </c>
      <c r="D13" s="2"/>
    </row>
    <row r="14" spans="1:7" x14ac:dyDescent="0.3">
      <c r="A14" s="37">
        <v>1</v>
      </c>
      <c r="B14" s="40">
        <v>15000000</v>
      </c>
      <c r="C14" s="37">
        <v>30000</v>
      </c>
    </row>
    <row r="15" spans="1:7" x14ac:dyDescent="0.3">
      <c r="A15" s="37">
        <v>2</v>
      </c>
      <c r="B15" s="40">
        <v>15000000</v>
      </c>
      <c r="C15" s="37">
        <v>30000</v>
      </c>
    </row>
    <row r="16" spans="1:7" x14ac:dyDescent="0.3">
      <c r="A16" s="37">
        <v>3</v>
      </c>
      <c r="B16" s="40">
        <v>15000000</v>
      </c>
      <c r="C16" s="37">
        <v>30000</v>
      </c>
    </row>
    <row r="17" spans="1:10" x14ac:dyDescent="0.3">
      <c r="A17" s="37">
        <v>4</v>
      </c>
      <c r="B17" s="40">
        <v>15000000</v>
      </c>
      <c r="C17" s="37">
        <v>30000</v>
      </c>
    </row>
    <row r="18" spans="1:10" x14ac:dyDescent="0.3">
      <c r="A18" s="52" t="s">
        <v>21</v>
      </c>
      <c r="B18" s="53">
        <f>SUM(B14:B17)</f>
        <v>60000000</v>
      </c>
      <c r="C18" s="52">
        <f>SUM(C14:C17)</f>
        <v>120000</v>
      </c>
    </row>
    <row r="20" spans="1:10" ht="43.2" x14ac:dyDescent="0.3">
      <c r="A20" s="4" t="s">
        <v>1</v>
      </c>
      <c r="B20" s="4" t="s">
        <v>2</v>
      </c>
      <c r="C20" s="4" t="s">
        <v>6</v>
      </c>
      <c r="D20" s="4" t="s">
        <v>3</v>
      </c>
      <c r="E20" s="4" t="s">
        <v>7</v>
      </c>
      <c r="F20" s="4" t="s">
        <v>8</v>
      </c>
      <c r="G20" s="22" t="s">
        <v>9</v>
      </c>
      <c r="H20" s="2"/>
      <c r="I20" s="2"/>
    </row>
    <row r="21" spans="1:10" x14ac:dyDescent="0.3">
      <c r="A21" s="28">
        <v>1</v>
      </c>
      <c r="B21" s="28">
        <v>120000</v>
      </c>
      <c r="C21" s="30">
        <v>700</v>
      </c>
      <c r="D21" s="30">
        <f>B21*C21</f>
        <v>84000000</v>
      </c>
      <c r="E21" s="31">
        <v>535</v>
      </c>
      <c r="F21" s="30">
        <f>B21*E21</f>
        <v>64200000</v>
      </c>
      <c r="G21" s="20">
        <f>D21-F21</f>
        <v>19800000</v>
      </c>
      <c r="H21" s="10"/>
      <c r="I21" s="10"/>
      <c r="J21" s="11"/>
    </row>
    <row r="22" spans="1:10" x14ac:dyDescent="0.3">
      <c r="A22" s="28">
        <v>2</v>
      </c>
      <c r="B22" s="28">
        <v>120000</v>
      </c>
      <c r="C22" s="30">
        <v>700</v>
      </c>
      <c r="D22" s="30">
        <f t="shared" ref="D22:D26" si="1">B22*C22</f>
        <v>84000000</v>
      </c>
      <c r="E22" s="31">
        <v>535</v>
      </c>
      <c r="F22" s="30">
        <f t="shared" ref="F22:F26" si="2">B22*E22</f>
        <v>64200000</v>
      </c>
      <c r="G22" s="20">
        <f t="shared" ref="G22:G26" si="3">D22-F22</f>
        <v>19800000</v>
      </c>
      <c r="H22" s="10"/>
      <c r="I22" s="10"/>
    </row>
    <row r="23" spans="1:10" x14ac:dyDescent="0.3">
      <c r="A23" s="28">
        <v>3</v>
      </c>
      <c r="B23" s="28">
        <v>120000</v>
      </c>
      <c r="C23" s="30">
        <v>700</v>
      </c>
      <c r="D23" s="30">
        <f t="shared" si="1"/>
        <v>84000000</v>
      </c>
      <c r="E23" s="31">
        <v>535</v>
      </c>
      <c r="F23" s="30">
        <f t="shared" si="2"/>
        <v>64200000</v>
      </c>
      <c r="G23" s="20">
        <f t="shared" si="3"/>
        <v>19800000</v>
      </c>
      <c r="H23" s="10"/>
      <c r="I23" s="10"/>
    </row>
    <row r="24" spans="1:10" x14ac:dyDescent="0.3">
      <c r="A24" s="28">
        <v>4</v>
      </c>
      <c r="B24" s="28">
        <v>120000</v>
      </c>
      <c r="C24" s="30">
        <v>700</v>
      </c>
      <c r="D24" s="30">
        <f t="shared" si="1"/>
        <v>84000000</v>
      </c>
      <c r="E24" s="31">
        <v>535</v>
      </c>
      <c r="F24" s="30">
        <f t="shared" si="2"/>
        <v>64200000</v>
      </c>
      <c r="G24" s="20">
        <f t="shared" si="3"/>
        <v>19800000</v>
      </c>
      <c r="H24" s="10"/>
      <c r="I24" s="10"/>
    </row>
    <row r="25" spans="1:10" x14ac:dyDescent="0.3">
      <c r="A25" s="28">
        <v>5</v>
      </c>
      <c r="B25" s="28">
        <v>120000</v>
      </c>
      <c r="C25" s="30">
        <v>700</v>
      </c>
      <c r="D25" s="30">
        <f t="shared" si="1"/>
        <v>84000000</v>
      </c>
      <c r="E25" s="31">
        <v>535</v>
      </c>
      <c r="F25" s="30">
        <f t="shared" si="2"/>
        <v>64200000</v>
      </c>
      <c r="G25" s="20">
        <f t="shared" si="3"/>
        <v>19800000</v>
      </c>
      <c r="H25" s="10"/>
      <c r="I25" s="10"/>
    </row>
    <row r="26" spans="1:10" x14ac:dyDescent="0.3">
      <c r="A26" s="28">
        <v>6</v>
      </c>
      <c r="B26" s="28">
        <v>120000</v>
      </c>
      <c r="C26" s="30">
        <v>700</v>
      </c>
      <c r="D26" s="30">
        <f t="shared" si="1"/>
        <v>84000000</v>
      </c>
      <c r="E26" s="31">
        <v>535</v>
      </c>
      <c r="F26" s="30">
        <f t="shared" si="2"/>
        <v>64200000</v>
      </c>
      <c r="G26" s="20">
        <f t="shared" si="3"/>
        <v>19800000</v>
      </c>
      <c r="H26" s="10"/>
      <c r="I26" s="10"/>
    </row>
    <row r="27" spans="1:10" x14ac:dyDescent="0.3">
      <c r="A27" s="28"/>
      <c r="B27" s="28"/>
      <c r="C27" s="28"/>
      <c r="D27" s="28"/>
      <c r="E27" s="32"/>
      <c r="F27" s="36" t="s">
        <v>20</v>
      </c>
      <c r="G27" s="19">
        <f>NPV($E$4,G21,G22,G23,G24,G25,G26)</f>
        <v>81405865.005742028</v>
      </c>
    </row>
    <row r="28" spans="1:10" x14ac:dyDescent="0.3">
      <c r="A28" s="28"/>
      <c r="B28" s="28"/>
      <c r="C28" s="28"/>
      <c r="D28" s="28"/>
      <c r="E28" s="32"/>
      <c r="F28" s="34" t="s">
        <v>19</v>
      </c>
      <c r="G28" s="25">
        <f>B18</f>
        <v>60000000</v>
      </c>
    </row>
    <row r="29" spans="1:10" x14ac:dyDescent="0.3">
      <c r="A29" s="29"/>
      <c r="B29" s="29"/>
      <c r="C29" s="29"/>
      <c r="D29" s="29"/>
      <c r="E29" s="33"/>
      <c r="F29" s="35" t="s">
        <v>0</v>
      </c>
      <c r="G29" s="21">
        <f>G27-G28</f>
        <v>21405865.005742028</v>
      </c>
      <c r="I29" s="10"/>
    </row>
    <row r="30" spans="1:10" x14ac:dyDescent="0.3">
      <c r="A30" s="12"/>
      <c r="B30" s="12"/>
      <c r="C30" s="12"/>
      <c r="D30" s="12"/>
      <c r="E30" s="14"/>
      <c r="F30" s="15"/>
      <c r="G30" s="13"/>
      <c r="I30" s="10"/>
    </row>
    <row r="32" spans="1:10" ht="28.8" x14ac:dyDescent="0.3">
      <c r="A32" s="4" t="s">
        <v>1</v>
      </c>
      <c r="B32" s="4" t="s">
        <v>2</v>
      </c>
      <c r="C32" s="4" t="s">
        <v>6</v>
      </c>
      <c r="D32" s="4" t="s">
        <v>3</v>
      </c>
      <c r="E32" s="4" t="s">
        <v>11</v>
      </c>
      <c r="F32" s="4" t="s">
        <v>8</v>
      </c>
      <c r="G32" s="22" t="s">
        <v>9</v>
      </c>
      <c r="H32" s="2"/>
      <c r="I32" s="2"/>
    </row>
    <row r="33" spans="1:9" x14ac:dyDescent="0.3">
      <c r="A33" s="37">
        <v>1</v>
      </c>
      <c r="B33" s="37">
        <v>120000</v>
      </c>
      <c r="C33" s="40">
        <v>700</v>
      </c>
      <c r="D33" s="40">
        <f>B33*C33</f>
        <v>84000000</v>
      </c>
      <c r="E33" s="41">
        <f>E21</f>
        <v>535</v>
      </c>
      <c r="F33" s="40">
        <f>B33*E33</f>
        <v>64200000</v>
      </c>
      <c r="G33" s="23">
        <f>D33-F33</f>
        <v>19800000</v>
      </c>
      <c r="H33" s="11"/>
      <c r="I33" s="11"/>
    </row>
    <row r="34" spans="1:9" x14ac:dyDescent="0.3">
      <c r="A34" s="37">
        <v>2</v>
      </c>
      <c r="B34" s="37">
        <v>120000</v>
      </c>
      <c r="C34" s="40">
        <f>C33*1.05</f>
        <v>735</v>
      </c>
      <c r="D34" s="40">
        <f t="shared" ref="D34:D38" si="4">B34*C34</f>
        <v>88200000</v>
      </c>
      <c r="E34" s="41">
        <f>E33*1.05</f>
        <v>561.75</v>
      </c>
      <c r="F34" s="40">
        <f t="shared" ref="F34:F38" si="5">B34*E34</f>
        <v>67410000</v>
      </c>
      <c r="G34" s="23">
        <f t="shared" ref="G34:G38" si="6">D34-F34</f>
        <v>20790000</v>
      </c>
      <c r="H34" s="11"/>
      <c r="I34" s="11"/>
    </row>
    <row r="35" spans="1:9" x14ac:dyDescent="0.3">
      <c r="A35" s="37">
        <v>3</v>
      </c>
      <c r="B35" s="37">
        <v>120000</v>
      </c>
      <c r="C35" s="40">
        <f t="shared" ref="C35:C38" si="7">C34*1.05</f>
        <v>771.75</v>
      </c>
      <c r="D35" s="40">
        <f t="shared" si="4"/>
        <v>92610000</v>
      </c>
      <c r="E35" s="41">
        <f>E34*1.05</f>
        <v>589.83749999999998</v>
      </c>
      <c r="F35" s="40">
        <f>B35*E35</f>
        <v>70780500</v>
      </c>
      <c r="G35" s="23">
        <f t="shared" si="6"/>
        <v>21829500</v>
      </c>
      <c r="H35" s="11"/>
      <c r="I35" s="11"/>
    </row>
    <row r="36" spans="1:9" x14ac:dyDescent="0.3">
      <c r="A36" s="37">
        <v>4</v>
      </c>
      <c r="B36" s="37">
        <v>120000</v>
      </c>
      <c r="C36" s="40">
        <f t="shared" si="7"/>
        <v>810.33750000000009</v>
      </c>
      <c r="D36" s="40">
        <f t="shared" si="4"/>
        <v>97240500.000000015</v>
      </c>
      <c r="E36" s="41">
        <f t="shared" ref="E36:E38" si="8">E35*1.05</f>
        <v>619.32937500000003</v>
      </c>
      <c r="F36" s="40">
        <f t="shared" si="5"/>
        <v>74319525</v>
      </c>
      <c r="G36" s="23">
        <f t="shared" si="6"/>
        <v>22920975.000000015</v>
      </c>
      <c r="H36" s="11"/>
      <c r="I36" s="11"/>
    </row>
    <row r="37" spans="1:9" x14ac:dyDescent="0.3">
      <c r="A37" s="37">
        <v>5</v>
      </c>
      <c r="B37" s="37">
        <v>120000</v>
      </c>
      <c r="C37" s="40">
        <f t="shared" si="7"/>
        <v>850.85437500000012</v>
      </c>
      <c r="D37" s="40">
        <f t="shared" si="4"/>
        <v>102102525.00000001</v>
      </c>
      <c r="E37" s="41">
        <f t="shared" si="8"/>
        <v>650.29584375000002</v>
      </c>
      <c r="F37" s="40">
        <f t="shared" si="5"/>
        <v>78035501.25</v>
      </c>
      <c r="G37" s="23">
        <f t="shared" si="6"/>
        <v>24067023.750000015</v>
      </c>
      <c r="H37" s="11"/>
      <c r="I37" s="11"/>
    </row>
    <row r="38" spans="1:9" x14ac:dyDescent="0.3">
      <c r="A38" s="37">
        <v>6</v>
      </c>
      <c r="B38" s="37">
        <v>120000</v>
      </c>
      <c r="C38" s="40">
        <f t="shared" si="7"/>
        <v>893.39709375000018</v>
      </c>
      <c r="D38" s="40">
        <f t="shared" si="4"/>
        <v>107207651.25000001</v>
      </c>
      <c r="E38" s="41">
        <f t="shared" si="8"/>
        <v>682.81063593750002</v>
      </c>
      <c r="F38" s="40">
        <f t="shared" si="5"/>
        <v>81937276.3125</v>
      </c>
      <c r="G38" s="23">
        <f t="shared" si="6"/>
        <v>25270374.937500015</v>
      </c>
      <c r="H38" s="11"/>
      <c r="I38" s="11"/>
    </row>
    <row r="39" spans="1:9" x14ac:dyDescent="0.3">
      <c r="A39" s="37"/>
      <c r="B39" s="37"/>
      <c r="C39" s="37"/>
      <c r="D39" s="37"/>
      <c r="E39" s="42"/>
      <c r="F39" s="36" t="s">
        <v>20</v>
      </c>
      <c r="G39" s="24">
        <f>NPV($E$4,G33,G34,G35,G36,G37,G38)</f>
        <v>90815767.049789414</v>
      </c>
    </row>
    <row r="40" spans="1:9" x14ac:dyDescent="0.3">
      <c r="A40" s="37"/>
      <c r="B40" s="37"/>
      <c r="C40" s="37"/>
      <c r="D40" s="37"/>
      <c r="E40" s="42"/>
      <c r="F40" s="34" t="s">
        <v>19</v>
      </c>
      <c r="G40" s="23">
        <f>B18</f>
        <v>60000000</v>
      </c>
    </row>
    <row r="41" spans="1:9" x14ac:dyDescent="0.3">
      <c r="A41" s="38"/>
      <c r="B41" s="39"/>
      <c r="C41" s="39"/>
      <c r="D41" s="39"/>
      <c r="E41" s="43"/>
      <c r="F41" s="35" t="s">
        <v>0</v>
      </c>
      <c r="G41" s="21">
        <f>G39-G40</f>
        <v>30815767.049789414</v>
      </c>
    </row>
    <row r="42" spans="1:9" x14ac:dyDescent="0.3">
      <c r="A42" s="2"/>
    </row>
    <row r="44" spans="1:9" x14ac:dyDescent="0.3">
      <c r="A44" s="55" t="s">
        <v>12</v>
      </c>
      <c r="B44" s="55"/>
      <c r="C44" s="55"/>
      <c r="D44" s="55"/>
      <c r="E44" s="55"/>
      <c r="F44" s="55"/>
      <c r="G44" s="55"/>
    </row>
    <row r="45" spans="1:9" x14ac:dyDescent="0.3">
      <c r="A45" s="2"/>
      <c r="B45" s="2"/>
      <c r="C45" s="2"/>
      <c r="D45" s="2"/>
    </row>
    <row r="46" spans="1:9" x14ac:dyDescent="0.3">
      <c r="A46" s="3" t="s">
        <v>17</v>
      </c>
      <c r="B46" s="3" t="s">
        <v>18</v>
      </c>
      <c r="C46" s="5" t="s">
        <v>5</v>
      </c>
    </row>
    <row r="47" spans="1:9" x14ac:dyDescent="0.3">
      <c r="A47" s="16">
        <v>1</v>
      </c>
      <c r="B47" s="17">
        <v>90000000</v>
      </c>
      <c r="C47" s="18">
        <v>120000</v>
      </c>
    </row>
    <row r="49" spans="1:7" ht="43.2" x14ac:dyDescent="0.3">
      <c r="A49" s="3" t="s">
        <v>1</v>
      </c>
      <c r="B49" s="3" t="s">
        <v>2</v>
      </c>
      <c r="C49" s="3" t="s">
        <v>6</v>
      </c>
      <c r="D49" s="3" t="s">
        <v>3</v>
      </c>
      <c r="E49" s="4" t="s">
        <v>7</v>
      </c>
      <c r="F49" s="3" t="s">
        <v>8</v>
      </c>
      <c r="G49" s="26" t="s">
        <v>9</v>
      </c>
    </row>
    <row r="50" spans="1:7" x14ac:dyDescent="0.3">
      <c r="A50" s="44">
        <v>1</v>
      </c>
      <c r="B50" s="44">
        <v>120000</v>
      </c>
      <c r="C50" s="51">
        <v>700</v>
      </c>
      <c r="D50" s="47">
        <f>B50*C50</f>
        <v>84000000</v>
      </c>
      <c r="E50" s="48">
        <v>475</v>
      </c>
      <c r="F50" s="47">
        <f>B50*E50</f>
        <v>57000000</v>
      </c>
      <c r="G50" s="8">
        <f>D50-F50</f>
        <v>27000000</v>
      </c>
    </row>
    <row r="51" spans="1:7" x14ac:dyDescent="0.3">
      <c r="A51" s="44">
        <v>2</v>
      </c>
      <c r="B51" s="44">
        <v>120000</v>
      </c>
      <c r="C51" s="47">
        <v>700</v>
      </c>
      <c r="D51" s="47">
        <f t="shared" ref="D51:D55" si="9">B51*C51</f>
        <v>84000000</v>
      </c>
      <c r="E51" s="48">
        <v>475</v>
      </c>
      <c r="F51" s="47">
        <f t="shared" ref="F51:F55" si="10">B51*E51</f>
        <v>57000000</v>
      </c>
      <c r="G51" s="8">
        <f t="shared" ref="G51:G55" si="11">D51-F51</f>
        <v>27000000</v>
      </c>
    </row>
    <row r="52" spans="1:7" x14ac:dyDescent="0.3">
      <c r="A52" s="44">
        <v>3</v>
      </c>
      <c r="B52" s="44">
        <v>120000</v>
      </c>
      <c r="C52" s="47">
        <v>700</v>
      </c>
      <c r="D52" s="47">
        <f t="shared" si="9"/>
        <v>84000000</v>
      </c>
      <c r="E52" s="48">
        <v>475</v>
      </c>
      <c r="F52" s="47">
        <f t="shared" si="10"/>
        <v>57000000</v>
      </c>
      <c r="G52" s="8">
        <f t="shared" si="11"/>
        <v>27000000</v>
      </c>
    </row>
    <row r="53" spans="1:7" x14ac:dyDescent="0.3">
      <c r="A53" s="44">
        <v>4</v>
      </c>
      <c r="B53" s="44">
        <v>120000</v>
      </c>
      <c r="C53" s="47">
        <v>700</v>
      </c>
      <c r="D53" s="47">
        <f t="shared" si="9"/>
        <v>84000000</v>
      </c>
      <c r="E53" s="48">
        <v>475</v>
      </c>
      <c r="F53" s="47">
        <f t="shared" si="10"/>
        <v>57000000</v>
      </c>
      <c r="G53" s="8">
        <f t="shared" si="11"/>
        <v>27000000</v>
      </c>
    </row>
    <row r="54" spans="1:7" x14ac:dyDescent="0.3">
      <c r="A54" s="44">
        <v>5</v>
      </c>
      <c r="B54" s="44">
        <v>120000</v>
      </c>
      <c r="C54" s="47">
        <v>700</v>
      </c>
      <c r="D54" s="47">
        <f t="shared" si="9"/>
        <v>84000000</v>
      </c>
      <c r="E54" s="48">
        <v>475</v>
      </c>
      <c r="F54" s="47">
        <f t="shared" si="10"/>
        <v>57000000</v>
      </c>
      <c r="G54" s="8">
        <f t="shared" si="11"/>
        <v>27000000</v>
      </c>
    </row>
    <row r="55" spans="1:7" x14ac:dyDescent="0.3">
      <c r="A55" s="44">
        <v>6</v>
      </c>
      <c r="B55" s="44">
        <v>120000</v>
      </c>
      <c r="C55" s="47">
        <v>700</v>
      </c>
      <c r="D55" s="47">
        <f t="shared" si="9"/>
        <v>84000000</v>
      </c>
      <c r="E55" s="48">
        <v>475</v>
      </c>
      <c r="F55" s="47">
        <f t="shared" si="10"/>
        <v>57000000</v>
      </c>
      <c r="G55" s="8">
        <f t="shared" si="11"/>
        <v>27000000</v>
      </c>
    </row>
    <row r="56" spans="1:7" x14ac:dyDescent="0.3">
      <c r="A56" s="44"/>
      <c r="B56" s="44"/>
      <c r="C56" s="44"/>
      <c r="D56" s="44"/>
      <c r="E56" s="49"/>
      <c r="F56" s="36" t="s">
        <v>20</v>
      </c>
      <c r="G56" s="27">
        <f>NPV($E$4,G50,G51,G52,G53,G54,G55)</f>
        <v>111007997.73510276</v>
      </c>
    </row>
    <row r="57" spans="1:7" x14ac:dyDescent="0.3">
      <c r="A57" s="44"/>
      <c r="B57" s="44"/>
      <c r="C57" s="44"/>
      <c r="D57" s="44"/>
      <c r="E57" s="49"/>
      <c r="F57" s="34" t="s">
        <v>19</v>
      </c>
      <c r="G57" s="8">
        <f>B47</f>
        <v>90000000</v>
      </c>
    </row>
    <row r="58" spans="1:7" x14ac:dyDescent="0.3">
      <c r="A58" s="45"/>
      <c r="B58" s="46"/>
      <c r="C58" s="46"/>
      <c r="D58" s="46"/>
      <c r="E58" s="50"/>
      <c r="F58" s="35" t="s">
        <v>0</v>
      </c>
      <c r="G58" s="21">
        <f>G56-G57</f>
        <v>21007997.735102758</v>
      </c>
    </row>
    <row r="61" spans="1:7" ht="28.8" x14ac:dyDescent="0.3">
      <c r="A61" s="3" t="s">
        <v>1</v>
      </c>
      <c r="B61" s="3" t="s">
        <v>2</v>
      </c>
      <c r="C61" s="3" t="s">
        <v>6</v>
      </c>
      <c r="D61" s="3" t="s">
        <v>3</v>
      </c>
      <c r="E61" s="4" t="s">
        <v>11</v>
      </c>
      <c r="F61" s="3" t="s">
        <v>8</v>
      </c>
      <c r="G61" s="26" t="s">
        <v>9</v>
      </c>
    </row>
    <row r="62" spans="1:7" x14ac:dyDescent="0.3">
      <c r="A62" s="44">
        <v>1</v>
      </c>
      <c r="B62" s="44">
        <v>120000</v>
      </c>
      <c r="C62" s="47">
        <v>700</v>
      </c>
      <c r="D62" s="47">
        <f>B62*C62</f>
        <v>84000000</v>
      </c>
      <c r="E62" s="48">
        <f>E50</f>
        <v>475</v>
      </c>
      <c r="F62" s="47">
        <f>B62*E62</f>
        <v>57000000</v>
      </c>
      <c r="G62" s="8">
        <f>D62-F62</f>
        <v>27000000</v>
      </c>
    </row>
    <row r="63" spans="1:7" x14ac:dyDescent="0.3">
      <c r="A63" s="44">
        <v>2</v>
      </c>
      <c r="B63" s="44">
        <v>120000</v>
      </c>
      <c r="C63" s="47">
        <f>C62*1.05</f>
        <v>735</v>
      </c>
      <c r="D63" s="47">
        <f t="shared" ref="D63:D67" si="12">B63*C63</f>
        <v>88200000</v>
      </c>
      <c r="E63" s="48">
        <f>E62*1.05</f>
        <v>498.75</v>
      </c>
      <c r="F63" s="47">
        <f t="shared" ref="F63:F67" si="13">B63*E63</f>
        <v>59850000</v>
      </c>
      <c r="G63" s="8">
        <f t="shared" ref="G63:G67" si="14">D63-F63</f>
        <v>28350000</v>
      </c>
    </row>
    <row r="64" spans="1:7" x14ac:dyDescent="0.3">
      <c r="A64" s="44">
        <v>3</v>
      </c>
      <c r="B64" s="44">
        <v>120000</v>
      </c>
      <c r="C64" s="47">
        <f t="shared" ref="C64:C67" si="15">C63*1.05</f>
        <v>771.75</v>
      </c>
      <c r="D64" s="47">
        <f t="shared" si="12"/>
        <v>92610000</v>
      </c>
      <c r="E64" s="48">
        <f t="shared" ref="E64:E67" si="16">E63*1.05</f>
        <v>523.6875</v>
      </c>
      <c r="F64" s="47">
        <f t="shared" si="13"/>
        <v>62842500</v>
      </c>
      <c r="G64" s="8">
        <f t="shared" si="14"/>
        <v>29767500</v>
      </c>
    </row>
    <row r="65" spans="1:7" x14ac:dyDescent="0.3">
      <c r="A65" s="44">
        <v>4</v>
      </c>
      <c r="B65" s="44">
        <v>120000</v>
      </c>
      <c r="C65" s="47">
        <f t="shared" si="15"/>
        <v>810.33750000000009</v>
      </c>
      <c r="D65" s="47">
        <f t="shared" si="12"/>
        <v>97240500.000000015</v>
      </c>
      <c r="E65" s="48">
        <f t="shared" si="16"/>
        <v>549.87187500000005</v>
      </c>
      <c r="F65" s="47">
        <f t="shared" si="13"/>
        <v>65984625.000000007</v>
      </c>
      <c r="G65" s="8">
        <f t="shared" si="14"/>
        <v>31255875.000000007</v>
      </c>
    </row>
    <row r="66" spans="1:7" x14ac:dyDescent="0.3">
      <c r="A66" s="44">
        <v>5</v>
      </c>
      <c r="B66" s="44">
        <v>120000</v>
      </c>
      <c r="C66" s="47">
        <f t="shared" si="15"/>
        <v>850.85437500000012</v>
      </c>
      <c r="D66" s="47">
        <f t="shared" si="12"/>
        <v>102102525.00000001</v>
      </c>
      <c r="E66" s="48">
        <f t="shared" si="16"/>
        <v>577.3654687500001</v>
      </c>
      <c r="F66" s="47">
        <f t="shared" si="13"/>
        <v>69283856.250000015</v>
      </c>
      <c r="G66" s="8">
        <f t="shared" si="14"/>
        <v>32818668.75</v>
      </c>
    </row>
    <row r="67" spans="1:7" x14ac:dyDescent="0.3">
      <c r="A67" s="44">
        <v>6</v>
      </c>
      <c r="B67" s="44">
        <v>120000</v>
      </c>
      <c r="C67" s="47">
        <f t="shared" si="15"/>
        <v>893.39709375000018</v>
      </c>
      <c r="D67" s="47">
        <f t="shared" si="12"/>
        <v>107207651.25000001</v>
      </c>
      <c r="E67" s="48">
        <f t="shared" si="16"/>
        <v>606.23374218750018</v>
      </c>
      <c r="F67" s="47">
        <f t="shared" si="13"/>
        <v>72748049.062500015</v>
      </c>
      <c r="G67" s="8">
        <f t="shared" si="14"/>
        <v>34459602.1875</v>
      </c>
    </row>
    <row r="68" spans="1:7" x14ac:dyDescent="0.3">
      <c r="A68" s="44"/>
      <c r="B68" s="44"/>
      <c r="C68" s="44"/>
      <c r="D68" s="44"/>
      <c r="E68" s="49"/>
      <c r="F68" s="36" t="s">
        <v>20</v>
      </c>
      <c r="G68" s="27">
        <f>NPV($E$4,G62,G63,G64,G65,G66,G67)</f>
        <v>123839682.34062193</v>
      </c>
    </row>
    <row r="69" spans="1:7" x14ac:dyDescent="0.3">
      <c r="A69" s="44"/>
      <c r="B69" s="44"/>
      <c r="C69" s="44"/>
      <c r="D69" s="44"/>
      <c r="E69" s="49"/>
      <c r="F69" s="34" t="s">
        <v>19</v>
      </c>
      <c r="G69" s="8">
        <f>B47</f>
        <v>90000000</v>
      </c>
    </row>
    <row r="70" spans="1:7" x14ac:dyDescent="0.3">
      <c r="A70" s="45"/>
      <c r="B70" s="46"/>
      <c r="C70" s="46"/>
      <c r="D70" s="46"/>
      <c r="E70" s="50"/>
      <c r="F70" s="35" t="s">
        <v>0</v>
      </c>
      <c r="G70" s="21">
        <f>G68-G69</f>
        <v>33839682.340621933</v>
      </c>
    </row>
    <row r="74" spans="1:7" x14ac:dyDescent="0.3">
      <c r="A74" s="55" t="s">
        <v>22</v>
      </c>
      <c r="B74" s="55"/>
      <c r="C74" s="55"/>
      <c r="D74" s="55"/>
      <c r="E74" s="55"/>
      <c r="F74" s="55"/>
      <c r="G74" s="55"/>
    </row>
    <row r="75" spans="1:7" x14ac:dyDescent="0.3">
      <c r="A75" s="56" t="s">
        <v>4</v>
      </c>
      <c r="B75" s="56"/>
      <c r="C75" s="56"/>
      <c r="D75" s="57"/>
      <c r="E75" s="58" t="s">
        <v>23</v>
      </c>
      <c r="F75" s="59"/>
      <c r="G75" s="59"/>
    </row>
    <row r="76" spans="1:7" x14ac:dyDescent="0.3">
      <c r="A76" s="64" t="s">
        <v>1</v>
      </c>
      <c r="B76" s="64" t="s">
        <v>24</v>
      </c>
      <c r="C76" s="64" t="s">
        <v>24</v>
      </c>
      <c r="D76" s="64"/>
      <c r="E76" s="64" t="s">
        <v>1</v>
      </c>
      <c r="F76" s="64" t="s">
        <v>24</v>
      </c>
      <c r="G76" s="64" t="s">
        <v>28</v>
      </c>
    </row>
    <row r="77" spans="1:7" x14ac:dyDescent="0.3">
      <c r="A77" s="60">
        <v>0</v>
      </c>
      <c r="B77" s="8">
        <f>-B18</f>
        <v>-60000000</v>
      </c>
      <c r="C77" s="8">
        <f>-B18</f>
        <v>-60000000</v>
      </c>
      <c r="D77" s="60"/>
      <c r="E77" s="44">
        <v>0</v>
      </c>
      <c r="F77" s="47">
        <f>-B47</f>
        <v>-90000000</v>
      </c>
      <c r="G77" s="47">
        <f>-B47</f>
        <v>-90000000</v>
      </c>
    </row>
    <row r="78" spans="1:7" x14ac:dyDescent="0.3">
      <c r="A78" s="60">
        <v>1</v>
      </c>
      <c r="B78" s="8">
        <f>G21</f>
        <v>19800000</v>
      </c>
      <c r="C78" s="8">
        <f>G33</f>
        <v>19800000</v>
      </c>
      <c r="D78" s="60"/>
      <c r="E78" s="44">
        <v>1</v>
      </c>
      <c r="F78" s="47">
        <f>G50</f>
        <v>27000000</v>
      </c>
      <c r="G78" s="47">
        <f>G62</f>
        <v>27000000</v>
      </c>
    </row>
    <row r="79" spans="1:7" x14ac:dyDescent="0.3">
      <c r="A79" s="60">
        <v>2</v>
      </c>
      <c r="B79" s="8">
        <f>G22</f>
        <v>19800000</v>
      </c>
      <c r="C79" s="8">
        <f>G34</f>
        <v>20790000</v>
      </c>
      <c r="D79" s="60"/>
      <c r="E79" s="44">
        <v>2</v>
      </c>
      <c r="F79" s="47">
        <f>G51</f>
        <v>27000000</v>
      </c>
      <c r="G79" s="47">
        <f>G63</f>
        <v>28350000</v>
      </c>
    </row>
    <row r="80" spans="1:7" x14ac:dyDescent="0.3">
      <c r="A80" s="60">
        <v>3</v>
      </c>
      <c r="B80" s="8">
        <f>G23</f>
        <v>19800000</v>
      </c>
      <c r="C80" s="8">
        <f>G35</f>
        <v>21829500</v>
      </c>
      <c r="D80" s="60"/>
      <c r="E80" s="44">
        <v>3</v>
      </c>
      <c r="F80" s="47">
        <f>G52</f>
        <v>27000000</v>
      </c>
      <c r="G80" s="47">
        <f>G64</f>
        <v>29767500</v>
      </c>
    </row>
    <row r="81" spans="1:7" x14ac:dyDescent="0.3">
      <c r="A81" s="60">
        <v>4</v>
      </c>
      <c r="B81" s="8">
        <f>G24</f>
        <v>19800000</v>
      </c>
      <c r="C81" s="8">
        <f>G36</f>
        <v>22920975.000000015</v>
      </c>
      <c r="D81" s="60"/>
      <c r="E81" s="44">
        <v>4</v>
      </c>
      <c r="F81" s="47">
        <f>G53</f>
        <v>27000000</v>
      </c>
      <c r="G81" s="47">
        <f>G65</f>
        <v>31255875.000000007</v>
      </c>
    </row>
    <row r="82" spans="1:7" x14ac:dyDescent="0.3">
      <c r="A82" s="60">
        <v>5</v>
      </c>
      <c r="B82" s="8">
        <f>G25</f>
        <v>19800000</v>
      </c>
      <c r="C82" s="8">
        <f>G37</f>
        <v>24067023.750000015</v>
      </c>
      <c r="D82" s="60"/>
      <c r="E82" s="44">
        <v>5</v>
      </c>
      <c r="F82" s="47">
        <f>G54</f>
        <v>27000000</v>
      </c>
      <c r="G82" s="47">
        <f>G66</f>
        <v>32818668.75</v>
      </c>
    </row>
    <row r="83" spans="1:7" x14ac:dyDescent="0.3">
      <c r="A83" s="45">
        <v>6</v>
      </c>
      <c r="B83" s="9">
        <f>G26</f>
        <v>19800000</v>
      </c>
      <c r="C83" s="9">
        <f>G38</f>
        <v>25270374.937500015</v>
      </c>
      <c r="D83" s="60"/>
      <c r="E83" s="46">
        <v>6</v>
      </c>
      <c r="F83" s="54">
        <f>G55</f>
        <v>27000000</v>
      </c>
      <c r="G83" s="54">
        <f>G67</f>
        <v>34459602.1875</v>
      </c>
    </row>
    <row r="84" spans="1:7" x14ac:dyDescent="0.3">
      <c r="A84" s="61" t="s">
        <v>25</v>
      </c>
      <c r="B84" s="69">
        <f>IRR(B77:B83)</f>
        <v>0.23860706575050883</v>
      </c>
      <c r="C84" s="69">
        <f>IRR(C77:C83)</f>
        <v>0.27895353071939644</v>
      </c>
      <c r="D84" s="63"/>
      <c r="E84" s="62" t="s">
        <v>26</v>
      </c>
      <c r="F84" s="69">
        <f>IRR(F77:F83)</f>
        <v>0.1990541470961178</v>
      </c>
      <c r="G84" s="69">
        <f>IRR(G77:G83)</f>
        <v>0.23871942509273758</v>
      </c>
    </row>
    <row r="85" spans="1:7" x14ac:dyDescent="0.3">
      <c r="B85" s="11"/>
    </row>
    <row r="86" spans="1:7" x14ac:dyDescent="0.3">
      <c r="A86" s="55" t="s">
        <v>27</v>
      </c>
      <c r="B86" s="55"/>
      <c r="C86" s="55"/>
      <c r="D86" s="55"/>
      <c r="E86" s="55"/>
      <c r="F86" s="55"/>
      <c r="G86" s="55"/>
    </row>
    <row r="87" spans="1:7" ht="28.8" x14ac:dyDescent="0.3">
      <c r="A87" s="64" t="s">
        <v>1</v>
      </c>
      <c r="B87" s="65" t="s">
        <v>29</v>
      </c>
      <c r="C87" s="65" t="s">
        <v>30</v>
      </c>
      <c r="D87" s="64"/>
      <c r="E87" s="64" t="s">
        <v>1</v>
      </c>
      <c r="F87" s="65" t="s">
        <v>29</v>
      </c>
      <c r="G87" s="65" t="s">
        <v>30</v>
      </c>
    </row>
    <row r="88" spans="1:7" x14ac:dyDescent="0.3">
      <c r="A88" s="60">
        <v>0</v>
      </c>
      <c r="B88" s="44"/>
      <c r="C88" s="44"/>
      <c r="D88" s="44"/>
      <c r="E88" s="44">
        <v>0</v>
      </c>
      <c r="F88" s="44"/>
      <c r="G88" s="44"/>
    </row>
    <row r="89" spans="1:7" x14ac:dyDescent="0.3">
      <c r="A89" s="60">
        <v>1</v>
      </c>
      <c r="B89" s="47">
        <f>B77+B78</f>
        <v>-40200000</v>
      </c>
      <c r="C89" s="47">
        <f>C77+C78</f>
        <v>-40200000</v>
      </c>
      <c r="D89" s="44"/>
      <c r="E89" s="44">
        <v>1</v>
      </c>
      <c r="F89" s="47">
        <f>F77+F78</f>
        <v>-63000000</v>
      </c>
      <c r="G89" s="47">
        <f>G77+G78</f>
        <v>-63000000</v>
      </c>
    </row>
    <row r="90" spans="1:7" x14ac:dyDescent="0.3">
      <c r="A90" s="60">
        <v>2</v>
      </c>
      <c r="B90" s="47">
        <f>B89+B79</f>
        <v>-20400000</v>
      </c>
      <c r="C90" s="47">
        <f>C89+C79</f>
        <v>-19410000</v>
      </c>
      <c r="D90" s="44"/>
      <c r="E90" s="44">
        <v>2</v>
      </c>
      <c r="F90" s="47">
        <f>F89+F79</f>
        <v>-36000000</v>
      </c>
      <c r="G90" s="47">
        <f>G89+G79</f>
        <v>-34650000</v>
      </c>
    </row>
    <row r="91" spans="1:7" x14ac:dyDescent="0.3">
      <c r="A91" s="60">
        <v>3</v>
      </c>
      <c r="B91" s="47">
        <f t="shared" ref="B91:B94" si="17">B90+B80</f>
        <v>-600000</v>
      </c>
      <c r="C91" s="47">
        <f t="shared" ref="C91:C94" si="18">C90+C80</f>
        <v>2419500</v>
      </c>
      <c r="D91" s="44"/>
      <c r="E91" s="44">
        <v>3</v>
      </c>
      <c r="F91" s="47">
        <f t="shared" ref="F91:F94" si="19">F90+F80</f>
        <v>-9000000</v>
      </c>
      <c r="G91" s="47">
        <f t="shared" ref="G91:G94" si="20">G90+G80</f>
        <v>-4882500</v>
      </c>
    </row>
    <row r="92" spans="1:7" x14ac:dyDescent="0.3">
      <c r="A92" s="60">
        <v>4</v>
      </c>
      <c r="B92" s="47">
        <f t="shared" si="17"/>
        <v>19200000</v>
      </c>
      <c r="C92" s="47">
        <f t="shared" si="18"/>
        <v>25340475.000000015</v>
      </c>
      <c r="D92" s="44"/>
      <c r="E92" s="44">
        <v>4</v>
      </c>
      <c r="F92" s="47">
        <f t="shared" si="19"/>
        <v>18000000</v>
      </c>
      <c r="G92" s="47">
        <f t="shared" si="20"/>
        <v>26373375.000000007</v>
      </c>
    </row>
    <row r="93" spans="1:7" x14ac:dyDescent="0.3">
      <c r="A93" s="60">
        <v>5</v>
      </c>
      <c r="B93" s="47">
        <f t="shared" si="17"/>
        <v>39000000</v>
      </c>
      <c r="C93" s="47">
        <f t="shared" si="18"/>
        <v>49407498.75000003</v>
      </c>
      <c r="D93" s="44"/>
      <c r="E93" s="44">
        <v>5</v>
      </c>
      <c r="F93" s="47">
        <f t="shared" si="19"/>
        <v>45000000</v>
      </c>
      <c r="G93" s="47">
        <f t="shared" si="20"/>
        <v>59192043.750000007</v>
      </c>
    </row>
    <row r="94" spans="1:7" x14ac:dyDescent="0.3">
      <c r="A94" s="60">
        <v>6</v>
      </c>
      <c r="B94" s="47">
        <f t="shared" si="17"/>
        <v>58800000</v>
      </c>
      <c r="C94" s="47">
        <f t="shared" si="18"/>
        <v>74677873.687500045</v>
      </c>
      <c r="D94" s="44"/>
      <c r="E94" s="46">
        <v>6</v>
      </c>
      <c r="F94" s="47">
        <f t="shared" si="19"/>
        <v>72000000</v>
      </c>
      <c r="G94" s="47">
        <f t="shared" si="20"/>
        <v>93651645.9375</v>
      </c>
    </row>
    <row r="95" spans="1:7" ht="28.8" x14ac:dyDescent="0.3">
      <c r="A95" s="67" t="s">
        <v>27</v>
      </c>
      <c r="B95" s="68"/>
      <c r="C95" s="68"/>
      <c r="D95" s="63"/>
      <c r="E95" s="67" t="s">
        <v>27</v>
      </c>
      <c r="F95" s="63"/>
      <c r="G95" s="63"/>
    </row>
    <row r="96" spans="1:7" x14ac:dyDescent="0.3">
      <c r="A96" s="63" t="s">
        <v>31</v>
      </c>
      <c r="B96" s="70">
        <f>3+((B81-B92)/B81)</f>
        <v>3.0303030303030303</v>
      </c>
      <c r="C96" s="70">
        <f>2+((C80-C91)/C80)</f>
        <v>2.8891637463066036</v>
      </c>
      <c r="D96" s="63"/>
      <c r="E96" s="63" t="s">
        <v>31</v>
      </c>
      <c r="F96" s="70">
        <f>3+((F81-F92)/F81)</f>
        <v>3.3333333333333335</v>
      </c>
      <c r="G96" s="70">
        <f>3+((G81-G92)/G81)</f>
        <v>3.1562106324011086</v>
      </c>
    </row>
    <row r="97" spans="2:2" x14ac:dyDescent="0.3">
      <c r="B97" s="66"/>
    </row>
  </sheetData>
  <mergeCells count="6">
    <mergeCell ref="A86:G86"/>
    <mergeCell ref="A44:G44"/>
    <mergeCell ref="A11:G11"/>
    <mergeCell ref="A74:G74"/>
    <mergeCell ref="A75:D75"/>
    <mergeCell ref="E75:G7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Decision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2023-12-26T10:34:56Z</dcterms:created>
  <dcterms:modified xsi:type="dcterms:W3CDTF">2024-05-20T22:30:59Z</dcterms:modified>
</cp:coreProperties>
</file>