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925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https://neuropace-my.sharepoint.com/personal/hgray_neuropace_com/Documents/SEEG/BJC/"/>
    </mc:Choice>
  </mc:AlternateContent>
  <xr:revisionPtr revIDLastSave="50" documentId="8_{B243D477-6C62-4170-8F52-82E04A28D303}" xr6:coauthVersionLast="47" xr6:coauthVersionMax="47" xr10:uidLastSave="{65D98D64-4A4B-4F49-9E03-37A3EAC34038}"/>
  <bookViews>
    <workbookView xWindow="-110" yWindow="-110" windowWidth="19420" windowHeight="10420" xr2:uid="{00000000-000D-0000-FFFF-FFFF00000000}"/>
  </bookViews>
  <sheets>
    <sheet name="sEEG" sheetId="15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8" i="15" l="1"/>
  <c r="B9" i="15" l="1"/>
  <c r="B11" i="15"/>
  <c r="B12" i="15"/>
  <c r="B13" i="15"/>
  <c r="J5" i="15"/>
  <c r="E5" i="15"/>
  <c r="M5" i="15" s="1"/>
  <c r="B5" i="15"/>
  <c r="J4" i="15"/>
  <c r="E4" i="15"/>
  <c r="M4" i="15" s="1"/>
  <c r="B6" i="15"/>
  <c r="B7" i="15"/>
  <c r="B8" i="15"/>
  <c r="B14" i="15"/>
  <c r="B15" i="15"/>
  <c r="B17" i="15"/>
  <c r="B19" i="15"/>
  <c r="B20" i="15"/>
  <c r="B21" i="15"/>
  <c r="E9" i="15"/>
  <c r="J21" i="15"/>
  <c r="J20" i="15"/>
  <c r="J19" i="15"/>
  <c r="E10" i="15"/>
  <c r="K11" i="15"/>
  <c r="E12" i="15"/>
  <c r="K12" i="15" s="1"/>
  <c r="E13" i="15"/>
  <c r="M13" i="15" s="1"/>
  <c r="E19" i="15"/>
  <c r="M19" i="15" s="1"/>
  <c r="E20" i="15"/>
  <c r="M20" i="15" s="1"/>
  <c r="E21" i="15"/>
  <c r="M21" i="15" s="1"/>
  <c r="E16" i="15"/>
  <c r="K16" i="15" s="1"/>
  <c r="J16" i="15"/>
  <c r="E17" i="15"/>
  <c r="M17" i="15" s="1"/>
  <c r="J17" i="15"/>
  <c r="E18" i="15"/>
  <c r="K18" i="15" s="1"/>
  <c r="J18" i="15"/>
  <c r="J11" i="15"/>
  <c r="J12" i="15"/>
  <c r="J13" i="15"/>
  <c r="E8" i="15"/>
  <c r="E14" i="15"/>
  <c r="M14" i="15" s="1"/>
  <c r="E15" i="15"/>
  <c r="E6" i="15"/>
  <c r="J14" i="15"/>
  <c r="N5" i="15" l="1"/>
  <c r="N4" i="15"/>
  <c r="N20" i="15"/>
  <c r="N21" i="15"/>
  <c r="N19" i="15"/>
  <c r="M18" i="15"/>
  <c r="N18" i="15" s="1"/>
  <c r="K17" i="15"/>
  <c r="L17" i="15" s="1"/>
  <c r="L18" i="15"/>
  <c r="N17" i="15"/>
  <c r="L16" i="15"/>
  <c r="M16" i="15"/>
  <c r="N16" i="15" s="1"/>
  <c r="N13" i="15"/>
  <c r="L12" i="15"/>
  <c r="L11" i="15"/>
  <c r="M12" i="15"/>
  <c r="N12" i="15" s="1"/>
  <c r="K13" i="15"/>
  <c r="L13" i="15" s="1"/>
  <c r="M11" i="15"/>
  <c r="N11" i="15" s="1"/>
  <c r="N14" i="15"/>
  <c r="K14" i="15"/>
  <c r="L14" i="15" s="1"/>
  <c r="J15" i="15"/>
  <c r="M6" i="15"/>
  <c r="K7" i="15"/>
  <c r="K8" i="15"/>
  <c r="K9" i="15"/>
  <c r="K10" i="15"/>
  <c r="M15" i="15"/>
  <c r="M7" i="15" l="1"/>
  <c r="K6" i="15"/>
  <c r="K15" i="15"/>
  <c r="L15" i="15" s="1"/>
  <c r="M8" i="15"/>
  <c r="M10" i="15"/>
  <c r="M9" i="15"/>
  <c r="J10" i="15" l="1"/>
  <c r="L10" i="15" s="1"/>
  <c r="J9" i="15"/>
  <c r="L9" i="15" s="1"/>
  <c r="J8" i="15"/>
  <c r="L8" i="15" s="1"/>
  <c r="J7" i="15"/>
  <c r="L7" i="15" s="1"/>
  <c r="J6" i="15"/>
  <c r="L6" i="15" s="1"/>
  <c r="N6" i="15" l="1"/>
  <c r="N7" i="15"/>
  <c r="N15" i="15"/>
  <c r="N10" i="15"/>
  <c r="N8" i="15"/>
  <c r="N9" i="15"/>
</calcChain>
</file>

<file path=xl/sharedStrings.xml><?xml version="1.0" encoding="utf-8"?>
<sst xmlns="http://schemas.openxmlformats.org/spreadsheetml/2006/main" count="74" uniqueCount="70">
  <si>
    <t>Planning Stage</t>
  </si>
  <si>
    <t>Surgery Stage</t>
  </si>
  <si>
    <t xml:space="preserve"> Electrode selection</t>
  </si>
  <si>
    <t>Name</t>
  </si>
  <si>
    <t># of Contacts</t>
  </si>
  <si>
    <t>Planning Length</t>
  </si>
  <si>
    <t>OT to Target</t>
  </si>
  <si>
    <t>Bolt Size</t>
  </si>
  <si>
    <t>Scalp</t>
  </si>
  <si>
    <t>Bone</t>
  </si>
  <si>
    <t>Arm - Target</t>
  </si>
  <si>
    <t>Arm-Bolt</t>
  </si>
  <si>
    <t>Bolt - Target</t>
  </si>
  <si>
    <t>OTT + Bolt</t>
  </si>
  <si>
    <t>Planning - Actual</t>
  </si>
  <si>
    <t>Planning - Working</t>
  </si>
  <si>
    <t>Electrode Reference</t>
  </si>
  <si>
    <t xml:space="preserve">Surgeon's Choice </t>
  </si>
  <si>
    <t>IT to target</t>
  </si>
  <si>
    <t>mm</t>
  </si>
  <si>
    <t>B</t>
  </si>
  <si>
    <t>C</t>
  </si>
  <si>
    <t>A</t>
  </si>
  <si>
    <t>minus 5</t>
  </si>
  <si>
    <t>(OTT)</t>
  </si>
  <si>
    <t>plus bolt</t>
  </si>
  <si>
    <t>Final Distance</t>
  </si>
  <si>
    <t>B'</t>
  </si>
  <si>
    <t>F'</t>
  </si>
  <si>
    <t>I'</t>
  </si>
  <si>
    <t>J'</t>
  </si>
  <si>
    <t>K'</t>
  </si>
  <si>
    <t>* indicates potential contact(s) outside brain</t>
  </si>
  <si>
    <t xml:space="preserve"> </t>
  </si>
  <si>
    <t>Surgeon: Dr. Willie</t>
  </si>
  <si>
    <t>O'</t>
  </si>
  <si>
    <t>18am</t>
  </si>
  <si>
    <t>D'</t>
  </si>
  <si>
    <t>L'</t>
  </si>
  <si>
    <t>P'</t>
  </si>
  <si>
    <t>Q'</t>
  </si>
  <si>
    <t>M'</t>
  </si>
  <si>
    <t>R'</t>
  </si>
  <si>
    <t>S'</t>
  </si>
  <si>
    <t>T'</t>
  </si>
  <si>
    <t>N'</t>
  </si>
  <si>
    <t>U'</t>
  </si>
  <si>
    <t>R</t>
  </si>
  <si>
    <t>T</t>
  </si>
  <si>
    <t>Case Date: 7/21/25</t>
  </si>
  <si>
    <t>18cm</t>
  </si>
  <si>
    <t>221330-002</t>
  </si>
  <si>
    <t>220432-018</t>
  </si>
  <si>
    <t>220434-003</t>
  </si>
  <si>
    <t>220434-010</t>
  </si>
  <si>
    <t>221330-007</t>
  </si>
  <si>
    <t>220426-018</t>
  </si>
  <si>
    <t>220675-004</t>
  </si>
  <si>
    <t>221330-012</t>
  </si>
  <si>
    <t>221330-013</t>
  </si>
  <si>
    <t>219650-003</t>
  </si>
  <si>
    <t>220432-011</t>
  </si>
  <si>
    <t>220675-005</t>
  </si>
  <si>
    <t>217911-006</t>
  </si>
  <si>
    <t>219650-005</t>
  </si>
  <si>
    <t>221145-020</t>
  </si>
  <si>
    <t>220622-005</t>
  </si>
  <si>
    <t>221148-002</t>
  </si>
  <si>
    <t>221004-010</t>
  </si>
  <si>
    <t>Registration: 0.61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</si>
</sst>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name val="Calibri"/>
      <family val="2"/>
      <scheme val="minor"/>
    </font>
    <font>
      <u/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52">
    <xf numFmtId="0" fontId="0" fillId="0" borderId="0" xfId="0"/>
    <xf numFmtId="0" fontId="2" fillId="0" borderId="0" xfId="0" applyFont="1" applyAlignment="1">
      <alignment wrapText="1"/>
    </xf>
    <xf numFmtId="0" fontId="2" fillId="0" borderId="0" xfId="0" applyFont="1"/>
    <xf numFmtId="2" fontId="1" fillId="4" borderId="1" xfId="0" applyNumberFormat="1" applyFont="1" applyFill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/>
    </xf>
    <xf numFmtId="0" fontId="4" fillId="3" borderId="2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2" fontId="2" fillId="0" borderId="0" xfId="0" applyNumberFormat="1" applyFont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2" fontId="2" fillId="5" borderId="1" xfId="0" applyNumberFormat="1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4" fillId="6" borderId="2" xfId="0" applyFont="1" applyFill="1" applyBorder="1" applyAlignment="1">
      <alignment horizontal="center" vertical="center" wrapText="1"/>
    </xf>
    <xf numFmtId="0" fontId="2" fillId="5" borderId="0" xfId="0" applyFont="1" applyFill="1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49" fontId="2" fillId="5" borderId="1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2" fillId="5" borderId="1" xfId="0" applyNumberFormat="1" applyFont="1" applyFill="1" applyBorder="1" applyAlignment="1">
      <alignment horizontal="center" vertical="center"/>
    </xf>
    <xf numFmtId="164" fontId="1" fillId="5" borderId="1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20" fontId="2" fillId="0" borderId="0" xfId="0" applyNumberFormat="1" applyFont="1" applyAlignment="1">
      <alignment horizontal="center" vertical="center"/>
    </xf>
    <xf numFmtId="0" fontId="5" fillId="0" borderId="0" xfId="1" applyAlignment="1">
      <alignment horizontal="center" vertical="center"/>
    </xf>
    <xf numFmtId="0" fontId="2" fillId="0" borderId="0" xfId="0" applyFont="1" applyAlignment="1">
      <alignment horizontal="left" vertical="center"/>
    </xf>
    <xf numFmtId="2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8" fillId="5" borderId="1" xfId="0" applyFont="1" applyFill="1" applyBorder="1" applyAlignment="1">
      <alignment horizontal="center" vertical="center"/>
    </xf>
    <xf numFmtId="2" fontId="1" fillId="4" borderId="3" xfId="0" applyNumberFormat="1" applyFont="1" applyFill="1" applyBorder="1" applyAlignment="1">
      <alignment horizontal="center" vertical="center"/>
    </xf>
    <xf numFmtId="2" fontId="1" fillId="4" borderId="5" xfId="0" applyNumberFormat="1" applyFont="1" applyFill="1" applyBorder="1" applyAlignment="1">
      <alignment horizontal="center" vertical="center"/>
    </xf>
    <xf numFmtId="2" fontId="1" fillId="4" borderId="4" xfId="0" applyNumberFormat="1" applyFont="1" applyFill="1" applyBorder="1" applyAlignment="1">
      <alignment horizontal="center" vertical="center"/>
    </xf>
    <xf numFmtId="0" fontId="1" fillId="0" borderId="3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8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</dxfs>
  <tableStyles count="1" defaultTableStyle="TableStyleMedium2" defaultPivotStyle="PivotStyleLight16">
    <tableStyle name="Table Style 1" pivot="0" count="0" xr9:uid="{00000000-0011-0000-FFFF-FFFF00000000}"/>
  </tableStyles>
  <colors>
    <mruColors>
      <color rgb="FFFF9999"/>
      <color rgb="FF33CCFF"/>
      <color rgb="FFCC9900"/>
      <color rgb="FFFF9900"/>
      <color rgb="FF66FF99"/>
      <color rgb="FFFF00FF"/>
      <color rgb="FFFFFFCC"/>
      <color rgb="FFFFFFFF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27214</xdr:colOff>
      <xdr:row>23</xdr:row>
      <xdr:rowOff>136071</xdr:rowOff>
    </xdr:from>
    <xdr:to>
      <xdr:col>7</xdr:col>
      <xdr:colOff>624786</xdr:colOff>
      <xdr:row>29</xdr:row>
      <xdr:rowOff>208797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0F987BC-877B-2B82-ACDB-52BCAAE21B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07643" y="5760357"/>
          <a:ext cx="1885714" cy="15142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27"/>
  <sheetViews>
    <sheetView tabSelected="1" zoomScale="59" zoomScaleNormal="70" workbookViewId="0">
      <pane ySplit="3" topLeftCell="A5" activePane="bottomLeft" state="frozen"/>
      <selection pane="bottomLeft" activeCell="A27" sqref="A27:C27"/>
    </sheetView>
  </sheetViews>
  <sheetFormatPr defaultColWidth="18.54296875" defaultRowHeight="18.5" x14ac:dyDescent="0.45"/>
  <cols>
    <col min="1" max="1" width="30.7265625" style="2" customWidth="1"/>
    <col min="2" max="2" width="10.81640625" style="2" customWidth="1"/>
    <col min="3" max="3" width="17.54296875" style="2" customWidth="1"/>
    <col min="4" max="4" width="14.1796875" style="2" hidden="1" customWidth="1"/>
    <col min="5" max="5" width="10.81640625" style="2" customWidth="1"/>
    <col min="6" max="6" width="8.81640625" style="2" customWidth="1"/>
    <col min="7" max="7" width="9.54296875" style="2" customWidth="1"/>
    <col min="8" max="8" width="14.26953125" style="2" customWidth="1"/>
    <col min="9" max="9" width="8.453125" style="2" customWidth="1"/>
    <col min="10" max="10" width="14.54296875" style="2" customWidth="1"/>
    <col min="11" max="11" width="11.7265625" style="2" hidden="1" customWidth="1"/>
    <col min="12" max="12" width="10.1796875" style="2" hidden="1" customWidth="1"/>
    <col min="13" max="13" width="11.81640625" style="2" customWidth="1"/>
    <col min="14" max="14" width="11.453125" style="2" customWidth="1"/>
    <col min="15" max="15" width="21.453125" style="2" customWidth="1"/>
    <col min="16" max="16" width="18.54296875" style="2"/>
    <col min="17" max="17" width="18.54296875" style="8"/>
    <col min="18" max="16384" width="18.54296875" style="2"/>
  </cols>
  <sheetData>
    <row r="1" spans="1:22" x14ac:dyDescent="0.45">
      <c r="A1" s="44" t="s">
        <v>0</v>
      </c>
      <c r="B1" s="45"/>
      <c r="C1" s="46"/>
      <c r="D1" s="20"/>
      <c r="E1" s="20"/>
      <c r="F1" s="21"/>
      <c r="G1" s="21"/>
      <c r="H1" s="47" t="s">
        <v>1</v>
      </c>
      <c r="I1" s="48"/>
      <c r="J1" s="48"/>
      <c r="K1" s="21"/>
      <c r="L1" s="49" t="s">
        <v>2</v>
      </c>
      <c r="M1" s="50"/>
      <c r="N1" s="50"/>
      <c r="O1" s="50"/>
      <c r="P1" s="51"/>
      <c r="Q1" s="38"/>
      <c r="R1" s="40"/>
      <c r="S1" s="39"/>
    </row>
    <row r="2" spans="1:22" s="1" customFormat="1" ht="34" x14ac:dyDescent="0.45">
      <c r="A2" s="5" t="s">
        <v>3</v>
      </c>
      <c r="B2" s="5" t="s">
        <v>4</v>
      </c>
      <c r="C2" s="5" t="s">
        <v>5</v>
      </c>
      <c r="D2" s="5" t="s">
        <v>6</v>
      </c>
      <c r="E2" s="5" t="s">
        <v>7</v>
      </c>
      <c r="F2" s="13" t="s">
        <v>8</v>
      </c>
      <c r="G2" s="13" t="s">
        <v>9</v>
      </c>
      <c r="H2" s="13" t="s">
        <v>10</v>
      </c>
      <c r="I2" s="13" t="s">
        <v>11</v>
      </c>
      <c r="J2" s="13" t="s">
        <v>12</v>
      </c>
      <c r="K2" s="13" t="s">
        <v>13</v>
      </c>
      <c r="L2" s="6" t="s">
        <v>14</v>
      </c>
      <c r="M2" s="6" t="s">
        <v>5</v>
      </c>
      <c r="N2" s="6" t="s">
        <v>15</v>
      </c>
      <c r="O2" s="6" t="s">
        <v>16</v>
      </c>
      <c r="P2" s="6" t="s">
        <v>17</v>
      </c>
      <c r="Q2" s="38"/>
      <c r="R2" s="39"/>
      <c r="S2" s="3"/>
    </row>
    <row r="3" spans="1:22" x14ac:dyDescent="0.45">
      <c r="A3" s="22"/>
      <c r="B3" s="22"/>
      <c r="C3" s="22" t="s">
        <v>18</v>
      </c>
      <c r="D3" s="22"/>
      <c r="E3" s="22" t="s">
        <v>19</v>
      </c>
      <c r="F3" s="23" t="s">
        <v>19</v>
      </c>
      <c r="G3" s="23" t="s">
        <v>19</v>
      </c>
      <c r="H3" s="23" t="s">
        <v>20</v>
      </c>
      <c r="I3" s="23" t="s">
        <v>21</v>
      </c>
      <c r="J3" s="23" t="s">
        <v>22</v>
      </c>
      <c r="K3" s="23" t="s">
        <v>23</v>
      </c>
      <c r="L3" s="15" t="s">
        <v>24</v>
      </c>
      <c r="M3" s="15" t="s">
        <v>25</v>
      </c>
      <c r="N3" s="15"/>
      <c r="O3" s="15"/>
      <c r="P3" s="15" t="s">
        <v>26</v>
      </c>
      <c r="Q3" s="3"/>
      <c r="R3" s="3"/>
      <c r="S3" s="3"/>
    </row>
    <row r="4" spans="1:22" s="14" customFormat="1" ht="21.65" customHeight="1" x14ac:dyDescent="0.45">
      <c r="A4" s="9" t="s">
        <v>47</v>
      </c>
      <c r="B4" s="24" t="s">
        <v>36</v>
      </c>
      <c r="C4" s="18">
        <v>81.599999999999994</v>
      </c>
      <c r="D4" s="18"/>
      <c r="E4" s="24">
        <f t="shared" ref="E4:E5" si="0">_xlfn.IFS(AND(F4&gt;0.1,F4&lt;=8.9),20,AND(F4&gt;8.9,F4&lt;14),25,AND(F4&gt;=14,F4&lt;19),30,F4&gt;=19,35)</f>
        <v>25</v>
      </c>
      <c r="F4" s="18">
        <v>9</v>
      </c>
      <c r="G4" s="18">
        <v>7</v>
      </c>
      <c r="H4" s="18">
        <v>188.5</v>
      </c>
      <c r="I4" s="24">
        <v>82.5</v>
      </c>
      <c r="J4" s="26">
        <f t="shared" ref="J4:J5" si="1">H4-I4</f>
        <v>106</v>
      </c>
      <c r="K4" s="25"/>
      <c r="L4" s="25"/>
      <c r="M4" s="25">
        <f t="shared" ref="M4:M5" si="2">C4+E4</f>
        <v>106.6</v>
      </c>
      <c r="N4" s="29">
        <f t="shared" ref="N4:N5" si="3">M4-J4</f>
        <v>0.59999999999999432</v>
      </c>
      <c r="O4" s="18" t="s">
        <v>51</v>
      </c>
      <c r="P4" s="18"/>
      <c r="Q4" s="10"/>
      <c r="R4" s="10"/>
      <c r="S4" s="10"/>
    </row>
    <row r="5" spans="1:22" s="14" customFormat="1" ht="21.5" customHeight="1" x14ac:dyDescent="0.45">
      <c r="A5" s="9" t="s">
        <v>48</v>
      </c>
      <c r="B5" s="24" t="str">
        <f t="shared" ref="B5" si="4">_xlfn.IFS(AND(C5&gt;0.1,C5&lt;16),"5am*",AND(C5&gt;=16,C5&lt;=21),"5am",AND(C5&gt;21,C5&lt;26.5),"8am*",AND(C5&gt;=26.5,C5&lt;=30),"8am",AND(C5&gt;30,C5&lt;33.5),"10am*",AND(C5&gt;=33.5,C5&lt;=37),"10am",AND(C5&gt;37,C5&lt;=40.5),"12am*",AND(C5&gt;=40.5,C5&lt;47),"12am",AND(C5&gt;=47,C5&lt;51),"15am*",AND(C5&gt;=51,C5&lt;56.1),"15am",AND(C5&gt;=56.1,C5&lt;61.5),"18am*",AND(C5&gt;=61.5,C5&lt;66),"18am",AND(C5&gt;=66,C5&lt;70),"15cm*",AND(C5&gt;=70,C5&lt;75),"15cm",AND(C5&gt;=75,C5&lt;18.5),"18cm*",C5&gt;=80.5,"18cm")</f>
        <v>15am</v>
      </c>
      <c r="C5" s="18">
        <v>52.3</v>
      </c>
      <c r="D5" s="18"/>
      <c r="E5" s="24">
        <f t="shared" si="0"/>
        <v>20</v>
      </c>
      <c r="F5" s="18">
        <v>8</v>
      </c>
      <c r="G5" s="18">
        <v>6</v>
      </c>
      <c r="H5" s="18">
        <v>155.9</v>
      </c>
      <c r="I5" s="24">
        <v>82.5</v>
      </c>
      <c r="J5" s="26">
        <f t="shared" si="1"/>
        <v>73.400000000000006</v>
      </c>
      <c r="K5" s="25"/>
      <c r="L5" s="25"/>
      <c r="M5" s="25">
        <f t="shared" si="2"/>
        <v>72.3</v>
      </c>
      <c r="N5" s="29">
        <f t="shared" si="3"/>
        <v>-1.1000000000000085</v>
      </c>
      <c r="O5" s="18" t="s">
        <v>52</v>
      </c>
      <c r="P5" s="18"/>
      <c r="Q5" s="10"/>
      <c r="R5" s="10"/>
      <c r="S5" s="10"/>
    </row>
    <row r="6" spans="1:22" s="11" customFormat="1" x14ac:dyDescent="0.45">
      <c r="A6" s="7" t="s">
        <v>27</v>
      </c>
      <c r="B6" s="24" t="str">
        <f t="shared" ref="B6:B21" si="5">_xlfn.IFS(AND(C6&gt;0.1,C6&lt;16),"5am*",AND(C6&gt;=16,C6&lt;=21),"5am",AND(C6&gt;21,C6&lt;26.5),"8am*",AND(C6&gt;=26.5,C6&lt;=30),"8am",AND(C6&gt;30,C6&lt;33.5),"10am*",AND(C6&gt;=33.5,C6&lt;=37),"10am",AND(C6&gt;37,C6&lt;=40.5),"12am*",AND(C6&gt;=40.5,C6&lt;47),"12am",AND(C6&gt;=47,C6&lt;51),"15am*",AND(C6&gt;=51,C6&lt;56.1),"15am",AND(C6&gt;=56.1,C6&lt;61.5),"18am*",AND(C6&gt;=61.5,C6&lt;66),"18am",AND(C6&gt;=66,C6&lt;70),"15cm*",AND(C6&gt;=70,C6&lt;75),"15cm",AND(C6&gt;=75,C6&lt;18.5),"18cm*",C6&gt;=80.5,"18cm")</f>
        <v>15am</v>
      </c>
      <c r="C6" s="25">
        <v>53.7</v>
      </c>
      <c r="D6" s="25"/>
      <c r="E6" s="24">
        <f>_xlfn.IFS(AND(F6&gt;0.1,F6&lt;=8.9),20,AND(F6&gt;8.9,F6&lt;14),25,AND(F6&gt;=14,F6&lt;19),30,F6&gt;=19,35)</f>
        <v>25</v>
      </c>
      <c r="F6" s="24">
        <v>9.5</v>
      </c>
      <c r="G6" s="24">
        <v>1.5</v>
      </c>
      <c r="H6" s="24">
        <v>158.6</v>
      </c>
      <c r="I6" s="24">
        <v>82.5</v>
      </c>
      <c r="J6" s="26">
        <f t="shared" ref="J6:J14" si="6">H6-I6</f>
        <v>76.099999999999994</v>
      </c>
      <c r="K6" s="25">
        <f>D6+E6-5</f>
        <v>20</v>
      </c>
      <c r="L6" s="25">
        <f>K6-J6</f>
        <v>-56.099999999999994</v>
      </c>
      <c r="M6" s="25">
        <f>C6+E6</f>
        <v>78.7</v>
      </c>
      <c r="N6" s="27">
        <f>M6-J6</f>
        <v>2.6000000000000085</v>
      </c>
      <c r="O6" s="24" t="s">
        <v>53</v>
      </c>
      <c r="P6" s="16"/>
      <c r="Q6" s="4"/>
      <c r="R6" s="4"/>
      <c r="S6" s="4"/>
      <c r="V6" s="12"/>
    </row>
    <row r="7" spans="1:22" s="11" customFormat="1" x14ac:dyDescent="0.45">
      <c r="A7" s="7" t="s">
        <v>37</v>
      </c>
      <c r="B7" s="24" t="str">
        <f t="shared" si="5"/>
        <v>15am</v>
      </c>
      <c r="C7" s="25">
        <v>54.5</v>
      </c>
      <c r="D7" s="25"/>
      <c r="E7" s="24">
        <v>25</v>
      </c>
      <c r="F7" s="24">
        <v>15</v>
      </c>
      <c r="G7" s="24">
        <v>8</v>
      </c>
      <c r="H7" s="24">
        <v>164.2</v>
      </c>
      <c r="I7" s="24">
        <v>82.5</v>
      </c>
      <c r="J7" s="26">
        <f t="shared" si="6"/>
        <v>81.699999999999989</v>
      </c>
      <c r="K7" s="25">
        <f t="shared" ref="K7:K14" si="7">D7+E7-5</f>
        <v>20</v>
      </c>
      <c r="L7" s="25">
        <f t="shared" ref="L7:L14" si="8">K7-J7</f>
        <v>-61.699999999999989</v>
      </c>
      <c r="M7" s="25">
        <f t="shared" ref="M7:M14" si="9">C7+E7</f>
        <v>79.5</v>
      </c>
      <c r="N7" s="25">
        <f t="shared" ref="N7:N14" si="10">M7-J7</f>
        <v>-2.1999999999999886</v>
      </c>
      <c r="O7" s="24" t="s">
        <v>54</v>
      </c>
      <c r="P7" s="16"/>
      <c r="Q7" s="4"/>
      <c r="R7" s="4"/>
      <c r="S7" s="4"/>
    </row>
    <row r="8" spans="1:22" s="11" customFormat="1" x14ac:dyDescent="0.45">
      <c r="A8" s="7" t="s">
        <v>35</v>
      </c>
      <c r="B8" s="24" t="str">
        <f t="shared" si="5"/>
        <v>18am*</v>
      </c>
      <c r="C8" s="25">
        <v>59.8</v>
      </c>
      <c r="D8" s="25"/>
      <c r="E8" s="24">
        <f t="shared" ref="E8:E15" si="11">_xlfn.IFS(AND(F8&gt;0.1,F8&lt;=8.9),20,AND(F8&gt;8.9,F8&lt;14),25,AND(F8&gt;=14,F8&lt;19),30,F8&gt;=19,35)</f>
        <v>20</v>
      </c>
      <c r="F8" s="24">
        <v>7</v>
      </c>
      <c r="G8" s="24">
        <v>1.5</v>
      </c>
      <c r="H8" s="24">
        <v>160.4</v>
      </c>
      <c r="I8" s="24">
        <v>82.5</v>
      </c>
      <c r="J8" s="26">
        <f t="shared" si="6"/>
        <v>77.900000000000006</v>
      </c>
      <c r="K8" s="25">
        <f t="shared" si="7"/>
        <v>15</v>
      </c>
      <c r="L8" s="25">
        <f t="shared" si="8"/>
        <v>-62.900000000000006</v>
      </c>
      <c r="M8" s="25">
        <f t="shared" si="9"/>
        <v>79.8</v>
      </c>
      <c r="N8" s="27">
        <f t="shared" si="10"/>
        <v>1.8999999999999915</v>
      </c>
      <c r="O8" s="24" t="s">
        <v>55</v>
      </c>
      <c r="P8" s="16"/>
      <c r="Q8" s="4"/>
      <c r="R8" s="4"/>
      <c r="S8" s="4"/>
    </row>
    <row r="9" spans="1:22" s="11" customFormat="1" x14ac:dyDescent="0.45">
      <c r="A9" s="19" t="s">
        <v>29</v>
      </c>
      <c r="B9" s="24" t="str">
        <f t="shared" si="5"/>
        <v>15am*</v>
      </c>
      <c r="C9" s="25">
        <v>50.9</v>
      </c>
      <c r="D9" s="25"/>
      <c r="E9" s="24">
        <f t="shared" si="11"/>
        <v>20</v>
      </c>
      <c r="F9" s="24">
        <v>6</v>
      </c>
      <c r="G9" s="24">
        <v>4</v>
      </c>
      <c r="H9" s="24">
        <v>152.69999999999999</v>
      </c>
      <c r="I9" s="24">
        <v>82.5</v>
      </c>
      <c r="J9" s="26">
        <f t="shared" si="6"/>
        <v>70.199999999999989</v>
      </c>
      <c r="K9" s="25">
        <f t="shared" si="7"/>
        <v>15</v>
      </c>
      <c r="L9" s="25">
        <f t="shared" si="8"/>
        <v>-55.199999999999989</v>
      </c>
      <c r="M9" s="25">
        <f t="shared" si="9"/>
        <v>70.900000000000006</v>
      </c>
      <c r="N9" s="27">
        <f t="shared" si="10"/>
        <v>0.70000000000001705</v>
      </c>
      <c r="O9" s="24" t="s">
        <v>56</v>
      </c>
      <c r="P9" s="16"/>
      <c r="Q9" s="4"/>
      <c r="R9" s="4"/>
      <c r="S9" s="4"/>
    </row>
    <row r="10" spans="1:22" s="14" customFormat="1" x14ac:dyDescent="0.45">
      <c r="A10" s="9" t="s">
        <v>30</v>
      </c>
      <c r="B10" s="24" t="s">
        <v>36</v>
      </c>
      <c r="C10" s="28">
        <v>71.599999999999994</v>
      </c>
      <c r="D10" s="28"/>
      <c r="E10" s="24">
        <f t="shared" si="11"/>
        <v>20</v>
      </c>
      <c r="F10" s="28">
        <v>7</v>
      </c>
      <c r="G10" s="28">
        <v>4</v>
      </c>
      <c r="H10" s="18">
        <v>171.9</v>
      </c>
      <c r="I10" s="24">
        <v>82.5</v>
      </c>
      <c r="J10" s="26">
        <f t="shared" si="6"/>
        <v>89.4</v>
      </c>
      <c r="K10" s="25">
        <f t="shared" si="7"/>
        <v>15</v>
      </c>
      <c r="L10" s="25">
        <f t="shared" si="8"/>
        <v>-74.400000000000006</v>
      </c>
      <c r="M10" s="25">
        <f t="shared" si="9"/>
        <v>91.6</v>
      </c>
      <c r="N10" s="29">
        <f t="shared" si="10"/>
        <v>2.1999999999999886</v>
      </c>
      <c r="O10" s="18" t="s">
        <v>57</v>
      </c>
      <c r="P10" s="17"/>
      <c r="Q10" s="10"/>
      <c r="R10" s="10"/>
      <c r="S10" s="10"/>
    </row>
    <row r="11" spans="1:22" s="14" customFormat="1" x14ac:dyDescent="0.45">
      <c r="A11" s="9" t="s">
        <v>31</v>
      </c>
      <c r="B11" s="24" t="str">
        <f t="shared" si="5"/>
        <v>18am*</v>
      </c>
      <c r="C11" s="28">
        <v>60</v>
      </c>
      <c r="D11" s="28"/>
      <c r="E11" s="24">
        <v>25</v>
      </c>
      <c r="F11" s="28">
        <v>9</v>
      </c>
      <c r="G11" s="28">
        <v>3.5</v>
      </c>
      <c r="H11" s="37">
        <v>166.5</v>
      </c>
      <c r="I11" s="24">
        <v>82.5</v>
      </c>
      <c r="J11" s="26">
        <f t="shared" ref="J11:J13" si="12">H11-I11</f>
        <v>84</v>
      </c>
      <c r="K11" s="25">
        <f t="shared" ref="K11:K13" si="13">D11+E11-5</f>
        <v>20</v>
      </c>
      <c r="L11" s="25">
        <f t="shared" ref="L11:L13" si="14">K11-J11</f>
        <v>-64</v>
      </c>
      <c r="M11" s="25">
        <f t="shared" ref="M11:M13" si="15">C11+E11</f>
        <v>85</v>
      </c>
      <c r="N11" s="29">
        <f t="shared" ref="N11:N13" si="16">M11-J11</f>
        <v>1</v>
      </c>
      <c r="O11" s="18" t="s">
        <v>58</v>
      </c>
      <c r="P11" s="17"/>
      <c r="Q11" s="10"/>
      <c r="R11" s="10"/>
      <c r="S11" s="10"/>
    </row>
    <row r="12" spans="1:22" s="14" customFormat="1" x14ac:dyDescent="0.45">
      <c r="A12" s="9" t="s">
        <v>38</v>
      </c>
      <c r="B12" s="24" t="str">
        <f t="shared" si="5"/>
        <v>18am</v>
      </c>
      <c r="C12" s="28">
        <v>64.5</v>
      </c>
      <c r="D12" s="28"/>
      <c r="E12" s="24">
        <f t="shared" si="11"/>
        <v>25</v>
      </c>
      <c r="F12" s="28">
        <v>9.5</v>
      </c>
      <c r="G12" s="28">
        <v>2.5</v>
      </c>
      <c r="H12" s="18">
        <v>170.7</v>
      </c>
      <c r="I12" s="24">
        <v>82.5</v>
      </c>
      <c r="J12" s="26">
        <f t="shared" si="12"/>
        <v>88.199999999999989</v>
      </c>
      <c r="K12" s="25">
        <f t="shared" si="13"/>
        <v>20</v>
      </c>
      <c r="L12" s="25">
        <f t="shared" si="14"/>
        <v>-68.199999999999989</v>
      </c>
      <c r="M12" s="25">
        <f t="shared" si="15"/>
        <v>89.5</v>
      </c>
      <c r="N12" s="28">
        <f t="shared" si="16"/>
        <v>1.3000000000000114</v>
      </c>
      <c r="O12" s="18" t="s">
        <v>59</v>
      </c>
      <c r="P12" s="17"/>
      <c r="Q12" s="10"/>
      <c r="R12" s="10"/>
      <c r="S12" s="10"/>
    </row>
    <row r="13" spans="1:22" s="14" customFormat="1" x14ac:dyDescent="0.45">
      <c r="A13" s="9" t="s">
        <v>39</v>
      </c>
      <c r="B13" s="24" t="str">
        <f t="shared" si="5"/>
        <v>12am</v>
      </c>
      <c r="C13" s="28">
        <v>45.9</v>
      </c>
      <c r="D13" s="28"/>
      <c r="E13" s="24">
        <f t="shared" si="11"/>
        <v>20</v>
      </c>
      <c r="F13" s="28">
        <v>5</v>
      </c>
      <c r="G13" s="28">
        <v>5</v>
      </c>
      <c r="H13" s="18">
        <v>149.69999999999999</v>
      </c>
      <c r="I13" s="24">
        <v>82.5</v>
      </c>
      <c r="J13" s="26">
        <f t="shared" si="12"/>
        <v>67.199999999999989</v>
      </c>
      <c r="K13" s="25">
        <f t="shared" si="13"/>
        <v>15</v>
      </c>
      <c r="L13" s="25">
        <f t="shared" si="14"/>
        <v>-52.199999999999989</v>
      </c>
      <c r="M13" s="25">
        <f t="shared" si="15"/>
        <v>65.900000000000006</v>
      </c>
      <c r="N13" s="29">
        <f t="shared" si="16"/>
        <v>-1.2999999999999829</v>
      </c>
      <c r="O13" s="18" t="s">
        <v>60</v>
      </c>
      <c r="P13" s="17"/>
      <c r="Q13" s="10"/>
      <c r="R13" s="10"/>
      <c r="S13" s="10"/>
    </row>
    <row r="14" spans="1:22" x14ac:dyDescent="0.45">
      <c r="A14" s="9" t="s">
        <v>40</v>
      </c>
      <c r="B14" s="24" t="str">
        <f t="shared" si="5"/>
        <v>15am</v>
      </c>
      <c r="C14" s="28">
        <v>53</v>
      </c>
      <c r="D14" s="28"/>
      <c r="E14" s="24">
        <f t="shared" si="11"/>
        <v>20</v>
      </c>
      <c r="F14" s="28">
        <v>7</v>
      </c>
      <c r="G14" s="28">
        <v>4.5</v>
      </c>
      <c r="H14" s="18">
        <v>155.5</v>
      </c>
      <c r="I14" s="24">
        <v>82.5</v>
      </c>
      <c r="J14" s="26">
        <f t="shared" si="6"/>
        <v>73</v>
      </c>
      <c r="K14" s="25">
        <f t="shared" si="7"/>
        <v>15</v>
      </c>
      <c r="L14" s="25">
        <f t="shared" si="8"/>
        <v>-58</v>
      </c>
      <c r="M14" s="25">
        <f t="shared" si="9"/>
        <v>73</v>
      </c>
      <c r="N14" s="29">
        <f t="shared" si="10"/>
        <v>0</v>
      </c>
      <c r="O14" s="31" t="s">
        <v>61</v>
      </c>
      <c r="P14" s="31"/>
    </row>
    <row r="15" spans="1:22" s="14" customFormat="1" x14ac:dyDescent="0.45">
      <c r="A15" s="9" t="s">
        <v>41</v>
      </c>
      <c r="B15" s="24" t="str">
        <f t="shared" si="5"/>
        <v>18am*</v>
      </c>
      <c r="C15" s="18">
        <v>57.1</v>
      </c>
      <c r="D15" s="18"/>
      <c r="E15" s="24">
        <f t="shared" si="11"/>
        <v>25</v>
      </c>
      <c r="F15" s="18">
        <v>9</v>
      </c>
      <c r="G15" s="18">
        <v>3.5</v>
      </c>
      <c r="H15" s="18">
        <v>164.1</v>
      </c>
      <c r="I15" s="24">
        <v>82.5</v>
      </c>
      <c r="J15" s="26">
        <f t="shared" ref="J15:J21" si="17">H15-I15</f>
        <v>81.599999999999994</v>
      </c>
      <c r="K15" s="25">
        <f t="shared" ref="K15:K18" si="18">D15+E15-5</f>
        <v>20</v>
      </c>
      <c r="L15" s="25">
        <f t="shared" ref="L15:L18" si="19">K15-J15</f>
        <v>-61.599999999999994</v>
      </c>
      <c r="M15" s="25">
        <f t="shared" ref="M15:M18" si="20">C15+E15</f>
        <v>82.1</v>
      </c>
      <c r="N15" s="29">
        <f t="shared" ref="N15:N18" si="21">M15-J15</f>
        <v>0.5</v>
      </c>
      <c r="O15" s="18" t="s">
        <v>62</v>
      </c>
      <c r="P15" s="18"/>
      <c r="Q15" s="10"/>
      <c r="R15" s="10"/>
      <c r="S15" s="10"/>
    </row>
    <row r="16" spans="1:22" s="14" customFormat="1" ht="21.5" customHeight="1" x14ac:dyDescent="0.45">
      <c r="A16" s="7" t="s">
        <v>42</v>
      </c>
      <c r="B16" s="24" t="s">
        <v>50</v>
      </c>
      <c r="C16" s="18">
        <v>81.599999999999994</v>
      </c>
      <c r="D16" s="18"/>
      <c r="E16" s="24">
        <f t="shared" ref="E16:E21" si="22">_xlfn.IFS(AND(F16&gt;0.1,F16&lt;=8.9),20,AND(F16&gt;8.9,F16&lt;14),25,AND(F16&gt;=14,F16&lt;19),30,F16&gt;=19,35)</f>
        <v>25</v>
      </c>
      <c r="F16" s="18">
        <v>9.5</v>
      </c>
      <c r="G16" s="18">
        <v>6.5</v>
      </c>
      <c r="H16" s="18">
        <v>191.3</v>
      </c>
      <c r="I16" s="24">
        <v>82.5</v>
      </c>
      <c r="J16" s="26">
        <f t="shared" si="17"/>
        <v>108.80000000000001</v>
      </c>
      <c r="K16" s="25">
        <f t="shared" si="18"/>
        <v>20</v>
      </c>
      <c r="L16" s="25">
        <f t="shared" si="19"/>
        <v>-88.800000000000011</v>
      </c>
      <c r="M16" s="25">
        <f t="shared" si="20"/>
        <v>106.6</v>
      </c>
      <c r="N16" s="29">
        <f t="shared" si="21"/>
        <v>-2.2000000000000171</v>
      </c>
      <c r="O16" s="18" t="s">
        <v>63</v>
      </c>
      <c r="P16" s="18"/>
      <c r="Q16" s="10"/>
      <c r="R16" s="10"/>
      <c r="S16" s="10"/>
    </row>
    <row r="17" spans="1:19" s="14" customFormat="1" ht="21.65" customHeight="1" x14ac:dyDescent="0.45">
      <c r="A17" s="7" t="s">
        <v>43</v>
      </c>
      <c r="B17" s="24" t="str">
        <f t="shared" si="5"/>
        <v>12am</v>
      </c>
      <c r="C17" s="18">
        <v>42.8</v>
      </c>
      <c r="D17" s="18"/>
      <c r="E17" s="24">
        <f t="shared" si="22"/>
        <v>20</v>
      </c>
      <c r="F17" s="18">
        <v>7</v>
      </c>
      <c r="G17" s="18">
        <v>7</v>
      </c>
      <c r="H17" s="18">
        <v>147.9</v>
      </c>
      <c r="I17" s="24">
        <v>82.5</v>
      </c>
      <c r="J17" s="26">
        <f t="shared" si="17"/>
        <v>65.400000000000006</v>
      </c>
      <c r="K17" s="25">
        <f t="shared" si="18"/>
        <v>15</v>
      </c>
      <c r="L17" s="25">
        <f t="shared" si="19"/>
        <v>-50.400000000000006</v>
      </c>
      <c r="M17" s="25">
        <f t="shared" si="20"/>
        <v>62.8</v>
      </c>
      <c r="N17" s="29">
        <f t="shared" si="21"/>
        <v>-2.6000000000000085</v>
      </c>
      <c r="O17" s="18" t="s">
        <v>64</v>
      </c>
      <c r="P17" s="18"/>
      <c r="Q17" s="10"/>
      <c r="R17" s="10"/>
      <c r="S17" s="10"/>
    </row>
    <row r="18" spans="1:19" s="14" customFormat="1" ht="21.65" customHeight="1" x14ac:dyDescent="0.45">
      <c r="A18" s="7" t="s">
        <v>44</v>
      </c>
      <c r="B18" s="24" t="str">
        <f t="shared" si="5"/>
        <v>15am*</v>
      </c>
      <c r="C18" s="18">
        <v>49</v>
      </c>
      <c r="D18" s="18"/>
      <c r="E18" s="24">
        <f t="shared" si="22"/>
        <v>20</v>
      </c>
      <c r="F18" s="18">
        <v>7</v>
      </c>
      <c r="G18" s="18">
        <v>6</v>
      </c>
      <c r="H18" s="18">
        <v>152.9</v>
      </c>
      <c r="I18" s="24">
        <v>82.5</v>
      </c>
      <c r="J18" s="26">
        <f t="shared" si="17"/>
        <v>70.400000000000006</v>
      </c>
      <c r="K18" s="25">
        <f t="shared" si="18"/>
        <v>15</v>
      </c>
      <c r="L18" s="25">
        <f t="shared" si="19"/>
        <v>-55.400000000000006</v>
      </c>
      <c r="M18" s="25">
        <f t="shared" si="20"/>
        <v>69</v>
      </c>
      <c r="N18" s="29">
        <f t="shared" si="21"/>
        <v>-1.4000000000000057</v>
      </c>
      <c r="O18" s="18" t="s">
        <v>65</v>
      </c>
      <c r="P18" s="18"/>
      <c r="Q18" s="10"/>
      <c r="R18" s="10"/>
      <c r="S18" s="10"/>
    </row>
    <row r="19" spans="1:19" s="14" customFormat="1" ht="21.65" customHeight="1" x14ac:dyDescent="0.45">
      <c r="A19" s="19" t="s">
        <v>28</v>
      </c>
      <c r="B19" s="24" t="str">
        <f t="shared" si="5"/>
        <v>12am</v>
      </c>
      <c r="C19" s="18">
        <v>41.1</v>
      </c>
      <c r="D19" s="18"/>
      <c r="E19" s="24">
        <f t="shared" si="22"/>
        <v>20</v>
      </c>
      <c r="F19" s="18">
        <v>8.5</v>
      </c>
      <c r="G19" s="18">
        <v>7</v>
      </c>
      <c r="H19" s="18">
        <v>147</v>
      </c>
      <c r="I19" s="24">
        <v>82.5</v>
      </c>
      <c r="J19" s="26">
        <f t="shared" si="17"/>
        <v>64.5</v>
      </c>
      <c r="K19" s="25"/>
      <c r="L19" s="25"/>
      <c r="M19" s="25">
        <f t="shared" ref="M19:M21" si="23">C19+E19</f>
        <v>61.1</v>
      </c>
      <c r="N19" s="29">
        <f t="shared" ref="N19:N21" si="24">M19-J19</f>
        <v>-3.3999999999999986</v>
      </c>
      <c r="O19" s="18" t="s">
        <v>66</v>
      </c>
      <c r="P19" s="18"/>
      <c r="Q19" s="10"/>
      <c r="R19" s="10"/>
      <c r="S19" s="10"/>
    </row>
    <row r="20" spans="1:19" s="14" customFormat="1" ht="21.65" customHeight="1" x14ac:dyDescent="0.45">
      <c r="A20" s="9" t="s">
        <v>45</v>
      </c>
      <c r="B20" s="24" t="str">
        <f t="shared" si="5"/>
        <v>15am</v>
      </c>
      <c r="C20" s="18">
        <v>51.8</v>
      </c>
      <c r="D20" s="18"/>
      <c r="E20" s="24">
        <f t="shared" si="22"/>
        <v>20</v>
      </c>
      <c r="F20" s="18">
        <v>8</v>
      </c>
      <c r="G20" s="18">
        <v>5.5</v>
      </c>
      <c r="H20" s="18">
        <v>155.30000000000001</v>
      </c>
      <c r="I20" s="24">
        <v>82.5</v>
      </c>
      <c r="J20" s="26">
        <f t="shared" si="17"/>
        <v>72.800000000000011</v>
      </c>
      <c r="K20" s="25"/>
      <c r="L20" s="25"/>
      <c r="M20" s="25">
        <f t="shared" si="23"/>
        <v>71.8</v>
      </c>
      <c r="N20" s="29">
        <f t="shared" si="24"/>
        <v>-1.0000000000000142</v>
      </c>
      <c r="O20" s="18" t="s">
        <v>67</v>
      </c>
      <c r="P20" s="18"/>
      <c r="Q20" s="10"/>
      <c r="R20" s="10"/>
      <c r="S20" s="10"/>
    </row>
    <row r="21" spans="1:19" s="14" customFormat="1" ht="21.5" customHeight="1" x14ac:dyDescent="0.45">
      <c r="A21" s="9" t="s">
        <v>46</v>
      </c>
      <c r="B21" s="24" t="str">
        <f t="shared" si="5"/>
        <v>15am*</v>
      </c>
      <c r="C21" s="18">
        <v>50</v>
      </c>
      <c r="D21" s="18"/>
      <c r="E21" s="24">
        <f t="shared" si="22"/>
        <v>25</v>
      </c>
      <c r="F21" s="18">
        <v>11</v>
      </c>
      <c r="G21" s="18">
        <v>7</v>
      </c>
      <c r="H21" s="18">
        <v>160.19999999999999</v>
      </c>
      <c r="I21" s="24">
        <v>82.5</v>
      </c>
      <c r="J21" s="26">
        <f t="shared" si="17"/>
        <v>77.699999999999989</v>
      </c>
      <c r="K21" s="25"/>
      <c r="L21" s="25"/>
      <c r="M21" s="25">
        <f t="shared" si="23"/>
        <v>75</v>
      </c>
      <c r="N21" s="29">
        <f t="shared" si="24"/>
        <v>-2.6999999999999886</v>
      </c>
      <c r="O21" s="18" t="s">
        <v>68</v>
      </c>
      <c r="P21" s="18"/>
      <c r="Q21" s="10"/>
      <c r="R21" s="10"/>
      <c r="S21" s="10"/>
    </row>
    <row r="24" spans="1:19" s="36" customFormat="1" x14ac:dyDescent="0.45">
      <c r="A24" s="30" t="s">
        <v>32</v>
      </c>
      <c r="B24" s="30"/>
      <c r="C24" s="30"/>
      <c r="D24" s="34"/>
      <c r="E24" s="34"/>
      <c r="F24" s="34"/>
      <c r="G24" s="34"/>
      <c r="H24" s="34" t="s">
        <v>33</v>
      </c>
      <c r="I24" s="34"/>
      <c r="J24" s="34"/>
      <c r="K24" s="34"/>
      <c r="L24" s="34"/>
      <c r="M24" s="34"/>
      <c r="N24" s="34"/>
      <c r="O24" s="34"/>
      <c r="P24" s="34"/>
      <c r="Q24" s="35"/>
    </row>
    <row r="25" spans="1:19" x14ac:dyDescent="0.45">
      <c r="A25" s="41" t="s">
        <v>49</v>
      </c>
      <c r="B25" s="42"/>
      <c r="C25" s="43"/>
      <c r="D25" s="32"/>
      <c r="E25" s="32"/>
      <c r="F25" s="32"/>
      <c r="G25" s="32"/>
      <c r="H25" s="32"/>
      <c r="I25" s="31"/>
      <c r="J25" s="31"/>
      <c r="K25" s="31"/>
      <c r="L25" s="31"/>
      <c r="M25" s="31"/>
      <c r="N25" s="31"/>
      <c r="O25" s="31"/>
      <c r="P25" s="31"/>
    </row>
    <row r="26" spans="1:19" x14ac:dyDescent="0.45">
      <c r="A26" s="41" t="s">
        <v>69</v>
      </c>
      <c r="B26" s="42"/>
      <c r="C26" s="43"/>
      <c r="D26" s="32"/>
      <c r="E26" s="32"/>
      <c r="F26" s="32"/>
      <c r="G26" s="32"/>
      <c r="H26" s="32"/>
      <c r="I26" s="31"/>
      <c r="J26" s="31"/>
      <c r="K26" s="31"/>
      <c r="L26" s="31"/>
      <c r="M26" s="31"/>
      <c r="N26" s="31"/>
      <c r="O26" s="31"/>
      <c r="P26" s="31"/>
    </row>
    <row r="27" spans="1:19" x14ac:dyDescent="0.45">
      <c r="A27" s="41" t="s">
        <v>34</v>
      </c>
      <c r="B27" s="42"/>
      <c r="C27" s="43"/>
      <c r="D27" s="33"/>
      <c r="E27" s="33"/>
      <c r="F27" s="33"/>
      <c r="G27" s="33"/>
      <c r="H27" s="31"/>
      <c r="I27" s="31"/>
      <c r="J27" s="31"/>
      <c r="K27" s="31"/>
      <c r="L27" s="31"/>
      <c r="M27" s="31"/>
      <c r="N27" s="31"/>
      <c r="O27" s="31"/>
      <c r="P27" s="31"/>
    </row>
  </sheetData>
  <mergeCells count="8">
    <mergeCell ref="Q2:R2"/>
    <mergeCell ref="Q1:S1"/>
    <mergeCell ref="A27:C27"/>
    <mergeCell ref="A1:C1"/>
    <mergeCell ref="H1:J1"/>
    <mergeCell ref="L1:P1"/>
    <mergeCell ref="A25:C25"/>
    <mergeCell ref="A26:C26"/>
  </mergeCells>
  <conditionalFormatting sqref="B4:B21">
    <cfRule type="expression" priority="3">
      <formula>"if($C$4&lt;=21,""5am"")"</formula>
    </cfRule>
  </conditionalFormatting>
  <conditionalFormatting sqref="L4:L21">
    <cfRule type="cellIs" dxfId="7" priority="4" operator="greaterThan">
      <formula>18</formula>
    </cfRule>
    <cfRule type="cellIs" dxfId="6" priority="5" operator="between">
      <formula>3.51</formula>
      <formula>17</formula>
    </cfRule>
    <cfRule type="cellIs" dxfId="5" priority="6" operator="between">
      <formula>-3.5</formula>
      <formula>-17</formula>
    </cfRule>
    <cfRule type="cellIs" dxfId="4" priority="8" operator="between">
      <formula>2.1</formula>
      <formula>3.5</formula>
    </cfRule>
    <cfRule type="cellIs" dxfId="3" priority="9" operator="between">
      <formula>-2.1</formula>
      <formula>-3.5</formula>
    </cfRule>
    <cfRule type="cellIs" dxfId="2" priority="10" operator="between">
      <formula>-2</formula>
      <formula>2</formula>
    </cfRule>
  </conditionalFormatting>
  <conditionalFormatting sqref="N4:N21">
    <cfRule type="cellIs" dxfId="1" priority="1" operator="lessThan">
      <formula>-5.5</formula>
    </cfRule>
    <cfRule type="cellIs" dxfId="0" priority="2" operator="greaterThan">
      <formula>5.5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sEEG</vt:lpstr>
    </vt:vector>
  </TitlesOfParts>
  <Manager/>
  <Company>Microsoft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Eric Caille</dc:creator>
  <cp:keywords/>
  <dc:description/>
  <cp:lastModifiedBy>Hayley Gray</cp:lastModifiedBy>
  <cp:revision/>
  <dcterms:created xsi:type="dcterms:W3CDTF">2012-11-29T14:09:14Z</dcterms:created>
  <dcterms:modified xsi:type="dcterms:W3CDTF">2025-07-21T15:33:49Z</dcterms:modified>
  <cp:category/>
  <cp:contentStatus/>
</cp:coreProperties>
</file>