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ekvuiak\Downloads\"/>
    </mc:Choice>
  </mc:AlternateContent>
  <xr:revisionPtr revIDLastSave="0" documentId="13_ncr:1_{806E928E-DE97-4306-B01D-636907872A3B}" xr6:coauthVersionLast="47" xr6:coauthVersionMax="47" xr10:uidLastSave="{00000000-0000-0000-0000-000000000000}"/>
  <bookViews>
    <workbookView xWindow="-108" yWindow="-108" windowWidth="23256" windowHeight="12576" firstSheet="3" activeTab="5" xr2:uid="{00000000-000D-0000-FFFF-FFFF00000000}"/>
  </bookViews>
  <sheets>
    <sheet name="Dashboard" sheetId="1" r:id="rId1"/>
    <sheet name="Management Summary" sheetId="2" r:id="rId2"/>
    <sheet name="Security Requirements - Android" sheetId="3" r:id="rId3"/>
    <sheet name="Anti-RE - Android" sheetId="4" r:id="rId4"/>
    <sheet name="Security Requirements - iOS" sheetId="5" r:id="rId5"/>
    <sheet name="Anti-RE - iOS" sheetId="6" r:id="rId6"/>
  </sheets>
  <definedNames>
    <definedName name="BASE_URL">Dashboard!$D$14</definedName>
    <definedName name="MASVS_VERSION">Dashboard!$D$11</definedName>
    <definedName name="MSTG_VERSION">Dashboard!$D$13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0" i="2" l="1"/>
  <c r="I50" i="2"/>
  <c r="H50" i="2"/>
  <c r="F50" i="2"/>
  <c r="E50" i="2"/>
  <c r="D50" i="2"/>
  <c r="J49" i="2"/>
  <c r="I49" i="2"/>
  <c r="H49" i="2"/>
  <c r="K49" i="2" s="1"/>
  <c r="F49" i="2"/>
  <c r="E49" i="2"/>
  <c r="D49" i="2"/>
  <c r="G49" i="2" s="1"/>
  <c r="J48" i="2"/>
  <c r="I48" i="2"/>
  <c r="H48" i="2"/>
  <c r="F48" i="2"/>
  <c r="E48" i="2"/>
  <c r="D48" i="2"/>
  <c r="J47" i="2"/>
  <c r="I47" i="2"/>
  <c r="H47" i="2"/>
  <c r="K47" i="2" s="1"/>
  <c r="F47" i="2"/>
  <c r="E47" i="2"/>
  <c r="D47" i="2"/>
  <c r="G47" i="2" s="1"/>
  <c r="J46" i="2"/>
  <c r="I46" i="2"/>
  <c r="H46" i="2"/>
  <c r="F46" i="2"/>
  <c r="E46" i="2"/>
  <c r="D46" i="2"/>
  <c r="G46" i="2" s="1"/>
  <c r="J45" i="2"/>
  <c r="I45" i="2"/>
  <c r="H45" i="2"/>
  <c r="K45" i="2" s="1"/>
  <c r="G45" i="2"/>
  <c r="F45" i="2"/>
  <c r="E45" i="2"/>
  <c r="D45" i="2"/>
  <c r="J44" i="2"/>
  <c r="I44" i="2"/>
  <c r="H44" i="2"/>
  <c r="K44" i="2" s="1"/>
  <c r="F44" i="2"/>
  <c r="E44" i="2"/>
  <c r="D44" i="2"/>
  <c r="J43" i="2"/>
  <c r="I43" i="2"/>
  <c r="H43" i="2"/>
  <c r="K43" i="2" s="1"/>
  <c r="F43" i="2"/>
  <c r="E43" i="2"/>
  <c r="D43" i="2"/>
  <c r="G43" i="2" s="1"/>
  <c r="D14" i="1"/>
  <c r="G17" i="6" s="1"/>
  <c r="D12" i="1"/>
  <c r="G50" i="2" l="1"/>
  <c r="G48" i="2"/>
  <c r="G44" i="2"/>
  <c r="I37" i="3"/>
  <c r="H18" i="5"/>
  <c r="K50" i="2"/>
  <c r="I43" i="3"/>
  <c r="H26" i="5"/>
  <c r="H50" i="3"/>
  <c r="H38" i="5"/>
  <c r="H59" i="3"/>
  <c r="H45" i="5"/>
  <c r="K48" i="2"/>
  <c r="I6" i="3"/>
  <c r="H67" i="3"/>
  <c r="H54" i="5"/>
  <c r="H12" i="3"/>
  <c r="H79" i="3"/>
  <c r="H62" i="5"/>
  <c r="K46" i="2"/>
  <c r="H22" i="3"/>
  <c r="G10" i="4"/>
  <c r="H74" i="5"/>
  <c r="H29" i="3"/>
  <c r="H8" i="5"/>
  <c r="G5" i="6"/>
  <c r="H7" i="3"/>
  <c r="H13" i="3"/>
  <c r="H23" i="3"/>
  <c r="H34" i="3"/>
  <c r="H38" i="3"/>
  <c r="H44" i="3"/>
  <c r="H51" i="3"/>
  <c r="H61" i="3"/>
  <c r="H68" i="3"/>
  <c r="H80" i="3"/>
  <c r="G13" i="4"/>
  <c r="H9" i="5"/>
  <c r="H19" i="5"/>
  <c r="H27" i="5"/>
  <c r="H39" i="5"/>
  <c r="H46" i="5"/>
  <c r="H55" i="5"/>
  <c r="H63" i="5"/>
  <c r="H75" i="5"/>
  <c r="G6" i="6"/>
  <c r="H14" i="3"/>
  <c r="I34" i="3"/>
  <c r="H45" i="3"/>
  <c r="H62" i="3"/>
  <c r="H81" i="3"/>
  <c r="H10" i="5"/>
  <c r="H28" i="5"/>
  <c r="I46" i="5"/>
  <c r="H64" i="5"/>
  <c r="G7" i="6"/>
  <c r="H18" i="3"/>
  <c r="H35" i="3"/>
  <c r="H46" i="3"/>
  <c r="H74" i="3"/>
  <c r="H10" i="3"/>
  <c r="I18" i="3"/>
  <c r="H26" i="3"/>
  <c r="I35" i="3"/>
  <c r="I41" i="3"/>
  <c r="I46" i="3"/>
  <c r="H56" i="3"/>
  <c r="H63" i="3"/>
  <c r="H75" i="3"/>
  <c r="G6" i="4"/>
  <c r="H5" i="5"/>
  <c r="I11" i="5"/>
  <c r="H22" i="5"/>
  <c r="H34" i="5"/>
  <c r="H42" i="5"/>
  <c r="H48" i="5"/>
  <c r="H57" i="5"/>
  <c r="H66" i="5"/>
  <c r="H78" i="5"/>
  <c r="G9" i="6"/>
  <c r="H5" i="3"/>
  <c r="H11" i="3"/>
  <c r="H19" i="3"/>
  <c r="H27" i="3"/>
  <c r="H36" i="3"/>
  <c r="J41" i="3"/>
  <c r="H47" i="3"/>
  <c r="H57" i="3"/>
  <c r="H64" i="3"/>
  <c r="H76" i="3"/>
  <c r="G7" i="4"/>
  <c r="H6" i="5"/>
  <c r="H12" i="5"/>
  <c r="H23" i="5"/>
  <c r="H35" i="5"/>
  <c r="H43" i="5"/>
  <c r="H49" i="5"/>
  <c r="H58" i="5"/>
  <c r="H67" i="5"/>
  <c r="H79" i="5"/>
  <c r="G13" i="6"/>
  <c r="I5" i="3"/>
  <c r="I11" i="3"/>
  <c r="H20" i="3"/>
  <c r="H28" i="3"/>
  <c r="I36" i="3"/>
  <c r="H42" i="3"/>
  <c r="H48" i="3"/>
  <c r="I57" i="3"/>
  <c r="H65" i="3"/>
  <c r="H77" i="3"/>
  <c r="G8" i="4"/>
  <c r="I6" i="5"/>
  <c r="H13" i="5"/>
  <c r="H24" i="5"/>
  <c r="H36" i="5"/>
  <c r="I43" i="5"/>
  <c r="H50" i="5"/>
  <c r="H59" i="5"/>
  <c r="H68" i="5"/>
  <c r="H80" i="5"/>
  <c r="G15" i="6"/>
  <c r="H8" i="3"/>
  <c r="H24" i="3"/>
  <c r="H39" i="3"/>
  <c r="H54" i="3"/>
  <c r="H73" i="3"/>
  <c r="G15" i="4"/>
  <c r="H20" i="5"/>
  <c r="H41" i="5"/>
  <c r="I55" i="5"/>
  <c r="H76" i="5"/>
  <c r="H9" i="3"/>
  <c r="H25" i="3"/>
  <c r="H41" i="3"/>
  <c r="H55" i="3"/>
  <c r="I62" i="3"/>
  <c r="G5" i="4"/>
  <c r="G17" i="4"/>
  <c r="H11" i="5"/>
  <c r="H21" i="5"/>
  <c r="H29" i="5"/>
  <c r="I41" i="5"/>
  <c r="H47" i="5"/>
  <c r="H56" i="5"/>
  <c r="H65" i="5"/>
  <c r="H77" i="5"/>
  <c r="G8" i="6"/>
  <c r="H6" i="3"/>
  <c r="J11" i="3"/>
  <c r="H21" i="3"/>
  <c r="I28" i="3"/>
  <c r="H37" i="3"/>
  <c r="H43" i="3"/>
  <c r="H49" i="3"/>
  <c r="H58" i="3"/>
  <c r="H66" i="3"/>
  <c r="H78" i="3"/>
  <c r="G9" i="4"/>
  <c r="H7" i="5"/>
  <c r="H14" i="5"/>
  <c r="H25" i="5"/>
  <c r="H37" i="5"/>
  <c r="H44" i="5"/>
  <c r="H51" i="5"/>
  <c r="H61" i="5"/>
  <c r="H73" i="5"/>
  <c r="H81" i="5"/>
  <c r="V8" i="2" l="1"/>
  <c r="G8" i="2"/>
</calcChain>
</file>

<file path=xl/sharedStrings.xml><?xml version="1.0" encoding="utf-8"?>
<sst xmlns="http://schemas.openxmlformats.org/spreadsheetml/2006/main" count="932" uniqueCount="345">
  <si>
    <r>
      <rPr>
        <b/>
        <sz val="14"/>
        <rFont val="Trebuchet MS"/>
      </rPr>
      <t xml:space="preserve">OWASP Mobile Application Security Checklist
</t>
    </r>
    <r>
      <rPr>
        <sz val="14"/>
        <rFont val="Trebuchet MS"/>
      </rPr>
      <t xml:space="preserve">
Based on the OWASP Mobile Application Security Verification Standard</t>
    </r>
  </si>
  <si>
    <t>General Testing Information</t>
  </si>
  <si>
    <t>MASVS VERSION</t>
  </si>
  <si>
    <t>Online version of the MASVS:</t>
  </si>
  <si>
    <t>MSTG Version:</t>
  </si>
  <si>
    <t>1.1.3-excel</t>
  </si>
  <si>
    <t>Online version of the MSTG:</t>
  </si>
  <si>
    <t xml:space="preserve">The two rows above are used to construct the base for all hyperlinks in the Android and iOS checklists. 
Adjust to your specific use case to update all hyperlinks to a specific version of the MSTG </t>
  </si>
  <si>
    <t>Client Name:</t>
  </si>
  <si>
    <t>Test Location:</t>
  </si>
  <si>
    <t>Start Date:</t>
  </si>
  <si>
    <t>Closing Date:</t>
  </si>
  <si>
    <t>Name of Tester:</t>
  </si>
  <si>
    <t>Testing Scope</t>
  </si>
  <si>
    <t>All available functions within the App &lt;AppName&gt;.</t>
  </si>
  <si>
    <t>Verification Level</t>
  </si>
  <si>
    <t xml:space="preserve">After consultation with &lt;Customer&gt; it was decided that only Level 1 requrirements are applicable to &lt;AppName&gt;. </t>
  </si>
  <si>
    <t>Testing information Android</t>
  </si>
  <si>
    <t>Application Name:</t>
  </si>
  <si>
    <t xml:space="preserve">Google Play Store Link </t>
  </si>
  <si>
    <t>Filename</t>
  </si>
  <si>
    <t>Version</t>
  </si>
  <si>
    <t>SHA256 Hash of APK
(Can be obtained by using shasum, openssl or sha256sum)</t>
  </si>
  <si>
    <t>Testing information iOS</t>
  </si>
  <si>
    <t>App Store Link</t>
  </si>
  <si>
    <t>SHA256 Hash of IPA
(Can be obtained by using shasum, openssl or sha256sum)</t>
  </si>
  <si>
    <t>Client Representatives and Contact Information</t>
  </si>
  <si>
    <t>Name:</t>
  </si>
  <si>
    <t>Org:</t>
  </si>
  <si>
    <t>Title:</t>
  </si>
  <si>
    <t>Phone:</t>
  </si>
  <si>
    <t>E-mail:</t>
  </si>
  <si>
    <t>Management Summary</t>
  </si>
  <si>
    <t>MASVS Compliance Score ( / 5)</t>
  </si>
  <si>
    <t>`</t>
  </si>
  <si>
    <t>Android</t>
  </si>
  <si>
    <t>iOS</t>
  </si>
  <si>
    <t>P</t>
  </si>
  <si>
    <t>F</t>
  </si>
  <si>
    <t>NA</t>
  </si>
  <si>
    <t>%</t>
  </si>
  <si>
    <t>V1: Architecture, Design and Threat Modelling</t>
  </si>
  <si>
    <t xml:space="preserve">V2: Data Storage and Privacy </t>
  </si>
  <si>
    <t>V3: Cryptography Verification</t>
  </si>
  <si>
    <t>V4: Authentication and Session Management</t>
  </si>
  <si>
    <t>V5: Network Communication</t>
  </si>
  <si>
    <t>V6: Platform Interaction</t>
  </si>
  <si>
    <t>V7: Code Quality and Build Settings</t>
  </si>
  <si>
    <t>V8: Resiliency Against Reverse Engineering</t>
  </si>
  <si>
    <t>Mobile Application Security Requirements - Android</t>
  </si>
  <si>
    <t>ID</t>
  </si>
  <si>
    <t>MSTG-ID</t>
  </si>
  <si>
    <t>Detailed Verification Requirement</t>
  </si>
  <si>
    <t>Level 1</t>
  </si>
  <si>
    <t>Level 2</t>
  </si>
  <si>
    <t>Status</t>
  </si>
  <si>
    <t>Testing Procedure(s)</t>
  </si>
  <si>
    <t>Comment</t>
  </si>
  <si>
    <t>V1</t>
  </si>
  <si>
    <t>Architecture, design and threat modelling</t>
  </si>
  <si>
    <t>1.1</t>
  </si>
  <si>
    <t>MSTG-ARCH-1</t>
  </si>
  <si>
    <t>All app components are identified and known to be needed.</t>
  </si>
  <si>
    <t>✓</t>
  </si>
  <si>
    <t>1.2</t>
  </si>
  <si>
    <t>MSTG-ARCH-2</t>
  </si>
  <si>
    <t>Security controls are never enforced only on the client side, but on the respective remote endpoints.</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</si>
  <si>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</si>
  <si>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</si>
  <si>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</si>
  <si>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</si>
  <si>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</si>
  <si>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</si>
  <si>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1.5</t>
  </si>
  <si>
    <t>MSTG-ARCH-5</t>
  </si>
  <si>
    <t>All app components are defined in terms of the business functions and/or security functions they provide.</t>
  </si>
  <si>
    <t>N/A</t>
  </si>
  <si>
    <t>1.6</t>
  </si>
  <si>
    <t>MSTG-ARCH-6</t>
  </si>
  <si>
    <t>A threat model for the mobile app and the associated remote services has been produced that identifies potential threats and countermeasures.</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</si>
  <si>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</si>
  <si>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</si>
  <si>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</si>
  <si>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</si>
  <si>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</si>
  <si>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</si>
  <si>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</si>
  <si>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</si>
  <si>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</si>
  <si>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</si>
  <si>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</si>
  <si>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</si>
  <si>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1.11</t>
  </si>
  <si>
    <t>MSTG-ARCH-11</t>
  </si>
  <si>
    <t>A responsible disclosure policy is in place and effectively applied.</t>
  </si>
  <si>
    <t>1.12</t>
  </si>
  <si>
    <t>MSTG-ARCH-12</t>
  </si>
  <si>
    <t>The app should comply with privacy laws and regulations.</t>
  </si>
  <si>
    <t>V2</t>
  </si>
  <si>
    <t>Data Storage and Privacy</t>
  </si>
  <si>
    <t>2.1</t>
  </si>
  <si>
    <t>MSTG-STORAGE‑1</t>
  </si>
  <si>
    <t>System credential storage facilities need to be used to store sensitive data, such as PII, user credentials or cryptographic keys.</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</si>
  <si>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</si>
  <si>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</si>
  <si>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</si>
  <si>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</si>
  <si>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</si>
  <si>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</si>
  <si>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</si>
  <si>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</si>
  <si>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</si>
  <si>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</si>
  <si>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</si>
  <si>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</si>
  <si>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</si>
  <si>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</si>
  <si>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</si>
  <si>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</si>
  <si>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</si>
  <si>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</si>
  <si>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</si>
  <si>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</si>
  <si>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</si>
  <si>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</si>
  <si>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</si>
  <si>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</si>
  <si>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</si>
  <si>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</si>
  <si>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</si>
  <si>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</si>
  <si>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</si>
  <si>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</si>
  <si>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</si>
  <si>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</si>
  <si>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</si>
  <si>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2.13</t>
  </si>
  <si>
    <t>MSTG-STORAGE‑13</t>
  </si>
  <si>
    <t>No sensitive data should be stored locally on the mobile device. Instead, data should be retrieved from a remote endpoint when needed and only be kept in memory.</t>
  </si>
  <si>
    <t>2.14</t>
  </si>
  <si>
    <t>MSTG-STORAGE‑14</t>
  </si>
  <si>
    <t>If sensitive data is still required to be stored locally, it should be encrypted using a key derived from hardware backed storage which requires authentication.</t>
  </si>
  <si>
    <t>2.15</t>
  </si>
  <si>
    <t>MSTG-STORAGE‑15</t>
  </si>
  <si>
    <t>The app’s local storage should be wiped after an excessive number of failed authentication attempts.</t>
  </si>
  <si>
    <t>V3</t>
  </si>
  <si>
    <t xml:space="preserve">Cryptography </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</si>
  <si>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</si>
  <si>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</si>
  <si>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</si>
  <si>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</si>
  <si>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</si>
  <si>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</si>
  <si>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</si>
  <si>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</si>
  <si>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</si>
  <si>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3.4</t>
  </si>
  <si>
    <t>MSTG‑CRYPTO‑4</t>
  </si>
  <si>
    <t>The app does not use cryptographic protocols or algorithms that are widely considered deprecated for security purposes.</t>
  </si>
  <si>
    <t>3.5</t>
  </si>
  <si>
    <t>MSTG‑CRYPTO‑5</t>
  </si>
  <si>
    <t>The app doesn't re-use the same cryptographic key for multiple purposes.</t>
  </si>
  <si>
    <t>3.6</t>
  </si>
  <si>
    <t>MSTG‑CRYPTO‑6</t>
  </si>
  <si>
    <t>All random values are generated using a sufficiently secure random number generator.</t>
  </si>
  <si>
    <t>V4</t>
  </si>
  <si>
    <t>Authentication and Session Management</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</si>
  <si>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</si>
  <si>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</si>
  <si>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</si>
  <si>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</si>
  <si>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</si>
  <si>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</si>
  <si>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</si>
  <si>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</si>
  <si>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</si>
  <si>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</si>
  <si>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</si>
  <si>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</si>
  <si>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</si>
  <si>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</si>
  <si>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</si>
  <si>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</si>
  <si>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</si>
  <si>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</si>
  <si>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</si>
  <si>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</si>
  <si>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</si>
  <si>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</si>
  <si>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</si>
  <si>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</si>
  <si>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</si>
  <si>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</si>
  <si>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</si>
  <si>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</si>
  <si>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</si>
  <si>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</si>
  <si>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</si>
  <si>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</si>
  <si>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The app informs the user of all sensitive activities with their account. Users are able to view a list of devices, view contextual information (IP address, location, etc.), and to block specific devices.</t>
  </si>
  <si>
    <t>4.12</t>
  </si>
  <si>
    <t>MSTG-AUTH-12</t>
  </si>
  <si>
    <t>Authorization models should be defined and enforced at the remote endpoint.</t>
  </si>
  <si>
    <t>V5</t>
  </si>
  <si>
    <t>Network Communication</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</si>
  <si>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</si>
  <si>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</si>
  <si>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</si>
  <si>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</si>
  <si>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</si>
  <si>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</si>
  <si>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</si>
  <si>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</si>
  <si>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</si>
  <si>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</si>
  <si>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</si>
  <si>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</si>
  <si>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</si>
  <si>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</si>
  <si>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</si>
  <si>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</si>
  <si>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</si>
  <si>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</si>
  <si>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V6</t>
  </si>
  <si>
    <t>Platform Interaction</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</si>
  <si>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</si>
  <si>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</si>
  <si>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</si>
  <si>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</si>
  <si>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</si>
  <si>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</si>
  <si>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</si>
  <si>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</si>
  <si>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</si>
  <si>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</si>
  <si>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</si>
  <si>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</si>
  <si>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</si>
  <si>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</si>
  <si>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</si>
  <si>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</si>
  <si>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</si>
  <si>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</si>
  <si>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</si>
  <si>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</si>
  <si>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</si>
  <si>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</si>
  <si>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</si>
  <si>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</si>
  <si>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6.9</t>
  </si>
  <si>
    <t>MSTG-PLATFORM-9</t>
  </si>
  <si>
    <t>The app protects itself against screen overlay attacks. (Android only)</t>
  </si>
  <si>
    <t>6.10</t>
  </si>
  <si>
    <t>MSTG-PLATFORM-10</t>
  </si>
  <si>
    <t>A WebView's cache, storage, and loaded resources (JavaScript, etc.) should be cleared before the WebView is destroyed.</t>
  </si>
  <si>
    <t>6.11</t>
  </si>
  <si>
    <t>MSTG-PLATFORM-11</t>
  </si>
  <si>
    <t>Verify that the app prevents usage of custom third-party keyboards whenever sensitive data is entered.</t>
  </si>
  <si>
    <t>V7</t>
  </si>
  <si>
    <t>Code Quality and Build Settings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</si>
  <si>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</si>
  <si>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</si>
  <si>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</si>
  <si>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</si>
  <si>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</si>
  <si>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</si>
  <si>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</si>
  <si>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</si>
  <si>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</si>
  <si>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</si>
  <si>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</si>
  <si>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Debugging code and developer assistance code (e.g. test code, backdoors, hidden settings) have been removed. The app does not log verbose errors or debugging messages.</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</si>
  <si>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</si>
  <si>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</si>
  <si>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</si>
  <si>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</si>
  <si>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</si>
  <si>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</si>
  <si>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</si>
  <si>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</si>
  <si>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</si>
  <si>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</si>
  <si>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</si>
  <si>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</si>
  <si>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</si>
  <si>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</si>
  <si>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</si>
  <si>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Legend</t>
  </si>
  <si>
    <t>Symbol</t>
  </si>
  <si>
    <t>Definition</t>
  </si>
  <si>
    <t>Pass</t>
  </si>
  <si>
    <t>Requirement is applicable to mobile App and implemented according to best practices.</t>
  </si>
  <si>
    <t>Fail</t>
  </si>
  <si>
    <t xml:space="preserve">Requirement is applicable to mobile App but not fulfilled. </t>
  </si>
  <si>
    <t>Requirement is not applicable to mobile App.</t>
  </si>
  <si>
    <t>Resiliency against Reverse Engineering - Android</t>
  </si>
  <si>
    <t>Resiliency Against Reverse Engineering Requirements</t>
  </si>
  <si>
    <t>R</t>
  </si>
  <si>
    <t>Impede Dynamic Analysis and Tampering</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</si>
  <si>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</si>
  <si>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</si>
  <si>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</si>
  <si>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</si>
  <si>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</si>
  <si>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</si>
  <si>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</si>
  <si>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</si>
  <si>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</si>
  <si>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</si>
  <si>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</si>
  <si>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</si>
  <si>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</si>
  <si>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</si>
  <si>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</si>
  <si>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</si>
  <si>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</si>
  <si>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</si>
  <si>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</si>
  <si>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</si>
  <si>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</si>
  <si>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 xml:space="preserve"> -</t>
  </si>
  <si>
    <t>8.8</t>
  </si>
  <si>
    <t>MSTG-RESILIENCE-8</t>
  </si>
  <si>
    <t>The detection mechanisms trigger responses of different types, including delayed and stealthy responses.</t>
  </si>
  <si>
    <t>-</t>
  </si>
  <si>
    <t>8.9</t>
  </si>
  <si>
    <t>MSTG-RESILIENCE-9</t>
  </si>
  <si>
    <t>Obfuscation is applied to programmatic defenses, which in turn impede de-obfuscation via dynamic analysis.</t>
  </si>
  <si>
    <t>Device Binding</t>
  </si>
  <si>
    <t>8.10</t>
  </si>
  <si>
    <t>MSTG-RESILIENCE-10</t>
  </si>
  <si>
    <t>The app implements a 'device binding' functionality using a device fingerprint derived from multiple properties unique to the device.</t>
  </si>
  <si>
    <t>Impede Comprehension</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</si>
  <si>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</si>
  <si>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</si>
  <si>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</si>
  <si>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</si>
  <si>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</si>
  <si>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</si>
  <si>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Impede Eavesdropping</t>
  </si>
  <si>
    <t>8.13</t>
  </si>
  <si>
    <t>MSTG-RESILIENCE-13</t>
  </si>
  <si>
    <t>As a defense in depth, next to having solid hardening of the communicating parties, application level payload encryption can be applied to further impede eavesdropping.</t>
  </si>
  <si>
    <t>Mobile Application Security Requirements - iOS</t>
  </si>
  <si>
    <t>Resiliency Against Reverse Engineering - 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</si>
</sst>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lt;=9999999]###\-####;\(###&quot;) &quot;###\-####"/>
    <numFmt numFmtId="165" formatCode="0\ %"/>
    <numFmt numFmtId="166" formatCode="0.00\ %"/>
  </numFmts>
  <fonts count="34">
    <font>
      <sz val="12"/>
      <color rgb="FF000000"/>
      <name val="Calibri"/>
    </font>
    <font>
      <b/>
      <sz val="14"/>
      <name val="Trebuchet MS"/>
    </font>
    <font>
      <sz val="12"/>
      <name val="Calibri"/>
    </font>
    <font>
      <sz val="12"/>
      <color rgb="FF000000"/>
      <name val="Trebuchet MS"/>
    </font>
    <font>
      <b/>
      <sz val="10"/>
      <name val="Trebuchet MS"/>
    </font>
    <font>
      <u/>
      <sz val="12"/>
      <color rgb="FF5F5F5F"/>
      <name val="Calibri"/>
    </font>
    <font>
      <sz val="10"/>
      <name val="Trebuchet MS"/>
    </font>
    <font>
      <u/>
      <sz val="12"/>
      <color rgb="FF5F5F5F"/>
      <name val="Calibri"/>
    </font>
    <font>
      <sz val="10"/>
      <color rgb="FF000000"/>
      <name val="Trebuchet MS"/>
    </font>
    <font>
      <sz val="11"/>
      <color rgb="FF000000"/>
      <name val="Arial"/>
    </font>
    <font>
      <b/>
      <sz val="10"/>
      <color rgb="FF000000"/>
      <name val="Trebuchet MS"/>
    </font>
    <font>
      <b/>
      <sz val="10"/>
      <color rgb="FFFFFFFF"/>
      <name val="Trebuchet MS"/>
    </font>
    <font>
      <sz val="10"/>
      <color rgb="FF000000"/>
      <name val="Arial"/>
    </font>
    <font>
      <sz val="72"/>
      <color rgb="FF000000"/>
      <name val="Arial"/>
    </font>
    <font>
      <u/>
      <sz val="11"/>
      <color rgb="FFFFFFFF"/>
      <name val="Trebuchet MS"/>
    </font>
    <font>
      <u/>
      <sz val="11"/>
      <color rgb="FFFFFFFF"/>
      <name val="Trebuchet MS"/>
    </font>
    <font>
      <b/>
      <sz val="14"/>
      <color rgb="FF000000"/>
      <name val="Calibri"/>
    </font>
    <font>
      <b/>
      <sz val="11"/>
      <color rgb="FFFFFFFF"/>
      <name val="Calibri"/>
    </font>
    <font>
      <b/>
      <sz val="11"/>
      <color rgb="FF000000"/>
      <name val="Calibri"/>
    </font>
    <font>
      <sz val="11"/>
      <name val="Calibri"/>
    </font>
    <font>
      <u/>
      <sz val="12"/>
      <color rgb="FF5F5F5F"/>
      <name val="Calibri"/>
    </font>
    <font>
      <u/>
      <sz val="12"/>
      <color rgb="FF5F5F5F"/>
      <name val="Calibri"/>
    </font>
    <font>
      <b/>
      <sz val="11"/>
      <name val="Calibri"/>
    </font>
    <font>
      <u/>
      <sz val="12"/>
      <color rgb="FF5F5F5F"/>
      <name val="Calibri"/>
    </font>
    <font>
      <b/>
      <i/>
      <u/>
      <sz val="11"/>
      <name val="Calibri"/>
    </font>
    <font>
      <sz val="11"/>
      <color rgb="FF000000"/>
      <name val="Calibri"/>
    </font>
    <font>
      <u/>
      <sz val="11"/>
      <color rgb="FF5F5F5F"/>
      <name val="Calibri"/>
    </font>
    <font>
      <u/>
      <sz val="11"/>
      <color rgb="FF5F5F5F"/>
      <name val="Calibri"/>
    </font>
    <font>
      <u/>
      <sz val="12"/>
      <color rgb="FF5F5F5F"/>
      <name val="Calibri"/>
    </font>
    <font>
      <u/>
      <sz val="12"/>
      <color rgb="FF5F5F5F"/>
      <name val="Calibri"/>
    </font>
    <font>
      <sz val="12"/>
      <color rgb="FFFF0000"/>
      <name val="Calibri"/>
    </font>
    <font>
      <b/>
      <sz val="12"/>
      <color rgb="FF5F5F5F"/>
      <name val="Calibri"/>
    </font>
    <font>
      <u/>
      <sz val="12"/>
      <color rgb="FF5F5F5F"/>
      <name val="Calibri"/>
    </font>
    <font>
      <sz val="14"/>
      <name val="Trebuchet MS"/>
    </font>
  </fonts>
  <fills count="13">
    <fill>
      <patternFill patternType="none"/>
    </fill>
    <fill>
      <patternFill patternType="gray125"/>
    </fill>
    <fill>
      <patternFill patternType="solid">
        <fgColor rgb="FFEBEBEB"/>
        <bgColor rgb="FFEBEBEB"/>
      </patternFill>
    </fill>
    <fill>
      <patternFill patternType="solid">
        <fgColor rgb="FF969696"/>
        <bgColor rgb="FF969696"/>
      </patternFill>
    </fill>
    <fill>
      <patternFill patternType="solid">
        <fgColor rgb="FFAFD7FF"/>
        <bgColor rgb="FFAFD7FF"/>
      </patternFill>
    </fill>
    <fill>
      <patternFill patternType="solid">
        <fgColor rgb="FFFFFFFF"/>
        <bgColor rgb="FFFFFFFF"/>
      </patternFill>
    </fill>
    <fill>
      <patternFill patternType="solid">
        <fgColor rgb="FF808080"/>
        <bgColor rgb="FF808080"/>
      </patternFill>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00B0F0"/>
        <bgColor rgb="FF00B0F0"/>
      </patternFill>
    </fill>
    <fill>
      <patternFill patternType="solid">
        <fgColor rgb="FF92D050"/>
        <bgColor rgb="FF92D050"/>
      </patternFill>
    </fill>
    <fill>
      <patternFill patternType="solid">
        <fgColor rgb="FFFFC000"/>
        <bgColor rgb="FFFFC000"/>
      </patternFill>
    </fill>
  </fills>
  <borders count="59">
    <border>
      <left/>
      <right/>
      <top/>
      <bottom/>
      <diagonal/>
    </border>
    <border>
      <left style="thin">
        <color rgb="FF333333"/>
      </left>
      <right/>
      <top style="thin">
        <color rgb="FF333333"/>
      </top>
      <bottom/>
      <diagonal/>
    </border>
    <border>
      <left/>
      <right/>
      <top style="thin">
        <color rgb="FF333333"/>
      </top>
      <bottom/>
      <diagonal/>
    </border>
    <border>
      <left/>
      <right style="thin">
        <color rgb="FF000000"/>
      </right>
      <top style="thin">
        <color rgb="FF333333"/>
      </top>
      <bottom/>
      <diagonal/>
    </border>
    <border>
      <left style="thin">
        <color rgb="FF333333"/>
      </left>
      <right/>
      <top/>
      <bottom/>
      <diagonal/>
    </border>
    <border>
      <left/>
      <right style="thin">
        <color rgb="FF000000"/>
      </right>
      <top/>
      <bottom/>
      <diagonal/>
    </border>
    <border>
      <left style="thin">
        <color rgb="FF333333"/>
      </left>
      <right/>
      <top/>
      <bottom style="thin">
        <color rgb="FF333333"/>
      </bottom>
      <diagonal/>
    </border>
    <border>
      <left/>
      <right/>
      <top/>
      <bottom style="thin">
        <color rgb="FF333333"/>
      </bottom>
      <diagonal/>
    </border>
    <border>
      <left/>
      <right style="thin">
        <color rgb="FF000000"/>
      </right>
      <top/>
      <bottom style="thin">
        <color rgb="FF333333"/>
      </bottom>
      <diagonal/>
    </border>
    <border>
      <left/>
      <right/>
      <top style="thin">
        <color rgb="FF333333"/>
      </top>
      <bottom style="thin">
        <color rgb="FF333333"/>
      </bottom>
      <diagonal/>
    </border>
    <border>
      <left/>
      <right style="thin">
        <color rgb="FF000000"/>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rgb="FF000000"/>
      </right>
      <top style="thin">
        <color rgb="FF333333"/>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333333"/>
      </left>
      <right/>
      <top style="thin">
        <color rgb="FF333333"/>
      </top>
      <bottom style="thin">
        <color rgb="FF333333"/>
      </bottom>
      <diagonal/>
    </border>
    <border>
      <left/>
      <right style="thin">
        <color rgb="FF333333"/>
      </right>
      <top style="thin">
        <color rgb="FF333333"/>
      </top>
      <bottom style="thin">
        <color rgb="FF333333"/>
      </bottom>
      <diagonal/>
    </border>
    <border>
      <left/>
      <right style="thin">
        <color rgb="FF333333"/>
      </right>
      <top/>
      <bottom style="thin">
        <color rgb="FF333333"/>
      </bottom>
      <diagonal/>
    </border>
    <border>
      <left style="thin">
        <color rgb="FF333333"/>
      </left>
      <right style="thin">
        <color rgb="FF000000"/>
      </right>
      <top style="thin">
        <color rgb="FF333333"/>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000000"/>
      </right>
      <top style="thin">
        <color rgb="FF333333"/>
      </top>
      <bottom style="thin">
        <color rgb="FF333333"/>
      </bottom>
      <diagonal/>
    </border>
    <border>
      <left style="medium">
        <color rgb="FF000000"/>
      </left>
      <right style="medium">
        <color rgb="FF000000"/>
      </right>
      <top style="medium">
        <color rgb="FF000000"/>
      </top>
      <bottom style="medium">
        <color rgb="FF00000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BFBFBF"/>
      </right>
      <top/>
      <bottom/>
      <diagonal/>
    </border>
    <border>
      <left style="thin">
        <color rgb="FFBFBFBF"/>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FFFFFF"/>
      </left>
      <right style="thin">
        <color rgb="FFFFFFFF"/>
      </right>
      <top style="thin">
        <color rgb="FFFFFFFF"/>
      </top>
      <bottom style="thin">
        <color rgb="FFFFFFFF"/>
      </bottom>
      <diagonal/>
    </border>
    <border>
      <left/>
      <right/>
      <top style="thin">
        <color rgb="FF000000"/>
      </top>
      <bottom/>
      <diagonal/>
    </border>
  </borders>
  <cellStyleXfs count="1">
    <xf numFmtId="0" fontId="0" fillId="0" borderId="0"/>
  </cellStyleXfs>
  <cellXfs count="131">
    <xf numFmtId="0" fontId="0" fillId="0" borderId="0" xfId="0" applyFont="1" applyAlignment="1"/>
    <xf numFmtId="0" fontId="4" fillId="3" borderId="11" xfId="0" applyFont="1" applyFill="1" applyBorder="1" applyAlignment="1">
      <alignment vertical="center"/>
    </xf>
    <xf numFmtId="0" fontId="4" fillId="3" borderId="12" xfId="0" applyFont="1" applyFill="1" applyBorder="1" applyAlignment="1">
      <alignment vertical="center"/>
    </xf>
    <xf numFmtId="0" fontId="4" fillId="3" borderId="13" xfId="0" applyFont="1" applyFill="1" applyBorder="1" applyAlignment="1">
      <alignment vertical="center"/>
    </xf>
    <xf numFmtId="0" fontId="4" fillId="0" borderId="8" xfId="0" applyFont="1" applyBorder="1" applyAlignment="1">
      <alignment horizontal="left" vertical="center"/>
    </xf>
    <xf numFmtId="0" fontId="5" fillId="0" borderId="8" xfId="0" applyFont="1" applyBorder="1" applyAlignment="1">
      <alignment vertical="center"/>
    </xf>
    <xf numFmtId="0" fontId="6" fillId="0" borderId="19" xfId="0" applyFont="1" applyBorder="1" applyAlignment="1">
      <alignment horizontal="left" vertical="center" wrapText="1"/>
    </xf>
    <xf numFmtId="0" fontId="7" fillId="0" borderId="19" xfId="0" applyFont="1" applyBorder="1" applyAlignment="1">
      <alignment horizontal="left" vertical="center" wrapText="1"/>
    </xf>
    <xf numFmtId="0" fontId="4" fillId="0" borderId="16" xfId="0" applyFont="1" applyBorder="1" applyAlignment="1">
      <alignment vertical="center"/>
    </xf>
    <xf numFmtId="0" fontId="4" fillId="3" borderId="20" xfId="0" applyFont="1" applyFill="1" applyBorder="1" applyAlignment="1">
      <alignment vertical="center"/>
    </xf>
    <xf numFmtId="0" fontId="4" fillId="3" borderId="21" xfId="0" applyFont="1" applyFill="1" applyBorder="1" applyAlignment="1">
      <alignment vertical="center"/>
    </xf>
    <xf numFmtId="0" fontId="4" fillId="3" borderId="22" xfId="0" applyFont="1" applyFill="1" applyBorder="1" applyAlignment="1">
      <alignment vertical="center"/>
    </xf>
    <xf numFmtId="0" fontId="4" fillId="0" borderId="17" xfId="0" applyFont="1" applyBorder="1" applyAlignment="1">
      <alignment vertical="center"/>
    </xf>
    <xf numFmtId="0" fontId="8" fillId="0" borderId="10" xfId="0" applyFont="1" applyBorder="1" applyAlignment="1">
      <alignment vertical="center" wrapText="1"/>
    </xf>
    <xf numFmtId="164" fontId="8" fillId="0" borderId="10" xfId="0" applyNumberFormat="1" applyFont="1" applyBorder="1" applyAlignment="1">
      <alignment vertical="center" wrapText="1"/>
    </xf>
    <xf numFmtId="0" fontId="9" fillId="0" borderId="0" xfId="0" applyFont="1"/>
    <xf numFmtId="0" fontId="10" fillId="0" borderId="0" xfId="0" applyFont="1"/>
    <xf numFmtId="0" fontId="4" fillId="3" borderId="23" xfId="0" applyFont="1" applyFill="1" applyBorder="1" applyAlignment="1">
      <alignment vertical="center"/>
    </xf>
    <xf numFmtId="0" fontId="8" fillId="0" borderId="0" xfId="0" applyFont="1"/>
    <xf numFmtId="0" fontId="11" fillId="5" borderId="24" xfId="0" applyFont="1" applyFill="1" applyBorder="1" applyAlignment="1">
      <alignment horizontal="center" vertical="center" wrapText="1"/>
    </xf>
    <xf numFmtId="0" fontId="8" fillId="5" borderId="24" xfId="0" applyFont="1" applyFill="1" applyBorder="1" applyAlignment="1">
      <alignment horizontal="left" wrapText="1"/>
    </xf>
    <xf numFmtId="0" fontId="8" fillId="5" borderId="24" xfId="0" applyFont="1" applyFill="1" applyBorder="1"/>
    <xf numFmtId="0" fontId="8" fillId="5" borderId="24" xfId="0" applyFont="1" applyFill="1" applyBorder="1" applyAlignment="1">
      <alignment horizontal="center" vertical="center"/>
    </xf>
    <xf numFmtId="0" fontId="6" fillId="5" borderId="24" xfId="0" applyFont="1" applyFill="1" applyBorder="1" applyAlignment="1">
      <alignment horizontal="center" vertical="center" wrapText="1"/>
    </xf>
    <xf numFmtId="165" fontId="8" fillId="5" borderId="24" xfId="0" applyNumberFormat="1" applyFont="1" applyFill="1" applyBorder="1" applyAlignment="1">
      <alignment horizontal="right" vertical="center"/>
    </xf>
    <xf numFmtId="0" fontId="9" fillId="0" borderId="42" xfId="0" applyFont="1" applyBorder="1" applyAlignment="1">
      <alignment horizontal="center"/>
    </xf>
    <xf numFmtId="0" fontId="15" fillId="6" borderId="43" xfId="0" applyFont="1" applyFill="1" applyBorder="1" applyAlignment="1">
      <alignment vertical="center"/>
    </xf>
    <xf numFmtId="0" fontId="9" fillId="0" borderId="42" xfId="0" applyFont="1" applyBorder="1"/>
    <xf numFmtId="0" fontId="9" fillId="0" borderId="44" xfId="0" applyFont="1" applyBorder="1"/>
    <xf numFmtId="166" fontId="9" fillId="0" borderId="42" xfId="0" applyNumberFormat="1" applyFont="1" applyBorder="1"/>
    <xf numFmtId="0" fontId="0" fillId="0" borderId="0" xfId="0" applyFont="1" applyAlignment="1">
      <alignment vertical="top"/>
    </xf>
    <xf numFmtId="49" fontId="0" fillId="0" borderId="0" xfId="0" applyNumberFormat="1" applyFont="1" applyAlignment="1">
      <alignment vertical="top"/>
    </xf>
    <xf numFmtId="0" fontId="0" fillId="0" borderId="0" xfId="0" applyFont="1" applyAlignment="1">
      <alignment horizontal="left" vertical="top" wrapText="1"/>
    </xf>
    <xf numFmtId="49" fontId="17" fillId="7" borderId="45" xfId="0" applyNumberFormat="1" applyFont="1" applyFill="1" applyBorder="1" applyAlignment="1">
      <alignment horizontal="center" vertical="top" wrapText="1"/>
    </xf>
    <xf numFmtId="49" fontId="17" fillId="7" borderId="46" xfId="0" applyNumberFormat="1" applyFont="1" applyFill="1" applyBorder="1" applyAlignment="1">
      <alignment horizontal="center" vertical="top" wrapText="1"/>
    </xf>
    <xf numFmtId="0" fontId="17" fillId="7" borderId="46" xfId="0" applyFont="1" applyFill="1" applyBorder="1" applyAlignment="1">
      <alignment horizontal="left" vertical="top" wrapText="1"/>
    </xf>
    <xf numFmtId="0" fontId="17" fillId="7" borderId="46" xfId="0" applyFont="1" applyFill="1" applyBorder="1" applyAlignment="1">
      <alignment horizontal="center" vertical="top" wrapText="1"/>
    </xf>
    <xf numFmtId="0" fontId="17" fillId="7" borderId="49" xfId="0" applyFont="1" applyFill="1" applyBorder="1" applyAlignment="1">
      <alignment horizontal="left" vertical="top" wrapText="1"/>
    </xf>
    <xf numFmtId="49" fontId="18" fillId="8" borderId="50" xfId="0" applyNumberFormat="1" applyFont="1" applyFill="1" applyBorder="1" applyAlignment="1">
      <alignment horizontal="center" vertical="top" wrapText="1"/>
    </xf>
    <xf numFmtId="49" fontId="18" fillId="8" borderId="24" xfId="0" applyNumberFormat="1" applyFont="1" applyFill="1" applyBorder="1" applyAlignment="1">
      <alignment horizontal="center" vertical="top" wrapText="1"/>
    </xf>
    <xf numFmtId="0" fontId="18" fillId="8" borderId="24" xfId="0" applyFont="1" applyFill="1" applyBorder="1" applyAlignment="1">
      <alignment horizontal="left" vertical="top" wrapText="1"/>
    </xf>
    <xf numFmtId="0" fontId="18" fillId="8" borderId="24" xfId="0" applyFont="1" applyFill="1" applyBorder="1" applyAlignment="1">
      <alignment horizontal="center" vertical="top" wrapText="1"/>
    </xf>
    <xf numFmtId="0" fontId="18" fillId="8" borderId="51" xfId="0" applyFont="1" applyFill="1" applyBorder="1" applyAlignment="1">
      <alignment horizontal="left" vertical="top" wrapText="1"/>
    </xf>
    <xf numFmtId="49" fontId="17" fillId="9" borderId="50" xfId="0" applyNumberFormat="1" applyFont="1" applyFill="1" applyBorder="1" applyAlignment="1">
      <alignment horizontal="center" vertical="top" wrapText="1"/>
    </xf>
    <xf numFmtId="49" fontId="17" fillId="9" borderId="24" xfId="0" applyNumberFormat="1" applyFont="1" applyFill="1" applyBorder="1" applyAlignment="1">
      <alignment horizontal="center" vertical="top" wrapText="1"/>
    </xf>
    <xf numFmtId="0" fontId="19" fillId="0" borderId="0" xfId="0" applyFont="1" applyAlignment="1">
      <alignment horizontal="left" vertical="top" wrapText="1"/>
    </xf>
    <xf numFmtId="0" fontId="19" fillId="10" borderId="24" xfId="0" applyFont="1" applyFill="1" applyBorder="1" applyAlignment="1">
      <alignment horizontal="center" vertical="top" wrapText="1"/>
    </xf>
    <xf numFmtId="0" fontId="19" fillId="11" borderId="24" xfId="0" applyFont="1" applyFill="1" applyBorder="1" applyAlignment="1">
      <alignment horizontal="center" vertical="top" wrapText="1"/>
    </xf>
    <xf numFmtId="0" fontId="19" fillId="0" borderId="52" xfId="0" applyFont="1" applyBorder="1" applyAlignment="1">
      <alignment horizontal="center" vertical="top" wrapText="1"/>
    </xf>
    <xf numFmtId="0" fontId="20" fillId="0" borderId="0" xfId="0" applyFont="1" applyAlignment="1">
      <alignment horizontal="left" vertical="top"/>
    </xf>
    <xf numFmtId="0" fontId="19" fillId="0" borderId="0" xfId="0" applyFont="1" applyAlignment="1">
      <alignment vertical="top" wrapText="1"/>
    </xf>
    <xf numFmtId="0" fontId="19" fillId="0" borderId="53" xfId="0" applyFont="1" applyBorder="1" applyAlignment="1">
      <alignment horizontal="left" vertical="top" wrapText="1"/>
    </xf>
    <xf numFmtId="0" fontId="21" fillId="0" borderId="0" xfId="0" applyFont="1" applyAlignment="1">
      <alignment vertical="top" wrapText="1"/>
    </xf>
    <xf numFmtId="49" fontId="22" fillId="8" borderId="50" xfId="0" applyNumberFormat="1" applyFont="1" applyFill="1" applyBorder="1" applyAlignment="1">
      <alignment horizontal="center" vertical="top" wrapText="1"/>
    </xf>
    <xf numFmtId="49" fontId="22" fillId="8" borderId="24" xfId="0" applyNumberFormat="1" applyFont="1" applyFill="1" applyBorder="1" applyAlignment="1">
      <alignment horizontal="center" vertical="top" wrapText="1"/>
    </xf>
    <xf numFmtId="0" fontId="22" fillId="8" borderId="24" xfId="0" applyFont="1" applyFill="1" applyBorder="1" applyAlignment="1">
      <alignment horizontal="left" vertical="top" wrapText="1"/>
    </xf>
    <xf numFmtId="0" fontId="22" fillId="8" borderId="24" xfId="0" applyFont="1" applyFill="1" applyBorder="1" applyAlignment="1">
      <alignment vertical="top" wrapText="1"/>
    </xf>
    <xf numFmtId="0" fontId="22" fillId="8" borderId="24" xfId="0" applyFont="1" applyFill="1" applyBorder="1" applyAlignment="1">
      <alignment horizontal="center" vertical="top" wrapText="1"/>
    </xf>
    <xf numFmtId="0" fontId="22" fillId="8" borderId="51" xfId="0" applyFont="1" applyFill="1" applyBorder="1" applyAlignment="1">
      <alignment horizontal="left" vertical="top" wrapText="1"/>
    </xf>
    <xf numFmtId="0" fontId="23" fillId="0" borderId="0" xfId="0" applyFont="1" applyAlignment="1">
      <alignment vertical="top"/>
    </xf>
    <xf numFmtId="0" fontId="24" fillId="0" borderId="53" xfId="0" applyFont="1" applyBorder="1" applyAlignment="1">
      <alignment horizontal="left" vertical="top" wrapText="1"/>
    </xf>
    <xf numFmtId="0" fontId="25" fillId="0" borderId="0" xfId="0" applyFont="1" applyAlignment="1">
      <alignment horizontal="left" vertical="top" wrapText="1"/>
    </xf>
    <xf numFmtId="0" fontId="26" fillId="0" borderId="0" xfId="0" applyFont="1" applyAlignment="1">
      <alignment horizontal="left" vertical="top" wrapText="1"/>
    </xf>
    <xf numFmtId="0" fontId="27" fillId="0" borderId="53" xfId="0" applyFont="1" applyBorder="1" applyAlignment="1">
      <alignment horizontal="left" vertical="top" wrapText="1"/>
    </xf>
    <xf numFmtId="0" fontId="28" fillId="0" borderId="0" xfId="0" applyFont="1" applyAlignment="1">
      <alignment horizontal="left" vertical="top" wrapText="1"/>
    </xf>
    <xf numFmtId="0" fontId="29" fillId="0" borderId="53" xfId="0" applyFont="1" applyBorder="1" applyAlignment="1">
      <alignment horizontal="left" vertical="top" wrapText="1"/>
    </xf>
    <xf numFmtId="0" fontId="19" fillId="0" borderId="0" xfId="0" applyFont="1" applyAlignment="1">
      <alignment horizontal="center" vertical="top" wrapText="1"/>
    </xf>
    <xf numFmtId="0" fontId="30" fillId="0" borderId="53" xfId="0" applyFont="1" applyBorder="1" applyAlignment="1">
      <alignment horizontal="left" vertical="top" wrapText="1"/>
    </xf>
    <xf numFmtId="0" fontId="30" fillId="0" borderId="0" xfId="0" applyFont="1" applyAlignment="1">
      <alignment vertical="top"/>
    </xf>
    <xf numFmtId="49" fontId="17" fillId="7" borderId="54" xfId="0" applyNumberFormat="1" applyFont="1" applyFill="1" applyBorder="1" applyAlignment="1">
      <alignment horizontal="center" vertical="top" wrapText="1"/>
    </xf>
    <xf numFmtId="49" fontId="17" fillId="7" borderId="55" xfId="0" applyNumberFormat="1" applyFont="1" applyFill="1" applyBorder="1" applyAlignment="1">
      <alignment horizontal="center" vertical="top" wrapText="1"/>
    </xf>
    <xf numFmtId="0" fontId="17" fillId="7" borderId="55" xfId="0" applyFont="1" applyFill="1" applyBorder="1" applyAlignment="1">
      <alignment horizontal="left" vertical="top" wrapText="1"/>
    </xf>
    <xf numFmtId="0" fontId="17" fillId="7" borderId="55" xfId="0" applyFont="1" applyFill="1" applyBorder="1" applyAlignment="1">
      <alignment horizontal="center" vertical="top" wrapText="1"/>
    </xf>
    <xf numFmtId="0" fontId="17" fillId="7" borderId="56" xfId="0" applyFont="1" applyFill="1" applyBorder="1" applyAlignment="1">
      <alignment horizontal="left" vertical="top" wrapText="1"/>
    </xf>
    <xf numFmtId="49" fontId="25" fillId="0" borderId="0" xfId="0" applyNumberFormat="1" applyFont="1" applyAlignment="1">
      <alignment vertical="top"/>
    </xf>
    <xf numFmtId="0" fontId="25" fillId="0" borderId="0" xfId="0" applyFont="1" applyAlignment="1">
      <alignment vertical="top"/>
    </xf>
    <xf numFmtId="49" fontId="18" fillId="0" borderId="0" xfId="0" applyNumberFormat="1" applyFont="1" applyAlignment="1">
      <alignment horizontal="left" vertical="top"/>
    </xf>
    <xf numFmtId="49" fontId="17" fillId="7" borderId="57" xfId="0" applyNumberFormat="1" applyFont="1" applyFill="1" applyBorder="1" applyAlignment="1">
      <alignment vertical="top" wrapText="1"/>
    </xf>
    <xf numFmtId="0" fontId="17" fillId="7" borderId="57" xfId="0" applyFont="1" applyFill="1" applyBorder="1" applyAlignment="1">
      <alignment horizontal="left" vertical="top" wrapText="1"/>
    </xf>
    <xf numFmtId="49" fontId="25" fillId="0" borderId="42" xfId="0" applyNumberFormat="1" applyFont="1" applyBorder="1" applyAlignment="1">
      <alignment vertical="top" wrapText="1"/>
    </xf>
    <xf numFmtId="0" fontId="25" fillId="0" borderId="42" xfId="0" applyFont="1" applyBorder="1" applyAlignment="1">
      <alignment horizontal="left" vertical="top" wrapText="1"/>
    </xf>
    <xf numFmtId="49" fontId="16" fillId="0" borderId="0" xfId="0" applyNumberFormat="1" applyFont="1" applyAlignment="1">
      <alignment vertical="top"/>
    </xf>
    <xf numFmtId="0" fontId="19" fillId="12" borderId="24" xfId="0" applyFont="1" applyFill="1" applyBorder="1" applyAlignment="1">
      <alignment horizontal="center" vertical="top" wrapText="1"/>
    </xf>
    <xf numFmtId="0" fontId="31" fillId="5" borderId="24" xfId="0" applyFont="1" applyFill="1" applyBorder="1" applyAlignment="1">
      <alignment horizontal="center" vertical="top" wrapText="1"/>
    </xf>
    <xf numFmtId="0" fontId="31" fillId="0" borderId="0" xfId="0" applyFont="1" applyAlignment="1">
      <alignment horizontal="center" vertical="top" wrapText="1"/>
    </xf>
    <xf numFmtId="0" fontId="0" fillId="0" borderId="0" xfId="0" applyFont="1" applyAlignment="1">
      <alignment vertical="top" wrapText="1"/>
    </xf>
    <xf numFmtId="0" fontId="32" fillId="0" borderId="0" xfId="0" applyFont="1"/>
    <xf numFmtId="0" fontId="4" fillId="0" borderId="16" xfId="0" applyFont="1" applyBorder="1" applyAlignment="1">
      <alignment vertical="center"/>
    </xf>
    <xf numFmtId="0" fontId="2" fillId="0" borderId="17" xfId="0" applyFont="1" applyBorder="1"/>
    <xf numFmtId="0" fontId="3" fillId="0" borderId="9" xfId="0" applyFont="1" applyBorder="1" applyAlignment="1">
      <alignment horizontal="center"/>
    </xf>
    <xf numFmtId="0" fontId="2" fillId="0" borderId="9" xfId="0" applyFont="1" applyBorder="1"/>
    <xf numFmtId="0" fontId="2" fillId="0" borderId="10" xfId="0" applyFont="1" applyBorder="1"/>
    <xf numFmtId="0" fontId="1" fillId="2" borderId="1" xfId="0" applyFont="1" applyFill="1" applyBorder="1" applyAlignment="1">
      <alignment horizontal="left" vertical="top" wrapText="1"/>
    </xf>
    <xf numFmtId="0" fontId="2" fillId="0" borderId="2" xfId="0" applyFont="1" applyBorder="1"/>
    <xf numFmtId="0" fontId="2" fillId="0" borderId="3" xfId="0" applyFont="1" applyBorder="1"/>
    <xf numFmtId="0" fontId="2" fillId="0" borderId="4" xfId="0" applyFont="1" applyBorder="1"/>
    <xf numFmtId="0" fontId="0" fillId="0" borderId="0" xfId="0" applyFont="1" applyAlignment="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4" fillId="0" borderId="14" xfId="0" applyFont="1" applyBorder="1" applyAlignment="1">
      <alignment horizontal="left" vertical="center"/>
    </xf>
    <xf numFmtId="0" fontId="2" fillId="0" borderId="15" xfId="0" applyFont="1" applyBorder="1"/>
    <xf numFmtId="0" fontId="4" fillId="0" borderId="16" xfId="0" applyFont="1" applyBorder="1" applyAlignment="1">
      <alignment horizontal="left" vertical="center"/>
    </xf>
    <xf numFmtId="0" fontId="4" fillId="0" borderId="16" xfId="0" applyFont="1" applyBorder="1" applyAlignment="1">
      <alignment horizontal="left" vertical="center" wrapText="1"/>
    </xf>
    <xf numFmtId="0" fontId="4" fillId="0" borderId="6" xfId="0" applyFont="1" applyBorder="1" applyAlignment="1">
      <alignment vertical="center"/>
    </xf>
    <xf numFmtId="0" fontId="2" fillId="0" borderId="18" xfId="0" applyFont="1" applyBorder="1"/>
    <xf numFmtId="0" fontId="4" fillId="0" borderId="16" xfId="0" applyFont="1" applyBorder="1" applyAlignment="1">
      <alignment vertical="center" wrapText="1"/>
    </xf>
    <xf numFmtId="0" fontId="3" fillId="4" borderId="16" xfId="0" applyFont="1" applyFill="1" applyBorder="1" applyAlignment="1">
      <alignment horizontal="center" vertical="center"/>
    </xf>
    <xf numFmtId="0" fontId="12" fillId="0" borderId="25" xfId="0" applyFont="1" applyBorder="1" applyAlignment="1">
      <alignment horizontal="center"/>
    </xf>
    <xf numFmtId="0" fontId="2" fillId="0" borderId="26" xfId="0" applyFont="1" applyBorder="1"/>
    <xf numFmtId="0" fontId="2" fillId="0" borderId="27" xfId="0" applyFont="1" applyBorder="1"/>
    <xf numFmtId="1" fontId="13" fillId="0" borderId="28" xfId="0" applyNumberFormat="1" applyFont="1" applyBorder="1" applyAlignment="1">
      <alignment horizontal="center" vertical="center"/>
    </xf>
    <xf numFmtId="0" fontId="2" fillId="0" borderId="29" xfId="0" applyFont="1" applyBorder="1"/>
    <xf numFmtId="0" fontId="2" fillId="0" borderId="30" xfId="0" applyFont="1" applyBorder="1"/>
    <xf numFmtId="0" fontId="2" fillId="0" borderId="31" xfId="0" applyFont="1" applyBorder="1"/>
    <xf numFmtId="0" fontId="2" fillId="0" borderId="32" xfId="0" applyFont="1" applyBorder="1"/>
    <xf numFmtId="0" fontId="2" fillId="0" borderId="33" xfId="0" applyFont="1" applyBorder="1"/>
    <xf numFmtId="0" fontId="2" fillId="0" borderId="34" xfId="0" applyFont="1" applyBorder="1"/>
    <xf numFmtId="0" fontId="2" fillId="0" borderId="35" xfId="0" applyFont="1" applyBorder="1"/>
    <xf numFmtId="0" fontId="11" fillId="5" borderId="36" xfId="0" applyFont="1" applyFill="1" applyBorder="1" applyAlignment="1">
      <alignment horizontal="center" vertical="center" wrapText="1"/>
    </xf>
    <xf numFmtId="0" fontId="2" fillId="0" borderId="37" xfId="0" applyFont="1" applyBorder="1"/>
    <xf numFmtId="0" fontId="2" fillId="0" borderId="38" xfId="0" applyFont="1" applyBorder="1"/>
    <xf numFmtId="0" fontId="14" fillId="6" borderId="39" xfId="0" applyFont="1" applyFill="1" applyBorder="1" applyAlignment="1">
      <alignment horizontal="center" vertical="center"/>
    </xf>
    <xf numFmtId="0" fontId="2" fillId="0" borderId="40" xfId="0" applyFont="1" applyBorder="1"/>
    <xf numFmtId="0" fontId="2" fillId="0" borderId="41" xfId="0" applyFont="1" applyBorder="1"/>
    <xf numFmtId="0" fontId="8" fillId="0" borderId="0" xfId="0" applyFont="1"/>
    <xf numFmtId="0" fontId="16" fillId="0" borderId="0" xfId="0" applyFont="1" applyAlignment="1">
      <alignment horizontal="left" vertical="top"/>
    </xf>
    <xf numFmtId="0" fontId="17" fillId="7" borderId="47" xfId="0" applyFont="1" applyFill="1" applyBorder="1" applyAlignment="1">
      <alignment horizontal="center" vertical="top" wrapText="1"/>
    </xf>
    <xf numFmtId="0" fontId="2" fillId="0" borderId="48" xfId="0" applyFont="1" applyBorder="1"/>
    <xf numFmtId="0" fontId="2" fillId="0" borderId="58" xfId="0" applyFont="1" applyBorder="1"/>
  </cellXfs>
  <cellStyles count="1">
    <cellStyle name="Normal" xfId="0" builtinId="0"/>
  </cellStyles>
  <dxfs count="10">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300" b="1" i="0">
                <a:solidFill>
                  <a:srgbClr val="000000"/>
                </a:solidFill>
                <a:latin typeface="Trebuchet MS"/>
              </a:defRPr>
            </a:pPr>
            <a:r>
              <a:rPr sz="1300" b="1" i="0">
                <a:solidFill>
                  <a:srgbClr val="000000"/>
                </a:solidFill>
                <a:latin typeface="Trebuchet MS"/>
              </a:rPr>
              <a:t>MASVS Compliance Diagram - Android</a:t>
            </a:r>
          </a:p>
        </c:rich>
      </c:tx>
      <c:layout>
        <c:manualLayout>
          <c:xMode val="edge"/>
          <c:yMode val="edge"/>
          <c:x val="0.61985388912763195"/>
          <c:y val="2.4754304293209201E-2"/>
        </c:manualLayout>
      </c:layout>
      <c:overlay val="0"/>
    </c:title>
    <c:autoTitleDeleted val="0"/>
    <c:plotArea>
      <c:layout>
        <c:manualLayout>
          <c:xMode val="edge"/>
          <c:yMode val="edge"/>
          <c:x val="0.221443919209282"/>
          <c:y val="0.112613611172689"/>
          <c:w val="0.50249247958745202"/>
          <c:h val="0.84090741151259896"/>
        </c:manualLayout>
      </c:layout>
      <c:radarChart>
        <c:radarStyle val="marker"/>
        <c:varyColors val="1"/>
        <c:ser>
          <c:idx val="0"/>
          <c:order val="0"/>
          <c:spPr>
            <a:ln cmpd="sng">
              <a:solidFill>
                <a:srgbClr val="4285F4"/>
              </a:solidFill>
            </a:ln>
          </c:spPr>
          <c:marker>
            <c:symbol val="none"/>
          </c:marke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6E2D-4259-9962-122797E972C1}"/>
            </c:ext>
          </c:extLst>
        </c:ser>
        <c:dLbls>
          <c:showLegendKey val="0"/>
          <c:showVal val="0"/>
          <c:showCatName val="0"/>
          <c:showSerName val="0"/>
          <c:showPercent val="0"/>
          <c:showBubbleSize val="0"/>
        </c:dLbls>
        <c:axId val="428449355"/>
        <c:axId val="647734909"/>
      </c:radarChart>
      <c:catAx>
        <c:axId val="428449355"/>
        <c:scaling>
          <c:orientation val="minMax"/>
        </c:scaling>
        <c:delete val="0"/>
        <c:axPos val="b"/>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647734909"/>
        <c:crosses val="autoZero"/>
        <c:auto val="1"/>
        <c:lblAlgn val="ctr"/>
        <c:lblOffset val="100"/>
        <c:noMultiLvlLbl val="1"/>
      </c:catAx>
      <c:valAx>
        <c:axId val="6477349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0.00\ %" sourceLinked="1"/>
        <c:majorTickMark val="none"/>
        <c:minorTickMark val="none"/>
        <c:tickLblPos val="nextTo"/>
        <c:spPr>
          <a:ln/>
        </c:spPr>
        <c:txPr>
          <a:bodyPr/>
          <a:lstStyle/>
          <a:p>
            <a:pPr lvl="0">
              <a:defRPr b="0">
                <a:solidFill>
                  <a:srgbClr val="000000"/>
                </a:solidFill>
                <a:latin typeface="Roboto"/>
              </a:defRPr>
            </a:pPr>
            <a:endParaRPr lang="en-US"/>
          </a:p>
        </c:txPr>
        <c:crossAx val="428449355"/>
        <c:crosses val="autoZero"/>
        <c:crossBetween val="between"/>
      </c:valAx>
    </c:plotArea>
    <c:legend>
      <c:legendPos val="r"/>
      <c:layout>
        <c:manualLayout>
          <c:xMode val="edge"/>
          <c:yMode val="edge"/>
          <c:x val="0.82355605203328797"/>
          <c:y val="8.6753817934920305E-2"/>
        </c:manualLayout>
      </c:layout>
      <c:overlay val="0"/>
      <c:txPr>
        <a:bodyPr/>
        <a:lstStyle/>
        <a:p>
          <a:pPr lvl="0">
            <a:defRPr sz="800" b="0" i="0">
              <a:solidFill>
                <a:srgbClr val="000000"/>
              </a:solidFill>
              <a:latin typeface="Aria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300" b="1" i="0">
                <a:solidFill>
                  <a:srgbClr val="000000"/>
                </a:solidFill>
                <a:latin typeface="Trebuchet MS"/>
              </a:defRPr>
            </a:pPr>
            <a:r>
              <a:rPr sz="1300" b="1" i="0">
                <a:solidFill>
                  <a:srgbClr val="000000"/>
                </a:solidFill>
                <a:latin typeface="Trebuchet MS"/>
              </a:rPr>
              <a:t>MASVS Compliance Diagram - iOS</a:t>
            </a:r>
          </a:p>
        </c:rich>
      </c:tx>
      <c:layout>
        <c:manualLayout>
          <c:xMode val="edge"/>
          <c:yMode val="edge"/>
          <c:x val="0.64895274363856703"/>
          <c:y val="2.4731341086412499E-2"/>
        </c:manualLayout>
      </c:layout>
      <c:overlay val="0"/>
    </c:title>
    <c:autoTitleDeleted val="0"/>
    <c:plotArea>
      <c:layout>
        <c:manualLayout>
          <c:xMode val="edge"/>
          <c:yMode val="edge"/>
          <c:x val="0.22143846287000199"/>
          <c:y val="0.112615928161343"/>
          <c:w val="0.502466678206682"/>
          <c:h val="0.84093920211982898"/>
        </c:manualLayout>
      </c:layout>
      <c:radarChart>
        <c:radarStyle val="marker"/>
        <c:varyColors val="1"/>
        <c:ser>
          <c:idx val="0"/>
          <c:order val="0"/>
          <c:spPr>
            <a:ln cmpd="sng">
              <a:solidFill>
                <a:srgbClr val="4285F4"/>
              </a:solidFill>
            </a:ln>
          </c:spPr>
          <c:marker>
            <c:symbol val="none"/>
          </c:marke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CC47-4CBC-9799-D5965A5370BC}"/>
            </c:ext>
          </c:extLst>
        </c:ser>
        <c:dLbls>
          <c:showLegendKey val="0"/>
          <c:showVal val="0"/>
          <c:showCatName val="0"/>
          <c:showSerName val="0"/>
          <c:showPercent val="0"/>
          <c:showBubbleSize val="0"/>
        </c:dLbls>
        <c:axId val="20086088"/>
        <c:axId val="1460453075"/>
      </c:radarChart>
      <c:catAx>
        <c:axId val="20086088"/>
        <c:scaling>
          <c:orientation val="minMax"/>
        </c:scaling>
        <c:delete val="0"/>
        <c:axPos val="b"/>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460453075"/>
        <c:crosses val="autoZero"/>
        <c:auto val="1"/>
        <c:lblAlgn val="ctr"/>
        <c:lblOffset val="100"/>
        <c:noMultiLvlLbl val="1"/>
      </c:catAx>
      <c:valAx>
        <c:axId val="14604530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0.00\ %" sourceLinked="1"/>
        <c:majorTickMark val="none"/>
        <c:minorTickMark val="none"/>
        <c:tickLblPos val="nextTo"/>
        <c:spPr>
          <a:ln/>
        </c:spPr>
        <c:txPr>
          <a:bodyPr/>
          <a:lstStyle/>
          <a:p>
            <a:pPr lvl="0">
              <a:defRPr b="0">
                <a:solidFill>
                  <a:srgbClr val="000000"/>
                </a:solidFill>
                <a:latin typeface="Roboto"/>
              </a:defRPr>
            </a:pPr>
            <a:endParaRPr lang="en-US"/>
          </a:p>
        </c:txPr>
        <c:crossAx val="20086088"/>
        <c:crosses val="autoZero"/>
        <c:crossBetween val="between"/>
      </c:valAx>
    </c:plotArea>
    <c:legend>
      <c:legendPos val="r"/>
      <c:layout>
        <c:manualLayout>
          <c:xMode val="edge"/>
          <c:yMode val="edge"/>
          <c:x val="0.82355605203328797"/>
          <c:y val="8.6753817934920305E-2"/>
        </c:manualLayout>
      </c:layout>
      <c:overlay val="0"/>
      <c:txPr>
        <a:bodyPr/>
        <a:lstStyle/>
        <a:p>
          <a:pPr lvl="0">
            <a:defRPr sz="800" b="0" i="0">
              <a:solidFill>
                <a:srgbClr val="000000"/>
              </a:solidFill>
              <a:latin typeface="Aria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5943600</xdr:colOff>
      <xdr:row>1</xdr:row>
      <xdr:rowOff>114300</xdr:rowOff>
    </xdr:from>
    <xdr:ext cx="666750" cy="723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266700</xdr:colOff>
      <xdr:row>11</xdr:row>
      <xdr:rowOff>47625</xdr:rowOff>
    </xdr:from>
    <xdr:ext cx="8248650" cy="541020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171450</xdr:colOff>
      <xdr:row>11</xdr:row>
      <xdr:rowOff>57150</xdr:rowOff>
    </xdr:from>
    <xdr:ext cx="8248650" cy="5429250"/>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00"/>
  <sheetViews>
    <sheetView showGridLines="0" workbookViewId="0"/>
  </sheetViews>
  <sheetFormatPr defaultColWidth="12.59765625" defaultRowHeight="15" customHeight="1"/>
  <cols>
    <col min="1" max="1" width="2.3984375" customWidth="1"/>
    <col min="2" max="2" width="8.8984375" customWidth="1"/>
    <col min="3" max="3" width="17.09765625" customWidth="1"/>
    <col min="4" max="4" width="92.5" customWidth="1"/>
    <col min="5" max="11" width="8.8984375" customWidth="1"/>
  </cols>
  <sheetData>
    <row r="1" spans="2:4" ht="7.5" customHeight="1"/>
    <row r="2" spans="2:4" ht="15.75" customHeight="1">
      <c r="B2" s="92" t="s">
        <v>0</v>
      </c>
      <c r="C2" s="93"/>
      <c r="D2" s="94"/>
    </row>
    <row r="3" spans="2:4" ht="15.75" customHeight="1">
      <c r="B3" s="95"/>
      <c r="C3" s="96"/>
      <c r="D3" s="97"/>
    </row>
    <row r="4" spans="2:4" ht="15.75" customHeight="1">
      <c r="B4" s="95"/>
      <c r="C4" s="96"/>
      <c r="D4" s="97"/>
    </row>
    <row r="5" spans="2:4" ht="15.75" customHeight="1">
      <c r="B5" s="95"/>
      <c r="C5" s="96"/>
      <c r="D5" s="97"/>
    </row>
    <row r="6" spans="2:4" ht="15.75" customHeight="1">
      <c r="B6" s="95"/>
      <c r="C6" s="96"/>
      <c r="D6" s="97"/>
    </row>
    <row r="7" spans="2:4" ht="15.75" customHeight="1">
      <c r="B7" s="95"/>
      <c r="C7" s="96"/>
      <c r="D7" s="97"/>
    </row>
    <row r="8" spans="2:4" ht="15.75" hidden="1" customHeight="1">
      <c r="B8" s="98"/>
      <c r="C8" s="99"/>
      <c r="D8" s="100"/>
    </row>
    <row r="9" spans="2:4" ht="15.75" customHeight="1">
      <c r="B9" s="89"/>
      <c r="C9" s="90"/>
      <c r="D9" s="91"/>
    </row>
    <row r="10" spans="2:4" ht="15.75" customHeight="1">
      <c r="B10" s="1" t="s">
        <v>1</v>
      </c>
      <c r="C10" s="2"/>
      <c r="D10" s="3"/>
    </row>
    <row r="11" spans="2:4" ht="15.75" customHeight="1">
      <c r="B11" s="101" t="s">
        <v>2</v>
      </c>
      <c r="C11" s="102"/>
      <c r="D11" s="4">
        <v>1.2</v>
      </c>
    </row>
    <row r="12" spans="2:4" ht="15.75" customHeight="1">
      <c r="B12" s="103" t="s">
        <v>3</v>
      </c>
      <c r="C12" s="88"/>
      <c r="D12" s="5" t="str">
        <f>HYPERLINK(CONCATENATE( "https://github.com/OWASP/owasp-masvs/blob/", MASVS_VERSION, "/Document/"))</f>
        <v>https://github.com/OWASP/owasp-masvs/blob/1.2/Document/</v>
      </c>
    </row>
    <row r="13" spans="2:4" ht="15.75" customHeight="1">
      <c r="B13" s="105" t="s">
        <v>4</v>
      </c>
      <c r="C13" s="106"/>
      <c r="D13" s="6" t="s">
        <v>5</v>
      </c>
    </row>
    <row r="14" spans="2:4" ht="15.75" customHeight="1">
      <c r="B14" s="103" t="s">
        <v>6</v>
      </c>
      <c r="C14" s="88"/>
      <c r="D14" s="7" t="str">
        <f>HYPERLINK(CONCATENATE( "https://github.com/OWASP/owasp-mstg/blob/", MSTG_VERSION, "/Document/"))</f>
        <v>https://github.com/OWASP/owasp-mstg/blob/1.1.3-excel/Document/</v>
      </c>
    </row>
    <row r="15" spans="2:4" ht="31.5" customHeight="1">
      <c r="B15" s="104" t="s">
        <v>7</v>
      </c>
      <c r="C15" s="90"/>
      <c r="D15" s="91"/>
    </row>
    <row r="16" spans="2:4" ht="15.75" customHeight="1">
      <c r="B16" s="87" t="s">
        <v>8</v>
      </c>
      <c r="C16" s="88"/>
      <c r="D16" s="6"/>
    </row>
    <row r="17" spans="2:4" ht="15.75" customHeight="1">
      <c r="B17" s="103" t="s">
        <v>9</v>
      </c>
      <c r="C17" s="88"/>
      <c r="D17" s="6"/>
    </row>
    <row r="18" spans="2:4" ht="15.75" customHeight="1">
      <c r="B18" s="87" t="s">
        <v>10</v>
      </c>
      <c r="C18" s="88"/>
      <c r="D18" s="6"/>
    </row>
    <row r="19" spans="2:4" ht="15.75" customHeight="1">
      <c r="B19" s="87" t="s">
        <v>11</v>
      </c>
      <c r="C19" s="88"/>
      <c r="D19" s="6"/>
    </row>
    <row r="20" spans="2:4" ht="15.75" customHeight="1">
      <c r="B20" s="87" t="s">
        <v>12</v>
      </c>
      <c r="C20" s="88"/>
      <c r="D20" s="6"/>
    </row>
    <row r="21" spans="2:4" ht="15.75" customHeight="1">
      <c r="B21" s="87" t="s">
        <v>13</v>
      </c>
      <c r="C21" s="88"/>
      <c r="D21" s="6" t="s">
        <v>14</v>
      </c>
    </row>
    <row r="22" spans="2:4" ht="70.5" customHeight="1">
      <c r="B22" s="87" t="s">
        <v>15</v>
      </c>
      <c r="C22" s="88"/>
      <c r="D22" s="6" t="s">
        <v>16</v>
      </c>
    </row>
    <row r="23" spans="2:4" ht="15.75" customHeight="1">
      <c r="B23" s="89"/>
      <c r="C23" s="90"/>
      <c r="D23" s="91"/>
    </row>
    <row r="24" spans="2:4" ht="15.75" customHeight="1">
      <c r="B24" s="9" t="s">
        <v>17</v>
      </c>
      <c r="C24" s="10"/>
      <c r="D24" s="11"/>
    </row>
    <row r="25" spans="2:4" ht="15.75" customHeight="1">
      <c r="B25" s="8" t="s">
        <v>18</v>
      </c>
      <c r="C25" s="12"/>
      <c r="D25" s="6"/>
    </row>
    <row r="26" spans="2:4" ht="15.75" customHeight="1">
      <c r="B26" s="87" t="s">
        <v>19</v>
      </c>
      <c r="C26" s="88"/>
      <c r="D26" s="6"/>
    </row>
    <row r="27" spans="2:4" ht="15.75" customHeight="1">
      <c r="B27" s="87" t="s">
        <v>20</v>
      </c>
      <c r="C27" s="88"/>
      <c r="D27" s="6"/>
    </row>
    <row r="28" spans="2:4" ht="15.75" customHeight="1">
      <c r="B28" s="87" t="s">
        <v>21</v>
      </c>
      <c r="C28" s="88"/>
      <c r="D28" s="6"/>
    </row>
    <row r="29" spans="2:4" ht="66" customHeight="1">
      <c r="B29" s="107" t="s">
        <v>22</v>
      </c>
      <c r="C29" s="88"/>
      <c r="D29" s="6"/>
    </row>
    <row r="30" spans="2:4" ht="15.75" customHeight="1">
      <c r="B30" s="89"/>
      <c r="C30" s="90"/>
      <c r="D30" s="91"/>
    </row>
    <row r="31" spans="2:4" ht="15.75" customHeight="1">
      <c r="B31" s="9" t="s">
        <v>23</v>
      </c>
      <c r="C31" s="10"/>
      <c r="D31" s="11"/>
    </row>
    <row r="32" spans="2:4" ht="15.75" customHeight="1">
      <c r="B32" s="8" t="s">
        <v>18</v>
      </c>
      <c r="C32" s="12"/>
      <c r="D32" s="6"/>
    </row>
    <row r="33" spans="2:4" ht="15.75" customHeight="1">
      <c r="B33" s="87" t="s">
        <v>24</v>
      </c>
      <c r="C33" s="88"/>
      <c r="D33" s="6"/>
    </row>
    <row r="34" spans="2:4" ht="15.75" customHeight="1">
      <c r="B34" s="87" t="s">
        <v>20</v>
      </c>
      <c r="C34" s="88"/>
      <c r="D34" s="6"/>
    </row>
    <row r="35" spans="2:4" ht="15.75" customHeight="1">
      <c r="B35" s="87" t="s">
        <v>21</v>
      </c>
      <c r="C35" s="88"/>
      <c r="D35" s="6"/>
    </row>
    <row r="36" spans="2:4" ht="63" customHeight="1">
      <c r="B36" s="107" t="s">
        <v>25</v>
      </c>
      <c r="C36" s="88"/>
      <c r="D36" s="6"/>
    </row>
    <row r="37" spans="2:4" ht="15.75" customHeight="1">
      <c r="B37" s="89"/>
      <c r="C37" s="90"/>
      <c r="D37" s="91"/>
    </row>
    <row r="38" spans="2:4" ht="15.75" customHeight="1">
      <c r="B38" s="9" t="s">
        <v>26</v>
      </c>
      <c r="C38" s="10"/>
      <c r="D38" s="11"/>
    </row>
    <row r="39" spans="2:4" ht="15.75" customHeight="1">
      <c r="B39" s="108"/>
      <c r="C39" s="90"/>
      <c r="D39" s="91"/>
    </row>
    <row r="40" spans="2:4" ht="15.75" customHeight="1">
      <c r="B40" s="103" t="s">
        <v>27</v>
      </c>
      <c r="C40" s="91"/>
      <c r="D40" s="13"/>
    </row>
    <row r="41" spans="2:4" ht="15.75" customHeight="1">
      <c r="B41" s="103" t="s">
        <v>28</v>
      </c>
      <c r="C41" s="91"/>
      <c r="D41" s="13"/>
    </row>
    <row r="42" spans="2:4" ht="15.75" customHeight="1">
      <c r="B42" s="103" t="s">
        <v>29</v>
      </c>
      <c r="C42" s="91"/>
      <c r="D42" s="13"/>
    </row>
    <row r="43" spans="2:4" ht="15.75" customHeight="1">
      <c r="B43" s="103" t="s">
        <v>30</v>
      </c>
      <c r="C43" s="91"/>
      <c r="D43" s="14"/>
    </row>
    <row r="44" spans="2:4" ht="15.75" customHeight="1">
      <c r="B44" s="103" t="s">
        <v>31</v>
      </c>
      <c r="C44" s="91"/>
      <c r="D44" s="13"/>
    </row>
    <row r="45" spans="2:4" ht="15.75" customHeight="1">
      <c r="B45" s="108"/>
      <c r="C45" s="90"/>
      <c r="D45" s="91"/>
    </row>
    <row r="46" spans="2:4" ht="15.75" customHeight="1">
      <c r="B46" s="103" t="s">
        <v>27</v>
      </c>
      <c r="C46" s="91"/>
      <c r="D46" s="13"/>
    </row>
    <row r="47" spans="2:4" ht="15.75" customHeight="1">
      <c r="B47" s="103" t="s">
        <v>28</v>
      </c>
      <c r="C47" s="91"/>
      <c r="D47" s="13"/>
    </row>
    <row r="48" spans="2:4" ht="15.75" customHeight="1">
      <c r="B48" s="103" t="s">
        <v>29</v>
      </c>
      <c r="C48" s="91"/>
      <c r="D48" s="13"/>
    </row>
    <row r="49" spans="2:4" ht="15.75" customHeight="1">
      <c r="B49" s="103" t="s">
        <v>30</v>
      </c>
      <c r="C49" s="91"/>
      <c r="D49" s="14"/>
    </row>
    <row r="50" spans="2:4" ht="15.75" customHeight="1">
      <c r="B50" s="103" t="s">
        <v>31</v>
      </c>
      <c r="C50" s="91"/>
      <c r="D50" s="13"/>
    </row>
    <row r="51" spans="2:4" ht="15.75" customHeight="1"/>
    <row r="52" spans="2:4" ht="15.75" customHeight="1"/>
    <row r="53" spans="2:4" ht="15.75" customHeight="1"/>
    <row r="54" spans="2:4" ht="15.75" customHeight="1"/>
    <row r="55" spans="2:4" ht="15.75" customHeight="1"/>
    <row r="56" spans="2:4" ht="15.75" customHeight="1"/>
    <row r="57" spans="2:4" ht="15.75" customHeight="1"/>
    <row r="58" spans="2:4" ht="15.75" customHeight="1"/>
    <row r="59" spans="2:4" ht="15.75" customHeight="1"/>
    <row r="60" spans="2:4" ht="15.75" customHeight="1"/>
    <row r="61" spans="2:4" ht="15.75" customHeight="1"/>
    <row r="62" spans="2:4" ht="15.75" customHeight="1"/>
    <row r="63" spans="2:4" ht="15.75" customHeight="1"/>
    <row r="64" spans="2: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37">
    <mergeCell ref="B49:C49"/>
    <mergeCell ref="B50:C50"/>
    <mergeCell ref="B44:C44"/>
    <mergeCell ref="B45:D45"/>
    <mergeCell ref="B46:C46"/>
    <mergeCell ref="B47:C47"/>
    <mergeCell ref="B48:C48"/>
    <mergeCell ref="B43:C43"/>
    <mergeCell ref="B36:C36"/>
    <mergeCell ref="B37:D37"/>
    <mergeCell ref="B39:D39"/>
    <mergeCell ref="B40:C40"/>
    <mergeCell ref="B41:C41"/>
    <mergeCell ref="B42:C42"/>
    <mergeCell ref="B33:C33"/>
    <mergeCell ref="B34:C34"/>
    <mergeCell ref="B35:C35"/>
    <mergeCell ref="B26:C26"/>
    <mergeCell ref="B27:C27"/>
    <mergeCell ref="B28:C28"/>
    <mergeCell ref="B29:C29"/>
    <mergeCell ref="B30:D30"/>
    <mergeCell ref="B19:C19"/>
    <mergeCell ref="B20:C20"/>
    <mergeCell ref="B23:D23"/>
    <mergeCell ref="B2:D8"/>
    <mergeCell ref="B9:D9"/>
    <mergeCell ref="B11:C11"/>
    <mergeCell ref="B12:C12"/>
    <mergeCell ref="B21:C21"/>
    <mergeCell ref="B22:C22"/>
    <mergeCell ref="B14:C14"/>
    <mergeCell ref="B15:D15"/>
    <mergeCell ref="B16:C16"/>
    <mergeCell ref="B17:C17"/>
    <mergeCell ref="B18:C18"/>
    <mergeCell ref="B13:C13"/>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
  <sheetViews>
    <sheetView showGridLines="0" workbookViewId="0"/>
  </sheetViews>
  <sheetFormatPr defaultColWidth="12.59765625" defaultRowHeight="15" customHeight="1"/>
  <cols>
    <col min="1" max="1" width="1.8984375" customWidth="1"/>
    <col min="2" max="2" width="9.5" customWidth="1"/>
    <col min="3" max="3" width="54.8984375" customWidth="1"/>
    <col min="4" max="4" width="6" customWidth="1"/>
    <col min="5" max="5" width="4.59765625" customWidth="1"/>
    <col min="6" max="6" width="5.59765625" customWidth="1"/>
    <col min="7" max="7" width="10.09765625" customWidth="1"/>
    <col min="8" max="25" width="8.8984375" customWidth="1"/>
  </cols>
  <sheetData>
    <row r="1" spans="1:25" ht="15.75" customHeight="1">
      <c r="A1" s="15"/>
      <c r="B1" s="15"/>
      <c r="C1" s="15"/>
      <c r="D1" s="15"/>
      <c r="E1" s="15"/>
      <c r="F1" s="15"/>
      <c r="G1" s="15"/>
      <c r="H1" s="15"/>
      <c r="I1" s="15"/>
      <c r="J1" s="15"/>
      <c r="K1" s="15"/>
      <c r="L1" s="15"/>
      <c r="M1" s="15"/>
      <c r="N1" s="15"/>
      <c r="O1" s="15"/>
      <c r="P1" s="15"/>
      <c r="Q1" s="15"/>
      <c r="R1" s="15"/>
      <c r="S1" s="15"/>
      <c r="T1" s="15"/>
      <c r="U1" s="15"/>
      <c r="V1" s="15"/>
      <c r="W1" s="15"/>
      <c r="X1" s="15"/>
      <c r="Y1" s="15"/>
    </row>
    <row r="2" spans="1:25" ht="15.75" customHeight="1">
      <c r="A2" s="15"/>
      <c r="B2" s="16"/>
      <c r="C2" s="17" t="s">
        <v>32</v>
      </c>
      <c r="D2" s="18"/>
      <c r="E2" s="18"/>
      <c r="F2" s="18"/>
      <c r="G2" s="15"/>
      <c r="H2" s="15"/>
      <c r="I2" s="15"/>
      <c r="J2" s="15"/>
      <c r="K2" s="15"/>
      <c r="L2" s="15"/>
      <c r="M2" s="15"/>
      <c r="N2" s="15"/>
      <c r="O2" s="15"/>
      <c r="P2" s="15"/>
      <c r="Q2" s="15"/>
      <c r="R2" s="15"/>
      <c r="S2" s="15"/>
      <c r="T2" s="15"/>
      <c r="U2" s="15"/>
      <c r="V2" s="15"/>
      <c r="W2" s="15"/>
      <c r="X2" s="15"/>
      <c r="Y2" s="15"/>
    </row>
    <row r="3" spans="1:25" ht="15.75" customHeight="1">
      <c r="A3" s="15"/>
      <c r="B3" s="18"/>
      <c r="C3" s="18"/>
      <c r="D3" s="18"/>
      <c r="E3" s="18"/>
      <c r="F3" s="18"/>
      <c r="G3" s="15"/>
      <c r="H3" s="15"/>
      <c r="I3" s="15"/>
      <c r="J3" s="15"/>
      <c r="K3" s="15"/>
      <c r="L3" s="15"/>
      <c r="M3" s="15"/>
      <c r="N3" s="15"/>
      <c r="O3" s="15"/>
      <c r="P3" s="15"/>
      <c r="Q3" s="15"/>
      <c r="R3" s="15"/>
      <c r="S3" s="15"/>
      <c r="T3" s="15"/>
      <c r="U3" s="15"/>
      <c r="V3" s="15"/>
      <c r="W3" s="15"/>
      <c r="X3" s="15"/>
      <c r="Y3" s="15"/>
    </row>
    <row r="4" spans="1:25" ht="15.75" customHeight="1">
      <c r="A4" s="15"/>
      <c r="B4" s="126"/>
      <c r="C4" s="96"/>
      <c r="D4" s="96"/>
      <c r="E4" s="96"/>
      <c r="F4" s="96"/>
      <c r="G4" s="15"/>
      <c r="H4" s="15"/>
      <c r="I4" s="15"/>
      <c r="J4" s="15"/>
      <c r="K4" s="15"/>
      <c r="L4" s="15"/>
      <c r="M4" s="15"/>
      <c r="N4" s="15"/>
      <c r="O4" s="15"/>
      <c r="P4" s="15"/>
      <c r="Q4" s="15"/>
      <c r="R4" s="15"/>
      <c r="S4" s="15"/>
      <c r="T4" s="15"/>
      <c r="U4" s="15"/>
      <c r="V4" s="15"/>
      <c r="W4" s="15"/>
      <c r="X4" s="15"/>
      <c r="Y4" s="15"/>
    </row>
    <row r="5" spans="1:25" ht="15.75" customHeight="1">
      <c r="A5" s="15"/>
      <c r="B5" s="19"/>
      <c r="C5" s="19"/>
      <c r="D5" s="19"/>
      <c r="E5" s="19"/>
      <c r="F5" s="19"/>
      <c r="G5" s="15"/>
      <c r="H5" s="15"/>
      <c r="I5" s="15"/>
      <c r="J5" s="15"/>
      <c r="K5" s="15"/>
      <c r="L5" s="15"/>
      <c r="M5" s="15"/>
      <c r="N5" s="15"/>
      <c r="O5" s="15"/>
      <c r="P5" s="15"/>
      <c r="Q5" s="15"/>
      <c r="R5" s="15"/>
      <c r="S5" s="15"/>
      <c r="T5" s="15"/>
      <c r="U5" s="15"/>
      <c r="V5" s="15"/>
      <c r="W5" s="15"/>
      <c r="X5" s="15"/>
      <c r="Y5" s="15"/>
    </row>
    <row r="6" spans="1:25" ht="18.75" customHeight="1">
      <c r="A6" s="15"/>
      <c r="B6" s="20"/>
      <c r="C6" s="20"/>
      <c r="D6" s="20"/>
      <c r="E6" s="20"/>
      <c r="F6" s="20"/>
      <c r="G6" s="109" t="s">
        <v>33</v>
      </c>
      <c r="H6" s="110"/>
      <c r="I6" s="111"/>
      <c r="J6" s="15"/>
      <c r="K6" s="15"/>
      <c r="L6" s="15"/>
      <c r="M6" s="15"/>
      <c r="N6" s="15"/>
      <c r="O6" s="15"/>
      <c r="P6" s="15"/>
      <c r="Q6" s="15"/>
      <c r="R6" s="15"/>
      <c r="S6" s="15"/>
      <c r="T6" s="15"/>
      <c r="U6" s="15"/>
      <c r="V6" s="109" t="s">
        <v>33</v>
      </c>
      <c r="W6" s="110"/>
      <c r="X6" s="111"/>
      <c r="Y6" s="15"/>
    </row>
    <row r="7" spans="1:25" ht="15.75" customHeight="1">
      <c r="A7" s="15"/>
      <c r="B7" s="21"/>
      <c r="C7" s="21"/>
      <c r="D7" s="21"/>
      <c r="E7" s="21"/>
      <c r="F7" s="21"/>
      <c r="G7" s="15"/>
      <c r="H7" s="15"/>
      <c r="I7" s="15"/>
      <c r="J7" s="15"/>
      <c r="K7" s="15"/>
      <c r="L7" s="15"/>
      <c r="M7" s="15"/>
      <c r="N7" s="15"/>
      <c r="O7" s="15"/>
      <c r="P7" s="15"/>
      <c r="Q7" s="15"/>
      <c r="R7" s="15"/>
      <c r="S7" s="15"/>
      <c r="T7" s="15"/>
      <c r="U7" s="15"/>
      <c r="V7" s="15"/>
      <c r="W7" s="15"/>
      <c r="X7" s="15"/>
      <c r="Y7" s="15"/>
    </row>
    <row r="8" spans="1:25" ht="15.75" customHeight="1">
      <c r="A8" s="15"/>
      <c r="B8" s="19"/>
      <c r="C8" s="19"/>
      <c r="D8" s="19"/>
      <c r="E8" s="19"/>
      <c r="F8" s="19"/>
      <c r="G8" s="112">
        <f>AVERAGE(G43:G50)*5</f>
        <v>0</v>
      </c>
      <c r="H8" s="113"/>
      <c r="I8" s="114"/>
      <c r="J8" s="15"/>
      <c r="K8" s="15"/>
      <c r="L8" s="15"/>
      <c r="M8" s="15"/>
      <c r="N8" s="15"/>
      <c r="O8" s="15"/>
      <c r="P8" s="15"/>
      <c r="Q8" s="15"/>
      <c r="R8" s="15"/>
      <c r="S8" s="15"/>
      <c r="T8" s="15"/>
      <c r="U8" s="15"/>
      <c r="V8" s="112">
        <f>AVERAGE(K43:K50)*5</f>
        <v>0</v>
      </c>
      <c r="W8" s="113"/>
      <c r="X8" s="114"/>
      <c r="Y8" s="15"/>
    </row>
    <row r="9" spans="1:25" ht="90.75" customHeight="1">
      <c r="A9" s="15"/>
      <c r="B9" s="20"/>
      <c r="C9" s="20"/>
      <c r="D9" s="20"/>
      <c r="E9" s="20"/>
      <c r="F9" s="20"/>
      <c r="G9" s="115"/>
      <c r="H9" s="96"/>
      <c r="I9" s="116"/>
      <c r="J9" s="15"/>
      <c r="K9" s="15"/>
      <c r="L9" s="15"/>
      <c r="M9" s="15"/>
      <c r="N9" s="15"/>
      <c r="O9" s="15"/>
      <c r="P9" s="15"/>
      <c r="Q9" s="15"/>
      <c r="R9" s="15"/>
      <c r="S9" s="15"/>
      <c r="T9" s="15"/>
      <c r="U9" s="15"/>
      <c r="V9" s="115"/>
      <c r="W9" s="96"/>
      <c r="X9" s="116"/>
      <c r="Y9" s="15"/>
    </row>
    <row r="10" spans="1:25" ht="16.5" customHeight="1">
      <c r="A10" s="15"/>
      <c r="B10" s="21"/>
      <c r="C10" s="21"/>
      <c r="D10" s="21"/>
      <c r="E10" s="21"/>
      <c r="F10" s="21"/>
      <c r="G10" s="115"/>
      <c r="H10" s="96"/>
      <c r="I10" s="116"/>
      <c r="J10" s="15"/>
      <c r="K10" s="15"/>
      <c r="L10" s="15"/>
      <c r="M10" s="15"/>
      <c r="N10" s="15"/>
      <c r="O10" s="15"/>
      <c r="P10" s="15"/>
      <c r="Q10" s="15"/>
      <c r="R10" s="15"/>
      <c r="S10" s="15"/>
      <c r="T10" s="15"/>
      <c r="U10" s="15"/>
      <c r="V10" s="115"/>
      <c r="W10" s="96"/>
      <c r="X10" s="116"/>
      <c r="Y10" s="15"/>
    </row>
    <row r="11" spans="1:25" ht="17.25" customHeight="1">
      <c r="A11" s="15"/>
      <c r="B11" s="21"/>
      <c r="C11" s="21"/>
      <c r="D11" s="21"/>
      <c r="E11" s="21"/>
      <c r="F11" s="21"/>
      <c r="G11" s="117"/>
      <c r="H11" s="118"/>
      <c r="I11" s="119"/>
      <c r="J11" s="15"/>
      <c r="K11" s="15"/>
      <c r="L11" s="15"/>
      <c r="M11" s="15"/>
      <c r="N11" s="15"/>
      <c r="O11" s="15"/>
      <c r="P11" s="15"/>
      <c r="Q11" s="15"/>
      <c r="R11" s="15"/>
      <c r="S11" s="15"/>
      <c r="T11" s="15"/>
      <c r="U11" s="15"/>
      <c r="V11" s="117"/>
      <c r="W11" s="118"/>
      <c r="X11" s="119"/>
      <c r="Y11" s="15"/>
    </row>
    <row r="12" spans="1:25" ht="15.75" customHeight="1">
      <c r="A12" s="15"/>
      <c r="B12" s="120"/>
      <c r="C12" s="121"/>
      <c r="D12" s="121"/>
      <c r="E12" s="121"/>
      <c r="F12" s="122"/>
      <c r="G12" s="15"/>
      <c r="H12" s="15"/>
      <c r="I12" s="15"/>
      <c r="J12" s="15"/>
      <c r="K12" s="15"/>
      <c r="L12" s="15"/>
      <c r="M12" s="15"/>
      <c r="N12" s="15"/>
      <c r="O12" s="15"/>
      <c r="P12" s="15"/>
      <c r="Q12" s="15"/>
      <c r="R12" s="15"/>
      <c r="S12" s="15"/>
      <c r="T12" s="15"/>
      <c r="U12" s="15"/>
      <c r="V12" s="15"/>
      <c r="W12" s="15"/>
      <c r="X12" s="15"/>
      <c r="Y12" s="15"/>
    </row>
    <row r="13" spans="1:25" ht="15.75" customHeight="1">
      <c r="A13" s="15"/>
      <c r="B13" s="22"/>
      <c r="C13" s="22"/>
      <c r="D13" s="22"/>
      <c r="E13" s="22"/>
      <c r="F13" s="22"/>
      <c r="G13" s="15"/>
      <c r="H13" s="15"/>
      <c r="I13" s="15"/>
      <c r="J13" s="15"/>
      <c r="K13" s="15"/>
      <c r="L13" s="15"/>
      <c r="M13" s="15"/>
      <c r="N13" s="15"/>
      <c r="O13" s="15"/>
      <c r="P13" s="15"/>
      <c r="Q13" s="15"/>
      <c r="R13" s="15"/>
      <c r="S13" s="15"/>
      <c r="T13" s="15"/>
      <c r="U13" s="15"/>
      <c r="V13" s="15"/>
      <c r="W13" s="15"/>
      <c r="X13" s="15"/>
      <c r="Y13" s="15"/>
    </row>
    <row r="14" spans="1:25" ht="15.75" customHeight="1">
      <c r="A14" s="15"/>
      <c r="B14" s="23"/>
      <c r="C14" s="23"/>
      <c r="D14" s="23"/>
      <c r="E14" s="23"/>
      <c r="F14" s="24"/>
      <c r="G14" s="15"/>
      <c r="H14" s="15"/>
      <c r="I14" s="15"/>
      <c r="J14" s="15"/>
      <c r="K14" s="15"/>
      <c r="L14" s="15"/>
      <c r="M14" s="15"/>
      <c r="N14" s="15"/>
      <c r="O14" s="15"/>
      <c r="P14" s="15"/>
      <c r="Q14" s="15"/>
      <c r="R14" s="15"/>
      <c r="S14" s="15"/>
      <c r="T14" s="15"/>
      <c r="U14" s="15"/>
      <c r="V14" s="15"/>
      <c r="W14" s="15"/>
      <c r="X14" s="15"/>
      <c r="Y14" s="15"/>
    </row>
    <row r="15" spans="1:25" ht="15.75" customHeight="1">
      <c r="A15" s="15"/>
      <c r="B15" s="21"/>
      <c r="C15" s="21"/>
      <c r="D15" s="21"/>
      <c r="E15" s="21"/>
      <c r="F15" s="21"/>
      <c r="G15" s="15"/>
      <c r="H15" s="15"/>
      <c r="I15" s="15"/>
      <c r="J15" s="15"/>
      <c r="K15" s="15"/>
      <c r="L15" s="15"/>
      <c r="M15" s="15"/>
      <c r="N15" s="15"/>
      <c r="O15" s="15"/>
      <c r="P15" s="15"/>
      <c r="Q15" s="15"/>
      <c r="R15" s="15"/>
      <c r="S15" s="15"/>
      <c r="T15" s="15"/>
      <c r="U15" s="15"/>
      <c r="V15" s="15"/>
      <c r="W15" s="15"/>
      <c r="X15" s="15"/>
      <c r="Y15" s="15"/>
    </row>
    <row r="16" spans="1:25" ht="15.75" customHeight="1">
      <c r="A16" s="15"/>
      <c r="B16" s="120"/>
      <c r="C16" s="121"/>
      <c r="D16" s="121"/>
      <c r="E16" s="121"/>
      <c r="F16" s="122"/>
      <c r="G16" s="15"/>
      <c r="H16" s="15"/>
      <c r="I16" s="15"/>
      <c r="J16" s="15"/>
      <c r="K16" s="15"/>
      <c r="L16" s="15"/>
      <c r="M16" s="15"/>
      <c r="N16" s="15"/>
      <c r="O16" s="15"/>
      <c r="P16" s="15"/>
      <c r="Q16" s="15"/>
      <c r="R16" s="15"/>
      <c r="S16" s="15"/>
      <c r="T16" s="15"/>
      <c r="U16" s="15"/>
      <c r="V16" s="15"/>
      <c r="W16" s="15"/>
      <c r="X16" s="15"/>
      <c r="Y16" s="15"/>
    </row>
    <row r="17" spans="1:25" ht="15.75" customHeight="1">
      <c r="A17" s="15"/>
      <c r="B17" s="22"/>
      <c r="C17" s="22"/>
      <c r="D17" s="22"/>
      <c r="E17" s="22"/>
      <c r="F17" s="22"/>
      <c r="G17" s="15"/>
      <c r="H17" s="15"/>
      <c r="I17" s="15"/>
      <c r="J17" s="15"/>
      <c r="K17" s="15"/>
      <c r="L17" s="15"/>
      <c r="M17" s="15"/>
      <c r="N17" s="15"/>
      <c r="O17" s="15"/>
      <c r="P17" s="15"/>
      <c r="Q17" s="15"/>
      <c r="R17" s="15"/>
      <c r="S17" s="15"/>
      <c r="T17" s="15"/>
      <c r="U17" s="15"/>
      <c r="V17" s="15"/>
      <c r="W17" s="15"/>
      <c r="X17" s="15"/>
      <c r="Y17" s="15"/>
    </row>
    <row r="18" spans="1:25" ht="15.75" customHeight="1">
      <c r="A18" s="15"/>
      <c r="B18" s="23"/>
      <c r="C18" s="23"/>
      <c r="D18" s="23"/>
      <c r="E18" s="23"/>
      <c r="F18" s="24"/>
      <c r="G18" s="15"/>
      <c r="H18" s="15"/>
      <c r="I18" s="15"/>
      <c r="J18" s="15"/>
      <c r="K18" s="15"/>
      <c r="L18" s="15"/>
      <c r="M18" s="15"/>
      <c r="N18" s="15"/>
      <c r="O18" s="15"/>
      <c r="P18" s="15"/>
      <c r="Q18" s="15"/>
      <c r="R18" s="15"/>
      <c r="S18" s="15"/>
      <c r="T18" s="15"/>
      <c r="U18" s="15"/>
      <c r="V18" s="15"/>
      <c r="W18" s="15"/>
      <c r="X18" s="15"/>
      <c r="Y18" s="15"/>
    </row>
    <row r="19" spans="1:25" ht="15.75" customHeight="1">
      <c r="A19" s="15"/>
      <c r="B19" s="15"/>
      <c r="C19" s="15"/>
      <c r="D19" s="15"/>
      <c r="E19" s="15"/>
      <c r="F19" s="15"/>
      <c r="G19" s="15"/>
      <c r="H19" s="15"/>
      <c r="I19" s="15"/>
      <c r="J19" s="15"/>
      <c r="K19" s="15"/>
      <c r="L19" s="15"/>
      <c r="M19" s="15"/>
      <c r="N19" s="15"/>
      <c r="O19" s="15"/>
      <c r="P19" s="15"/>
      <c r="Q19" s="15"/>
      <c r="R19" s="15"/>
      <c r="S19" s="15"/>
      <c r="T19" s="15"/>
      <c r="U19" s="15"/>
      <c r="V19" s="15"/>
      <c r="W19" s="15"/>
      <c r="X19" s="15"/>
      <c r="Y19" s="15"/>
    </row>
    <row r="20" spans="1:25" ht="15.75" customHeight="1">
      <c r="A20" s="15"/>
      <c r="B20" s="15" t="s">
        <v>34</v>
      </c>
      <c r="C20" s="15"/>
      <c r="D20" s="15"/>
      <c r="E20" s="15"/>
      <c r="F20" s="15"/>
      <c r="G20" s="15"/>
      <c r="H20" s="15"/>
      <c r="I20" s="15"/>
      <c r="J20" s="15"/>
      <c r="K20" s="15"/>
      <c r="L20" s="15"/>
      <c r="M20" s="15"/>
      <c r="N20" s="15"/>
      <c r="O20" s="15"/>
      <c r="P20" s="15"/>
      <c r="Q20" s="15"/>
      <c r="R20" s="15"/>
      <c r="S20" s="15"/>
      <c r="T20" s="15"/>
      <c r="U20" s="15"/>
      <c r="V20" s="15"/>
      <c r="W20" s="15"/>
      <c r="X20" s="15"/>
      <c r="Y20" s="15"/>
    </row>
    <row r="21" spans="1:25" ht="15.7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c r="Y21" s="15"/>
    </row>
    <row r="22" spans="1:25" ht="15.7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row>
    <row r="23" spans="1:25" ht="15.7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row>
    <row r="24" spans="1:25" ht="15.7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row>
    <row r="25" spans="1:25" ht="15.7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row>
    <row r="26" spans="1:25" ht="15.7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row>
    <row r="27" spans="1:25" ht="15.7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row>
    <row r="28" spans="1:25" ht="15.7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row>
    <row r="29" spans="1:25" ht="15.7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row>
    <row r="30" spans="1:25" ht="15.7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row>
    <row r="31" spans="1:25" ht="15.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row>
    <row r="32" spans="1:25" ht="15.7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row>
    <row r="33" spans="1:25" ht="15.7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row>
    <row r="34" spans="1:25" ht="15.7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row>
    <row r="35" spans="1:25" ht="15.7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row>
    <row r="36" spans="1:25" ht="15.7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row>
    <row r="37" spans="1:25" ht="15.7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row>
    <row r="38" spans="1:25" ht="15.7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row>
    <row r="39" spans="1:25" ht="15.7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row>
    <row r="40" spans="1:25" ht="15.7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row>
    <row r="41" spans="1:25" ht="15.75" customHeight="1">
      <c r="A41" s="15"/>
      <c r="B41" s="15"/>
      <c r="C41" s="15"/>
      <c r="D41" s="123" t="s">
        <v>35</v>
      </c>
      <c r="E41" s="124"/>
      <c r="F41" s="124"/>
      <c r="G41" s="125"/>
      <c r="H41" s="123" t="s">
        <v>36</v>
      </c>
      <c r="I41" s="124"/>
      <c r="J41" s="124"/>
      <c r="K41" s="125"/>
      <c r="L41" s="15"/>
      <c r="M41" s="15"/>
      <c r="N41" s="15"/>
      <c r="O41" s="15"/>
      <c r="P41" s="15"/>
      <c r="Q41" s="15"/>
      <c r="R41" s="15"/>
      <c r="S41" s="15"/>
      <c r="T41" s="15"/>
      <c r="U41" s="15"/>
      <c r="V41" s="15"/>
      <c r="W41" s="15"/>
      <c r="X41" s="15"/>
      <c r="Y41" s="15"/>
    </row>
    <row r="42" spans="1:25" ht="15.75" customHeight="1">
      <c r="A42" s="15"/>
      <c r="B42" s="15"/>
      <c r="C42" s="15"/>
      <c r="D42" s="25" t="s">
        <v>37</v>
      </c>
      <c r="E42" s="25" t="s">
        <v>38</v>
      </c>
      <c r="F42" s="25" t="s">
        <v>39</v>
      </c>
      <c r="G42" s="25" t="s">
        <v>40</v>
      </c>
      <c r="H42" s="25" t="s">
        <v>37</v>
      </c>
      <c r="I42" s="25" t="s">
        <v>38</v>
      </c>
      <c r="J42" s="25" t="s">
        <v>39</v>
      </c>
      <c r="K42" s="25" t="s">
        <v>40</v>
      </c>
      <c r="L42" s="15"/>
      <c r="M42" s="15"/>
      <c r="N42" s="15"/>
      <c r="O42" s="15"/>
      <c r="P42" s="15"/>
      <c r="Q42" s="15"/>
      <c r="R42" s="15"/>
      <c r="S42" s="15"/>
      <c r="T42" s="15"/>
      <c r="U42" s="15"/>
      <c r="V42" s="15"/>
      <c r="W42" s="15"/>
      <c r="X42" s="15"/>
      <c r="Y42" s="15"/>
    </row>
    <row r="43" spans="1:25" ht="15.75" customHeight="1">
      <c r="A43" s="15"/>
      <c r="B43" s="15"/>
      <c r="C43" s="26" t="s">
        <v>41</v>
      </c>
      <c r="D43" s="27">
        <f>COUNTIFS('Security Requirements - Android'!G5:G16,'Security Requirements - Android'!B88)</f>
        <v>0</v>
      </c>
      <c r="E43" s="27">
        <f>COUNTIFS('Security Requirements - Android'!G5:G16,'Security Requirements - Android'!B89)</f>
        <v>0</v>
      </c>
      <c r="F43" s="28">
        <f>COUNTIFS('Security Requirements - Android'!G5:G16,'Security Requirements - Android'!B90)</f>
        <v>0</v>
      </c>
      <c r="G43" s="29">
        <f t="shared" ref="G43:G50" si="0">IF(D43+E43=0, 0, D43/(E43+D43))</f>
        <v>0</v>
      </c>
      <c r="H43" s="27">
        <f>COUNTIFS('Security Requirements - iOS'!G5:G16,'Security Requirements - Android'!B88)</f>
        <v>0</v>
      </c>
      <c r="I43" s="27">
        <f>COUNTIFS('Security Requirements - iOS'!G5:G16,'Security Requirements - Android'!B89)</f>
        <v>0</v>
      </c>
      <c r="J43" s="28">
        <f>COUNTIFS('Security Requirements - iOS'!G5:G16,'Security Requirements - Android'!B90)</f>
        <v>0</v>
      </c>
      <c r="K43" s="29">
        <f t="shared" ref="K43:K50" si="1">IF(H43+I43=0, 0, H43/(H43+I43))</f>
        <v>0</v>
      </c>
      <c r="L43" s="15"/>
      <c r="M43" s="15"/>
      <c r="N43" s="15"/>
      <c r="O43" s="15"/>
      <c r="P43" s="15"/>
      <c r="Q43" s="15"/>
      <c r="R43" s="15"/>
      <c r="S43" s="15"/>
      <c r="T43" s="15"/>
      <c r="U43" s="15"/>
      <c r="V43" s="15"/>
      <c r="W43" s="15"/>
      <c r="X43" s="15"/>
      <c r="Y43" s="15"/>
    </row>
    <row r="44" spans="1:25" ht="15.75" customHeight="1">
      <c r="A44" s="15"/>
      <c r="B44" s="15"/>
      <c r="C44" s="26" t="s">
        <v>42</v>
      </c>
      <c r="D44" s="27">
        <f>COUNTIFS('Security Requirements - Android'!G18:G32,'Security Requirements - Android'!B88)</f>
        <v>0</v>
      </c>
      <c r="E44" s="27">
        <f>COUNTIFS('Security Requirements - Android'!G18:G32,'Security Requirements - Android'!B89)</f>
        <v>0</v>
      </c>
      <c r="F44" s="27">
        <f>COUNTIFS('Security Requirements - Android'!G18:G32,'Security Requirements - Android'!B90)</f>
        <v>0</v>
      </c>
      <c r="G44" s="29">
        <f t="shared" si="0"/>
        <v>0</v>
      </c>
      <c r="H44" s="27">
        <f>COUNTIFS('Security Requirements - iOS'!G18:G32,'Security Requirements - Android'!B88)</f>
        <v>0</v>
      </c>
      <c r="I44" s="27">
        <f>COUNTIFS('Security Requirements - iOS'!G18:G32,'Security Requirements - Android'!B89)</f>
        <v>0</v>
      </c>
      <c r="J44" s="27">
        <f>COUNTIFS('Security Requirements - iOS'!G18:G32,'Security Requirements - Android'!B90)</f>
        <v>0</v>
      </c>
      <c r="K44" s="29">
        <f t="shared" si="1"/>
        <v>0</v>
      </c>
      <c r="L44" s="15"/>
      <c r="M44" s="15"/>
      <c r="N44" s="15"/>
      <c r="O44" s="15"/>
      <c r="P44" s="15"/>
      <c r="Q44" s="15"/>
      <c r="R44" s="15"/>
      <c r="S44" s="15"/>
      <c r="T44" s="15"/>
      <c r="U44" s="15"/>
      <c r="V44" s="15"/>
      <c r="W44" s="15"/>
      <c r="X44" s="15"/>
      <c r="Y44" s="15"/>
    </row>
    <row r="45" spans="1:25" ht="15.75" customHeight="1">
      <c r="A45" s="15"/>
      <c r="B45" s="15"/>
      <c r="C45" s="26" t="s">
        <v>43</v>
      </c>
      <c r="D45" s="27">
        <f>COUNTIFS('Security Requirements - Android'!G34:G39,'Security Requirements - Android'!B88)</f>
        <v>0</v>
      </c>
      <c r="E45" s="27">
        <f>COUNTIFS('Security Requirements - Android'!G34:G39,'Security Requirements - Android'!B89)</f>
        <v>0</v>
      </c>
      <c r="F45" s="27">
        <f>COUNTIFS('Security Requirements - Android'!G34:G39,'Security Requirements - Android'!B90)</f>
        <v>0</v>
      </c>
      <c r="G45" s="29">
        <f t="shared" si="0"/>
        <v>0</v>
      </c>
      <c r="H45" s="27">
        <f>COUNTIFS('Security Requirements - iOS'!G34:G39,'Security Requirements - Android'!B88)</f>
        <v>0</v>
      </c>
      <c r="I45" s="27">
        <f>COUNTIFS('Security Requirements - iOS'!G34:G39,'Security Requirements - Android'!B89)</f>
        <v>0</v>
      </c>
      <c r="J45" s="27">
        <f>COUNTIFS('Security Requirements - iOS'!G34:G39,'Security Requirements - Android'!B90)</f>
        <v>0</v>
      </c>
      <c r="K45" s="29">
        <f t="shared" si="1"/>
        <v>0</v>
      </c>
      <c r="L45" s="15"/>
      <c r="M45" s="15"/>
      <c r="N45" s="15"/>
      <c r="O45" s="15"/>
      <c r="P45" s="15"/>
      <c r="Q45" s="15"/>
      <c r="R45" s="15"/>
      <c r="S45" s="15"/>
      <c r="T45" s="15"/>
      <c r="U45" s="15"/>
      <c r="V45" s="15"/>
      <c r="W45" s="15"/>
      <c r="X45" s="15"/>
      <c r="Y45" s="15"/>
    </row>
    <row r="46" spans="1:25" ht="15.75" customHeight="1">
      <c r="A46" s="15"/>
      <c r="B46" s="15"/>
      <c r="C46" s="26" t="s">
        <v>44</v>
      </c>
      <c r="D46" s="27">
        <f>COUNTIFS('Security Requirements - Android'!G41:G52,'Security Requirements - Android'!B88)</f>
        <v>0</v>
      </c>
      <c r="E46" s="27">
        <f>COUNTIFS('Security Requirements - Android'!G41:G52,'Security Requirements - Android'!B89)</f>
        <v>0</v>
      </c>
      <c r="F46" s="27">
        <f>COUNTIFS('Security Requirements - Android'!G41:G52,'Security Requirements - Android'!B90)</f>
        <v>0</v>
      </c>
      <c r="G46" s="29">
        <f t="shared" si="0"/>
        <v>0</v>
      </c>
      <c r="H46" s="27">
        <f>COUNTIFS('Security Requirements - iOS'!G41:G52,'Security Requirements - Android'!B88)</f>
        <v>0</v>
      </c>
      <c r="I46" s="27">
        <f>COUNTIFS('Security Requirements - iOS'!G41:G52,'Security Requirements - Android'!B89)</f>
        <v>0</v>
      </c>
      <c r="J46" s="27">
        <f>COUNTIFS('Security Requirements - iOS'!G41:G52,'Security Requirements - Android'!B90)</f>
        <v>0</v>
      </c>
      <c r="K46" s="29">
        <f t="shared" si="1"/>
        <v>0</v>
      </c>
      <c r="L46" s="15"/>
      <c r="M46" s="15"/>
      <c r="N46" s="15"/>
      <c r="O46" s="15"/>
      <c r="P46" s="15"/>
      <c r="Q46" s="15"/>
      <c r="R46" s="15"/>
      <c r="S46" s="15"/>
      <c r="T46" s="15"/>
      <c r="U46" s="15"/>
      <c r="V46" s="15"/>
      <c r="W46" s="15"/>
      <c r="X46" s="15"/>
      <c r="Y46" s="15"/>
    </row>
    <row r="47" spans="1:25" ht="15.75" customHeight="1">
      <c r="A47" s="15"/>
      <c r="B47" s="15"/>
      <c r="C47" s="26" t="s">
        <v>45</v>
      </c>
      <c r="D47" s="27">
        <f>COUNTIFS('Security Requirements - Android'!G54:G59,'Security Requirements - Android'!B88)</f>
        <v>0</v>
      </c>
      <c r="E47" s="27">
        <f>COUNTIFS('Security Requirements - Android'!G54:G59,'Security Requirements - Android'!B89)</f>
        <v>0</v>
      </c>
      <c r="F47" s="27">
        <f>COUNTIFS('Security Requirements - Android'!G54:G59,'Security Requirements - Android'!B90)</f>
        <v>0</v>
      </c>
      <c r="G47" s="29">
        <f t="shared" si="0"/>
        <v>0</v>
      </c>
      <c r="H47" s="27">
        <f>COUNTIFS('Security Requirements - iOS'!G54:G59,'Security Requirements - Android'!B88)</f>
        <v>0</v>
      </c>
      <c r="I47" s="27">
        <f>COUNTIFS('Security Requirements - iOS'!G54:G59,'Security Requirements - Android'!B89)</f>
        <v>0</v>
      </c>
      <c r="J47" s="27">
        <f>COUNTIFS('Security Requirements - iOS'!G54:G59,'Security Requirements - Android'!B90)</f>
        <v>0</v>
      </c>
      <c r="K47" s="29">
        <f t="shared" si="1"/>
        <v>0</v>
      </c>
      <c r="L47" s="15"/>
      <c r="M47" s="15"/>
      <c r="N47" s="15"/>
      <c r="O47" s="15"/>
      <c r="P47" s="15"/>
      <c r="Q47" s="15"/>
      <c r="R47" s="15"/>
      <c r="S47" s="15"/>
      <c r="T47" s="15"/>
      <c r="U47" s="15"/>
      <c r="V47" s="15"/>
      <c r="W47" s="15"/>
      <c r="X47" s="15"/>
      <c r="Y47" s="15"/>
    </row>
    <row r="48" spans="1:25" ht="15.75" customHeight="1">
      <c r="A48" s="15"/>
      <c r="B48" s="15"/>
      <c r="C48" s="26" t="s">
        <v>46</v>
      </c>
      <c r="D48" s="27">
        <f>COUNTIFS('Security Requirements - Android'!G61:G71,'Security Requirements - Android'!B88)</f>
        <v>0</v>
      </c>
      <c r="E48" s="27">
        <f>COUNTIFS('Security Requirements - Android'!G61:G71,'Security Requirements - Android'!B89)</f>
        <v>0</v>
      </c>
      <c r="F48" s="27">
        <f>COUNTIFS('Security Requirements - Android'!G61:G71,'Security Requirements - Android'!B90)</f>
        <v>0</v>
      </c>
      <c r="G48" s="29">
        <f t="shared" si="0"/>
        <v>0</v>
      </c>
      <c r="H48" s="27">
        <f>COUNTIFS('Security Requirements - iOS'!G61:G71,'Security Requirements - Android'!B88)</f>
        <v>0</v>
      </c>
      <c r="I48" s="27">
        <f>COUNTIFS('Security Requirements - iOS'!G61:G71,'Security Requirements - Android'!B89)</f>
        <v>0</v>
      </c>
      <c r="J48" s="27">
        <f>COUNTIFS('Security Requirements - iOS'!G61:G71,'Security Requirements - Android'!B90)</f>
        <v>0</v>
      </c>
      <c r="K48" s="29">
        <f t="shared" si="1"/>
        <v>0</v>
      </c>
      <c r="L48" s="15"/>
      <c r="M48" s="15"/>
      <c r="N48" s="15"/>
      <c r="O48" s="15"/>
      <c r="P48" s="15"/>
      <c r="Q48" s="15"/>
      <c r="R48" s="15"/>
      <c r="S48" s="15"/>
      <c r="T48" s="15"/>
      <c r="U48" s="15"/>
      <c r="V48" s="15"/>
      <c r="W48" s="15"/>
      <c r="X48" s="15"/>
      <c r="Y48" s="15"/>
    </row>
    <row r="49" spans="1:25" ht="15.75" customHeight="1">
      <c r="A49" s="15"/>
      <c r="B49" s="15"/>
      <c r="C49" s="26" t="s">
        <v>47</v>
      </c>
      <c r="D49" s="27">
        <f>COUNTIFS('Security Requirements - Android'!G73:G81,'Security Requirements - Android'!B88)</f>
        <v>0</v>
      </c>
      <c r="E49" s="27">
        <f>COUNTIFS('Security Requirements - Android'!G73:G81,'Security Requirements - Android'!B89)</f>
        <v>0</v>
      </c>
      <c r="F49" s="27">
        <f>COUNTIFS('Security Requirements - Android'!G73:G81,'Security Requirements - Android'!B90)</f>
        <v>0</v>
      </c>
      <c r="G49" s="29">
        <f t="shared" si="0"/>
        <v>0</v>
      </c>
      <c r="H49" s="27">
        <f>COUNTIFS('Security Requirements - iOS'!G73:G81,'Security Requirements - Android'!B88)</f>
        <v>0</v>
      </c>
      <c r="I49" s="27">
        <f>COUNTIFS('Security Requirements - iOS'!G73:G81,'Security Requirements - Android'!B89)</f>
        <v>0</v>
      </c>
      <c r="J49" s="27">
        <f>COUNTIFS('Security Requirements - iOS'!G73:G81,'Security Requirements - Android'!B90)</f>
        <v>0</v>
      </c>
      <c r="K49" s="29">
        <f t="shared" si="1"/>
        <v>0</v>
      </c>
      <c r="L49" s="15"/>
      <c r="M49" s="15"/>
      <c r="N49" s="15"/>
      <c r="O49" s="15"/>
      <c r="P49" s="15"/>
      <c r="Q49" s="15"/>
      <c r="R49" s="15"/>
      <c r="S49" s="15"/>
      <c r="T49" s="15"/>
      <c r="U49" s="15"/>
      <c r="V49" s="15"/>
      <c r="W49" s="15"/>
      <c r="X49" s="15"/>
      <c r="Y49" s="15"/>
    </row>
    <row r="50" spans="1:25" ht="15.75" customHeight="1">
      <c r="A50" s="15"/>
      <c r="B50" s="15"/>
      <c r="C50" s="26" t="s">
        <v>48</v>
      </c>
      <c r="D50" s="27">
        <f>COUNTIFS('Anti-RE - Android'!F5:F20,'Security Requirements - Android'!B88)</f>
        <v>0</v>
      </c>
      <c r="E50" s="27">
        <f>COUNTIFS('Anti-RE - Android'!F5:F20,'Security Requirements - Android'!B89)</f>
        <v>0</v>
      </c>
      <c r="F50" s="27">
        <f>COUNTIFS('Anti-RE - Android'!F5:F20,'Security Requirements - Android'!B90)</f>
        <v>0</v>
      </c>
      <c r="G50" s="29">
        <f t="shared" si="0"/>
        <v>0</v>
      </c>
      <c r="H50" s="27">
        <f>COUNTIFS('Anti-RE - iOS'!F5:F20,'Security Requirements - Android'!B88)</f>
        <v>0</v>
      </c>
      <c r="I50" s="27">
        <f>COUNTIFS('Anti-RE - iOS'!F5:F20,'Security Requirements - Android'!B89)</f>
        <v>0</v>
      </c>
      <c r="J50" s="27">
        <f>COUNTIFS('Anti-RE - iOS'!F5:F20,'Security Requirements - Android'!B90)</f>
        <v>0</v>
      </c>
      <c r="K50" s="29">
        <f t="shared" si="1"/>
        <v>0</v>
      </c>
      <c r="L50" s="15"/>
      <c r="M50" s="15"/>
      <c r="N50" s="15"/>
      <c r="O50" s="15"/>
      <c r="P50" s="15"/>
      <c r="Q50" s="15"/>
      <c r="R50" s="15"/>
      <c r="S50" s="15"/>
      <c r="T50" s="15"/>
      <c r="U50" s="15"/>
      <c r="V50" s="15"/>
      <c r="W50" s="15"/>
      <c r="X50" s="15"/>
      <c r="Y50" s="15"/>
    </row>
    <row r="51" spans="1:25"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row>
    <row r="52" spans="1:25"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row>
    <row r="53" spans="1:25"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row>
    <row r="54" spans="1:25"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row>
    <row r="55" spans="1:25"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row>
    <row r="56" spans="1:25"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row>
    <row r="57" spans="1:25"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row>
    <row r="58" spans="1:25"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row>
    <row r="59" spans="1:25"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row>
    <row r="60" spans="1:25"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row>
    <row r="61" spans="1:25"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row>
    <row r="62" spans="1:25"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row>
    <row r="63" spans="1:25"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row>
    <row r="64" spans="1:25"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row>
    <row r="65" spans="1:25"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row>
    <row r="66" spans="1:25"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row>
    <row r="67" spans="1:25"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row>
    <row r="68" spans="1:25"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row>
    <row r="69" spans="1:25"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row>
    <row r="70" spans="1:25"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row>
    <row r="71" spans="1:25"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row>
    <row r="72" spans="1:25"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row>
    <row r="73" spans="1:25"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row>
    <row r="74" spans="1:25"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row>
    <row r="75" spans="1:25"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row>
    <row r="76" spans="1:25"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row>
    <row r="77" spans="1:25"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row>
    <row r="78" spans="1:25"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row>
    <row r="79" spans="1:25"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row>
    <row r="80" spans="1:25"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row>
    <row r="81" spans="1:25"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row>
    <row r="82" spans="1:25"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row>
    <row r="83" spans="1:25"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row>
    <row r="84" spans="1:25"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row>
    <row r="85" spans="1:25"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row>
    <row r="86" spans="1:25"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row>
    <row r="87" spans="1:25"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row>
    <row r="88" spans="1:25"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row>
    <row r="89" spans="1:25"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row>
    <row r="90" spans="1:25"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row>
    <row r="91" spans="1:25"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row>
    <row r="92" spans="1:25"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row>
    <row r="93" spans="1:25"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row>
    <row r="94" spans="1:25"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row>
    <row r="95" spans="1:2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row>
    <row r="96" spans="1:25"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row>
    <row r="97" spans="1:25"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row>
    <row r="98" spans="1:25"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row>
    <row r="99" spans="1:25"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row>
    <row r="100" spans="1:25"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row>
  </sheetData>
  <mergeCells count="9">
    <mergeCell ref="D41:G41"/>
    <mergeCell ref="H41:K41"/>
    <mergeCell ref="B4:F4"/>
    <mergeCell ref="G6:I6"/>
    <mergeCell ref="V6:X6"/>
    <mergeCell ref="G8:I11"/>
    <mergeCell ref="V8:X11"/>
    <mergeCell ref="B12:F12"/>
    <mergeCell ref="B16:F16"/>
  </mergeCells>
  <conditionalFormatting sqref="F14">
    <cfRule type="expression" dxfId="9" priority="1">
      <formula>MOD(ROW(),2)=1</formula>
    </cfRule>
  </conditionalFormatting>
  <conditionalFormatting sqref="F18">
    <cfRule type="expression" dxfId="8" priority="2">
      <formula>MOD(ROW(),2)=1</formula>
    </cfRule>
  </conditionalFormatting>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
  <sheetViews>
    <sheetView topLeftCell="A76" workbookViewId="0">
      <selection activeCell="G71" sqref="G71"/>
    </sheetView>
  </sheetViews>
  <sheetFormatPr defaultColWidth="12.59765625" defaultRowHeight="15" customHeight="1"/>
  <cols>
    <col min="1" max="1" width="1.8984375" customWidth="1"/>
    <col min="2" max="2" width="8" customWidth="1"/>
    <col min="3" max="3" width="17.8984375" customWidth="1"/>
    <col min="4" max="4" width="97.3984375" customWidth="1"/>
    <col min="5" max="6" width="6.59765625" customWidth="1"/>
    <col min="7" max="7" width="5.59765625" customWidth="1"/>
    <col min="8" max="8" width="101.5" customWidth="1"/>
    <col min="9" max="9" width="83.5" customWidth="1"/>
    <col min="10" max="10" width="73.3984375" customWidth="1"/>
    <col min="11" max="11" width="30.8984375" customWidth="1"/>
    <col min="12" max="12" width="11" customWidth="1"/>
    <col min="13" max="13" width="10.8984375" customWidth="1"/>
  </cols>
  <sheetData>
    <row r="1" spans="1:13" ht="15.75" customHeight="1">
      <c r="A1" s="30"/>
      <c r="B1" s="127" t="s">
        <v>49</v>
      </c>
      <c r="C1" s="96"/>
      <c r="D1" s="96"/>
      <c r="E1" s="96"/>
      <c r="F1" s="96"/>
      <c r="G1" s="96"/>
      <c r="H1" s="96"/>
      <c r="I1" s="96"/>
      <c r="J1" s="96"/>
      <c r="K1" s="96"/>
      <c r="L1" s="30"/>
      <c r="M1" s="30"/>
    </row>
    <row r="2" spans="1:13" ht="15.75" customHeight="1">
      <c r="A2" s="30"/>
      <c r="B2" s="31"/>
      <c r="C2" s="31"/>
      <c r="D2" s="32"/>
      <c r="E2" s="30"/>
      <c r="F2" s="30"/>
      <c r="G2" s="30"/>
      <c r="H2" s="30"/>
      <c r="I2" s="30"/>
      <c r="J2" s="30"/>
      <c r="K2" s="32"/>
      <c r="L2" s="30"/>
      <c r="M2" s="30"/>
    </row>
    <row r="3" spans="1:13" ht="15.75" customHeight="1">
      <c r="A3" s="30"/>
      <c r="B3" s="33" t="s">
        <v>50</v>
      </c>
      <c r="C3" s="34" t="s">
        <v>51</v>
      </c>
      <c r="D3" s="35" t="s">
        <v>52</v>
      </c>
      <c r="E3" s="36" t="s">
        <v>53</v>
      </c>
      <c r="F3" s="36" t="s">
        <v>54</v>
      </c>
      <c r="G3" s="36" t="s">
        <v>55</v>
      </c>
      <c r="H3" s="128" t="s">
        <v>56</v>
      </c>
      <c r="I3" s="129"/>
      <c r="J3" s="36"/>
      <c r="K3" s="37" t="s">
        <v>57</v>
      </c>
      <c r="L3" s="30"/>
      <c r="M3" s="30"/>
    </row>
    <row r="4" spans="1:13" ht="15.75" customHeight="1">
      <c r="A4" s="30"/>
      <c r="B4" s="38" t="s">
        <v>58</v>
      </c>
      <c r="C4" s="39"/>
      <c r="D4" s="40" t="s">
        <v>59</v>
      </c>
      <c r="E4" s="41"/>
      <c r="F4" s="41"/>
      <c r="G4" s="41"/>
      <c r="H4" s="40"/>
      <c r="I4" s="40"/>
      <c r="J4" s="40"/>
      <c r="K4" s="42"/>
      <c r="L4" s="30"/>
      <c r="M4" s="30"/>
    </row>
    <row r="5" spans="1:13" ht="15.75" customHeight="1">
      <c r="A5" s="30"/>
      <c r="B5" s="43" t="s">
        <v>60</v>
      </c>
      <c r="C5" s="44" t="s">
        <v>61</v>
      </c>
      <c r="D5" s="45" t="s">
        <v>62</v>
      </c>
      <c r="E5" s="46" t="s">
        <v>63</v>
      </c>
      <c r="F5" s="47" t="s">
        <v>63</v>
      </c>
      <c r="G5" s="48"/>
      <c r="H5" s="49" t="str">
        <f>HYPERLINK(CONCATENATE( BASE_URL, "0x04b-Mobile-App-Security-Testing.md#architectural-information"), "Architectural Information")</f>
        <v>Architectural Information</v>
      </c>
      <c r="I5" s="49"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J5" s="50"/>
      <c r="K5" s="51"/>
      <c r="L5" s="30"/>
      <c r="M5" s="30"/>
    </row>
    <row r="6" spans="1:13" ht="15.75" customHeight="1">
      <c r="A6" s="30"/>
      <c r="B6" s="43" t="s">
        <v>64</v>
      </c>
      <c r="C6" s="44" t="s">
        <v>65</v>
      </c>
      <c r="D6" s="45" t="s">
        <v>66</v>
      </c>
      <c r="E6" s="46" t="s">
        <v>63</v>
      </c>
      <c r="F6" s="47" t="s">
        <v>63</v>
      </c>
      <c r="G6" s="48"/>
      <c r="H6" s="49" t="str">
        <f>HYPERLINK(CONCATENATE( BASE_URL, "0x04h-Testing-Code-Quality.md#injection-flaws-mstg-arch-2-and-mstg-platform-2"), "Injection Flaws (MSTG-ARCH-2 and MSTG-PLATFORM-2)")</f>
        <v>Injection Flaws (MSTG-ARCH-2 and MSTG-PLATFORM-2)</v>
      </c>
      <c r="I6" s="52"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52"/>
      <c r="K6" s="51"/>
      <c r="L6" s="30"/>
      <c r="M6" s="30"/>
    </row>
    <row r="7" spans="1:13" ht="15.75" customHeight="1">
      <c r="A7" s="30"/>
      <c r="B7" s="43" t="s">
        <v>67</v>
      </c>
      <c r="C7" s="44" t="s">
        <v>68</v>
      </c>
      <c r="D7" s="45" t="s">
        <v>69</v>
      </c>
      <c r="E7" s="46" t="s">
        <v>63</v>
      </c>
      <c r="F7" s="47" t="s">
        <v>63</v>
      </c>
      <c r="G7" s="48"/>
      <c r="H7" s="49" t="str">
        <f>HYPERLINK(CONCATENATE( BASE_URL, "0x04b-Mobile-App-Security-Testing.md#architectural-information"), "Architectural Information")</f>
        <v>Architectural Information</v>
      </c>
      <c r="I7" s="50"/>
      <c r="J7" s="50"/>
      <c r="K7" s="51"/>
      <c r="L7" s="30"/>
      <c r="M7" s="30"/>
    </row>
    <row r="8" spans="1:13" ht="15.75" customHeight="1">
      <c r="A8" s="30"/>
      <c r="B8" s="43" t="s">
        <v>70</v>
      </c>
      <c r="C8" s="44" t="s">
        <v>71</v>
      </c>
      <c r="D8" s="45" t="s">
        <v>72</v>
      </c>
      <c r="E8" s="46" t="s">
        <v>63</v>
      </c>
      <c r="F8" s="47" t="s">
        <v>63</v>
      </c>
      <c r="G8" s="48"/>
      <c r="H8" s="49" t="str">
        <f>HYPERLINK(CONCATENATE( BASE_URL, "0x04b-Mobile-App-Security-Testing.md#identifying-sensitive-data"), "Identifying Sensitive Data")</f>
        <v>Identifying Sensitive Data</v>
      </c>
      <c r="I8" s="50"/>
      <c r="J8" s="50"/>
      <c r="K8" s="51"/>
      <c r="L8" s="30"/>
      <c r="M8" s="30"/>
    </row>
    <row r="9" spans="1:13" ht="15.75" customHeight="1">
      <c r="A9" s="30"/>
      <c r="B9" s="43" t="s">
        <v>73</v>
      </c>
      <c r="C9" s="44" t="s">
        <v>74</v>
      </c>
      <c r="D9" s="45" t="s">
        <v>75</v>
      </c>
      <c r="E9" s="50"/>
      <c r="F9" s="47" t="s">
        <v>63</v>
      </c>
      <c r="G9" s="48"/>
      <c r="H9" s="49" t="str">
        <f>HYPERLINK(CONCATENATE( BASE_URL, "0x04b-Mobile-App-Security-Testing.md#environmental-information"), "Environmental Information")</f>
        <v>Environmental Information</v>
      </c>
      <c r="I9" s="50"/>
      <c r="J9" s="50"/>
      <c r="K9" s="51"/>
      <c r="L9" s="30"/>
      <c r="M9" s="30"/>
    </row>
    <row r="10" spans="1:13" ht="15.75" customHeight="1">
      <c r="A10" s="30"/>
      <c r="B10" s="43" t="s">
        <v>77</v>
      </c>
      <c r="C10" s="44" t="s">
        <v>78</v>
      </c>
      <c r="D10" s="45" t="s">
        <v>79</v>
      </c>
      <c r="E10" s="50"/>
      <c r="F10" s="47" t="s">
        <v>63</v>
      </c>
      <c r="G10" s="48"/>
      <c r="H10" s="49" t="str">
        <f>HYPERLINK(CONCATENATE( BASE_URL, "0x04b-Mobile-App-Security-Testing.md#mapping-the-application"), "Mapping the Application")</f>
        <v>Mapping the Application</v>
      </c>
      <c r="I10" s="50"/>
      <c r="J10" s="50"/>
      <c r="K10" s="51"/>
      <c r="L10" s="30"/>
      <c r="M10" s="30"/>
    </row>
    <row r="11" spans="1:13" ht="15.75" customHeight="1">
      <c r="A11" s="30"/>
      <c r="B11" s="43" t="s">
        <v>80</v>
      </c>
      <c r="C11" s="44" t="s">
        <v>81</v>
      </c>
      <c r="D11" s="45" t="s">
        <v>82</v>
      </c>
      <c r="E11" s="50"/>
      <c r="F11" s="47" t="s">
        <v>63</v>
      </c>
      <c r="G11" s="48"/>
      <c r="H11" s="49"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52" t="str">
        <f>HYPERLINK(CONCATENATE( BASE_URL, "0x04b-Mobile-App-Security-Testing.md#principles-of-testing"), "Principles of Testing")</f>
        <v>Principles of Testing</v>
      </c>
      <c r="J11" s="49" t="str">
        <f>HYPERLINK(CONCATENATE( BASE_URL, "0x04b-Mobile-App-Security-Testing.md#penetration-testing-aka-pentesting"), "Penetration Testing (a.k.a. Pentesting)")</f>
        <v>Penetration Testing (a.k.a. Pentesting)</v>
      </c>
      <c r="K11" s="51"/>
      <c r="L11" s="30"/>
      <c r="M11" s="30"/>
    </row>
    <row r="12" spans="1:13" ht="15.75" customHeight="1">
      <c r="A12" s="30"/>
      <c r="B12" s="43" t="s">
        <v>83</v>
      </c>
      <c r="C12" s="44" t="s">
        <v>84</v>
      </c>
      <c r="D12" s="45" t="s">
        <v>85</v>
      </c>
      <c r="E12" s="50"/>
      <c r="F12" s="47" t="s">
        <v>63</v>
      </c>
      <c r="G12" s="48"/>
      <c r="H12" s="49" t="str">
        <f>HYPERLINK(CONCATENATE( BASE_URL, "0x04g-Testing-Cryptography.md#cryptographic-policy"), "Cryptographic policy")</f>
        <v>Cryptographic policy</v>
      </c>
      <c r="I12" s="50"/>
      <c r="J12" s="50"/>
      <c r="K12" s="51"/>
      <c r="L12" s="30"/>
      <c r="M12" s="30"/>
    </row>
    <row r="13" spans="1:13" ht="15.75" customHeight="1">
      <c r="A13" s="30"/>
      <c r="B13" s="43" t="s">
        <v>86</v>
      </c>
      <c r="C13" s="44" t="s">
        <v>87</v>
      </c>
      <c r="D13" s="45" t="s">
        <v>88</v>
      </c>
      <c r="E13" s="50"/>
      <c r="F13" s="47" t="s">
        <v>63</v>
      </c>
      <c r="G13" s="48"/>
      <c r="H13" s="49" t="str">
        <f>HYPERLINK(CONCATENATE( BASE_URL, "0x05h-Testing-Platform-Interaction.md#testing-enforced-updating-mstg-arch-9"), "Testing enforced updating (MSTG-ARCH-9)")</f>
        <v>Testing enforced updating (MSTG-ARCH-9)</v>
      </c>
      <c r="I13" s="50"/>
      <c r="J13" s="50"/>
      <c r="K13" s="51"/>
      <c r="L13" s="30"/>
      <c r="M13" s="30"/>
    </row>
    <row r="14" spans="1:13" ht="15.75" customHeight="1">
      <c r="A14" s="30"/>
      <c r="B14" s="43" t="s">
        <v>89</v>
      </c>
      <c r="C14" s="44" t="s">
        <v>90</v>
      </c>
      <c r="D14" s="45" t="s">
        <v>91</v>
      </c>
      <c r="E14" s="50"/>
      <c r="F14" s="47" t="s">
        <v>63</v>
      </c>
      <c r="G14" s="48"/>
      <c r="H14" s="49" t="str">
        <f>HYPERLINK(CONCATENATE( BASE_URL, "0x04b-Mobile-App-Security-Testing.md#security-testing-and-the-sdlc"), "Security Testing and the SDLC")</f>
        <v>Security Testing and the SDLC</v>
      </c>
      <c r="I14" s="50"/>
      <c r="J14" s="50"/>
      <c r="K14" s="51"/>
      <c r="L14" s="30"/>
      <c r="M14" s="30"/>
    </row>
    <row r="15" spans="1:13" ht="15.75" customHeight="1">
      <c r="A15" s="30"/>
      <c r="B15" s="43" t="s">
        <v>92</v>
      </c>
      <c r="C15" s="44" t="s">
        <v>93</v>
      </c>
      <c r="D15" s="45" t="s">
        <v>94</v>
      </c>
      <c r="E15" s="50"/>
      <c r="F15" s="47" t="s">
        <v>63</v>
      </c>
      <c r="G15" s="48"/>
      <c r="H15" s="49"/>
      <c r="I15" s="50"/>
      <c r="J15" s="50"/>
      <c r="K15" s="51"/>
      <c r="L15" s="30"/>
      <c r="M15" s="30"/>
    </row>
    <row r="16" spans="1:13" ht="15.75" customHeight="1">
      <c r="A16" s="30"/>
      <c r="B16" s="43" t="s">
        <v>95</v>
      </c>
      <c r="C16" s="44" t="s">
        <v>96</v>
      </c>
      <c r="D16" s="45" t="s">
        <v>97</v>
      </c>
      <c r="E16" s="46" t="s">
        <v>63</v>
      </c>
      <c r="F16" s="47" t="s">
        <v>63</v>
      </c>
      <c r="G16" s="48"/>
      <c r="H16" s="49"/>
      <c r="I16" s="50"/>
      <c r="J16" s="50"/>
      <c r="K16" s="51"/>
      <c r="L16" s="30"/>
      <c r="M16" s="30"/>
    </row>
    <row r="17" spans="1:13" ht="15.75" customHeight="1">
      <c r="A17" s="30"/>
      <c r="B17" s="53" t="s">
        <v>98</v>
      </c>
      <c r="C17" s="54"/>
      <c r="D17" s="55" t="s">
        <v>99</v>
      </c>
      <c r="E17" s="56"/>
      <c r="F17" s="57"/>
      <c r="G17" s="56"/>
      <c r="H17" s="56"/>
      <c r="I17" s="56"/>
      <c r="J17" s="56"/>
      <c r="K17" s="58"/>
      <c r="L17" s="30"/>
      <c r="M17" s="30"/>
    </row>
    <row r="18" spans="1:13" ht="15.75" customHeight="1">
      <c r="A18" s="30"/>
      <c r="B18" s="43" t="s">
        <v>100</v>
      </c>
      <c r="C18" s="44" t="s">
        <v>101</v>
      </c>
      <c r="D18" s="45" t="s">
        <v>102</v>
      </c>
      <c r="E18" s="46" t="s">
        <v>63</v>
      </c>
      <c r="F18" s="47" t="s">
        <v>63</v>
      </c>
      <c r="G18" s="48"/>
      <c r="H18" s="52" t="str">
        <f>HYPERLINK(CONCATENATE(BASE_URL,"0x05d-Testing-Data-Storage.md#testing-local-storage-for-sensitive-data-mstg-storage-1-and-mstg-storage-2"),"Testing Local Storage for Sensitive Data (MSTG-STORAGE-1 and MSTG-STORAGE-2)")</f>
        <v>Testing Local Storage for Sensitive Data (MSTG-STORAGE-1 and MSTG-STORAGE-2)</v>
      </c>
      <c r="I18" s="59" t="str">
        <f>HYPERLINK(CONCATENATE(BASE_URL,"0x05e-Testing-Cryptography.md#testing-key-management-mstg-storage-1-mstg-crypto-1-and-mstg-crypto-5"),"Testing Key Management (MSTG-STORAGE-1, MSTG-CRYPTO-1 and MSTG-CRYPTO-5)")</f>
        <v>Testing Key Management (MSTG-STORAGE-1, MSTG-CRYPTO-1 and MSTG-CRYPTO-5)</v>
      </c>
      <c r="J18" s="50"/>
      <c r="K18" s="51"/>
      <c r="L18" s="30"/>
      <c r="M18" s="30"/>
    </row>
    <row r="19" spans="1:13" ht="15.75" customHeight="1">
      <c r="A19" s="30"/>
      <c r="B19" s="43" t="s">
        <v>103</v>
      </c>
      <c r="C19" s="44" t="s">
        <v>104</v>
      </c>
      <c r="D19" s="45" t="s">
        <v>105</v>
      </c>
      <c r="E19" s="46"/>
      <c r="F19" s="47"/>
      <c r="G19" s="48"/>
      <c r="H19" s="52" t="str">
        <f>HYPERLINK(CONCATENATE(BASE_URL,"0x05d-Testing-Data-Storage.md#testing-local-storage-for-sensitive-data-mstg-storage-1-and-mstg-storage-2"),"Testing Local Storage for Sensitive Data (MSTG-STORAGE-1 and MSTG-STORAGE-2)")</f>
        <v>Testing Local Storage for Sensitive Data (MSTG-STORAGE-1 and MSTG-STORAGE-2)</v>
      </c>
      <c r="I19" s="50"/>
      <c r="J19" s="50"/>
      <c r="K19" s="60"/>
      <c r="L19" s="30"/>
      <c r="M19" s="30"/>
    </row>
    <row r="20" spans="1:13" ht="15.75" customHeight="1">
      <c r="A20" s="30"/>
      <c r="B20" s="43" t="s">
        <v>106</v>
      </c>
      <c r="C20" s="44" t="s">
        <v>107</v>
      </c>
      <c r="D20" s="45" t="s">
        <v>108</v>
      </c>
      <c r="E20" s="46" t="s">
        <v>63</v>
      </c>
      <c r="F20" s="47" t="s">
        <v>63</v>
      </c>
      <c r="G20" s="48"/>
      <c r="H20" s="59" t="str">
        <f>HYPERLINK(CONCATENATE(BASE_URL,"0x05d-Testing-Data-Storage.md#testing-logs-for-sensitive-data-mstg-storage-3"),"Testing Logs for Sensitive Data (MSTG-STORAGE-3)")</f>
        <v>Testing Logs for Sensitive Data (MSTG-STORAGE-3)</v>
      </c>
      <c r="I20" s="50"/>
      <c r="J20" s="50"/>
      <c r="K20" s="51"/>
      <c r="L20" s="30"/>
      <c r="M20" s="30"/>
    </row>
    <row r="21" spans="1:13" ht="15.75" customHeight="1">
      <c r="A21" s="30"/>
      <c r="B21" s="43" t="s">
        <v>109</v>
      </c>
      <c r="C21" s="44" t="s">
        <v>110</v>
      </c>
      <c r="D21" s="45" t="s">
        <v>111</v>
      </c>
      <c r="E21" s="46" t="s">
        <v>63</v>
      </c>
      <c r="F21" s="47" t="s">
        <v>63</v>
      </c>
      <c r="G21" s="48"/>
      <c r="H21" s="52"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50"/>
      <c r="J21" s="50"/>
      <c r="K21" s="51"/>
      <c r="L21" s="30"/>
      <c r="M21" s="30"/>
    </row>
    <row r="22" spans="1:13" ht="15.75" customHeight="1">
      <c r="A22" s="30"/>
      <c r="B22" s="43" t="s">
        <v>112</v>
      </c>
      <c r="C22" s="44" t="s">
        <v>113</v>
      </c>
      <c r="D22" s="61" t="s">
        <v>114</v>
      </c>
      <c r="E22" s="46" t="s">
        <v>63</v>
      </c>
      <c r="F22" s="47" t="s">
        <v>63</v>
      </c>
      <c r="G22" s="48"/>
      <c r="H22" s="52"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50"/>
      <c r="J22" s="50"/>
      <c r="K22" s="51"/>
      <c r="L22" s="30"/>
      <c r="M22" s="30"/>
    </row>
    <row r="23" spans="1:13" ht="15.75" customHeight="1">
      <c r="A23" s="30"/>
      <c r="B23" s="43" t="s">
        <v>115</v>
      </c>
      <c r="C23" s="44" t="s">
        <v>116</v>
      </c>
      <c r="D23" s="61" t="s">
        <v>117</v>
      </c>
      <c r="E23" s="46" t="s">
        <v>63</v>
      </c>
      <c r="F23" s="47" t="s">
        <v>63</v>
      </c>
      <c r="G23" s="48"/>
      <c r="H23" s="52"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50"/>
      <c r="J23" s="50"/>
      <c r="K23" s="51"/>
      <c r="L23" s="30"/>
      <c r="M23" s="30"/>
    </row>
    <row r="24" spans="1:13" ht="15.75" customHeight="1">
      <c r="A24" s="30"/>
      <c r="B24" s="43" t="s">
        <v>118</v>
      </c>
      <c r="C24" s="44" t="s">
        <v>119</v>
      </c>
      <c r="D24" s="61" t="s">
        <v>120</v>
      </c>
      <c r="E24" s="46" t="s">
        <v>63</v>
      </c>
      <c r="F24" s="47" t="s">
        <v>63</v>
      </c>
      <c r="G24" s="48"/>
      <c r="H24" s="59"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50"/>
      <c r="J24" s="50"/>
      <c r="K24" s="51"/>
      <c r="L24" s="30"/>
      <c r="M24" s="30"/>
    </row>
    <row r="25" spans="1:13" ht="15.75" customHeight="1">
      <c r="A25" s="30"/>
      <c r="B25" s="43" t="s">
        <v>121</v>
      </c>
      <c r="C25" s="44" t="s">
        <v>122</v>
      </c>
      <c r="D25" s="61" t="s">
        <v>123</v>
      </c>
      <c r="E25" s="50"/>
      <c r="F25" s="47" t="s">
        <v>63</v>
      </c>
      <c r="G25" s="48"/>
      <c r="H25" s="59" t="str">
        <f>HYPERLINK(CONCATENATE(BASE_URL,"0x05d-Testing-Data-Storage.md#testing-backups-for-sensitive-data-mstg-storage-8"),"Testing Backups for Sensitive Data (MSTG-STORAGE-8)")</f>
        <v>Testing Backups for Sensitive Data (MSTG-STORAGE-8)</v>
      </c>
      <c r="I25" s="50"/>
      <c r="J25" s="50"/>
      <c r="K25" s="51"/>
      <c r="L25" s="30"/>
      <c r="M25" s="30"/>
    </row>
    <row r="26" spans="1:13" ht="15.75" customHeight="1">
      <c r="A26" s="30"/>
      <c r="B26" s="43" t="s">
        <v>124</v>
      </c>
      <c r="C26" s="44" t="s">
        <v>125</v>
      </c>
      <c r="D26" s="61" t="s">
        <v>126</v>
      </c>
      <c r="E26" s="50"/>
      <c r="F26" s="47" t="s">
        <v>63</v>
      </c>
      <c r="G26" s="48"/>
      <c r="H26" s="59"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50"/>
      <c r="J26" s="50"/>
      <c r="K26" s="51"/>
      <c r="L26" s="30"/>
      <c r="M26" s="30"/>
    </row>
    <row r="27" spans="1:13" ht="15.75" customHeight="1">
      <c r="A27" s="30"/>
      <c r="B27" s="43" t="s">
        <v>127</v>
      </c>
      <c r="C27" s="44" t="s">
        <v>128</v>
      </c>
      <c r="D27" s="61" t="s">
        <v>129</v>
      </c>
      <c r="E27" s="50"/>
      <c r="F27" s="47" t="s">
        <v>63</v>
      </c>
      <c r="G27" s="48"/>
      <c r="H27" s="59" t="str">
        <f>HYPERLINK(CONCATENATE(BASE_URL,"0x05d-Testing-Data-Storage.md#checking-memory-for-sensitive-data-mstg-storage-10"),"Checking Memory for Sensitive Data (MSTG-STORAGE-10)")</f>
        <v>Checking Memory for Sensitive Data (MSTG-STORAGE-10)</v>
      </c>
      <c r="I27" s="50"/>
      <c r="J27" s="50"/>
      <c r="K27" s="51"/>
      <c r="L27" s="30"/>
      <c r="M27" s="30"/>
    </row>
    <row r="28" spans="1:13" ht="15.75" customHeight="1">
      <c r="A28" s="30"/>
      <c r="B28" s="43" t="s">
        <v>130</v>
      </c>
      <c r="C28" s="44" t="s">
        <v>131</v>
      </c>
      <c r="D28" s="61" t="s">
        <v>132</v>
      </c>
      <c r="E28" s="50"/>
      <c r="F28" s="47" t="s">
        <v>63</v>
      </c>
      <c r="G28" s="48"/>
      <c r="H28" s="59" t="str">
        <f>HYPERLINK(CONCATENATE(BASE_URL,"0x05d-Testing-Data-Storage.md#testing-the-device-access-security-policy-mstg-storage-11"),"Testing the Device-Access-Security Policy (MSTG-STORAGE-11)")</f>
        <v>Testing the Device-Access-Security Policy (MSTG-STORAGE-11)</v>
      </c>
      <c r="I28" s="52" t="str">
        <f>HYPERLINK(CONCATENATE(BASE_URL,"0x05f-Testing-Local-Authentication.md#testing-confirm-credentials-mstg-auth-1-and-mstg-storage-11"),"Testing Confirm Credentials (MSTG-AUTH-1 and MSTG-STORAGE-11)")</f>
        <v>Testing Confirm Credentials (MSTG-AUTH-1 and MSTG-STORAGE-11)</v>
      </c>
      <c r="J28" s="50"/>
      <c r="K28" s="51"/>
      <c r="L28" s="30"/>
      <c r="M28" s="30"/>
    </row>
    <row r="29" spans="1:13" ht="15.75" customHeight="1">
      <c r="A29" s="30"/>
      <c r="B29" s="43" t="s">
        <v>133</v>
      </c>
      <c r="C29" s="44" t="s">
        <v>134</v>
      </c>
      <c r="D29" s="45" t="s">
        <v>135</v>
      </c>
      <c r="E29" s="50"/>
      <c r="F29" s="47" t="s">
        <v>63</v>
      </c>
      <c r="G29" s="48"/>
      <c r="H29" s="59" t="str">
        <f>HYPERLINK(CONCATENATE(BASE_URL,"0x04i-Testing-user-interaction.md#testing-user-education-mstg-storage-12"),"Testing User Education (MSTG-STORAGE-12)")</f>
        <v>Testing User Education (MSTG-STORAGE-12)</v>
      </c>
      <c r="I29" s="50"/>
      <c r="J29" s="50"/>
      <c r="K29" s="51"/>
      <c r="L29" s="30"/>
      <c r="M29" s="30"/>
    </row>
    <row r="30" spans="1:13" ht="15.75" customHeight="1">
      <c r="A30" s="30"/>
      <c r="B30" s="43" t="s">
        <v>136</v>
      </c>
      <c r="C30" s="44" t="s">
        <v>137</v>
      </c>
      <c r="D30" s="45" t="s">
        <v>138</v>
      </c>
      <c r="E30" s="50"/>
      <c r="F30" s="47" t="s">
        <v>63</v>
      </c>
      <c r="G30" s="48"/>
      <c r="H30" s="59"/>
      <c r="I30" s="50"/>
      <c r="J30" s="50"/>
      <c r="K30" s="51"/>
      <c r="L30" s="30"/>
      <c r="M30" s="30"/>
    </row>
    <row r="31" spans="1:13" ht="15.75" customHeight="1">
      <c r="A31" s="30"/>
      <c r="B31" s="43" t="s">
        <v>139</v>
      </c>
      <c r="C31" s="44" t="s">
        <v>140</v>
      </c>
      <c r="D31" s="45" t="s">
        <v>141</v>
      </c>
      <c r="E31" s="50"/>
      <c r="F31" s="47" t="s">
        <v>63</v>
      </c>
      <c r="G31" s="48"/>
      <c r="H31" s="59"/>
      <c r="I31" s="50"/>
      <c r="J31" s="50"/>
      <c r="K31" s="51"/>
      <c r="L31" s="30"/>
      <c r="M31" s="30"/>
    </row>
    <row r="32" spans="1:13" ht="15.75" customHeight="1">
      <c r="A32" s="30"/>
      <c r="B32" s="43" t="s">
        <v>142</v>
      </c>
      <c r="C32" s="44" t="s">
        <v>143</v>
      </c>
      <c r="D32" s="45" t="s">
        <v>144</v>
      </c>
      <c r="E32" s="50"/>
      <c r="F32" s="47" t="s">
        <v>63</v>
      </c>
      <c r="G32" s="48"/>
      <c r="H32" s="59"/>
      <c r="I32" s="50"/>
      <c r="J32" s="50"/>
      <c r="K32" s="51"/>
      <c r="L32" s="30"/>
      <c r="M32" s="30"/>
    </row>
    <row r="33" spans="1:13" ht="15.75" customHeight="1">
      <c r="A33" s="30"/>
      <c r="B33" s="53" t="s">
        <v>145</v>
      </c>
      <c r="C33" s="54"/>
      <c r="D33" s="55" t="s">
        <v>146</v>
      </c>
      <c r="E33" s="56"/>
      <c r="F33" s="57"/>
      <c r="G33" s="56"/>
      <c r="H33" s="56"/>
      <c r="I33" s="56"/>
      <c r="J33" s="56"/>
      <c r="K33" s="58"/>
      <c r="L33" s="30"/>
      <c r="M33" s="30"/>
    </row>
    <row r="34" spans="1:13" ht="15.75" customHeight="1">
      <c r="A34" s="30"/>
      <c r="B34" s="43" t="s">
        <v>147</v>
      </c>
      <c r="C34" s="44" t="s">
        <v>148</v>
      </c>
      <c r="D34" s="61" t="s">
        <v>149</v>
      </c>
      <c r="E34" s="46" t="s">
        <v>63</v>
      </c>
      <c r="F34" s="47" t="s">
        <v>63</v>
      </c>
      <c r="G34" s="48"/>
      <c r="H34" s="59" t="str">
        <f>HYPERLINK(CONCATENATE(BASE_URL,"0x05e-Testing-Cryptography.md#testing-key-management-mstg-storage-1-mstg-crypto-1-and-mstg-crypto-5"),"Testing Key Management (MSTG-STORAGE-1, MSTG-CRYPTO-1 and MSTG-CRYPTO-5)")</f>
        <v>Testing Key Management (MSTG-STORAGE-1, MSTG-CRYPTO-1 and MSTG-CRYPTO-5)</v>
      </c>
      <c r="I34" s="59" t="str">
        <f>HYPERLINK(CONCATENATE(BASE_URL,"0x04g-Testing-Cryptography.md#common-configuration-issues-mstg-crypto-1-mstg-crypto-2-and-mstg-crypto-3"),"Common Configuration Issues (MSTG-CRYPTO-1, MSTG-CRYPTO-2 and MSTG-CRYPTO-3)")</f>
        <v>Common Configuration Issues (MSTG-CRYPTO-1, MSTG-CRYPTO-2 and MSTG-CRYPTO-3)</v>
      </c>
      <c r="J34" s="50"/>
      <c r="K34" s="51"/>
      <c r="L34" s="30"/>
      <c r="M34" s="30"/>
    </row>
    <row r="35" spans="1:13" ht="15.75" customHeight="1">
      <c r="A35" s="30"/>
      <c r="B35" s="43" t="s">
        <v>150</v>
      </c>
      <c r="C35" s="44" t="s">
        <v>151</v>
      </c>
      <c r="D35" s="61" t="s">
        <v>152</v>
      </c>
      <c r="E35" s="46" t="s">
        <v>63</v>
      </c>
      <c r="F35" s="47" t="s">
        <v>63</v>
      </c>
      <c r="G35" s="48"/>
      <c r="H35" s="59" t="str">
        <f>HYPERLINK(CONCATENATE(BASE_URL,"0x04g-Testing-Cryptography.md#common-configuration-issues-mstg-crypto-1-mstg-crypto-2-and-mstg-crypto-3"),"Common Configuration Issues (MSTG-CRYPTO-1, MSTG-CRYPTO-2 and MSTG-CRYPTO-3)")</f>
        <v>Common Configuration Issues (MSTG-CRYPTO-1, MSTG-CRYPTO-2 and MSTG-CRYPTO-3)</v>
      </c>
      <c r="I35" s="52"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50"/>
      <c r="K35" s="51"/>
      <c r="L35" s="30"/>
      <c r="M35" s="30"/>
    </row>
    <row r="36" spans="1:13" ht="15.75" customHeight="1">
      <c r="A36" s="30"/>
      <c r="B36" s="43" t="s">
        <v>153</v>
      </c>
      <c r="C36" s="44" t="s">
        <v>154</v>
      </c>
      <c r="D36" s="45" t="s">
        <v>155</v>
      </c>
      <c r="E36" s="46" t="s">
        <v>63</v>
      </c>
      <c r="F36" s="47" t="s">
        <v>63</v>
      </c>
      <c r="G36" s="48"/>
      <c r="H36" s="52"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59" t="str">
        <f>HYPERLINK(CONCATENATE(BASE_URL,"0x04g-Testing-Cryptography.md#common-configuration-issues-mstg-crypto-1-mstg-crypto-2-and-mstg-crypto-3"),"Common Configuration Issues (MSTG-CRYPTO-1, MSTG-CRYPTO-2 and MSTG-CRYPTO-3)")</f>
        <v>Common Configuration Issues (MSTG-CRYPTO-1, MSTG-CRYPTO-2 and MSTG-CRYPTO-3)</v>
      </c>
      <c r="J36" s="50"/>
      <c r="K36" s="51"/>
      <c r="L36" s="30"/>
      <c r="M36" s="30"/>
    </row>
    <row r="37" spans="1:13" ht="15.75" customHeight="1">
      <c r="A37" s="30"/>
      <c r="B37" s="43" t="s">
        <v>156</v>
      </c>
      <c r="C37" s="44" t="s">
        <v>157</v>
      </c>
      <c r="D37" s="61" t="s">
        <v>158</v>
      </c>
      <c r="E37" s="46" t="s">
        <v>63</v>
      </c>
      <c r="F37" s="47" t="s">
        <v>63</v>
      </c>
      <c r="G37" s="48"/>
      <c r="H37" s="59"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52"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50"/>
      <c r="K37" s="51"/>
      <c r="L37" s="30"/>
      <c r="M37" s="30"/>
    </row>
    <row r="38" spans="1:13" ht="15.75" customHeight="1">
      <c r="A38" s="30"/>
      <c r="B38" s="43" t="s">
        <v>159</v>
      </c>
      <c r="C38" s="44" t="s">
        <v>160</v>
      </c>
      <c r="D38" s="61" t="s">
        <v>161</v>
      </c>
      <c r="E38" s="46" t="s">
        <v>63</v>
      </c>
      <c r="F38" s="47" t="s">
        <v>63</v>
      </c>
      <c r="G38" s="48"/>
      <c r="H38" s="59" t="str">
        <f>HYPERLINK(CONCATENATE(BASE_URL,"0x05e-Testing-Cryptography.md#testing-key-management-mstg-storage-1-mstg-crypto-1-and-mstg-crypto-5"),"Testing Key Management (MSTG-STORAGE-1, MSTG-CRYPTO-1 and MSTG-CRYPTO-5)")</f>
        <v>Testing Key Management (MSTG-STORAGE-1, MSTG-CRYPTO-1 and MSTG-CRYPTO-5)</v>
      </c>
      <c r="I38" s="50"/>
      <c r="J38" s="50"/>
      <c r="K38" s="51"/>
      <c r="L38" s="30"/>
      <c r="M38" s="30"/>
    </row>
    <row r="39" spans="1:13" ht="15.75" customHeight="1">
      <c r="A39" s="30"/>
      <c r="B39" s="43" t="s">
        <v>162</v>
      </c>
      <c r="C39" s="44" t="s">
        <v>163</v>
      </c>
      <c r="D39" s="61" t="s">
        <v>164</v>
      </c>
      <c r="E39" s="46" t="s">
        <v>63</v>
      </c>
      <c r="F39" s="47" t="s">
        <v>63</v>
      </c>
      <c r="G39" s="48"/>
      <c r="H39" s="59" t="str">
        <f>HYPERLINK(CONCATENATE(BASE_URL,"0x05e-Testing-Cryptography.md#testing-random-number-generation-mstg-crypto-6"),"Testing Random Number Generation (MSTG-CRYPTO-6)")</f>
        <v>Testing Random Number Generation (MSTG-CRYPTO-6)</v>
      </c>
      <c r="I39" s="50"/>
      <c r="J39" s="50"/>
      <c r="K39" s="51"/>
      <c r="L39" s="30"/>
      <c r="M39" s="30"/>
    </row>
    <row r="40" spans="1:13" ht="15.75" customHeight="1">
      <c r="A40" s="30"/>
      <c r="B40" s="53" t="s">
        <v>165</v>
      </c>
      <c r="C40" s="54"/>
      <c r="D40" s="55" t="s">
        <v>166</v>
      </c>
      <c r="E40" s="56"/>
      <c r="F40" s="57"/>
      <c r="G40" s="56"/>
      <c r="H40" s="56"/>
      <c r="I40" s="56"/>
      <c r="J40" s="56"/>
      <c r="K40" s="58"/>
      <c r="L40" s="30"/>
      <c r="M40" s="30"/>
    </row>
    <row r="41" spans="1:13" ht="15.75" customHeight="1">
      <c r="A41" s="30"/>
      <c r="B41" s="43" t="s">
        <v>167</v>
      </c>
      <c r="C41" s="44" t="s">
        <v>168</v>
      </c>
      <c r="D41" s="45" t="s">
        <v>169</v>
      </c>
      <c r="E41" s="46" t="s">
        <v>63</v>
      </c>
      <c r="F41" s="47" t="s">
        <v>63</v>
      </c>
      <c r="G41" s="48"/>
      <c r="H41" s="59" t="str">
        <f>HYPERLINK(CONCATENATE(BASE_URL,"0x05f-Testing-Local-Authentication.md#testing-confirm-credentials-mstg-auth-1-and-mstg-storage-11"),"Testing Confirm Credentials (MSTG-AUTH-1 and MSTG-STORAGE-11)")</f>
        <v>Testing Confirm Credentials (MSTG-AUTH-1 and MSTG-STORAGE-11)</v>
      </c>
      <c r="I41" s="52"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52" t="str">
        <f>HYPERLINK(CONCATENATE(BASE_URL,"0x04e-Testing-Authentication-and-Session-Management.md#testing-oauth-20-flows-mstg-auth-1-and-mstg-auth-3"),"Testing OAuth 2.0 Flows (MSTG-AUTH-1 and MSTG-AUTH-3)")</f>
        <v>Testing OAuth 2.0 Flows (MSTG-AUTH-1 and MSTG-AUTH-3)</v>
      </c>
      <c r="K41" s="51"/>
      <c r="L41" s="30"/>
      <c r="M41" s="30"/>
    </row>
    <row r="42" spans="1:13" ht="15.75" customHeight="1">
      <c r="A42" s="30"/>
      <c r="B42" s="43" t="s">
        <v>170</v>
      </c>
      <c r="C42" s="44" t="s">
        <v>171</v>
      </c>
      <c r="D42" s="45" t="s">
        <v>172</v>
      </c>
      <c r="E42" s="46" t="s">
        <v>63</v>
      </c>
      <c r="F42" s="47" t="s">
        <v>63</v>
      </c>
      <c r="G42" s="48"/>
      <c r="H42" s="59" t="str">
        <f>HYPERLINK(CONCATENATE(BASE_URL,"0x04e-Testing-Authentication-and-Session-Management.md#testing-stateful-session-management-mstg-auth-2"),"Testing Stateful Session Management (MSTG-AUTH-2)")</f>
        <v>Testing Stateful Session Management (MSTG-AUTH-2)</v>
      </c>
      <c r="I42" s="50"/>
      <c r="J42" s="50"/>
      <c r="K42" s="51"/>
      <c r="L42" s="30"/>
      <c r="M42" s="30"/>
    </row>
    <row r="43" spans="1:13" ht="15.75" customHeight="1">
      <c r="A43" s="30"/>
      <c r="B43" s="43" t="s">
        <v>173</v>
      </c>
      <c r="C43" s="44" t="s">
        <v>174</v>
      </c>
      <c r="D43" s="45" t="s">
        <v>175</v>
      </c>
      <c r="E43" s="46" t="s">
        <v>63</v>
      </c>
      <c r="F43" s="47" t="s">
        <v>63</v>
      </c>
      <c r="G43" s="48"/>
      <c r="H43" s="52" t="str">
        <f>HYPERLINK(CONCATENATE(BASE_URL,"0x04e-Testing-Authentication-and-Session-Management.md#testing-stateless-token-based-authentication-mstg-auth-3"),"Testing Stateless (Token-Based) Authentication (MSTG-AUTH-3)")</f>
        <v>Testing Stateless (Token-Based) Authentication (MSTG-AUTH-3)</v>
      </c>
      <c r="I43" s="52" t="str">
        <f>HYPERLINK(CONCATENATE(BASE_URL,"0x04e-Testing-Authentication-and-Session-Management.md#testing-oauth-20-flows-mstg-auth-1-and-mstg-auth-3"),"Testing OAuth 2.0 Flows (MSTG-AUTH-1 and MSTG-AUTH-3)")</f>
        <v>Testing OAuth 2.0 Flows (MSTG-AUTH-1 and MSTG-AUTH-3)</v>
      </c>
      <c r="J43" s="50"/>
      <c r="K43" s="51"/>
      <c r="L43" s="30"/>
      <c r="M43" s="62"/>
    </row>
    <row r="44" spans="1:13" ht="15.75" customHeight="1">
      <c r="A44" s="30"/>
      <c r="B44" s="43" t="s">
        <v>176</v>
      </c>
      <c r="C44" s="44" t="s">
        <v>177</v>
      </c>
      <c r="D44" s="45" t="s">
        <v>178</v>
      </c>
      <c r="E44" s="46"/>
      <c r="F44" s="47"/>
      <c r="G44" s="48"/>
      <c r="H44" s="59" t="str">
        <f>HYPERLINK(CONCATENATE(BASE_URL,"0x04e-Testing-Authentication-and-Session-Management.md#testing-user-logout-mstg-auth-4"),"Testing User Logout (MSTG-AUTH-4)")</f>
        <v>Testing User Logout (MSTG-AUTH-4)</v>
      </c>
      <c r="I44" s="50"/>
      <c r="J44" s="50"/>
      <c r="K44" s="51"/>
      <c r="L44" s="30"/>
      <c r="M44" s="62"/>
    </row>
    <row r="45" spans="1:13" ht="15.75" customHeight="1">
      <c r="A45" s="30"/>
      <c r="B45" s="43" t="s">
        <v>179</v>
      </c>
      <c r="C45" s="44" t="s">
        <v>180</v>
      </c>
      <c r="D45" s="45" t="s">
        <v>181</v>
      </c>
      <c r="E45" s="46" t="s">
        <v>63</v>
      </c>
      <c r="F45" s="47" t="s">
        <v>63</v>
      </c>
      <c r="G45" s="48"/>
      <c r="H45" s="59" t="str">
        <f>HYPERLINK(CONCATENATE(BASE_URL,"0x04e-Testing-Authentication-and-Session-Management.md#testing-best-practices-for-passwords-mstg-auth-5-and-mstg-auth-6"),"Testing Best Practices for Passwords (MSTG-AUTH-5 and MSTG-AUTH-6)")</f>
        <v>Testing Best Practices for Passwords (MSTG-AUTH-5 and MSTG-AUTH-6)</v>
      </c>
      <c r="I45" s="50"/>
      <c r="J45" s="50"/>
      <c r="K45" s="51"/>
      <c r="L45" s="30"/>
      <c r="M45" s="30"/>
    </row>
    <row r="46" spans="1:13" ht="15.75" customHeight="1">
      <c r="A46" s="30"/>
      <c r="B46" s="43" t="s">
        <v>182</v>
      </c>
      <c r="C46" s="44" t="s">
        <v>183</v>
      </c>
      <c r="D46" s="45" t="s">
        <v>184</v>
      </c>
      <c r="E46" s="46" t="s">
        <v>63</v>
      </c>
      <c r="F46" s="47" t="s">
        <v>63</v>
      </c>
      <c r="G46" s="48"/>
      <c r="H46" s="59" t="str">
        <f>HYPERLINK(CONCATENATE(BASE_URL,"0x04e-Testing-Authentication-and-Session-Management.md#testing-best-practices-for-passwords-mstg-auth-5-and-mstg-auth-6"),"Testing Best Practices for Passwords (MSTG-AUTH-5 and MSTG-AUTH-6)")</f>
        <v>Testing Best Practices for Passwords (MSTG-AUTH-5 and MSTG-AUTH-6)</v>
      </c>
      <c r="I46" s="52" t="str">
        <f>HYPERLINK(CONCATENATE(BASE_URL,"0x04e-Testing-Authentication-and-Session-Management.md#dynamic-testing-mstg-auth-6"),"Dynamic Testing (MSTG-AUTH-6)")</f>
        <v>Dynamic Testing (MSTG-AUTH-6)</v>
      </c>
      <c r="J46" s="50"/>
      <c r="K46" s="51"/>
      <c r="L46" s="30"/>
      <c r="M46" s="30"/>
    </row>
    <row r="47" spans="1:13" ht="15.75" customHeight="1">
      <c r="A47" s="30"/>
      <c r="B47" s="43" t="s">
        <v>185</v>
      </c>
      <c r="C47" s="44" t="s">
        <v>186</v>
      </c>
      <c r="D47" s="45" t="s">
        <v>187</v>
      </c>
      <c r="E47" s="46" t="s">
        <v>63</v>
      </c>
      <c r="F47" s="47" t="s">
        <v>63</v>
      </c>
      <c r="G47" s="48"/>
      <c r="H47" s="59" t="str">
        <f>HYPERLINK(CONCATENATE(BASE_URL,"0x04e-Testing-Authentication-and-Session-Management.md#testing-session-timeout-mstg-auth-7"),"Testing Session Timeout (MSTG-AUTH-7)")</f>
        <v>Testing Session Timeout (MSTG-AUTH-7)</v>
      </c>
      <c r="I47" s="62"/>
      <c r="J47" s="62"/>
      <c r="K47" s="63"/>
      <c r="L47" s="30"/>
      <c r="M47" s="30"/>
    </row>
    <row r="48" spans="1:13" ht="15.75" customHeight="1">
      <c r="A48" s="30"/>
      <c r="B48" s="43" t="s">
        <v>188</v>
      </c>
      <c r="C48" s="44" t="s">
        <v>189</v>
      </c>
      <c r="D48" s="45" t="s">
        <v>190</v>
      </c>
      <c r="E48" s="50"/>
      <c r="F48" s="47" t="s">
        <v>63</v>
      </c>
      <c r="G48" s="48"/>
      <c r="H48" s="59" t="str">
        <f>HYPERLINK(CONCATENATE(BASE_URL,"0x05f-Testing-Local-Authentication.md#testing-biometric-authentication-mstg-auth-8"),"Testing Biometric Authentication (MSTG-AUTH-8)")</f>
        <v>Testing Biometric Authentication (MSTG-AUTH-8)</v>
      </c>
      <c r="I48" s="50"/>
      <c r="J48" s="50"/>
      <c r="K48" s="51"/>
      <c r="L48" s="30"/>
      <c r="M48" s="30"/>
    </row>
    <row r="49" spans="1:13" ht="15.75" customHeight="1">
      <c r="A49" s="30"/>
      <c r="B49" s="43" t="s">
        <v>191</v>
      </c>
      <c r="C49" s="44" t="s">
        <v>192</v>
      </c>
      <c r="D49" s="45" t="s">
        <v>193</v>
      </c>
      <c r="E49" s="50"/>
      <c r="F49" s="47" t="s">
        <v>63</v>
      </c>
      <c r="G49" s="48"/>
      <c r="H49" s="59"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50"/>
      <c r="J49" s="50"/>
      <c r="K49" s="51"/>
      <c r="L49" s="30"/>
      <c r="M49" s="30"/>
    </row>
    <row r="50" spans="1:13" ht="15.75" customHeight="1">
      <c r="A50" s="30"/>
      <c r="B50" s="43" t="s">
        <v>194</v>
      </c>
      <c r="C50" s="44" t="s">
        <v>195</v>
      </c>
      <c r="D50" s="45" t="s">
        <v>196</v>
      </c>
      <c r="E50" s="50"/>
      <c r="F50" s="47" t="s">
        <v>63</v>
      </c>
      <c r="G50" s="48"/>
      <c r="H50" s="59"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50"/>
      <c r="J50" s="50"/>
      <c r="K50" s="51"/>
      <c r="L50" s="30"/>
      <c r="M50" s="30"/>
    </row>
    <row r="51" spans="1:13" ht="15.75" customHeight="1">
      <c r="A51" s="30"/>
      <c r="B51" s="43" t="s">
        <v>197</v>
      </c>
      <c r="C51" s="44" t="s">
        <v>198</v>
      </c>
      <c r="D51" s="45" t="s">
        <v>199</v>
      </c>
      <c r="E51" s="50"/>
      <c r="F51" s="47" t="s">
        <v>63</v>
      </c>
      <c r="G51" s="48"/>
      <c r="H51" s="64" t="str">
        <f>HYPERLINK(CONCATENATE(BASE_URL,"0x04e-Testing-Authentication-and-Session-Management.md#testing-login-activity-and-device-blocking-mstg-auth-11"),"Testing Login Activity and Device Blocking (MSTG-AUTH-11)")</f>
        <v>Testing Login Activity and Device Blocking (MSTG-AUTH-11)</v>
      </c>
      <c r="I51" s="50"/>
      <c r="J51" s="50"/>
      <c r="K51" s="51"/>
      <c r="L51" s="30"/>
      <c r="M51" s="30"/>
    </row>
    <row r="52" spans="1:13" ht="15.75" customHeight="1">
      <c r="A52" s="30"/>
      <c r="B52" s="43" t="s">
        <v>200</v>
      </c>
      <c r="C52" s="44" t="s">
        <v>201</v>
      </c>
      <c r="D52" s="45" t="s">
        <v>202</v>
      </c>
      <c r="E52" s="46" t="s">
        <v>63</v>
      </c>
      <c r="F52" s="47" t="s">
        <v>63</v>
      </c>
      <c r="G52" s="48"/>
      <c r="H52" s="64"/>
      <c r="I52" s="50"/>
      <c r="J52" s="50"/>
      <c r="K52" s="51"/>
      <c r="L52" s="30"/>
      <c r="M52" s="30"/>
    </row>
    <row r="53" spans="1:13" ht="15.75" customHeight="1">
      <c r="A53" s="30"/>
      <c r="B53" s="53" t="s">
        <v>203</v>
      </c>
      <c r="C53" s="54"/>
      <c r="D53" s="55" t="s">
        <v>204</v>
      </c>
      <c r="E53" s="56"/>
      <c r="F53" s="57"/>
      <c r="G53" s="56"/>
      <c r="H53" s="56"/>
      <c r="I53" s="56"/>
      <c r="J53" s="56"/>
      <c r="K53" s="58"/>
      <c r="L53" s="30"/>
      <c r="M53" s="30"/>
    </row>
    <row r="54" spans="1:13" ht="15.75" customHeight="1">
      <c r="A54" s="30"/>
      <c r="B54" s="43" t="s">
        <v>205</v>
      </c>
      <c r="C54" s="44" t="s">
        <v>206</v>
      </c>
      <c r="D54" s="61" t="s">
        <v>207</v>
      </c>
      <c r="E54" s="46" t="s">
        <v>63</v>
      </c>
      <c r="F54" s="47" t="s">
        <v>63</v>
      </c>
      <c r="G54" s="48"/>
      <c r="H54" s="59"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50"/>
      <c r="J54" s="50"/>
      <c r="K54" s="51"/>
      <c r="L54" s="30"/>
      <c r="M54" s="30"/>
    </row>
    <row r="55" spans="1:13" ht="15.75" customHeight="1">
      <c r="A55" s="30"/>
      <c r="B55" s="43" t="s">
        <v>208</v>
      </c>
      <c r="C55" s="44" t="s">
        <v>209</v>
      </c>
      <c r="D55" s="45" t="s">
        <v>210</v>
      </c>
      <c r="E55" s="46" t="s">
        <v>63</v>
      </c>
      <c r="F55" s="47" t="s">
        <v>63</v>
      </c>
      <c r="G55" s="48"/>
      <c r="H55" s="59"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50"/>
      <c r="J55" s="50"/>
      <c r="K55" s="51"/>
      <c r="L55" s="30"/>
      <c r="M55" s="30"/>
    </row>
    <row r="56" spans="1:13" ht="15.75" customHeight="1">
      <c r="A56" s="30"/>
      <c r="B56" s="43" t="s">
        <v>211</v>
      </c>
      <c r="C56" s="44" t="s">
        <v>212</v>
      </c>
      <c r="D56" s="45" t="s">
        <v>213</v>
      </c>
      <c r="E56" s="46" t="s">
        <v>63</v>
      </c>
      <c r="F56" s="47" t="s">
        <v>63</v>
      </c>
      <c r="G56" s="48"/>
      <c r="H56" s="59" t="str">
        <f>HYPERLINK(CONCATENATE(BASE_URL,"0x05g-Testing-Network-Communication.md#testing-endpoint-identify-verification-mstg-network-3"),"Testing Endpoint Identify Verification (MSTG-NETWORK-3)")</f>
        <v>Testing Endpoint Identify Verification (MSTG-NETWORK-3)</v>
      </c>
      <c r="I56" s="52"/>
      <c r="J56" s="52"/>
      <c r="K56" s="65"/>
      <c r="L56" s="30"/>
      <c r="M56" s="30"/>
    </row>
    <row r="57" spans="1:13" ht="15.75" customHeight="1">
      <c r="A57" s="30"/>
      <c r="B57" s="43" t="s">
        <v>214</v>
      </c>
      <c r="C57" s="44" t="s">
        <v>215</v>
      </c>
      <c r="D57" s="45" t="s">
        <v>216</v>
      </c>
      <c r="E57" s="50"/>
      <c r="F57" s="47" t="s">
        <v>63</v>
      </c>
      <c r="G57" s="48"/>
      <c r="H57" s="59"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59" t="str">
        <f>HYPERLINK(CONCATENATE(BASE_URL,"0x05g-Testing-Network-Communication.md#testing-the-network-security-configuration-settings-mstg-network-4"),"Testing the Network Security Configuration Settings (MSTG-NETWORK-4)")</f>
        <v>Testing the Network Security Configuration Settings (MSTG-NETWORK-4)</v>
      </c>
      <c r="J57" s="50"/>
      <c r="K57" s="51"/>
      <c r="L57" s="30"/>
      <c r="M57" s="30"/>
    </row>
    <row r="58" spans="1:13" ht="15.75" customHeight="1">
      <c r="A58" s="30"/>
      <c r="B58" s="43" t="s">
        <v>217</v>
      </c>
      <c r="C58" s="44" t="s">
        <v>218</v>
      </c>
      <c r="D58" s="45" t="s">
        <v>219</v>
      </c>
      <c r="E58" s="50"/>
      <c r="F58" s="47" t="s">
        <v>63</v>
      </c>
      <c r="G58" s="48"/>
      <c r="H58" s="59"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50"/>
      <c r="J58" s="50"/>
      <c r="K58" s="51"/>
      <c r="L58" s="30"/>
      <c r="M58" s="30"/>
    </row>
    <row r="59" spans="1:13" ht="15.75" customHeight="1">
      <c r="A59" s="30"/>
      <c r="B59" s="43" t="s">
        <v>220</v>
      </c>
      <c r="C59" s="44" t="s">
        <v>221</v>
      </c>
      <c r="D59" s="45" t="s">
        <v>222</v>
      </c>
      <c r="E59" s="50"/>
      <c r="F59" s="47" t="s">
        <v>63</v>
      </c>
      <c r="G59" s="48"/>
      <c r="H59" s="59" t="str">
        <f>HYPERLINK(CONCATENATE(BASE_URL,"0x05g-Testing-Network-Communication.md#testing-the-security-provider-mstg-network-6"),"Testing the Security Provider (MSTG-NETWORK-6)")</f>
        <v>Testing the Security Provider (MSTG-NETWORK-6)</v>
      </c>
      <c r="I59" s="50"/>
      <c r="J59" s="50"/>
      <c r="K59" s="51"/>
      <c r="L59" s="30"/>
      <c r="M59" s="30"/>
    </row>
    <row r="60" spans="1:13" ht="15.75" customHeight="1">
      <c r="A60" s="30"/>
      <c r="B60" s="53" t="s">
        <v>223</v>
      </c>
      <c r="C60" s="54"/>
      <c r="D60" s="55" t="s">
        <v>224</v>
      </c>
      <c r="E60" s="56"/>
      <c r="F60" s="57"/>
      <c r="G60" s="56"/>
      <c r="H60" s="56"/>
      <c r="I60" s="56"/>
      <c r="J60" s="56"/>
      <c r="K60" s="58"/>
      <c r="L60" s="30"/>
      <c r="M60" s="30"/>
    </row>
    <row r="61" spans="1:13" ht="15.75" customHeight="1">
      <c r="A61" s="30"/>
      <c r="B61" s="43" t="s">
        <v>225</v>
      </c>
      <c r="C61" s="44" t="s">
        <v>226</v>
      </c>
      <c r="D61" s="61" t="s">
        <v>227</v>
      </c>
      <c r="E61" s="46" t="s">
        <v>63</v>
      </c>
      <c r="F61" s="47" t="s">
        <v>63</v>
      </c>
      <c r="G61" s="48"/>
      <c r="H61" s="59" t="str">
        <f>HYPERLINK(CONCATENATE(BASE_URL,"0x05h-Testing-Platform-Interaction.md#testing-app-permissions-mstg-platform-1"),"Testing App Permissions (MSTG-PLATFORM-1)")</f>
        <v>Testing App Permissions (MSTG-PLATFORM-1)</v>
      </c>
      <c r="I61" s="50"/>
      <c r="J61" s="50"/>
      <c r="K61" s="51"/>
      <c r="L61" s="30"/>
      <c r="M61" s="30"/>
    </row>
    <row r="62" spans="1:13" ht="15.75" customHeight="1">
      <c r="A62" s="30"/>
      <c r="B62" s="43" t="s">
        <v>228</v>
      </c>
      <c r="C62" s="44" t="s">
        <v>229</v>
      </c>
      <c r="D62" s="45" t="s">
        <v>230</v>
      </c>
      <c r="E62" s="46" t="s">
        <v>63</v>
      </c>
      <c r="F62" s="47" t="s">
        <v>63</v>
      </c>
      <c r="G62" s="48"/>
      <c r="H62" s="59" t="str">
        <f>HYPERLINK(CONCATENATE(BASE_URL,"0x04h-Testing-Code-Quality.md#testing-for-injection-flaws-mstg-platform-2"),"Testing for Injection Flaws (MSTG-PLATFORM-2)")</f>
        <v>Testing for Injection Flaws (MSTG-PLATFORM-2)</v>
      </c>
      <c r="I62" s="59" t="str">
        <f>HYPERLINK(CONCATENATE(BASE_URL,"0x04h-Testing-Code-Quality.md#testing-for-fragment-injection-mstg-platform-2"),"Testing for Fragment Injection (MSTG-PLATFORM-2)")</f>
        <v>Testing for Fragment Injection (MSTG-PLATFORM-2)</v>
      </c>
      <c r="J62" s="50"/>
      <c r="K62" s="51"/>
      <c r="L62" s="30"/>
      <c r="M62" s="30"/>
    </row>
    <row r="63" spans="1:13" ht="15.75" customHeight="1">
      <c r="A63" s="30"/>
      <c r="B63" s="43" t="s">
        <v>231</v>
      </c>
      <c r="C63" s="44" t="s">
        <v>232</v>
      </c>
      <c r="D63" s="61" t="s">
        <v>233</v>
      </c>
      <c r="E63" s="46" t="s">
        <v>63</v>
      </c>
      <c r="F63" s="47" t="s">
        <v>63</v>
      </c>
      <c r="G63" s="48"/>
      <c r="H63" s="59" t="str">
        <f>HYPERLINK(CONCATENATE(BASE_URL,"0x05h-Testing-Platform-Interaction.md#testing-custom-url-schemes-mstg-platform-3"),"Testing Custom URL Schemes (MSTG-PLATFORM-3)")</f>
        <v>Testing Custom URL Schemes (MSTG-PLATFORM-3)</v>
      </c>
      <c r="I63" s="50"/>
      <c r="J63" s="50"/>
      <c r="K63" s="51"/>
      <c r="L63" s="30"/>
      <c r="M63" s="30"/>
    </row>
    <row r="64" spans="1:13" ht="15.75" customHeight="1">
      <c r="A64" s="30"/>
      <c r="B64" s="43" t="s">
        <v>234</v>
      </c>
      <c r="C64" s="44" t="s">
        <v>235</v>
      </c>
      <c r="D64" s="61" t="s">
        <v>236</v>
      </c>
      <c r="E64" s="46" t="s">
        <v>63</v>
      </c>
      <c r="F64" s="47" t="s">
        <v>63</v>
      </c>
      <c r="G64" s="48"/>
      <c r="H64" s="59"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50"/>
      <c r="J64" s="50"/>
      <c r="K64" s="51"/>
      <c r="L64" s="30"/>
      <c r="M64" s="30"/>
    </row>
    <row r="65" spans="1:13" ht="15.75" customHeight="1">
      <c r="A65" s="30"/>
      <c r="B65" s="43" t="s">
        <v>237</v>
      </c>
      <c r="C65" s="44" t="s">
        <v>238</v>
      </c>
      <c r="D65" s="61" t="s">
        <v>239</v>
      </c>
      <c r="E65" s="46" t="s">
        <v>63</v>
      </c>
      <c r="F65" s="47" t="s">
        <v>63</v>
      </c>
      <c r="G65" s="48"/>
      <c r="H65" s="59" t="str">
        <f>HYPERLINK(CONCATENATE(BASE_URL,"0x05h-Testing-Platform-Interaction.md#testing-javascript-execution-in-webviews-mstg-platform-5"),"Testing JavaScript Execution in WebViews (MSTG-PLATFORM-5)")</f>
        <v>Testing JavaScript Execution in WebViews (MSTG-PLATFORM-5)</v>
      </c>
      <c r="I65" s="50"/>
      <c r="J65" s="50"/>
      <c r="K65" s="51"/>
      <c r="L65" s="30"/>
      <c r="M65" s="30"/>
    </row>
    <row r="66" spans="1:13" ht="15.75" customHeight="1">
      <c r="A66" s="30"/>
      <c r="B66" s="43" t="s">
        <v>240</v>
      </c>
      <c r="C66" s="44" t="s">
        <v>241</v>
      </c>
      <c r="D66" s="45" t="s">
        <v>242</v>
      </c>
      <c r="E66" s="46" t="s">
        <v>63</v>
      </c>
      <c r="F66" s="47" t="s">
        <v>63</v>
      </c>
      <c r="G66" s="48"/>
      <c r="H66" s="59" t="str">
        <f>HYPERLINK(CONCATENATE(BASE_URL,"0x05h-Testing-Platform-Interaction.md#testing-webview-protocol-handlers-mstg-platform-6"),"Testing WebView Protocol Handlers (MSTG-PLATFORM-6)")</f>
        <v>Testing WebView Protocol Handlers (MSTG-PLATFORM-6)</v>
      </c>
      <c r="I66" s="50"/>
      <c r="J66" s="50"/>
      <c r="K66" s="51"/>
      <c r="L66" s="30"/>
      <c r="M66" s="30"/>
    </row>
    <row r="67" spans="1:13" ht="15.75" customHeight="1">
      <c r="A67" s="30"/>
      <c r="B67" s="43" t="s">
        <v>243</v>
      </c>
      <c r="C67" s="44" t="s">
        <v>244</v>
      </c>
      <c r="D67" s="45" t="s">
        <v>245</v>
      </c>
      <c r="E67" s="46" t="s">
        <v>63</v>
      </c>
      <c r="F67" s="47" t="s">
        <v>63</v>
      </c>
      <c r="G67" s="48"/>
      <c r="H67" s="59"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50"/>
      <c r="J67" s="50"/>
      <c r="K67" s="51"/>
      <c r="L67" s="30"/>
      <c r="M67" s="30"/>
    </row>
    <row r="68" spans="1:13" ht="15.75" customHeight="1">
      <c r="A68" s="30"/>
      <c r="B68" s="43" t="s">
        <v>246</v>
      </c>
      <c r="C68" s="44" t="s">
        <v>247</v>
      </c>
      <c r="D68" s="61" t="s">
        <v>248</v>
      </c>
      <c r="E68" s="46" t="s">
        <v>63</v>
      </c>
      <c r="F68" s="47" t="s">
        <v>63</v>
      </c>
      <c r="G68" s="48"/>
      <c r="H68" s="59" t="str">
        <f>HYPERLINK(CONCATENATE(BASE_URL,"0x05h-Testing-Platform-Interaction.md#testing-object-persistence-mstg-platform-8"),"Testing Object Persistence (MSTG-PLATFORM-8)")</f>
        <v>Testing Object Persistence (MSTG-PLATFORM-8)</v>
      </c>
      <c r="I68" s="50"/>
      <c r="J68" s="50"/>
      <c r="K68" s="51"/>
      <c r="L68" s="30"/>
      <c r="M68" s="30"/>
    </row>
    <row r="69" spans="1:13" ht="15.75" customHeight="1">
      <c r="A69" s="30"/>
      <c r="B69" s="43" t="s">
        <v>249</v>
      </c>
      <c r="C69" s="44" t="s">
        <v>250</v>
      </c>
      <c r="D69" s="61" t="s">
        <v>251</v>
      </c>
      <c r="E69" s="66"/>
      <c r="F69" s="47" t="s">
        <v>63</v>
      </c>
      <c r="G69" s="48"/>
      <c r="H69" s="59"/>
      <c r="I69" s="50"/>
      <c r="J69" s="50"/>
      <c r="K69" s="51"/>
      <c r="L69" s="30"/>
      <c r="M69" s="30"/>
    </row>
    <row r="70" spans="1:13" ht="15.75" customHeight="1">
      <c r="A70" s="30"/>
      <c r="B70" s="43" t="s">
        <v>252</v>
      </c>
      <c r="C70" s="44" t="s">
        <v>253</v>
      </c>
      <c r="D70" s="61" t="s">
        <v>254</v>
      </c>
      <c r="E70" s="66"/>
      <c r="F70" s="47" t="s">
        <v>63</v>
      </c>
      <c r="G70" s="48"/>
      <c r="H70" s="59"/>
      <c r="I70" s="50"/>
      <c r="J70" s="50"/>
      <c r="K70" s="51"/>
      <c r="L70" s="30"/>
      <c r="M70" s="30"/>
    </row>
    <row r="71" spans="1:13" ht="15.75" customHeight="1">
      <c r="A71" s="30"/>
      <c r="B71" s="43" t="s">
        <v>255</v>
      </c>
      <c r="C71" s="44" t="s">
        <v>256</v>
      </c>
      <c r="D71" s="61" t="s">
        <v>257</v>
      </c>
      <c r="E71" s="66"/>
      <c r="F71" s="47" t="s">
        <v>63</v>
      </c>
      <c r="G71" s="48"/>
      <c r="H71" s="59"/>
      <c r="I71" s="50"/>
      <c r="J71" s="50"/>
      <c r="K71" s="51"/>
      <c r="L71" s="30"/>
      <c r="M71" s="30"/>
    </row>
    <row r="72" spans="1:13" ht="15.75" customHeight="1">
      <c r="A72" s="30"/>
      <c r="B72" s="53" t="s">
        <v>258</v>
      </c>
      <c r="C72" s="54"/>
      <c r="D72" s="55" t="s">
        <v>259</v>
      </c>
      <c r="E72" s="56"/>
      <c r="F72" s="57"/>
      <c r="G72" s="56"/>
      <c r="H72" s="56"/>
      <c r="I72" s="56"/>
      <c r="J72" s="56"/>
      <c r="K72" s="58"/>
      <c r="L72" s="30"/>
      <c r="M72" s="30"/>
    </row>
    <row r="73" spans="1:13" ht="15.75" customHeight="1">
      <c r="A73" s="30"/>
      <c r="B73" s="43" t="s">
        <v>260</v>
      </c>
      <c r="C73" s="44" t="s">
        <v>261</v>
      </c>
      <c r="D73" s="61" t="s">
        <v>262</v>
      </c>
      <c r="E73" s="46" t="s">
        <v>63</v>
      </c>
      <c r="F73" s="47" t="s">
        <v>63</v>
      </c>
      <c r="G73" s="48"/>
      <c r="H73" s="59" t="str">
        <f>HYPERLINK(CONCATENATE(BASE_URL,"0x05i-Testing-Code-Quality-and-Build-Settings.md#making-sure-that-the-app-is-properly-signed-mstg-code-1"),"Making Sure That the App is Properly Signed (MSTG-CODE-1)")</f>
        <v>Making Sure That the App is Properly Signed (MSTG-CODE-1)</v>
      </c>
      <c r="I73" s="50"/>
      <c r="J73" s="50"/>
      <c r="K73" s="51"/>
      <c r="L73" s="30"/>
      <c r="M73" s="30"/>
    </row>
    <row r="74" spans="1:13" ht="15.75" customHeight="1">
      <c r="A74" s="30"/>
      <c r="B74" s="43" t="s">
        <v>263</v>
      </c>
      <c r="C74" s="44" t="s">
        <v>264</v>
      </c>
      <c r="D74" s="61" t="s">
        <v>265</v>
      </c>
      <c r="E74" s="46" t="s">
        <v>63</v>
      </c>
      <c r="F74" s="47" t="s">
        <v>63</v>
      </c>
      <c r="G74" s="48"/>
      <c r="H74" s="59" t="str">
        <f>HYPERLINK(CONCATENATE(BASE_URL,"0x05i-Testing-Code-Quality-and-Build-Settings.md#testing-whether-the-app-is-debuggable-mstg-code-2"),"Testing Whether the App is Debuggable (MSTG-CODE-2)")</f>
        <v>Testing Whether the App is Debuggable (MSTG-CODE-2)</v>
      </c>
      <c r="I74" s="50"/>
      <c r="J74" s="50"/>
      <c r="K74" s="51"/>
      <c r="L74" s="30"/>
      <c r="M74" s="30"/>
    </row>
    <row r="75" spans="1:13" ht="15.75" customHeight="1">
      <c r="A75" s="30"/>
      <c r="B75" s="43" t="s">
        <v>266</v>
      </c>
      <c r="C75" s="44" t="s">
        <v>267</v>
      </c>
      <c r="D75" s="61" t="s">
        <v>268</v>
      </c>
      <c r="E75" s="46" t="s">
        <v>63</v>
      </c>
      <c r="F75" s="47" t="s">
        <v>63</v>
      </c>
      <c r="G75" s="48"/>
      <c r="H75" s="59" t="str">
        <f>HYPERLINK(CONCATENATE(BASE_URL,"0x05i-Testing-Code-Quality-and-Build-Settings.md#testing-for-debugging-symbols-mstg-code-3"),"Testing for Debugging Symbols (MSTG-CODE-3)")</f>
        <v>Testing for Debugging Symbols (MSTG-CODE-3)</v>
      </c>
      <c r="I75" s="50"/>
      <c r="J75" s="50"/>
      <c r="K75" s="51"/>
      <c r="L75" s="30"/>
      <c r="M75" s="30"/>
    </row>
    <row r="76" spans="1:13" ht="15.75" customHeight="1">
      <c r="A76" s="30"/>
      <c r="B76" s="43" t="s">
        <v>269</v>
      </c>
      <c r="C76" s="44" t="s">
        <v>270</v>
      </c>
      <c r="D76" s="61" t="s">
        <v>271</v>
      </c>
      <c r="E76" s="46" t="s">
        <v>63</v>
      </c>
      <c r="F76" s="47" t="s">
        <v>63</v>
      </c>
      <c r="G76" s="48"/>
      <c r="H76" s="59" t="str">
        <f>HYPERLINK(CONCATENATE(BASE_URL,"0x05i-Testing-Code-Quality-and-Build-Settings.md#testing-for-debugging-code-and-verbose-error-logging-mstg-code-4"),"Testing for Debugging Code and Verbose Error Logging (MSTG-CODE-4)")</f>
        <v>Testing for Debugging Code and Verbose Error Logging (MSTG-CODE-4)</v>
      </c>
      <c r="I76" s="50"/>
      <c r="J76" s="50"/>
      <c r="K76" s="51"/>
      <c r="L76" s="30"/>
      <c r="M76" s="30"/>
    </row>
    <row r="77" spans="1:13" ht="15.75" customHeight="1">
      <c r="A77" s="30"/>
      <c r="B77" s="43" t="s">
        <v>272</v>
      </c>
      <c r="C77" s="44" t="s">
        <v>273</v>
      </c>
      <c r="D77" s="45" t="s">
        <v>274</v>
      </c>
      <c r="E77" s="46" t="s">
        <v>63</v>
      </c>
      <c r="F77" s="47" t="s">
        <v>63</v>
      </c>
      <c r="G77" s="48"/>
      <c r="H77" s="64" t="str">
        <f>HYPERLINK(CONCATENATE(BASE_URL,"0x05i-Testing-Code-Quality-and-Build-Settings.md#checking-for-weaknesses-in-third-party-libraries-mstg-code-5"),"Checking for Weaknesses in Third Party Libraries (MSTG-CODE-5)")</f>
        <v>Checking for Weaknesses in Third Party Libraries (MSTG-CODE-5)</v>
      </c>
      <c r="I77" s="50"/>
      <c r="J77" s="50"/>
      <c r="K77" s="51"/>
      <c r="L77" s="30"/>
      <c r="M77" s="30"/>
    </row>
    <row r="78" spans="1:13" ht="15.75" customHeight="1">
      <c r="A78" s="30"/>
      <c r="B78" s="43" t="s">
        <v>275</v>
      </c>
      <c r="C78" s="44" t="s">
        <v>276</v>
      </c>
      <c r="D78" s="61" t="s">
        <v>277</v>
      </c>
      <c r="E78" s="46" t="s">
        <v>63</v>
      </c>
      <c r="F78" s="47" t="s">
        <v>63</v>
      </c>
      <c r="G78" s="48"/>
      <c r="H78" s="59" t="str">
        <f>HYPERLINK(CONCATENATE(BASE_URL,"0x05i-Testing-Code-Quality-and-Build-Settings.md#testing-exception-handling-mstg-code-6-and-mstg-code-7"),"Testing Exception Handling (MSTG-CODE-6 and MSTG-CODE-7)")</f>
        <v>Testing Exception Handling (MSTG-CODE-6 and MSTG-CODE-7)</v>
      </c>
      <c r="I78" s="50"/>
      <c r="J78" s="50"/>
      <c r="K78" s="51"/>
      <c r="L78" s="30"/>
      <c r="M78" s="30"/>
    </row>
    <row r="79" spans="1:13" ht="15.75" customHeight="1">
      <c r="A79" s="30"/>
      <c r="B79" s="43" t="s">
        <v>278</v>
      </c>
      <c r="C79" s="44" t="s">
        <v>279</v>
      </c>
      <c r="D79" s="61" t="s">
        <v>280</v>
      </c>
      <c r="E79" s="46" t="s">
        <v>63</v>
      </c>
      <c r="F79" s="47" t="s">
        <v>63</v>
      </c>
      <c r="G79" s="48"/>
      <c r="H79" s="59" t="str">
        <f>HYPERLINK(CONCATENATE(BASE_URL,"0x05i-Testing-Code-Quality-and-Build-Settings.md#testing-exception-handling-mstg-code-6-and-mstg-code-7"),"Testing Exception Handling (MSTG-CODE-6 and MSTG-CODE-7)")</f>
        <v>Testing Exception Handling (MSTG-CODE-6 and MSTG-CODE-7)</v>
      </c>
      <c r="I79" s="50"/>
      <c r="J79" s="50"/>
      <c r="K79" s="51"/>
      <c r="L79" s="30"/>
      <c r="M79" s="30"/>
    </row>
    <row r="80" spans="1:13" ht="15.75" customHeight="1">
      <c r="A80" s="30"/>
      <c r="B80" s="43" t="s">
        <v>281</v>
      </c>
      <c r="C80" s="44" t="s">
        <v>282</v>
      </c>
      <c r="D80" s="61" t="s">
        <v>283</v>
      </c>
      <c r="E80" s="46" t="s">
        <v>63</v>
      </c>
      <c r="F80" s="47" t="s">
        <v>63</v>
      </c>
      <c r="G80" s="48"/>
      <c r="H80" s="59" t="str">
        <f>HYPERLINK(CONCATENATE(BASE_URL,"0x04h-Testing-Code-Quality.md#memory-corruption-bugs-mstg-code-8"),"Memory Corruption Bugs (MSTG-CODE-8)")</f>
        <v>Memory Corruption Bugs (MSTG-CODE-8)</v>
      </c>
      <c r="I80" s="50"/>
      <c r="J80" s="50"/>
      <c r="K80" s="67"/>
      <c r="L80" s="68"/>
      <c r="M80" s="30"/>
    </row>
    <row r="81" spans="1:13" ht="15.75" customHeight="1">
      <c r="A81" s="30"/>
      <c r="B81" s="43" t="s">
        <v>284</v>
      </c>
      <c r="C81" s="44" t="s">
        <v>285</v>
      </c>
      <c r="D81" s="45" t="s">
        <v>286</v>
      </c>
      <c r="E81" s="46" t="s">
        <v>63</v>
      </c>
      <c r="F81" s="47" t="s">
        <v>63</v>
      </c>
      <c r="G81" s="48"/>
      <c r="H81" s="59" t="str">
        <f>HYPERLINK(CONCATENATE(BASE_URL,"0x05i-Testing-Code-Quality-and-Build-Settings.md#make-sure-that-free-security-features-are-activated-mstg-code-9"),"Make Sure That Free Security Features Are Activated (MSTG-CODE-9)")</f>
        <v>Make Sure That Free Security Features Are Activated (MSTG-CODE-9)</v>
      </c>
      <c r="I81" s="50"/>
      <c r="J81" s="50"/>
      <c r="K81" s="51"/>
      <c r="L81" s="30"/>
      <c r="M81" s="30"/>
    </row>
    <row r="82" spans="1:13" ht="15.75" customHeight="1">
      <c r="A82" s="30"/>
      <c r="B82" s="69"/>
      <c r="C82" s="70"/>
      <c r="D82" s="71"/>
      <c r="E82" s="72"/>
      <c r="F82" s="72"/>
      <c r="G82" s="72"/>
      <c r="H82" s="72"/>
      <c r="I82" s="72"/>
      <c r="J82" s="72"/>
      <c r="K82" s="73"/>
      <c r="L82" s="30"/>
      <c r="M82" s="30"/>
    </row>
    <row r="83" spans="1:13" ht="15.75" customHeight="1">
      <c r="A83" s="30"/>
      <c r="B83" s="74"/>
      <c r="C83" s="74"/>
      <c r="D83" s="61"/>
      <c r="E83" s="75"/>
      <c r="F83" s="75"/>
      <c r="G83" s="75"/>
      <c r="H83" s="75"/>
      <c r="I83" s="75"/>
      <c r="J83" s="75"/>
      <c r="K83" s="61"/>
      <c r="L83" s="30"/>
      <c r="M83" s="30"/>
    </row>
    <row r="84" spans="1:13" ht="15.75" customHeight="1">
      <c r="A84" s="30"/>
      <c r="B84" s="74"/>
      <c r="C84" s="74"/>
      <c r="D84" s="45"/>
      <c r="E84" s="75"/>
      <c r="F84" s="75"/>
      <c r="G84" s="75"/>
      <c r="H84" s="75"/>
      <c r="I84" s="75"/>
      <c r="J84" s="75"/>
      <c r="K84" s="61"/>
      <c r="L84" s="30"/>
      <c r="M84" s="30"/>
    </row>
    <row r="85" spans="1:13" ht="15.75" customHeight="1">
      <c r="A85" s="30"/>
      <c r="B85" s="74"/>
      <c r="C85" s="74"/>
      <c r="D85" s="61"/>
      <c r="E85" s="75"/>
      <c r="F85" s="75"/>
      <c r="G85" s="75"/>
      <c r="H85" s="75"/>
      <c r="I85" s="75"/>
      <c r="J85" s="75"/>
      <c r="K85" s="61"/>
      <c r="L85" s="30"/>
      <c r="M85" s="30"/>
    </row>
    <row r="86" spans="1:13" ht="15.75" customHeight="1">
      <c r="A86" s="30"/>
      <c r="B86" s="76" t="s">
        <v>287</v>
      </c>
      <c r="C86" s="76"/>
      <c r="D86" s="61"/>
      <c r="E86" s="75"/>
      <c r="F86" s="75"/>
      <c r="G86" s="75"/>
      <c r="H86" s="75"/>
      <c r="I86" s="75"/>
      <c r="J86" s="75"/>
      <c r="K86" s="61"/>
      <c r="L86" s="30"/>
      <c r="M86" s="30"/>
    </row>
    <row r="87" spans="1:13" ht="15.75" customHeight="1">
      <c r="A87" s="30"/>
      <c r="B87" s="77" t="s">
        <v>288</v>
      </c>
      <c r="C87" s="77"/>
      <c r="D87" s="78" t="s">
        <v>289</v>
      </c>
      <c r="E87" s="75"/>
      <c r="F87" s="75"/>
      <c r="G87" s="75"/>
      <c r="H87" s="75"/>
      <c r="I87" s="75"/>
      <c r="J87" s="75"/>
      <c r="K87" s="61"/>
      <c r="L87" s="30"/>
      <c r="M87" s="30"/>
    </row>
    <row r="88" spans="1:13" ht="15.75" customHeight="1">
      <c r="A88" s="30"/>
      <c r="B88" s="79" t="s">
        <v>290</v>
      </c>
      <c r="C88" s="79"/>
      <c r="D88" s="80" t="s">
        <v>291</v>
      </c>
      <c r="E88" s="75"/>
      <c r="F88" s="75"/>
      <c r="G88" s="75"/>
      <c r="H88" s="75"/>
      <c r="I88" s="75"/>
      <c r="J88" s="75"/>
      <c r="K88" s="61"/>
      <c r="L88" s="30"/>
      <c r="M88" s="30"/>
    </row>
    <row r="89" spans="1:13" ht="15.75" customHeight="1">
      <c r="A89" s="30"/>
      <c r="B89" s="79" t="s">
        <v>292</v>
      </c>
      <c r="C89" s="79"/>
      <c r="D89" s="80" t="s">
        <v>293</v>
      </c>
      <c r="E89" s="75"/>
      <c r="F89" s="75"/>
      <c r="G89" s="75"/>
      <c r="H89" s="75"/>
      <c r="I89" s="75"/>
      <c r="J89" s="75"/>
      <c r="K89" s="61"/>
      <c r="L89" s="30"/>
      <c r="M89" s="30"/>
    </row>
    <row r="90" spans="1:13" ht="15.75" customHeight="1">
      <c r="A90" s="30"/>
      <c r="B90" s="79" t="s">
        <v>76</v>
      </c>
      <c r="C90" s="79"/>
      <c r="D90" s="80" t="s">
        <v>294</v>
      </c>
      <c r="E90" s="75"/>
      <c r="F90" s="75"/>
      <c r="G90" s="75"/>
      <c r="H90" s="75"/>
      <c r="I90" s="75"/>
      <c r="J90" s="75"/>
      <c r="K90" s="61"/>
      <c r="L90" s="30"/>
      <c r="M90" s="30"/>
    </row>
    <row r="91" spans="1:13" ht="15.75" customHeight="1">
      <c r="A91" s="30"/>
      <c r="B91" s="74"/>
      <c r="C91" s="74"/>
      <c r="D91" s="61"/>
      <c r="E91" s="75"/>
      <c r="F91" s="75"/>
      <c r="G91" s="75"/>
      <c r="H91" s="75"/>
      <c r="I91" s="75"/>
      <c r="J91" s="75"/>
      <c r="K91" s="61"/>
      <c r="L91" s="30"/>
      <c r="M91" s="30"/>
    </row>
    <row r="92" spans="1:13" ht="15.75" customHeight="1">
      <c r="A92" s="30"/>
      <c r="B92" s="74"/>
      <c r="C92" s="74"/>
      <c r="D92" s="61"/>
      <c r="E92" s="75"/>
      <c r="F92" s="75"/>
      <c r="G92" s="75"/>
      <c r="H92" s="75"/>
      <c r="I92" s="75"/>
      <c r="J92" s="75"/>
      <c r="K92" s="61"/>
      <c r="L92" s="30"/>
      <c r="M92" s="30"/>
    </row>
    <row r="93" spans="1:13" ht="15.75" customHeight="1">
      <c r="A93" s="30"/>
      <c r="B93" s="74"/>
      <c r="C93" s="74"/>
      <c r="D93" s="61"/>
      <c r="E93" s="75"/>
      <c r="F93" s="75"/>
      <c r="G93" s="75"/>
      <c r="H93" s="75"/>
      <c r="I93" s="75"/>
      <c r="J93" s="75"/>
      <c r="K93" s="61"/>
      <c r="L93" s="30"/>
      <c r="M93" s="30"/>
    </row>
    <row r="94" spans="1:13" ht="15.75" customHeight="1">
      <c r="A94" s="30"/>
      <c r="B94" s="74"/>
      <c r="C94" s="74"/>
      <c r="D94" s="61"/>
      <c r="E94" s="75"/>
      <c r="F94" s="75"/>
      <c r="G94" s="75"/>
      <c r="H94" s="75"/>
      <c r="I94" s="75"/>
      <c r="J94" s="75"/>
      <c r="K94" s="61"/>
      <c r="L94" s="30"/>
      <c r="M94" s="30"/>
    </row>
    <row r="95" spans="1:13" ht="15.75" customHeight="1">
      <c r="A95" s="30"/>
      <c r="B95" s="31"/>
      <c r="C95" s="31"/>
      <c r="D95" s="32"/>
      <c r="E95" s="30"/>
      <c r="F95" s="30"/>
      <c r="G95" s="30"/>
      <c r="H95" s="30"/>
      <c r="I95" s="30"/>
      <c r="J95" s="30"/>
      <c r="K95" s="32"/>
      <c r="L95" s="30"/>
      <c r="M95" s="30"/>
    </row>
    <row r="96" spans="1:13" ht="15.75" customHeight="1">
      <c r="A96" s="30"/>
      <c r="B96" s="31"/>
      <c r="C96" s="31"/>
      <c r="D96" s="32"/>
      <c r="E96" s="30"/>
      <c r="F96" s="30"/>
      <c r="G96" s="30"/>
      <c r="H96" s="30"/>
      <c r="I96" s="30"/>
      <c r="J96" s="30"/>
      <c r="K96" s="32"/>
      <c r="L96" s="30"/>
      <c r="M96" s="30"/>
    </row>
    <row r="97" spans="1:13" ht="15.75" customHeight="1">
      <c r="A97" s="30"/>
      <c r="B97" s="31"/>
      <c r="C97" s="31"/>
      <c r="D97" s="32"/>
      <c r="E97" s="30"/>
      <c r="F97" s="30"/>
      <c r="G97" s="30"/>
      <c r="H97" s="30"/>
      <c r="I97" s="30"/>
      <c r="J97" s="30"/>
      <c r="K97" s="32"/>
      <c r="L97" s="30"/>
      <c r="M97" s="30"/>
    </row>
    <row r="98" spans="1:13" ht="15.75" customHeight="1">
      <c r="A98" s="30"/>
      <c r="B98" s="31"/>
      <c r="C98" s="31"/>
      <c r="D98" s="32"/>
      <c r="E98" s="30"/>
      <c r="F98" s="30"/>
      <c r="G98" s="30"/>
      <c r="H98" s="30"/>
      <c r="I98" s="30"/>
      <c r="J98" s="30"/>
      <c r="K98" s="32"/>
      <c r="L98" s="30"/>
      <c r="M98" s="30"/>
    </row>
    <row r="99" spans="1:13" ht="15.75" customHeight="1">
      <c r="A99" s="30"/>
      <c r="B99" s="31"/>
      <c r="C99" s="31"/>
      <c r="D99" s="32"/>
      <c r="E99" s="30"/>
      <c r="F99" s="30"/>
      <c r="G99" s="30"/>
      <c r="H99" s="30"/>
      <c r="I99" s="30"/>
      <c r="J99" s="30"/>
      <c r="K99" s="32"/>
      <c r="L99" s="30"/>
      <c r="M99" s="30"/>
    </row>
    <row r="100" spans="1:13" ht="15.75" customHeight="1">
      <c r="A100" s="30"/>
      <c r="B100" s="31"/>
      <c r="C100" s="31"/>
      <c r="D100" s="32"/>
      <c r="E100" s="30"/>
      <c r="F100" s="30"/>
      <c r="G100" s="30"/>
      <c r="H100" s="30"/>
      <c r="I100" s="30"/>
      <c r="J100" s="30"/>
      <c r="K100" s="32"/>
      <c r="L100" s="30"/>
      <c r="M100" s="30"/>
    </row>
  </sheetData>
  <mergeCells count="2">
    <mergeCell ref="B1:K1"/>
    <mergeCell ref="H3:I3"/>
  </mergeCells>
  <dataValidations count="2">
    <dataValidation type="list" allowBlank="1" showErrorMessage="1" sqref="G83:G100 I83:K100" xr:uid="{00000000-0002-0000-0200-000000000000}">
      <formula1>"Yes,No,N/A"</formula1>
    </dataValidation>
    <dataValidation type="list" allowBlank="1" showErrorMessage="1" sqref="G5:G16 G18:G32 G34:G39 G41:G52 G54:G59 G61:G71 G73:G81" xr:uid="{00000000-0002-0000-0200-000001000000}">
      <formula1>"Pass,Fail,N/A"</formula1>
    </dataValidation>
  </dataValidations>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
  <sheetViews>
    <sheetView workbookViewId="0">
      <selection activeCell="F20" sqref="F20"/>
    </sheetView>
  </sheetViews>
  <sheetFormatPr defaultColWidth="12.59765625" defaultRowHeight="15" customHeight="1"/>
  <cols>
    <col min="1" max="1" width="1.8984375" customWidth="1"/>
    <col min="2" max="2" width="7.3984375" customWidth="1"/>
    <col min="3" max="3" width="17.8984375" customWidth="1"/>
    <col min="4" max="4" width="97.3984375" customWidth="1"/>
    <col min="5" max="5" width="3" customWidth="1"/>
    <col min="6" max="6" width="5.59765625" customWidth="1"/>
    <col min="7" max="7" width="69.09765625" customWidth="1"/>
    <col min="8" max="8" width="30.59765625" customWidth="1"/>
    <col min="9" max="11" width="8.59765625" customWidth="1"/>
  </cols>
  <sheetData>
    <row r="1" spans="1:11" ht="15.75" customHeight="1">
      <c r="A1" s="30"/>
      <c r="B1" s="81" t="s">
        <v>295</v>
      </c>
      <c r="C1" s="81"/>
      <c r="D1" s="61"/>
      <c r="E1" s="75"/>
      <c r="F1" s="75"/>
      <c r="G1" s="75"/>
      <c r="H1" s="61"/>
      <c r="I1" s="30"/>
      <c r="J1" s="30"/>
      <c r="K1" s="30"/>
    </row>
    <row r="2" spans="1:11" ht="15.75" customHeight="1">
      <c r="A2" s="30"/>
      <c r="B2" s="74"/>
      <c r="C2" s="74"/>
      <c r="D2" s="61"/>
      <c r="E2" s="75"/>
      <c r="F2" s="75"/>
      <c r="G2" s="75"/>
      <c r="H2" s="61"/>
      <c r="I2" s="30"/>
      <c r="J2" s="30"/>
      <c r="K2" s="30"/>
    </row>
    <row r="3" spans="1:11" ht="15.75" customHeight="1">
      <c r="A3" s="30"/>
      <c r="B3" s="33" t="s">
        <v>50</v>
      </c>
      <c r="C3" s="34" t="s">
        <v>51</v>
      </c>
      <c r="D3" s="35" t="s">
        <v>296</v>
      </c>
      <c r="E3" s="36" t="s">
        <v>297</v>
      </c>
      <c r="F3" s="36" t="s">
        <v>55</v>
      </c>
      <c r="G3" s="36" t="s">
        <v>56</v>
      </c>
      <c r="H3" s="37" t="s">
        <v>57</v>
      </c>
      <c r="I3" s="30"/>
      <c r="J3" s="30"/>
      <c r="K3" s="30"/>
    </row>
    <row r="4" spans="1:11" ht="15.75" customHeight="1">
      <c r="A4" s="30"/>
      <c r="B4" s="53"/>
      <c r="C4" s="54"/>
      <c r="D4" s="55" t="s">
        <v>298</v>
      </c>
      <c r="E4" s="56"/>
      <c r="F4" s="56"/>
      <c r="G4" s="56"/>
      <c r="H4" s="58"/>
      <c r="I4" s="30"/>
      <c r="J4" s="30"/>
      <c r="K4" s="30"/>
    </row>
    <row r="5" spans="1:11" ht="15.75" customHeight="1">
      <c r="A5" s="30"/>
      <c r="B5" s="43" t="s">
        <v>299</v>
      </c>
      <c r="C5" s="44" t="s">
        <v>300</v>
      </c>
      <c r="D5" s="45" t="s">
        <v>301</v>
      </c>
      <c r="E5" s="82" t="s">
        <v>63</v>
      </c>
      <c r="F5" s="48"/>
      <c r="G5" s="59" t="str">
        <f>HYPERLINK(CONCATENATE(BASE_URL,"0x05j-Testing-Resiliency-Against-Reverse-Engineering.md#testing-root-detection-mstg-resilience-1"),"Testing Root Detection (MSTG-RESILIENCE-1)")</f>
        <v>Testing Root Detection (MSTG-RESILIENCE-1)</v>
      </c>
      <c r="H5" s="51"/>
      <c r="I5" s="30"/>
      <c r="J5" s="30"/>
      <c r="K5" s="30"/>
    </row>
    <row r="6" spans="1:11" ht="15.75" customHeight="1">
      <c r="A6" s="30"/>
      <c r="B6" s="43" t="s">
        <v>302</v>
      </c>
      <c r="C6" s="44" t="s">
        <v>303</v>
      </c>
      <c r="D6" s="45" t="s">
        <v>304</v>
      </c>
      <c r="E6" s="82" t="s">
        <v>63</v>
      </c>
      <c r="F6" s="48"/>
      <c r="G6" s="52" t="str">
        <f>HYPERLINK(CONCATENATE(BASE_URL,"0x05j-Testing-Resiliency-Against-Reverse-Engineering.md#testing-anti-debugging-detection-mstg-resilience-2"),"Testing Anti-Debugging Detection (MSTG-RESILIENCE-2)")</f>
        <v>Testing Anti-Debugging Detection (MSTG-RESILIENCE-2)</v>
      </c>
      <c r="H6" s="51"/>
      <c r="I6" s="30"/>
      <c r="J6" s="30"/>
      <c r="K6" s="30"/>
    </row>
    <row r="7" spans="1:11" ht="15.75" customHeight="1">
      <c r="A7" s="30"/>
      <c r="B7" s="43" t="s">
        <v>305</v>
      </c>
      <c r="C7" s="44" t="s">
        <v>306</v>
      </c>
      <c r="D7" s="61" t="s">
        <v>307</v>
      </c>
      <c r="E7" s="82" t="s">
        <v>63</v>
      </c>
      <c r="F7" s="48"/>
      <c r="G7" s="59" t="str">
        <f>HYPERLINK(CONCATENATE(BASE_URL,"0x05j-Testing-Resiliency-Against-Reverse-Engineering.md#testing-file-integrity-checks-mstg-resilience-3"),"Testing File Integrity Checks (MSTG-RESILIENCE-3)")</f>
        <v>Testing File Integrity Checks (MSTG-RESILIENCE-3)</v>
      </c>
      <c r="H7" s="51"/>
      <c r="I7" s="30"/>
      <c r="J7" s="30"/>
      <c r="K7" s="30"/>
    </row>
    <row r="8" spans="1:11" ht="15.75" customHeight="1">
      <c r="A8" s="30"/>
      <c r="B8" s="43" t="s">
        <v>308</v>
      </c>
      <c r="C8" s="44" t="s">
        <v>309</v>
      </c>
      <c r="D8" s="61" t="s">
        <v>310</v>
      </c>
      <c r="E8" s="82" t="s">
        <v>63</v>
      </c>
      <c r="F8" s="48"/>
      <c r="G8" s="59" t="str">
        <f>HYPERLINK(CONCATENATE(BASE_URL,"0x05j-Testing-Resiliency-Against-Reverse-Engineering.md#testing-reverse-engineering-tools-detection-mstg-resilience-4"),"Testing Reverse Engineering Tools Detection (MSTG-RESILIENCE-4)")</f>
        <v>Testing Reverse Engineering Tools Detection (MSTG-RESILIENCE-4)</v>
      </c>
      <c r="H8" s="51"/>
      <c r="I8" s="30"/>
      <c r="J8" s="30"/>
      <c r="K8" s="30"/>
    </row>
    <row r="9" spans="1:11" ht="15.75" customHeight="1">
      <c r="A9" s="30"/>
      <c r="B9" s="43" t="s">
        <v>311</v>
      </c>
      <c r="C9" s="44" t="s">
        <v>312</v>
      </c>
      <c r="D9" s="61" t="s">
        <v>313</v>
      </c>
      <c r="E9" s="82" t="s">
        <v>63</v>
      </c>
      <c r="F9" s="48"/>
      <c r="G9" s="59" t="str">
        <f>HYPERLINK(CONCATENATE(BASE_URL,"0x05j-Testing-Resiliency-Against-Reverse-Engineering.md#testing-emulator-detection-mstg-resilience-5"),"Testing Emulator Detection (MSTG-RESILIENCE-5)")</f>
        <v>Testing Emulator Detection (MSTG-RESILIENCE-5)</v>
      </c>
      <c r="H9" s="51"/>
      <c r="I9" s="30"/>
      <c r="J9" s="30"/>
      <c r="K9" s="30"/>
    </row>
    <row r="10" spans="1:11" ht="15.75" customHeight="1">
      <c r="A10" s="30"/>
      <c r="B10" s="43" t="s">
        <v>314</v>
      </c>
      <c r="C10" s="44" t="s">
        <v>315</v>
      </c>
      <c r="D10" s="61" t="s">
        <v>316</v>
      </c>
      <c r="E10" s="82" t="s">
        <v>63</v>
      </c>
      <c r="F10" s="48"/>
      <c r="G10" s="59" t="str">
        <f>HYPERLINK(CONCATENATE(BASE_URL,"0x05j-Testing-Resiliency-Against-Reverse-Engineering.md#testing-run-time-integrity-checks-mstg-resilience-6"),"Testing Run Time Integrity Checks (MSTG-RESILIENCE-6)")</f>
        <v>Testing Run Time Integrity Checks (MSTG-RESILIENCE-6)</v>
      </c>
      <c r="H10" s="51"/>
      <c r="I10" s="30"/>
      <c r="J10" s="30"/>
      <c r="K10" s="30"/>
    </row>
    <row r="11" spans="1:11" ht="15.75" customHeight="1">
      <c r="A11" s="30"/>
      <c r="B11" s="43" t="s">
        <v>317</v>
      </c>
      <c r="C11" s="44" t="s">
        <v>318</v>
      </c>
      <c r="D11" s="45" t="s">
        <v>319</v>
      </c>
      <c r="E11" s="82" t="s">
        <v>63</v>
      </c>
      <c r="F11" s="48"/>
      <c r="G11" s="83" t="s">
        <v>320</v>
      </c>
      <c r="H11" s="51"/>
      <c r="I11" s="30"/>
      <c r="J11" s="30"/>
      <c r="K11" s="30"/>
    </row>
    <row r="12" spans="1:11" ht="15.75" customHeight="1">
      <c r="A12" s="30"/>
      <c r="B12" s="43" t="s">
        <v>321</v>
      </c>
      <c r="C12" s="44" t="s">
        <v>322</v>
      </c>
      <c r="D12" s="61" t="s">
        <v>323</v>
      </c>
      <c r="E12" s="82" t="s">
        <v>63</v>
      </c>
      <c r="F12" s="48"/>
      <c r="G12" s="84" t="s">
        <v>324</v>
      </c>
      <c r="H12" s="51"/>
      <c r="I12" s="30"/>
      <c r="J12" s="30"/>
      <c r="K12" s="30"/>
    </row>
    <row r="13" spans="1:11" ht="15.75" customHeight="1">
      <c r="A13" s="30"/>
      <c r="B13" s="43" t="s">
        <v>325</v>
      </c>
      <c r="C13" s="44" t="s">
        <v>326</v>
      </c>
      <c r="D13" s="61" t="s">
        <v>327</v>
      </c>
      <c r="E13" s="82" t="s">
        <v>63</v>
      </c>
      <c r="F13" s="48"/>
      <c r="G13" s="59" t="str">
        <f>HYPERLINK(CONCATENATE(BASE_URL,"0x05j-Testing-Resiliency-Against-Reverse-Engineering.md#testing-obfuscation-mstg-resilience-9"),"Testing Obfuscation (MSTG-RESILIENCE-9)")</f>
        <v>Testing Obfuscation (MSTG-RESILIENCE-9)</v>
      </c>
      <c r="H13" s="51"/>
      <c r="I13" s="30"/>
      <c r="J13" s="30"/>
      <c r="K13" s="30"/>
    </row>
    <row r="14" spans="1:11" ht="15.75" customHeight="1">
      <c r="A14" s="30"/>
      <c r="B14" s="53"/>
      <c r="C14" s="54"/>
      <c r="D14" s="55" t="s">
        <v>328</v>
      </c>
      <c r="E14" s="56"/>
      <c r="F14" s="56"/>
      <c r="G14" s="56"/>
      <c r="H14" s="58"/>
      <c r="I14" s="30"/>
      <c r="J14" s="30"/>
      <c r="K14" s="30"/>
    </row>
    <row r="15" spans="1:11" ht="15.75" customHeight="1">
      <c r="A15" s="30"/>
      <c r="B15" s="43" t="s">
        <v>329</v>
      </c>
      <c r="C15" s="44" t="s">
        <v>330</v>
      </c>
      <c r="D15" s="45" t="s">
        <v>331</v>
      </c>
      <c r="E15" s="82" t="s">
        <v>63</v>
      </c>
      <c r="F15" s="48"/>
      <c r="G15" s="59" t="str">
        <f>HYPERLINK(CONCATENATE(BASE_URL,"0x05j-Testing-Resiliency-Against-Reverse-Engineering.md#testing-device-binding-mstg-resilience-10"),"Testing Device Binding (MSTG-RESILIENCE-10)")</f>
        <v>Testing Device Binding (MSTG-RESILIENCE-10)</v>
      </c>
      <c r="H15" s="51"/>
      <c r="I15" s="30"/>
      <c r="J15" s="30"/>
      <c r="K15" s="30"/>
    </row>
    <row r="16" spans="1:11" ht="15.75" customHeight="1">
      <c r="A16" s="30"/>
      <c r="B16" s="53"/>
      <c r="C16" s="54"/>
      <c r="D16" s="55" t="s">
        <v>332</v>
      </c>
      <c r="E16" s="56"/>
      <c r="F16" s="56"/>
      <c r="G16" s="56"/>
      <c r="H16" s="58"/>
      <c r="I16" s="30"/>
      <c r="J16" s="30"/>
      <c r="K16" s="30"/>
    </row>
    <row r="17" spans="1:11" ht="15.75" customHeight="1">
      <c r="A17" s="30"/>
      <c r="B17" s="43" t="s">
        <v>333</v>
      </c>
      <c r="C17" s="44" t="s">
        <v>334</v>
      </c>
      <c r="D17" s="45" t="s">
        <v>335</v>
      </c>
      <c r="E17" s="82" t="s">
        <v>63</v>
      </c>
      <c r="F17" s="48"/>
      <c r="G17" s="59" t="str">
        <f>HYPERLINK(CONCATENATE(BASE_URL,"0x05j-Testing-Resiliency-Against-Reverse-Engineering.md#testing-obfuscation-mstg-resilience-9"),"Testing Obfuscation (MSTG-RESILIENCE-9)")</f>
        <v>Testing Obfuscation (MSTG-RESILIENCE-9)</v>
      </c>
      <c r="H17" s="51"/>
      <c r="I17" s="30"/>
      <c r="J17" s="30"/>
      <c r="K17" s="30"/>
    </row>
    <row r="18" spans="1:11" ht="15.75" customHeight="1">
      <c r="A18" s="30"/>
      <c r="B18" s="43" t="s">
        <v>336</v>
      </c>
      <c r="C18" s="44" t="s">
        <v>337</v>
      </c>
      <c r="D18" s="45" t="s">
        <v>338</v>
      </c>
      <c r="E18" s="82" t="s">
        <v>63</v>
      </c>
      <c r="F18" s="48"/>
      <c r="G18" s="84" t="s">
        <v>320</v>
      </c>
      <c r="H18" s="51"/>
      <c r="I18" s="30"/>
      <c r="J18" s="30"/>
      <c r="K18" s="30"/>
    </row>
    <row r="19" spans="1:11" ht="15.75" customHeight="1">
      <c r="A19" s="30"/>
      <c r="B19" s="53"/>
      <c r="C19" s="54"/>
      <c r="D19" s="55" t="s">
        <v>339</v>
      </c>
      <c r="E19" s="56"/>
      <c r="F19" s="56"/>
      <c r="G19" s="56"/>
      <c r="H19" s="58"/>
      <c r="I19" s="30"/>
      <c r="J19" s="30"/>
      <c r="K19" s="30"/>
    </row>
    <row r="20" spans="1:11" ht="15.75" customHeight="1">
      <c r="A20" s="30"/>
      <c r="B20" s="43" t="s">
        <v>340</v>
      </c>
      <c r="C20" s="44" t="s">
        <v>341</v>
      </c>
      <c r="D20" s="45" t="s">
        <v>342</v>
      </c>
      <c r="E20" s="82" t="s">
        <v>63</v>
      </c>
      <c r="F20" s="48"/>
      <c r="G20" s="84" t="s">
        <v>320</v>
      </c>
      <c r="H20" s="51"/>
      <c r="I20" s="30"/>
      <c r="J20" s="30"/>
      <c r="K20" s="30"/>
    </row>
    <row r="21" spans="1:11" ht="15.75" customHeight="1">
      <c r="A21" s="30"/>
      <c r="B21" s="69"/>
      <c r="C21" s="70"/>
      <c r="D21" s="71"/>
      <c r="E21" s="72"/>
      <c r="F21" s="72"/>
      <c r="G21" s="72"/>
      <c r="H21" s="73"/>
      <c r="I21" s="30"/>
      <c r="J21" s="30"/>
      <c r="K21" s="30"/>
    </row>
    <row r="22" spans="1:11" ht="15.75" customHeight="1">
      <c r="A22" s="30"/>
      <c r="B22" s="74"/>
      <c r="C22" s="74"/>
      <c r="D22" s="61"/>
      <c r="E22" s="75"/>
      <c r="F22" s="75"/>
      <c r="G22" s="75"/>
      <c r="H22" s="61"/>
      <c r="I22" s="30"/>
      <c r="J22" s="30"/>
      <c r="K22" s="30"/>
    </row>
    <row r="23" spans="1:11" ht="15.75" customHeight="1">
      <c r="A23" s="30"/>
      <c r="B23" s="74"/>
      <c r="C23" s="74"/>
      <c r="D23" s="61"/>
      <c r="E23" s="75"/>
      <c r="F23" s="75"/>
      <c r="G23" s="75"/>
      <c r="H23" s="61"/>
      <c r="I23" s="30"/>
      <c r="J23" s="30"/>
      <c r="K23" s="30"/>
    </row>
    <row r="24" spans="1:11" ht="15.75" customHeight="1">
      <c r="A24" s="30"/>
      <c r="B24" s="76" t="s">
        <v>287</v>
      </c>
      <c r="C24" s="76"/>
      <c r="D24" s="61"/>
      <c r="E24" s="75"/>
      <c r="F24" s="75"/>
      <c r="G24" s="75"/>
      <c r="H24" s="61"/>
      <c r="I24" s="30"/>
      <c r="J24" s="30"/>
      <c r="K24" s="30"/>
    </row>
    <row r="25" spans="1:11" ht="15.75" customHeight="1">
      <c r="A25" s="30"/>
      <c r="B25" s="77" t="s">
        <v>288</v>
      </c>
      <c r="C25" s="77"/>
      <c r="D25" s="78" t="s">
        <v>289</v>
      </c>
      <c r="E25" s="75"/>
      <c r="F25" s="75"/>
      <c r="G25" s="75"/>
      <c r="H25" s="61"/>
      <c r="I25" s="30"/>
      <c r="J25" s="30"/>
      <c r="K25" s="30"/>
    </row>
    <row r="26" spans="1:11" ht="15.75" customHeight="1">
      <c r="A26" s="30"/>
      <c r="B26" s="79" t="s">
        <v>290</v>
      </c>
      <c r="C26" s="79"/>
      <c r="D26" s="80" t="s">
        <v>291</v>
      </c>
      <c r="E26" s="75"/>
      <c r="F26" s="75"/>
      <c r="G26" s="75"/>
      <c r="H26" s="61"/>
      <c r="I26" s="30"/>
      <c r="J26" s="30"/>
      <c r="K26" s="30"/>
    </row>
    <row r="27" spans="1:11" ht="15.75" customHeight="1">
      <c r="A27" s="30"/>
      <c r="B27" s="79" t="s">
        <v>292</v>
      </c>
      <c r="C27" s="79"/>
      <c r="D27" s="80" t="s">
        <v>293</v>
      </c>
      <c r="E27" s="75"/>
      <c r="F27" s="75"/>
      <c r="G27" s="75"/>
      <c r="H27" s="61"/>
      <c r="I27" s="30"/>
      <c r="J27" s="30"/>
      <c r="K27" s="30"/>
    </row>
    <row r="28" spans="1:11" ht="15.75" customHeight="1">
      <c r="A28" s="30"/>
      <c r="B28" s="79" t="s">
        <v>76</v>
      </c>
      <c r="C28" s="79"/>
      <c r="D28" s="80" t="s">
        <v>294</v>
      </c>
      <c r="E28" s="75"/>
      <c r="F28" s="75"/>
      <c r="G28" s="75"/>
      <c r="H28" s="61"/>
      <c r="I28" s="30"/>
      <c r="J28" s="30"/>
      <c r="K28" s="30"/>
    </row>
    <row r="29" spans="1:11" ht="15.75" customHeight="1">
      <c r="A29" s="30"/>
      <c r="B29" s="74"/>
      <c r="C29" s="74"/>
      <c r="D29" s="61"/>
      <c r="E29" s="75"/>
      <c r="F29" s="75"/>
      <c r="G29" s="75"/>
      <c r="H29" s="61"/>
      <c r="I29" s="30"/>
      <c r="J29" s="30"/>
      <c r="K29" s="30"/>
    </row>
    <row r="30" spans="1:11" ht="15.75" customHeight="1">
      <c r="A30" s="30"/>
      <c r="B30" s="74"/>
      <c r="C30" s="74"/>
      <c r="D30" s="61"/>
      <c r="E30" s="75"/>
      <c r="F30" s="75"/>
      <c r="G30" s="75"/>
      <c r="H30" s="61"/>
      <c r="I30" s="30"/>
      <c r="J30" s="30"/>
      <c r="K30" s="30"/>
    </row>
    <row r="31" spans="1:11" ht="15.75" customHeight="1">
      <c r="A31" s="30"/>
      <c r="B31" s="74"/>
      <c r="C31" s="74"/>
      <c r="D31" s="61"/>
      <c r="E31" s="75"/>
      <c r="F31" s="75"/>
      <c r="G31" s="75"/>
      <c r="H31" s="61"/>
      <c r="I31" s="30"/>
      <c r="J31" s="30"/>
      <c r="K31" s="30"/>
    </row>
    <row r="32" spans="1:11" ht="15.75" customHeight="1">
      <c r="A32" s="30"/>
      <c r="B32" s="31"/>
      <c r="C32" s="31"/>
      <c r="D32" s="32"/>
      <c r="E32" s="30"/>
      <c r="F32" s="30"/>
      <c r="G32" s="30"/>
      <c r="H32" s="32"/>
      <c r="I32" s="30"/>
      <c r="J32" s="30"/>
      <c r="K32" s="30"/>
    </row>
    <row r="33" spans="1:11" ht="15.75" customHeight="1">
      <c r="A33" s="30"/>
      <c r="B33" s="31"/>
      <c r="C33" s="31"/>
      <c r="D33" s="32"/>
      <c r="E33" s="30"/>
      <c r="F33" s="30"/>
      <c r="G33" s="30"/>
      <c r="H33" s="32"/>
      <c r="I33" s="30"/>
      <c r="J33" s="30"/>
      <c r="K33" s="30"/>
    </row>
    <row r="34" spans="1:11" ht="15.75" customHeight="1">
      <c r="A34" s="30"/>
      <c r="B34" s="31"/>
      <c r="C34" s="31"/>
      <c r="D34" s="32"/>
      <c r="E34" s="30"/>
      <c r="F34" s="30"/>
      <c r="G34" s="30"/>
      <c r="H34" s="32"/>
      <c r="I34" s="30"/>
      <c r="J34" s="30"/>
      <c r="K34" s="30"/>
    </row>
    <row r="35" spans="1:11" ht="15.75" customHeight="1">
      <c r="A35" s="30"/>
      <c r="B35" s="31"/>
      <c r="C35" s="31"/>
      <c r="D35" s="32"/>
      <c r="E35" s="30"/>
      <c r="F35" s="30"/>
      <c r="G35" s="30"/>
      <c r="H35" s="32"/>
      <c r="I35" s="30"/>
      <c r="J35" s="30"/>
      <c r="K35" s="30"/>
    </row>
    <row r="36" spans="1:11" ht="15.75" customHeight="1">
      <c r="A36" s="30"/>
      <c r="B36" s="31"/>
      <c r="C36" s="31"/>
      <c r="D36" s="32"/>
      <c r="E36" s="30"/>
      <c r="F36" s="30"/>
      <c r="G36" s="30"/>
      <c r="H36" s="32"/>
      <c r="I36" s="30"/>
      <c r="J36" s="30"/>
      <c r="K36" s="30"/>
    </row>
    <row r="37" spans="1:11" ht="15.75" customHeight="1">
      <c r="A37" s="30"/>
      <c r="B37" s="31"/>
      <c r="C37" s="31"/>
      <c r="D37" s="32"/>
      <c r="E37" s="30"/>
      <c r="F37" s="30"/>
      <c r="G37" s="30"/>
      <c r="H37" s="32"/>
      <c r="I37" s="30"/>
      <c r="J37" s="30"/>
      <c r="K37" s="30"/>
    </row>
    <row r="38" spans="1:11" ht="15.75" customHeight="1">
      <c r="A38" s="30"/>
      <c r="B38" s="31"/>
      <c r="C38" s="31"/>
      <c r="D38" s="32"/>
      <c r="E38" s="30"/>
      <c r="F38" s="30"/>
      <c r="G38" s="30"/>
      <c r="H38" s="32"/>
      <c r="I38" s="30"/>
      <c r="J38" s="30"/>
      <c r="K38" s="30"/>
    </row>
    <row r="39" spans="1:11" ht="15.75" customHeight="1">
      <c r="A39" s="30"/>
      <c r="B39" s="31"/>
      <c r="C39" s="31"/>
      <c r="D39" s="32"/>
      <c r="E39" s="30"/>
      <c r="F39" s="30"/>
      <c r="G39" s="30"/>
      <c r="H39" s="32"/>
      <c r="I39" s="30"/>
      <c r="J39" s="30"/>
      <c r="K39" s="30"/>
    </row>
    <row r="40" spans="1:11" ht="15.75" customHeight="1">
      <c r="A40" s="30"/>
      <c r="B40" s="31"/>
      <c r="C40" s="31"/>
      <c r="D40" s="32"/>
      <c r="E40" s="30"/>
      <c r="F40" s="30"/>
      <c r="G40" s="30"/>
      <c r="H40" s="32"/>
      <c r="I40" s="30"/>
      <c r="J40" s="30"/>
      <c r="K40" s="30"/>
    </row>
    <row r="41" spans="1:11" ht="15.75" customHeight="1">
      <c r="A41" s="30"/>
      <c r="B41" s="31"/>
      <c r="C41" s="31"/>
      <c r="D41" s="32"/>
      <c r="E41" s="30"/>
      <c r="F41" s="30"/>
      <c r="G41" s="30"/>
      <c r="H41" s="32"/>
      <c r="I41" s="30"/>
      <c r="J41" s="30"/>
      <c r="K41" s="30"/>
    </row>
    <row r="42" spans="1:11" ht="15.75" customHeight="1">
      <c r="A42" s="30"/>
      <c r="B42" s="31"/>
      <c r="C42" s="31"/>
      <c r="D42" s="32"/>
      <c r="E42" s="30"/>
      <c r="F42" s="30"/>
      <c r="G42" s="30"/>
      <c r="H42" s="32"/>
      <c r="I42" s="30"/>
      <c r="J42" s="30"/>
      <c r="K42" s="30"/>
    </row>
    <row r="43" spans="1:11" ht="15.75" customHeight="1">
      <c r="A43" s="30"/>
      <c r="B43" s="31"/>
      <c r="C43" s="31"/>
      <c r="D43" s="32"/>
      <c r="E43" s="30"/>
      <c r="F43" s="30"/>
      <c r="G43" s="30"/>
      <c r="H43" s="32"/>
      <c r="I43" s="30"/>
      <c r="J43" s="30"/>
      <c r="K43" s="30"/>
    </row>
    <row r="44" spans="1:11" ht="15.75" customHeight="1">
      <c r="A44" s="30"/>
      <c r="B44" s="31"/>
      <c r="C44" s="31"/>
      <c r="D44" s="32"/>
      <c r="E44" s="30"/>
      <c r="F44" s="30"/>
      <c r="G44" s="30"/>
      <c r="H44" s="32"/>
      <c r="I44" s="30"/>
      <c r="J44" s="30"/>
      <c r="K44" s="30"/>
    </row>
    <row r="45" spans="1:11" ht="15.75" customHeight="1">
      <c r="A45" s="30"/>
      <c r="B45" s="31"/>
      <c r="C45" s="31"/>
      <c r="D45" s="32"/>
      <c r="E45" s="30"/>
      <c r="F45" s="30"/>
      <c r="G45" s="30"/>
      <c r="H45" s="32"/>
      <c r="I45" s="30"/>
      <c r="J45" s="30"/>
      <c r="K45" s="30"/>
    </row>
    <row r="46" spans="1:11" ht="15.75" customHeight="1">
      <c r="A46" s="30"/>
      <c r="B46" s="31"/>
      <c r="C46" s="31"/>
      <c r="D46" s="32"/>
      <c r="E46" s="30"/>
      <c r="F46" s="30"/>
      <c r="G46" s="30"/>
      <c r="H46" s="32"/>
      <c r="I46" s="30"/>
      <c r="J46" s="30"/>
      <c r="K46" s="30"/>
    </row>
    <row r="47" spans="1:11" ht="15.75" customHeight="1">
      <c r="A47" s="30"/>
      <c r="B47" s="31"/>
      <c r="C47" s="31"/>
      <c r="D47" s="32"/>
      <c r="E47" s="30"/>
      <c r="F47" s="30"/>
      <c r="G47" s="30"/>
      <c r="H47" s="32"/>
      <c r="I47" s="30"/>
      <c r="J47" s="30"/>
      <c r="K47" s="30"/>
    </row>
    <row r="48" spans="1:11" ht="15.75" customHeight="1">
      <c r="A48" s="30"/>
      <c r="B48" s="31"/>
      <c r="C48" s="31"/>
      <c r="D48" s="32"/>
      <c r="E48" s="30"/>
      <c r="F48" s="30"/>
      <c r="G48" s="30"/>
      <c r="H48" s="32"/>
      <c r="I48" s="30"/>
      <c r="J48" s="30"/>
      <c r="K48" s="30"/>
    </row>
    <row r="49" spans="1:11" ht="15.75" customHeight="1">
      <c r="A49" s="30"/>
      <c r="B49" s="31"/>
      <c r="C49" s="31"/>
      <c r="D49" s="32"/>
      <c r="E49" s="30"/>
      <c r="F49" s="30"/>
      <c r="G49" s="30"/>
      <c r="H49" s="32"/>
      <c r="I49" s="30"/>
      <c r="J49" s="30"/>
      <c r="K49" s="30"/>
    </row>
    <row r="50" spans="1:11" ht="15.75" customHeight="1">
      <c r="A50" s="30"/>
      <c r="B50" s="31"/>
      <c r="C50" s="31"/>
      <c r="D50" s="32"/>
      <c r="E50" s="30"/>
      <c r="F50" s="30"/>
      <c r="G50" s="30"/>
      <c r="H50" s="32"/>
      <c r="I50" s="30"/>
      <c r="J50" s="30"/>
      <c r="K50" s="30"/>
    </row>
    <row r="51" spans="1:11" ht="15.75" customHeight="1">
      <c r="A51" s="30"/>
      <c r="B51" s="31"/>
      <c r="C51" s="31"/>
      <c r="D51" s="32"/>
      <c r="E51" s="30"/>
      <c r="F51" s="30"/>
      <c r="G51" s="30"/>
      <c r="H51" s="32"/>
      <c r="I51" s="30"/>
      <c r="J51" s="30"/>
      <c r="K51" s="30"/>
    </row>
    <row r="52" spans="1:11" ht="15.75" customHeight="1">
      <c r="A52" s="30"/>
      <c r="B52" s="31"/>
      <c r="C52" s="31"/>
      <c r="D52" s="32"/>
      <c r="E52" s="30"/>
      <c r="F52" s="30"/>
      <c r="G52" s="30"/>
      <c r="H52" s="32"/>
      <c r="I52" s="30"/>
      <c r="J52" s="30"/>
      <c r="K52" s="30"/>
    </row>
    <row r="53" spans="1:11" ht="15.75" customHeight="1">
      <c r="A53" s="30"/>
      <c r="B53" s="31"/>
      <c r="C53" s="31"/>
      <c r="D53" s="32"/>
      <c r="E53" s="30"/>
      <c r="F53" s="30"/>
      <c r="G53" s="30"/>
      <c r="H53" s="32"/>
      <c r="I53" s="30"/>
      <c r="J53" s="30"/>
      <c r="K53" s="30"/>
    </row>
    <row r="54" spans="1:11" ht="15.75" customHeight="1">
      <c r="A54" s="30"/>
      <c r="B54" s="31"/>
      <c r="C54" s="31"/>
      <c r="D54" s="32"/>
      <c r="E54" s="30"/>
      <c r="F54" s="30"/>
      <c r="G54" s="30"/>
      <c r="H54" s="32"/>
      <c r="I54" s="30"/>
      <c r="J54" s="30"/>
      <c r="K54" s="30"/>
    </row>
    <row r="55" spans="1:11" ht="15.75" customHeight="1">
      <c r="A55" s="30"/>
      <c r="B55" s="31"/>
      <c r="C55" s="31"/>
      <c r="D55" s="32"/>
      <c r="E55" s="30"/>
      <c r="F55" s="30"/>
      <c r="G55" s="30"/>
      <c r="H55" s="32"/>
      <c r="I55" s="30"/>
      <c r="J55" s="30"/>
      <c r="K55" s="30"/>
    </row>
    <row r="56" spans="1:11" ht="15.75" customHeight="1">
      <c r="A56" s="30"/>
      <c r="B56" s="31"/>
      <c r="C56" s="31"/>
      <c r="D56" s="32"/>
      <c r="E56" s="30"/>
      <c r="F56" s="30"/>
      <c r="G56" s="30"/>
      <c r="H56" s="32"/>
      <c r="I56" s="30"/>
      <c r="J56" s="30"/>
      <c r="K56" s="30"/>
    </row>
    <row r="57" spans="1:11" ht="15.75" customHeight="1">
      <c r="A57" s="30"/>
      <c r="B57" s="31"/>
      <c r="C57" s="31"/>
      <c r="D57" s="32"/>
      <c r="E57" s="30"/>
      <c r="F57" s="30"/>
      <c r="G57" s="30"/>
      <c r="H57" s="32"/>
      <c r="I57" s="30"/>
      <c r="J57" s="30"/>
      <c r="K57" s="30"/>
    </row>
    <row r="58" spans="1:11" ht="15.75" customHeight="1">
      <c r="A58" s="30"/>
      <c r="B58" s="31"/>
      <c r="C58" s="31"/>
      <c r="D58" s="32"/>
      <c r="E58" s="30"/>
      <c r="F58" s="30"/>
      <c r="G58" s="30"/>
      <c r="H58" s="32"/>
      <c r="I58" s="30"/>
      <c r="J58" s="30"/>
      <c r="K58" s="30"/>
    </row>
    <row r="59" spans="1:11" ht="15.75" customHeight="1">
      <c r="A59" s="30"/>
      <c r="B59" s="31"/>
      <c r="C59" s="31"/>
      <c r="D59" s="32"/>
      <c r="E59" s="30"/>
      <c r="F59" s="30"/>
      <c r="G59" s="30"/>
      <c r="H59" s="32"/>
      <c r="I59" s="30"/>
      <c r="J59" s="30"/>
      <c r="K59" s="30"/>
    </row>
    <row r="60" spans="1:11" ht="15.75" customHeight="1">
      <c r="A60" s="30"/>
      <c r="B60" s="31"/>
      <c r="C60" s="31"/>
      <c r="D60" s="32"/>
      <c r="E60" s="30"/>
      <c r="F60" s="30"/>
      <c r="G60" s="30"/>
      <c r="H60" s="32"/>
      <c r="I60" s="30"/>
      <c r="J60" s="30"/>
      <c r="K60" s="30"/>
    </row>
    <row r="61" spans="1:11" ht="15.75" customHeight="1">
      <c r="A61" s="30"/>
      <c r="B61" s="31"/>
      <c r="C61" s="31"/>
      <c r="D61" s="32"/>
      <c r="E61" s="30"/>
      <c r="F61" s="30"/>
      <c r="G61" s="30"/>
      <c r="H61" s="32"/>
      <c r="I61" s="30"/>
      <c r="J61" s="30"/>
      <c r="K61" s="30"/>
    </row>
    <row r="62" spans="1:11" ht="15.75" customHeight="1">
      <c r="A62" s="30"/>
      <c r="B62" s="31"/>
      <c r="C62" s="31"/>
      <c r="D62" s="32"/>
      <c r="E62" s="30"/>
      <c r="F62" s="30"/>
      <c r="G62" s="30"/>
      <c r="H62" s="32"/>
      <c r="I62" s="30"/>
      <c r="J62" s="30"/>
      <c r="K62" s="30"/>
    </row>
    <row r="63" spans="1:11" ht="15.75" customHeight="1">
      <c r="A63" s="30"/>
      <c r="B63" s="31"/>
      <c r="C63" s="31"/>
      <c r="D63" s="32"/>
      <c r="E63" s="30"/>
      <c r="F63" s="30"/>
      <c r="G63" s="30"/>
      <c r="H63" s="32"/>
      <c r="I63" s="30"/>
      <c r="J63" s="30"/>
      <c r="K63" s="30"/>
    </row>
    <row r="64" spans="1:11" ht="15.75" customHeight="1">
      <c r="A64" s="30"/>
      <c r="B64" s="31"/>
      <c r="C64" s="31"/>
      <c r="D64" s="32"/>
      <c r="E64" s="30"/>
      <c r="F64" s="30"/>
      <c r="G64" s="30"/>
      <c r="H64" s="32"/>
      <c r="I64" s="30"/>
      <c r="J64" s="30"/>
      <c r="K64" s="30"/>
    </row>
    <row r="65" spans="1:11" ht="15.75" customHeight="1">
      <c r="A65" s="30"/>
      <c r="B65" s="31"/>
      <c r="C65" s="31"/>
      <c r="D65" s="32"/>
      <c r="E65" s="30"/>
      <c r="F65" s="30"/>
      <c r="G65" s="30"/>
      <c r="H65" s="32"/>
      <c r="I65" s="30"/>
      <c r="J65" s="30"/>
      <c r="K65" s="30"/>
    </row>
    <row r="66" spans="1:11" ht="15.75" customHeight="1">
      <c r="A66" s="30"/>
      <c r="B66" s="31"/>
      <c r="C66" s="31"/>
      <c r="D66" s="32"/>
      <c r="E66" s="30"/>
      <c r="F66" s="30"/>
      <c r="G66" s="30"/>
      <c r="H66" s="32"/>
      <c r="I66" s="30"/>
      <c r="J66" s="30"/>
      <c r="K66" s="30"/>
    </row>
    <row r="67" spans="1:11" ht="15.75" customHeight="1">
      <c r="A67" s="30"/>
      <c r="B67" s="31"/>
      <c r="C67" s="31"/>
      <c r="D67" s="32"/>
      <c r="E67" s="30"/>
      <c r="F67" s="30"/>
      <c r="G67" s="30"/>
      <c r="H67" s="32"/>
      <c r="I67" s="30"/>
      <c r="J67" s="30"/>
      <c r="K67" s="30"/>
    </row>
    <row r="68" spans="1:11" ht="15.75" customHeight="1">
      <c r="A68" s="30"/>
      <c r="B68" s="31"/>
      <c r="C68" s="31"/>
      <c r="D68" s="32"/>
      <c r="E68" s="30"/>
      <c r="F68" s="30"/>
      <c r="G68" s="30"/>
      <c r="H68" s="32"/>
      <c r="I68" s="30"/>
      <c r="J68" s="30"/>
      <c r="K68" s="30"/>
    </row>
    <row r="69" spans="1:11" ht="15.75" customHeight="1">
      <c r="A69" s="30"/>
      <c r="B69" s="31"/>
      <c r="C69" s="31"/>
      <c r="D69" s="32"/>
      <c r="E69" s="30"/>
      <c r="F69" s="30"/>
      <c r="G69" s="30"/>
      <c r="H69" s="32"/>
      <c r="I69" s="30"/>
      <c r="J69" s="30"/>
      <c r="K69" s="30"/>
    </row>
    <row r="70" spans="1:11" ht="15.75" customHeight="1">
      <c r="A70" s="30"/>
      <c r="B70" s="31"/>
      <c r="C70" s="31"/>
      <c r="D70" s="32"/>
      <c r="E70" s="30"/>
      <c r="F70" s="30"/>
      <c r="G70" s="30"/>
      <c r="H70" s="32"/>
      <c r="I70" s="30"/>
      <c r="J70" s="30"/>
      <c r="K70" s="30"/>
    </row>
    <row r="71" spans="1:11" ht="15.75" customHeight="1">
      <c r="A71" s="30"/>
      <c r="B71" s="31"/>
      <c r="C71" s="31"/>
      <c r="D71" s="32"/>
      <c r="E71" s="30"/>
      <c r="F71" s="30"/>
      <c r="G71" s="30"/>
      <c r="H71" s="32"/>
      <c r="I71" s="30"/>
      <c r="J71" s="30"/>
      <c r="K71" s="30"/>
    </row>
    <row r="72" spans="1:11" ht="15.75" customHeight="1">
      <c r="A72" s="30"/>
      <c r="B72" s="31"/>
      <c r="C72" s="31"/>
      <c r="D72" s="32"/>
      <c r="E72" s="30"/>
      <c r="F72" s="30"/>
      <c r="G72" s="30"/>
      <c r="H72" s="32"/>
      <c r="I72" s="30"/>
      <c r="J72" s="30"/>
      <c r="K72" s="30"/>
    </row>
    <row r="73" spans="1:11" ht="15.75" customHeight="1">
      <c r="A73" s="30"/>
      <c r="B73" s="31"/>
      <c r="C73" s="31"/>
      <c r="D73" s="32"/>
      <c r="E73" s="30"/>
      <c r="F73" s="30"/>
      <c r="G73" s="30"/>
      <c r="H73" s="32"/>
      <c r="I73" s="30"/>
      <c r="J73" s="30"/>
      <c r="K73" s="30"/>
    </row>
    <row r="74" spans="1:11" ht="15.75" customHeight="1">
      <c r="A74" s="30"/>
      <c r="B74" s="31"/>
      <c r="C74" s="31"/>
      <c r="D74" s="32"/>
      <c r="E74" s="30"/>
      <c r="F74" s="30"/>
      <c r="G74" s="30"/>
      <c r="H74" s="32"/>
      <c r="I74" s="30"/>
      <c r="J74" s="30"/>
      <c r="K74" s="30"/>
    </row>
    <row r="75" spans="1:11" ht="15.75" customHeight="1">
      <c r="A75" s="30"/>
      <c r="B75" s="31"/>
      <c r="C75" s="31"/>
      <c r="D75" s="32"/>
      <c r="E75" s="30"/>
      <c r="F75" s="30"/>
      <c r="G75" s="30"/>
      <c r="H75" s="32"/>
      <c r="I75" s="30"/>
      <c r="J75" s="30"/>
      <c r="K75" s="30"/>
    </row>
    <row r="76" spans="1:11" ht="15.75" customHeight="1">
      <c r="A76" s="30"/>
      <c r="B76" s="31"/>
      <c r="C76" s="31"/>
      <c r="D76" s="32"/>
      <c r="E76" s="30"/>
      <c r="F76" s="30"/>
      <c r="G76" s="30"/>
      <c r="H76" s="32"/>
      <c r="I76" s="30"/>
      <c r="J76" s="30"/>
      <c r="K76" s="30"/>
    </row>
    <row r="77" spans="1:11" ht="15.75" customHeight="1">
      <c r="A77" s="30"/>
      <c r="B77" s="31"/>
      <c r="C77" s="31"/>
      <c r="D77" s="32"/>
      <c r="E77" s="30"/>
      <c r="F77" s="30"/>
      <c r="G77" s="30"/>
      <c r="H77" s="32"/>
      <c r="I77" s="30"/>
      <c r="J77" s="30"/>
      <c r="K77" s="30"/>
    </row>
    <row r="78" spans="1:11" ht="15.75" customHeight="1">
      <c r="A78" s="30"/>
      <c r="B78" s="31"/>
      <c r="C78" s="31"/>
      <c r="D78" s="32"/>
      <c r="E78" s="30"/>
      <c r="F78" s="30"/>
      <c r="G78" s="30"/>
      <c r="H78" s="32"/>
      <c r="I78" s="30"/>
      <c r="J78" s="30"/>
      <c r="K78" s="30"/>
    </row>
    <row r="79" spans="1:11" ht="15.75" customHeight="1">
      <c r="A79" s="30"/>
      <c r="B79" s="31"/>
      <c r="C79" s="31"/>
      <c r="D79" s="32"/>
      <c r="E79" s="30"/>
      <c r="F79" s="30"/>
      <c r="G79" s="30"/>
      <c r="H79" s="32"/>
      <c r="I79" s="30"/>
      <c r="J79" s="30"/>
      <c r="K79" s="30"/>
    </row>
    <row r="80" spans="1:11" ht="15.75" customHeight="1">
      <c r="A80" s="30"/>
      <c r="B80" s="31"/>
      <c r="C80" s="31"/>
      <c r="D80" s="32"/>
      <c r="E80" s="30"/>
      <c r="F80" s="30"/>
      <c r="G80" s="30"/>
      <c r="H80" s="32"/>
      <c r="I80" s="30"/>
      <c r="J80" s="30"/>
      <c r="K80" s="30"/>
    </row>
    <row r="81" spans="1:11" ht="15.75" customHeight="1">
      <c r="A81" s="30"/>
      <c r="B81" s="31"/>
      <c r="C81" s="31"/>
      <c r="D81" s="32"/>
      <c r="E81" s="30"/>
      <c r="F81" s="30"/>
      <c r="G81" s="30"/>
      <c r="H81" s="32"/>
      <c r="I81" s="30"/>
      <c r="J81" s="30"/>
      <c r="K81" s="30"/>
    </row>
    <row r="82" spans="1:11" ht="15.75" customHeight="1">
      <c r="A82" s="30"/>
      <c r="B82" s="31"/>
      <c r="C82" s="31"/>
      <c r="D82" s="32"/>
      <c r="E82" s="30"/>
      <c r="F82" s="30"/>
      <c r="G82" s="30"/>
      <c r="H82" s="32"/>
      <c r="I82" s="30"/>
      <c r="J82" s="30"/>
      <c r="K82" s="30"/>
    </row>
    <row r="83" spans="1:11" ht="15.75" customHeight="1">
      <c r="A83" s="30"/>
      <c r="B83" s="31"/>
      <c r="C83" s="31"/>
      <c r="D83" s="32"/>
      <c r="E83" s="30"/>
      <c r="F83" s="30"/>
      <c r="G83" s="30"/>
      <c r="H83" s="32"/>
      <c r="I83" s="30"/>
      <c r="J83" s="30"/>
      <c r="K83" s="30"/>
    </row>
    <row r="84" spans="1:11" ht="15.75" customHeight="1">
      <c r="A84" s="30"/>
      <c r="B84" s="31"/>
      <c r="C84" s="31"/>
      <c r="D84" s="32"/>
      <c r="E84" s="30"/>
      <c r="F84" s="30"/>
      <c r="G84" s="30"/>
      <c r="H84" s="32"/>
      <c r="I84" s="30"/>
      <c r="J84" s="30"/>
      <c r="K84" s="30"/>
    </row>
    <row r="85" spans="1:11" ht="15.75" customHeight="1">
      <c r="A85" s="30"/>
      <c r="B85" s="31"/>
      <c r="C85" s="31"/>
      <c r="D85" s="32"/>
      <c r="E85" s="30"/>
      <c r="F85" s="30"/>
      <c r="G85" s="30"/>
      <c r="H85" s="32"/>
      <c r="I85" s="30"/>
      <c r="J85" s="30"/>
      <c r="K85" s="30"/>
    </row>
    <row r="86" spans="1:11" ht="15.75" customHeight="1">
      <c r="A86" s="30"/>
      <c r="B86" s="31"/>
      <c r="C86" s="31"/>
      <c r="D86" s="32"/>
      <c r="E86" s="30"/>
      <c r="F86" s="30"/>
      <c r="G86" s="30"/>
      <c r="H86" s="32"/>
      <c r="I86" s="30"/>
      <c r="J86" s="30"/>
      <c r="K86" s="30"/>
    </row>
    <row r="87" spans="1:11" ht="15.75" customHeight="1">
      <c r="A87" s="30"/>
      <c r="B87" s="31"/>
      <c r="C87" s="31"/>
      <c r="D87" s="32"/>
      <c r="E87" s="30"/>
      <c r="F87" s="30"/>
      <c r="G87" s="30"/>
      <c r="H87" s="32"/>
      <c r="I87" s="30"/>
      <c r="J87" s="30"/>
      <c r="K87" s="30"/>
    </row>
    <row r="88" spans="1:11" ht="15.75" customHeight="1">
      <c r="A88" s="30"/>
      <c r="B88" s="31"/>
      <c r="C88" s="31"/>
      <c r="D88" s="32"/>
      <c r="E88" s="30"/>
      <c r="F88" s="30"/>
      <c r="G88" s="30"/>
      <c r="H88" s="32"/>
      <c r="I88" s="30"/>
      <c r="J88" s="30"/>
      <c r="K88" s="30"/>
    </row>
    <row r="89" spans="1:11" ht="15.75" customHeight="1">
      <c r="A89" s="30"/>
      <c r="B89" s="31"/>
      <c r="C89" s="31"/>
      <c r="D89" s="32"/>
      <c r="E89" s="30"/>
      <c r="F89" s="30"/>
      <c r="G89" s="30"/>
      <c r="H89" s="32"/>
      <c r="I89" s="30"/>
      <c r="J89" s="30"/>
      <c r="K89" s="30"/>
    </row>
    <row r="90" spans="1:11" ht="15.75" customHeight="1">
      <c r="A90" s="30"/>
      <c r="B90" s="31"/>
      <c r="C90" s="31"/>
      <c r="D90" s="32"/>
      <c r="E90" s="30"/>
      <c r="F90" s="30"/>
      <c r="G90" s="30"/>
      <c r="H90" s="32"/>
      <c r="I90" s="30"/>
      <c r="J90" s="30"/>
      <c r="K90" s="30"/>
    </row>
    <row r="91" spans="1:11" ht="15.75" customHeight="1">
      <c r="A91" s="30"/>
      <c r="B91" s="31"/>
      <c r="C91" s="31"/>
      <c r="D91" s="32"/>
      <c r="E91" s="30"/>
      <c r="F91" s="30"/>
      <c r="G91" s="30"/>
      <c r="H91" s="32"/>
      <c r="I91" s="30"/>
      <c r="J91" s="30"/>
      <c r="K91" s="30"/>
    </row>
    <row r="92" spans="1:11" ht="15.75" customHeight="1">
      <c r="A92" s="30"/>
      <c r="B92" s="31"/>
      <c r="C92" s="31"/>
      <c r="D92" s="32"/>
      <c r="E92" s="30"/>
      <c r="F92" s="30"/>
      <c r="G92" s="30"/>
      <c r="H92" s="32"/>
      <c r="I92" s="30"/>
      <c r="J92" s="30"/>
      <c r="K92" s="30"/>
    </row>
    <row r="93" spans="1:11" ht="15.75" customHeight="1">
      <c r="A93" s="30"/>
      <c r="B93" s="31"/>
      <c r="C93" s="31"/>
      <c r="D93" s="32"/>
      <c r="E93" s="30"/>
      <c r="F93" s="30"/>
      <c r="G93" s="30"/>
      <c r="H93" s="32"/>
      <c r="I93" s="30"/>
      <c r="J93" s="30"/>
      <c r="K93" s="30"/>
    </row>
    <row r="94" spans="1:11" ht="15.75" customHeight="1">
      <c r="A94" s="30"/>
      <c r="B94" s="31"/>
      <c r="C94" s="31"/>
      <c r="D94" s="32"/>
      <c r="E94" s="30"/>
      <c r="F94" s="30"/>
      <c r="G94" s="30"/>
      <c r="H94" s="32"/>
      <c r="I94" s="30"/>
      <c r="J94" s="30"/>
      <c r="K94" s="30"/>
    </row>
    <row r="95" spans="1:11" ht="15.75" customHeight="1">
      <c r="A95" s="30"/>
      <c r="B95" s="31"/>
      <c r="C95" s="31"/>
      <c r="D95" s="32"/>
      <c r="E95" s="30"/>
      <c r="F95" s="30"/>
      <c r="G95" s="30"/>
      <c r="H95" s="32"/>
      <c r="I95" s="30"/>
      <c r="J95" s="30"/>
      <c r="K95" s="30"/>
    </row>
    <row r="96" spans="1:11" ht="15.75" customHeight="1">
      <c r="A96" s="30"/>
      <c r="B96" s="31"/>
      <c r="C96" s="31"/>
      <c r="D96" s="32"/>
      <c r="E96" s="30"/>
      <c r="F96" s="30"/>
      <c r="G96" s="30"/>
      <c r="H96" s="32"/>
      <c r="I96" s="30"/>
      <c r="J96" s="30"/>
      <c r="K96" s="30"/>
    </row>
    <row r="97" spans="1:11" ht="15.75" customHeight="1">
      <c r="A97" s="30"/>
      <c r="B97" s="31"/>
      <c r="C97" s="31"/>
      <c r="D97" s="32"/>
      <c r="E97" s="30"/>
      <c r="F97" s="30"/>
      <c r="G97" s="30"/>
      <c r="H97" s="32"/>
      <c r="I97" s="30"/>
      <c r="J97" s="30"/>
      <c r="K97" s="30"/>
    </row>
    <row r="98" spans="1:11" ht="15.75" customHeight="1">
      <c r="A98" s="30"/>
      <c r="B98" s="31"/>
      <c r="C98" s="31"/>
      <c r="D98" s="32"/>
      <c r="E98" s="30"/>
      <c r="F98" s="30"/>
      <c r="G98" s="30"/>
      <c r="H98" s="32"/>
      <c r="I98" s="30"/>
      <c r="J98" s="30"/>
      <c r="K98" s="30"/>
    </row>
    <row r="99" spans="1:11" ht="15.75" customHeight="1">
      <c r="A99" s="30"/>
      <c r="B99" s="31"/>
      <c r="C99" s="31"/>
      <c r="D99" s="32"/>
      <c r="E99" s="30"/>
      <c r="F99" s="30"/>
      <c r="G99" s="30"/>
      <c r="H99" s="32"/>
      <c r="I99" s="30"/>
      <c r="J99" s="30"/>
      <c r="K99" s="30"/>
    </row>
    <row r="100" spans="1:11" ht="15.75" customHeight="1">
      <c r="A100" s="30"/>
      <c r="B100" s="31"/>
      <c r="C100" s="31"/>
      <c r="D100" s="32"/>
      <c r="E100" s="30"/>
      <c r="F100" s="30"/>
      <c r="G100" s="30"/>
      <c r="H100" s="32"/>
      <c r="I100" s="30"/>
      <c r="J100" s="30"/>
      <c r="K100" s="30"/>
    </row>
  </sheetData>
  <dataValidations count="1">
    <dataValidation type="list" allowBlank="1" showErrorMessage="1" sqref="F5:F13 F15 F17:F18 F20" xr:uid="{00000000-0002-0000-0300-000000000000}">
      <formula1>"Pass,Fail,N/A"</formula1>
    </dataValidation>
  </dataValidations>
  <pageMargins left="0.75" right="0.75" top="1" bottom="1"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0"/>
  <sheetViews>
    <sheetView workbookViewId="0">
      <selection activeCell="G71" sqref="G71"/>
    </sheetView>
  </sheetViews>
  <sheetFormatPr defaultColWidth="12.59765625" defaultRowHeight="15" customHeight="1"/>
  <cols>
    <col min="1" max="1" width="1.8984375" customWidth="1"/>
    <col min="2" max="2" width="8" customWidth="1"/>
    <col min="3" max="3" width="17.8984375" customWidth="1"/>
    <col min="4" max="4" width="97.3984375" customWidth="1"/>
    <col min="5" max="6" width="6.59765625" customWidth="1"/>
    <col min="7" max="7" width="5.59765625" customWidth="1"/>
    <col min="8" max="8" width="91.5" customWidth="1"/>
    <col min="9" max="10" width="75.3984375" customWidth="1"/>
    <col min="11" max="11" width="30.8984375" customWidth="1"/>
    <col min="12" max="12" width="11" customWidth="1"/>
    <col min="13" max="13" width="10.8984375" customWidth="1"/>
  </cols>
  <sheetData>
    <row r="1" spans="1:13" ht="15.75" customHeight="1">
      <c r="A1" s="30"/>
      <c r="B1" s="81" t="s">
        <v>343</v>
      </c>
      <c r="C1" s="81"/>
      <c r="D1" s="32"/>
      <c r="E1" s="30"/>
      <c r="F1" s="30"/>
      <c r="G1" s="30"/>
      <c r="H1" s="32"/>
      <c r="I1" s="32"/>
      <c r="J1" s="32"/>
      <c r="K1" s="32"/>
      <c r="L1" s="30"/>
      <c r="M1" s="30"/>
    </row>
    <row r="2" spans="1:13" ht="15.75" customHeight="1">
      <c r="A2" s="30"/>
      <c r="B2" s="31"/>
      <c r="C2" s="31"/>
      <c r="D2" s="32"/>
      <c r="E2" s="30"/>
      <c r="F2" s="30"/>
      <c r="G2" s="30"/>
      <c r="H2" s="30"/>
      <c r="I2" s="30"/>
      <c r="J2" s="30"/>
      <c r="K2" s="32"/>
      <c r="L2" s="30"/>
      <c r="M2" s="30"/>
    </row>
    <row r="3" spans="1:13" ht="15.75" customHeight="1">
      <c r="A3" s="30"/>
      <c r="B3" s="33" t="s">
        <v>50</v>
      </c>
      <c r="C3" s="34" t="s">
        <v>51</v>
      </c>
      <c r="D3" s="35" t="s">
        <v>52</v>
      </c>
      <c r="E3" s="36" t="s">
        <v>53</v>
      </c>
      <c r="F3" s="36" t="s">
        <v>54</v>
      </c>
      <c r="G3" s="36" t="s">
        <v>55</v>
      </c>
      <c r="H3" s="128" t="s">
        <v>56</v>
      </c>
      <c r="I3" s="130"/>
      <c r="J3" s="129"/>
      <c r="K3" s="37" t="s">
        <v>57</v>
      </c>
      <c r="L3" s="30"/>
      <c r="M3" s="30"/>
    </row>
    <row r="4" spans="1:13" ht="15.75" customHeight="1">
      <c r="A4" s="30"/>
      <c r="B4" s="38" t="s">
        <v>58</v>
      </c>
      <c r="C4" s="39"/>
      <c r="D4" s="40" t="s">
        <v>59</v>
      </c>
      <c r="E4" s="41"/>
      <c r="F4" s="41"/>
      <c r="G4" s="41"/>
      <c r="H4" s="40"/>
      <c r="I4" s="40"/>
      <c r="J4" s="40"/>
      <c r="K4" s="42"/>
      <c r="L4" s="30"/>
      <c r="M4" s="30"/>
    </row>
    <row r="5" spans="1:13" ht="15.75" customHeight="1">
      <c r="A5" s="30"/>
      <c r="B5" s="43" t="s">
        <v>60</v>
      </c>
      <c r="C5" s="44" t="s">
        <v>61</v>
      </c>
      <c r="D5" s="45" t="s">
        <v>62</v>
      </c>
      <c r="E5" s="46" t="s">
        <v>63</v>
      </c>
      <c r="F5" s="47" t="s">
        <v>63</v>
      </c>
      <c r="G5" s="48"/>
      <c r="H5" s="49" t="str">
        <f>HYPERLINK(CONCATENATE( BASE_URL, "0x04b-Mobile-App-Security-Testing.md#architectural-information"), "Architectural Information")</f>
        <v>Architectural Information</v>
      </c>
      <c r="I5" s="50"/>
      <c r="J5" s="50"/>
      <c r="K5" s="51"/>
      <c r="L5" s="30"/>
      <c r="M5" s="30"/>
    </row>
    <row r="6" spans="1:13" ht="15.75" customHeight="1">
      <c r="A6" s="30"/>
      <c r="B6" s="43" t="s">
        <v>64</v>
      </c>
      <c r="C6" s="44" t="s">
        <v>65</v>
      </c>
      <c r="D6" s="45" t="s">
        <v>66</v>
      </c>
      <c r="E6" s="46" t="s">
        <v>63</v>
      </c>
      <c r="F6" s="47" t="s">
        <v>63</v>
      </c>
      <c r="G6" s="48"/>
      <c r="H6" s="49" t="str">
        <f>HYPERLINK(CONCATENATE( BASE_URL, "0x04h-Testing-Code-Quality.md#injection-flaws-mstg-arch-2-and-mstg-platform-2"), "Injection Flaws (MSTG-ARCH-2 and MSTG-PLATFORM-2)")</f>
        <v>Injection Flaws (MSTG-ARCH-2 and MSTG-PLATFORM-2)</v>
      </c>
      <c r="I6" s="59"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59"/>
      <c r="K6" s="51"/>
      <c r="L6" s="30"/>
      <c r="M6" s="30"/>
    </row>
    <row r="7" spans="1:13" ht="15.75" customHeight="1">
      <c r="A7" s="30"/>
      <c r="B7" s="43" t="s">
        <v>67</v>
      </c>
      <c r="C7" s="44" t="s">
        <v>68</v>
      </c>
      <c r="D7" s="45" t="s">
        <v>69</v>
      </c>
      <c r="E7" s="46" t="s">
        <v>63</v>
      </c>
      <c r="F7" s="47" t="s">
        <v>63</v>
      </c>
      <c r="G7" s="48"/>
      <c r="H7" s="49" t="str">
        <f>HYPERLINK(CONCATENATE( BASE_URL, "0x04b-Mobile-App-Security-Testing.md#architectural-information"), "Architectural Information")</f>
        <v>Architectural Information</v>
      </c>
      <c r="I7" s="50"/>
      <c r="J7" s="50"/>
      <c r="K7" s="51"/>
      <c r="L7" s="30"/>
      <c r="M7" s="30"/>
    </row>
    <row r="8" spans="1:13" ht="15.75" customHeight="1">
      <c r="A8" s="30"/>
      <c r="B8" s="43" t="s">
        <v>70</v>
      </c>
      <c r="C8" s="44" t="s">
        <v>71</v>
      </c>
      <c r="D8" s="45" t="s">
        <v>72</v>
      </c>
      <c r="E8" s="46" t="s">
        <v>63</v>
      </c>
      <c r="F8" s="47" t="s">
        <v>63</v>
      </c>
      <c r="G8" s="48"/>
      <c r="H8" s="49" t="str">
        <f>HYPERLINK(CONCATENATE( BASE_URL, "0x04b-Mobile-App-Security-Testing.md#identifying-sensitive-data"), "Identifying Sensitive Data")</f>
        <v>Identifying Sensitive Data</v>
      </c>
      <c r="I8" s="50"/>
      <c r="J8" s="50"/>
      <c r="K8" s="51"/>
      <c r="L8" s="30"/>
      <c r="M8" s="30"/>
    </row>
    <row r="9" spans="1:13" ht="15.75" customHeight="1">
      <c r="A9" s="30"/>
      <c r="B9" s="43" t="s">
        <v>73</v>
      </c>
      <c r="C9" s="44" t="s">
        <v>74</v>
      </c>
      <c r="D9" s="45" t="s">
        <v>75</v>
      </c>
      <c r="E9" s="50"/>
      <c r="F9" s="47" t="s">
        <v>63</v>
      </c>
      <c r="G9" s="48"/>
      <c r="H9" s="49" t="str">
        <f>HYPERLINK(CONCATENATE( BASE_URL, "0x04b-Mobile-App-Security-Testing.md#environmental-information"), "Environmental Information")</f>
        <v>Environmental Information</v>
      </c>
      <c r="I9" s="50"/>
      <c r="J9" s="50"/>
      <c r="K9" s="51"/>
      <c r="L9" s="30"/>
      <c r="M9" s="30"/>
    </row>
    <row r="10" spans="1:13" ht="15.75" customHeight="1">
      <c r="A10" s="30"/>
      <c r="B10" s="43" t="s">
        <v>77</v>
      </c>
      <c r="C10" s="44" t="s">
        <v>78</v>
      </c>
      <c r="D10" s="45" t="s">
        <v>79</v>
      </c>
      <c r="E10" s="50"/>
      <c r="F10" s="47" t="s">
        <v>63</v>
      </c>
      <c r="G10" s="48"/>
      <c r="H10" s="49" t="str">
        <f>HYPERLINK(CONCATENATE( BASE_URL, "0x04b-Mobile-App-Security-Testing.md#mapping-the-application"), "Mapping the Application")</f>
        <v>Mapping the Application</v>
      </c>
      <c r="I10" s="50"/>
      <c r="J10" s="50"/>
      <c r="K10" s="51"/>
      <c r="L10" s="30"/>
      <c r="M10" s="30"/>
    </row>
    <row r="11" spans="1:13" ht="15.75" customHeight="1">
      <c r="A11" s="30"/>
      <c r="B11" s="43" t="s">
        <v>80</v>
      </c>
      <c r="C11" s="44" t="s">
        <v>81</v>
      </c>
      <c r="D11" s="45" t="s">
        <v>82</v>
      </c>
      <c r="E11" s="50"/>
      <c r="F11" s="47" t="s">
        <v>63</v>
      </c>
      <c r="G11" s="48"/>
      <c r="H11" s="49" t="str">
        <f>HYPERLINK(CONCATENATE( BASE_URL, "0x04b-Mobile-App-Security-Testing.md#principles-of-testing"), "Principles of Testing")</f>
        <v>Principles of Testing</v>
      </c>
      <c r="I11" s="52" t="str">
        <f>HYPERLINK(CONCATENATE( BASE_URL, "0x04b-Mobile-App-Security-Testing.md#penetration-testing-aka-pentesting"), "Penetration Testing (a.k.a. Pentesting)")</f>
        <v>Penetration Testing (a.k.a. Pentesting)</v>
      </c>
      <c r="J11" s="52"/>
      <c r="K11" s="51"/>
      <c r="L11" s="30"/>
      <c r="M11" s="30"/>
    </row>
    <row r="12" spans="1:13" ht="15.75" customHeight="1">
      <c r="A12" s="30"/>
      <c r="B12" s="43" t="s">
        <v>83</v>
      </c>
      <c r="C12" s="44" t="s">
        <v>84</v>
      </c>
      <c r="D12" s="45" t="s">
        <v>85</v>
      </c>
      <c r="E12" s="50"/>
      <c r="F12" s="47" t="s">
        <v>63</v>
      </c>
      <c r="G12" s="48"/>
      <c r="H12" s="49" t="str">
        <f>HYPERLINK(CONCATENATE( BASE_URL, "0x04g-Testing-Cryptography.md#cryptographic-policy"), "Cryptographic policy")</f>
        <v>Cryptographic policy</v>
      </c>
      <c r="I12" s="50"/>
      <c r="J12" s="50"/>
      <c r="K12" s="51"/>
      <c r="L12" s="30"/>
      <c r="M12" s="30"/>
    </row>
    <row r="13" spans="1:13" ht="15.75" customHeight="1">
      <c r="A13" s="30"/>
      <c r="B13" s="43" t="s">
        <v>86</v>
      </c>
      <c r="C13" s="44" t="s">
        <v>87</v>
      </c>
      <c r="D13" s="45" t="s">
        <v>88</v>
      </c>
      <c r="E13" s="50"/>
      <c r="F13" s="47" t="s">
        <v>63</v>
      </c>
      <c r="G13" s="48"/>
      <c r="H13" s="49" t="str">
        <f>HYPERLINK(CONCATENATE( BASE_URL, "0x06h-Testing-Platform-Interaction.md#testing-enforced-updating-mstg-arch-9"), "Testing enforced updating (MSTG-ARCH-9)")</f>
        <v>Testing enforced updating (MSTG-ARCH-9)</v>
      </c>
      <c r="I13" s="50"/>
      <c r="J13" s="50"/>
      <c r="K13" s="51"/>
      <c r="L13" s="30"/>
      <c r="M13" s="30"/>
    </row>
    <row r="14" spans="1:13" ht="15.75" customHeight="1">
      <c r="A14" s="30"/>
      <c r="B14" s="43" t="s">
        <v>89</v>
      </c>
      <c r="C14" s="44" t="s">
        <v>90</v>
      </c>
      <c r="D14" s="45" t="s">
        <v>91</v>
      </c>
      <c r="E14" s="50"/>
      <c r="F14" s="47" t="s">
        <v>63</v>
      </c>
      <c r="G14" s="48"/>
      <c r="H14" s="49" t="str">
        <f>HYPERLINK(CONCATENATE( BASE_URL, "0x04b-Mobile-App-Security-Testing.md#security-testing-and-the-sdlc"), "Security Testing and the SDLC")</f>
        <v>Security Testing and the SDLC</v>
      </c>
      <c r="I14" s="50"/>
      <c r="J14" s="50"/>
      <c r="K14" s="51"/>
      <c r="L14" s="30"/>
      <c r="M14" s="30"/>
    </row>
    <row r="15" spans="1:13" ht="15.75" customHeight="1">
      <c r="A15" s="30"/>
      <c r="B15" s="43" t="s">
        <v>92</v>
      </c>
      <c r="C15" s="44" t="s">
        <v>93</v>
      </c>
      <c r="D15" s="45" t="s">
        <v>94</v>
      </c>
      <c r="E15" s="50"/>
      <c r="F15" s="47" t="s">
        <v>63</v>
      </c>
      <c r="G15" s="48"/>
      <c r="H15" s="49"/>
      <c r="I15" s="50"/>
      <c r="J15" s="50"/>
      <c r="K15" s="51"/>
      <c r="L15" s="30"/>
      <c r="M15" s="30"/>
    </row>
    <row r="16" spans="1:13" ht="15.75" customHeight="1">
      <c r="A16" s="30"/>
      <c r="B16" s="43" t="s">
        <v>95</v>
      </c>
      <c r="C16" s="44" t="s">
        <v>96</v>
      </c>
      <c r="D16" s="45" t="s">
        <v>97</v>
      </c>
      <c r="E16" s="46" t="s">
        <v>63</v>
      </c>
      <c r="F16" s="47" t="s">
        <v>63</v>
      </c>
      <c r="G16" s="48"/>
      <c r="H16" s="49"/>
      <c r="I16" s="50"/>
      <c r="J16" s="50"/>
      <c r="K16" s="51"/>
      <c r="L16" s="30"/>
      <c r="M16" s="30"/>
    </row>
    <row r="17" spans="1:13" ht="15.75" customHeight="1">
      <c r="A17" s="30"/>
      <c r="B17" s="53" t="s">
        <v>98</v>
      </c>
      <c r="C17" s="54"/>
      <c r="D17" s="55" t="s">
        <v>99</v>
      </c>
      <c r="E17" s="56"/>
      <c r="F17" s="57"/>
      <c r="G17" s="56"/>
      <c r="H17" s="56"/>
      <c r="I17" s="56"/>
      <c r="J17" s="56"/>
      <c r="K17" s="58"/>
      <c r="L17" s="30"/>
      <c r="M17" s="30"/>
    </row>
    <row r="18" spans="1:13" ht="15.75" customHeight="1">
      <c r="A18" s="30"/>
      <c r="B18" s="43" t="s">
        <v>100</v>
      </c>
      <c r="C18" s="44" t="s">
        <v>101</v>
      </c>
      <c r="D18" s="45" t="s">
        <v>102</v>
      </c>
      <c r="E18" s="46" t="s">
        <v>63</v>
      </c>
      <c r="F18" s="47" t="s">
        <v>63</v>
      </c>
      <c r="G18" s="48"/>
      <c r="H18" s="59" t="str">
        <f>HYPERLINK(CONCATENATE(BASE_URL,"0x06d-Testing-Data-Storage.md#testing-local-data-storage-mstg-storage-1-and-mstg-storage-2"),"Testing Local Data Storage (MSTG-STORAGE-1 and MSTG-STORAGE-2)")</f>
        <v>Testing Local Data Storage (MSTG-STORAGE-1 and MSTG-STORAGE-2)</v>
      </c>
      <c r="I18" s="50"/>
      <c r="J18" s="50"/>
      <c r="K18" s="51"/>
      <c r="L18" s="30"/>
      <c r="M18" s="30"/>
    </row>
    <row r="19" spans="1:13" ht="15.75" customHeight="1">
      <c r="A19" s="30"/>
      <c r="B19" s="43" t="s">
        <v>103</v>
      </c>
      <c r="C19" s="44" t="s">
        <v>104</v>
      </c>
      <c r="D19" s="45" t="s">
        <v>105</v>
      </c>
      <c r="E19" s="46"/>
      <c r="F19" s="47"/>
      <c r="G19" s="48"/>
      <c r="H19" s="59" t="str">
        <f>HYPERLINK(CONCATENATE(BASE_URL,"0x06d-Testing-Data-Storage.md#testing-local-data-storage-mstg-storage-1-and-mstg-storage-2"),"Testing Local Data Storage (MSTG-STORAGE-1 and MSTG-STORAGE-2)")</f>
        <v>Testing Local Data Storage (MSTG-STORAGE-1 and MSTG-STORAGE-2)</v>
      </c>
      <c r="I19" s="50"/>
      <c r="J19" s="50"/>
      <c r="K19" s="51"/>
      <c r="L19" s="30"/>
      <c r="M19" s="30"/>
    </row>
    <row r="20" spans="1:13" ht="15.75" customHeight="1">
      <c r="A20" s="30"/>
      <c r="B20" s="43" t="s">
        <v>106</v>
      </c>
      <c r="C20" s="44" t="s">
        <v>107</v>
      </c>
      <c r="D20" s="45" t="s">
        <v>108</v>
      </c>
      <c r="E20" s="46" t="s">
        <v>63</v>
      </c>
      <c r="F20" s="47" t="s">
        <v>63</v>
      </c>
      <c r="G20" s="48"/>
      <c r="H20" s="59" t="str">
        <f>HYPERLINK(CONCATENATE(BASE_URL,"0x06d-Testing-Data-Storage.md#checking-logs-for-sensitive-data-mstg-storage-3"),"Checking Logs for Sensitive Data (MSTG-STORAGE-3)")</f>
        <v>Checking Logs for Sensitive Data (MSTG-STORAGE-3)</v>
      </c>
      <c r="I20" s="50"/>
      <c r="J20" s="50"/>
      <c r="K20" s="51"/>
      <c r="L20" s="30"/>
      <c r="M20" s="30"/>
    </row>
    <row r="21" spans="1:13" ht="15.75" customHeight="1">
      <c r="A21" s="30"/>
      <c r="B21" s="43" t="s">
        <v>109</v>
      </c>
      <c r="C21" s="44" t="s">
        <v>110</v>
      </c>
      <c r="D21" s="45" t="s">
        <v>111</v>
      </c>
      <c r="E21" s="46" t="s">
        <v>63</v>
      </c>
      <c r="F21" s="47" t="s">
        <v>63</v>
      </c>
      <c r="G21" s="48"/>
      <c r="H21" s="59"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50"/>
      <c r="J21" s="50"/>
      <c r="K21" s="51"/>
      <c r="L21" s="30"/>
      <c r="M21" s="30"/>
    </row>
    <row r="22" spans="1:13" ht="15.75" customHeight="1">
      <c r="A22" s="30"/>
      <c r="B22" s="43" t="s">
        <v>112</v>
      </c>
      <c r="C22" s="44" t="s">
        <v>113</v>
      </c>
      <c r="D22" s="61" t="s">
        <v>114</v>
      </c>
      <c r="E22" s="46" t="s">
        <v>63</v>
      </c>
      <c r="F22" s="47" t="s">
        <v>63</v>
      </c>
      <c r="G22" s="48"/>
      <c r="H22" s="59" t="str">
        <f>HYPERLINK(CONCATENATE(BASE_URL,"0x06d-Testing-Data-Storage.md#finding-sensitive-data-in-the-keyboard-cache-mstg-storage-5"),"Finding Sensitive Data in the Keyboard Cache (MSTG-STORAGE-5)")</f>
        <v>Finding Sensitive Data in the Keyboard Cache (MSTG-STORAGE-5)</v>
      </c>
      <c r="I22" s="50"/>
      <c r="J22" s="50"/>
      <c r="K22" s="51"/>
      <c r="L22" s="30"/>
      <c r="M22" s="30"/>
    </row>
    <row r="23" spans="1:13" ht="15.75" customHeight="1">
      <c r="A23" s="30"/>
      <c r="B23" s="43" t="s">
        <v>115</v>
      </c>
      <c r="C23" s="44" t="s">
        <v>116</v>
      </c>
      <c r="D23" s="61" t="s">
        <v>117</v>
      </c>
      <c r="E23" s="46" t="s">
        <v>63</v>
      </c>
      <c r="F23" s="47" t="s">
        <v>63</v>
      </c>
      <c r="G23" s="48"/>
      <c r="H23" s="52"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50"/>
      <c r="J23" s="50"/>
      <c r="K23" s="51"/>
      <c r="L23" s="30"/>
      <c r="M23" s="30"/>
    </row>
    <row r="24" spans="1:13" ht="15.75" customHeight="1">
      <c r="A24" s="30"/>
      <c r="B24" s="43" t="s">
        <v>118</v>
      </c>
      <c r="C24" s="44" t="s">
        <v>119</v>
      </c>
      <c r="D24" s="61" t="s">
        <v>120</v>
      </c>
      <c r="E24" s="46" t="s">
        <v>63</v>
      </c>
      <c r="F24" s="47" t="s">
        <v>63</v>
      </c>
      <c r="G24" s="48"/>
      <c r="H24" s="59"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50"/>
      <c r="J24" s="50"/>
      <c r="K24" s="51"/>
      <c r="L24" s="30"/>
      <c r="M24" s="30"/>
    </row>
    <row r="25" spans="1:13" ht="15.75" customHeight="1">
      <c r="A25" s="30"/>
      <c r="B25" s="43" t="s">
        <v>121</v>
      </c>
      <c r="C25" s="44" t="s">
        <v>122</v>
      </c>
      <c r="D25" s="61" t="s">
        <v>123</v>
      </c>
      <c r="E25" s="50"/>
      <c r="F25" s="47" t="s">
        <v>63</v>
      </c>
      <c r="G25" s="48"/>
      <c r="H25" s="59" t="str">
        <f>HYPERLINK(CONCATENATE(BASE_URL,"0x06d-Testing-Data-Storage.md#testing-backups-for-sensitive-data-mstg-storage-8"),"Testing Backups for Sensitive Data (MSTG-STORAGE-8)")</f>
        <v>Testing Backups for Sensitive Data (MSTG-STORAGE-8)</v>
      </c>
      <c r="I25" s="50"/>
      <c r="J25" s="50"/>
      <c r="K25" s="51"/>
      <c r="L25" s="30"/>
      <c r="M25" s="30"/>
    </row>
    <row r="26" spans="1:13" ht="15.75" customHeight="1">
      <c r="A26" s="30"/>
      <c r="B26" s="43" t="s">
        <v>124</v>
      </c>
      <c r="C26" s="44" t="s">
        <v>125</v>
      </c>
      <c r="D26" s="61" t="s">
        <v>126</v>
      </c>
      <c r="E26" s="50"/>
      <c r="F26" s="47" t="s">
        <v>63</v>
      </c>
      <c r="G26" s="48"/>
      <c r="H26" s="59"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50"/>
      <c r="J26" s="50"/>
      <c r="K26" s="51"/>
      <c r="L26" s="30"/>
      <c r="M26" s="30"/>
    </row>
    <row r="27" spans="1:13" ht="15.75" customHeight="1">
      <c r="A27" s="30"/>
      <c r="B27" s="43" t="s">
        <v>127</v>
      </c>
      <c r="C27" s="44" t="s">
        <v>128</v>
      </c>
      <c r="D27" s="61" t="s">
        <v>129</v>
      </c>
      <c r="E27" s="50"/>
      <c r="F27" s="47" t="s">
        <v>63</v>
      </c>
      <c r="G27" s="48"/>
      <c r="H27" s="59" t="str">
        <f>HYPERLINK(CONCATENATE(BASE_URL,"0x06d-Testing-Data-Storage.md#testing-memory-for-sensitive-data-mstg-storage-10"),"Testing Memory for Sensitive Data (MSTG-STORAGE-10)")</f>
        <v>Testing Memory for Sensitive Data (MSTG-STORAGE-10)</v>
      </c>
      <c r="I27" s="50"/>
      <c r="J27" s="50"/>
      <c r="K27" s="51"/>
      <c r="L27" s="30"/>
      <c r="M27" s="30"/>
    </row>
    <row r="28" spans="1:13" ht="15.75" customHeight="1">
      <c r="A28" s="30"/>
      <c r="B28" s="43" t="s">
        <v>130</v>
      </c>
      <c r="C28" s="44" t="s">
        <v>131</v>
      </c>
      <c r="D28" s="61" t="s">
        <v>132</v>
      </c>
      <c r="E28" s="50"/>
      <c r="F28" s="47" t="s">
        <v>63</v>
      </c>
      <c r="G28" s="48"/>
      <c r="H28" s="59" t="str">
        <f>HYPERLINK(CONCATENATE(BASE_URL,"0x06f-Testing-Local-Authentication.md#testing-local-authentication-mstg-auth-8-and-mstg-storage-11"),"Testing Local Authentication (MSTG-AUTH-8 and MSTG-STORAGE-11)")</f>
        <v>Testing Local Authentication (MSTG-AUTH-8 and MSTG-STORAGE-11)</v>
      </c>
      <c r="I28" s="50"/>
      <c r="J28" s="50"/>
      <c r="K28" s="51"/>
      <c r="L28" s="85"/>
      <c r="M28" s="30"/>
    </row>
    <row r="29" spans="1:13" ht="15.75" customHeight="1">
      <c r="A29" s="30"/>
      <c r="B29" s="43" t="s">
        <v>133</v>
      </c>
      <c r="C29" s="44" t="s">
        <v>134</v>
      </c>
      <c r="D29" s="45" t="s">
        <v>135</v>
      </c>
      <c r="E29" s="50"/>
      <c r="F29" s="47" t="s">
        <v>63</v>
      </c>
      <c r="G29" s="48"/>
      <c r="H29" s="64" t="str">
        <f>HYPERLINK(CONCATENATE(BASE_URL,"0x04i-Testing-user-interaction.md#testing-user-education-mstg-storage-12"),"Testing User Education (MSTG-STORAGE-12)")</f>
        <v>Testing User Education (MSTG-STORAGE-12)</v>
      </c>
      <c r="I29" s="50"/>
      <c r="J29" s="50"/>
      <c r="K29" s="51"/>
      <c r="L29" s="30"/>
      <c r="M29" s="30"/>
    </row>
    <row r="30" spans="1:13" ht="15.75" customHeight="1">
      <c r="A30" s="30"/>
      <c r="B30" s="43" t="s">
        <v>136</v>
      </c>
      <c r="C30" s="44" t="s">
        <v>137</v>
      </c>
      <c r="D30" s="45" t="s">
        <v>138</v>
      </c>
      <c r="E30" s="50"/>
      <c r="F30" s="47" t="s">
        <v>63</v>
      </c>
      <c r="G30" s="48"/>
      <c r="H30" s="64"/>
      <c r="I30" s="50"/>
      <c r="J30" s="50"/>
      <c r="K30" s="51"/>
      <c r="L30" s="30"/>
      <c r="M30" s="30"/>
    </row>
    <row r="31" spans="1:13" ht="15.75" customHeight="1">
      <c r="A31" s="30"/>
      <c r="B31" s="43" t="s">
        <v>139</v>
      </c>
      <c r="C31" s="44" t="s">
        <v>140</v>
      </c>
      <c r="D31" s="45" t="s">
        <v>141</v>
      </c>
      <c r="E31" s="50"/>
      <c r="F31" s="47" t="s">
        <v>63</v>
      </c>
      <c r="G31" s="48"/>
      <c r="H31" s="64"/>
      <c r="I31" s="50"/>
      <c r="J31" s="50"/>
      <c r="K31" s="51"/>
      <c r="L31" s="30"/>
      <c r="M31" s="30"/>
    </row>
    <row r="32" spans="1:13" ht="15.75" customHeight="1">
      <c r="A32" s="30"/>
      <c r="B32" s="43" t="s">
        <v>142</v>
      </c>
      <c r="C32" s="44" t="s">
        <v>143</v>
      </c>
      <c r="D32" s="45" t="s">
        <v>144</v>
      </c>
      <c r="E32" s="50"/>
      <c r="F32" s="47" t="s">
        <v>63</v>
      </c>
      <c r="G32" s="48"/>
      <c r="H32" s="64"/>
      <c r="I32" s="50"/>
      <c r="J32" s="50"/>
      <c r="K32" s="51"/>
      <c r="L32" s="30"/>
      <c r="M32" s="30"/>
    </row>
    <row r="33" spans="1:13" ht="15.75" customHeight="1">
      <c r="A33" s="30"/>
      <c r="B33" s="53" t="s">
        <v>145</v>
      </c>
      <c r="C33" s="54"/>
      <c r="D33" s="55" t="s">
        <v>146</v>
      </c>
      <c r="E33" s="56"/>
      <c r="F33" s="57"/>
      <c r="G33" s="56"/>
      <c r="H33" s="56"/>
      <c r="I33" s="56"/>
      <c r="J33" s="56"/>
      <c r="K33" s="58"/>
      <c r="L33" s="30"/>
      <c r="M33" s="30"/>
    </row>
    <row r="34" spans="1:13" ht="15.75" customHeight="1">
      <c r="A34" s="30"/>
      <c r="B34" s="43" t="s">
        <v>147</v>
      </c>
      <c r="C34" s="44" t="s">
        <v>148</v>
      </c>
      <c r="D34" s="61" t="s">
        <v>149</v>
      </c>
      <c r="E34" s="46" t="s">
        <v>63</v>
      </c>
      <c r="F34" s="47" t="s">
        <v>63</v>
      </c>
      <c r="G34" s="48"/>
      <c r="H34" s="59" t="str">
        <f>HYPERLINK(CONCATENATE(BASE_URL,"0x06e-Testing-Cryptography.md#testing-key-management-mstg-crypto-1-and-mstg-crypto-5"),"Testing Key Management (MSTG-CRYPTO-1 and MSTG-CRYPTO-5)")</f>
        <v>Testing Key Management (MSTG-CRYPTO-1 and MSTG-CRYPTO-5)</v>
      </c>
      <c r="I34" s="50"/>
      <c r="J34" s="50"/>
      <c r="K34" s="51"/>
      <c r="L34" s="30"/>
      <c r="M34" s="30"/>
    </row>
    <row r="35" spans="1:13" ht="15.75" customHeight="1">
      <c r="A35" s="30"/>
      <c r="B35" s="43" t="s">
        <v>150</v>
      </c>
      <c r="C35" s="44" t="s">
        <v>151</v>
      </c>
      <c r="D35" s="61" t="s">
        <v>152</v>
      </c>
      <c r="E35" s="46" t="s">
        <v>63</v>
      </c>
      <c r="F35" s="47" t="s">
        <v>63</v>
      </c>
      <c r="G35" s="48"/>
      <c r="H35" s="52"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50"/>
      <c r="J35" s="50"/>
      <c r="K35" s="51"/>
      <c r="L35" s="30"/>
      <c r="M35" s="30"/>
    </row>
    <row r="36" spans="1:13" ht="15.75" customHeight="1">
      <c r="A36" s="30"/>
      <c r="B36" s="43" t="s">
        <v>153</v>
      </c>
      <c r="C36" s="44" t="s">
        <v>154</v>
      </c>
      <c r="D36" s="45" t="s">
        <v>155</v>
      </c>
      <c r="E36" s="46" t="s">
        <v>63</v>
      </c>
      <c r="F36" s="47" t="s">
        <v>63</v>
      </c>
      <c r="G36" s="48"/>
      <c r="H36" s="52"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50"/>
      <c r="J36" s="50"/>
      <c r="K36" s="51"/>
      <c r="L36" s="30"/>
      <c r="M36" s="30"/>
    </row>
    <row r="37" spans="1:13" ht="15.75" customHeight="1">
      <c r="A37" s="30"/>
      <c r="B37" s="43" t="s">
        <v>156</v>
      </c>
      <c r="C37" s="44" t="s">
        <v>157</v>
      </c>
      <c r="D37" s="61" t="s">
        <v>158</v>
      </c>
      <c r="E37" s="46" t="s">
        <v>63</v>
      </c>
      <c r="F37" s="47" t="s">
        <v>63</v>
      </c>
      <c r="G37" s="48"/>
      <c r="H37" s="59"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50"/>
      <c r="J37" s="50"/>
      <c r="K37" s="51"/>
      <c r="L37" s="30"/>
      <c r="M37" s="30"/>
    </row>
    <row r="38" spans="1:13" ht="15.75" customHeight="1">
      <c r="A38" s="30"/>
      <c r="B38" s="43" t="s">
        <v>159</v>
      </c>
      <c r="C38" s="44" t="s">
        <v>160</v>
      </c>
      <c r="D38" s="61" t="s">
        <v>161</v>
      </c>
      <c r="E38" s="46" t="s">
        <v>63</v>
      </c>
      <c r="F38" s="47" t="s">
        <v>63</v>
      </c>
      <c r="G38" s="48"/>
      <c r="H38" s="59" t="str">
        <f>HYPERLINK(CONCATENATE(BASE_URL,"0x06e-Testing-Cryptography.md#testing-key-management-mstg-crypto-1-and-mstg-crypto-5"),"Testing Key Management (MSTG-CRYPTO-1 and MSTG-CRYPTO-5)")</f>
        <v>Testing Key Management (MSTG-CRYPTO-1 and MSTG-CRYPTO-5)</v>
      </c>
      <c r="I38" s="50"/>
      <c r="J38" s="50"/>
      <c r="K38" s="51"/>
      <c r="L38" s="30"/>
      <c r="M38" s="30"/>
    </row>
    <row r="39" spans="1:13" ht="15.75" customHeight="1">
      <c r="A39" s="30"/>
      <c r="B39" s="43" t="s">
        <v>162</v>
      </c>
      <c r="C39" s="44" t="s">
        <v>163</v>
      </c>
      <c r="D39" s="61" t="s">
        <v>164</v>
      </c>
      <c r="E39" s="46" t="s">
        <v>63</v>
      </c>
      <c r="F39" s="47" t="s">
        <v>63</v>
      </c>
      <c r="G39" s="48"/>
      <c r="H39" s="59" t="str">
        <f>HYPERLINK(CONCATENATE(BASE_URL,"0x06e-Testing-Cryptography.md#testing-random-number-generation-mstg-crypto-6")," Testing Random Number Generation (MSTG-CRYPTO-6)")</f>
        <v xml:space="preserve"> Testing Random Number Generation (MSTG-CRYPTO-6)</v>
      </c>
      <c r="I39" s="50"/>
      <c r="J39" s="50"/>
      <c r="K39" s="51"/>
      <c r="L39" s="30"/>
      <c r="M39" s="30"/>
    </row>
    <row r="40" spans="1:13" ht="15.75" customHeight="1">
      <c r="A40" s="30"/>
      <c r="B40" s="53" t="s">
        <v>165</v>
      </c>
      <c r="C40" s="54"/>
      <c r="D40" s="55" t="s">
        <v>166</v>
      </c>
      <c r="E40" s="56"/>
      <c r="F40" s="57"/>
      <c r="G40" s="56"/>
      <c r="H40" s="56"/>
      <c r="I40" s="56"/>
      <c r="J40" s="56"/>
      <c r="K40" s="58"/>
      <c r="L40" s="30"/>
      <c r="M40" s="30"/>
    </row>
    <row r="41" spans="1:13" ht="15.75" customHeight="1">
      <c r="A41" s="30"/>
      <c r="B41" s="43" t="s">
        <v>167</v>
      </c>
      <c r="C41" s="44" t="s">
        <v>168</v>
      </c>
      <c r="D41" s="45" t="s">
        <v>169</v>
      </c>
      <c r="E41" s="46" t="s">
        <v>63</v>
      </c>
      <c r="F41" s="47" t="s">
        <v>63</v>
      </c>
      <c r="G41" s="48"/>
      <c r="H41" s="59"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59" t="str">
        <f>HYPERLINK(CONCATENATE(BASE_URL,"0x04e-Testing-Authentication-and-Session-Management.md#testing-oauth-20-flows-mstg-auth-1-and-mstg-auth-3"),"Testing OAuth 2.0 Flows (MSTG-AUTH-1 and MSTG-AUTH-3)")</f>
        <v>Testing OAuth 2.0 Flows (MSTG-AUTH-1 and MSTG-AUTH-3)</v>
      </c>
      <c r="J41" s="59"/>
      <c r="K41" s="51"/>
      <c r="L41" s="30"/>
      <c r="M41" s="30"/>
    </row>
    <row r="42" spans="1:13" ht="15.75" customHeight="1">
      <c r="A42" s="30"/>
      <c r="B42" s="43" t="s">
        <v>170</v>
      </c>
      <c r="C42" s="44" t="s">
        <v>171</v>
      </c>
      <c r="D42" s="45" t="s">
        <v>172</v>
      </c>
      <c r="E42" s="46" t="s">
        <v>63</v>
      </c>
      <c r="F42" s="47" t="s">
        <v>63</v>
      </c>
      <c r="G42" s="48"/>
      <c r="H42" s="59" t="str">
        <f>HYPERLINK(CONCATENATE(BASE_URL,"0x04e-Testing-Authentication-and-Session-Management.md#testing-stateful-session-management-mstg-auth-2"),"Testing Stateful Session Management (MSTG-AUTH-2)")</f>
        <v>Testing Stateful Session Management (MSTG-AUTH-2)</v>
      </c>
      <c r="I42" s="50"/>
      <c r="J42" s="50"/>
      <c r="K42" s="51"/>
      <c r="L42" s="30"/>
      <c r="M42" s="30"/>
    </row>
    <row r="43" spans="1:13" ht="15.75" customHeight="1">
      <c r="A43" s="30"/>
      <c r="B43" s="43" t="s">
        <v>173</v>
      </c>
      <c r="C43" s="44" t="s">
        <v>174</v>
      </c>
      <c r="D43" s="45" t="s">
        <v>175</v>
      </c>
      <c r="E43" s="46" t="s">
        <v>63</v>
      </c>
      <c r="F43" s="47" t="s">
        <v>63</v>
      </c>
      <c r="G43" s="48"/>
      <c r="H43" s="59" t="str">
        <f>HYPERLINK(CONCATENATE(BASE_URL,"0x04e-Testing-Authentication-and-Session-Management.md#testing-stateless-token-based-authentication-mstg-auth-3"),"Testing Stateless (Token-Based) Authentication (MSTG-AUTH-3)")</f>
        <v>Testing Stateless (Token-Based) Authentication (MSTG-AUTH-3)</v>
      </c>
      <c r="I43" s="59" t="str">
        <f>HYPERLINK(CONCATENATE(BASE_URL,"0x04e-Testing-Authentication-and-Session-Management.md#testing-oauth-20-flows-mstg-auth-1-and-mstg-auth-3"),"Testing OAuth 2.0 Flows (MSTG-AUTH-1 and MSTG-AUTH-3)")</f>
        <v>Testing OAuth 2.0 Flows (MSTG-AUTH-1 and MSTG-AUTH-3)</v>
      </c>
      <c r="J43" s="59"/>
      <c r="K43" s="51"/>
      <c r="L43" s="30"/>
      <c r="M43" s="30"/>
    </row>
    <row r="44" spans="1:13" ht="15.75" customHeight="1">
      <c r="A44" s="30"/>
      <c r="B44" s="43" t="s">
        <v>176</v>
      </c>
      <c r="C44" s="44" t="s">
        <v>177</v>
      </c>
      <c r="D44" s="45" t="s">
        <v>178</v>
      </c>
      <c r="E44" s="46"/>
      <c r="F44" s="47"/>
      <c r="G44" s="48"/>
      <c r="H44" s="59" t="str">
        <f>HYPERLINK(CONCATENATE(BASE_URL,"0x04e-Testing-Authentication-and-Session-Management.md#testing-user-logout-mstg-auth-4"),"Testing User Logout (MSTG-AUTH-4)")</f>
        <v>Testing User Logout (MSTG-AUTH-4)</v>
      </c>
      <c r="I44" s="50"/>
      <c r="J44" s="50"/>
      <c r="K44" s="51"/>
      <c r="L44" s="30"/>
      <c r="M44" s="62"/>
    </row>
    <row r="45" spans="1:13" ht="15.75" customHeight="1">
      <c r="A45" s="30"/>
      <c r="B45" s="43" t="s">
        <v>179</v>
      </c>
      <c r="C45" s="44" t="s">
        <v>180</v>
      </c>
      <c r="D45" s="45" t="s">
        <v>181</v>
      </c>
      <c r="E45" s="46" t="s">
        <v>63</v>
      </c>
      <c r="F45" s="47" t="s">
        <v>63</v>
      </c>
      <c r="G45" s="48"/>
      <c r="H45" s="59" t="str">
        <f>HYPERLINK(CONCATENATE(BASE_URL,"0x04e-Testing-Authentication-and-Session-Management.md#testing-best-practices-for-passwords-mstg-auth-5-and-mstg-auth-6"),"Testing Best Practices for Passwords (MSTG-AUTH-5 and MSTG-AUTH-6)")</f>
        <v>Testing Best Practices for Passwords (MSTG-AUTH-5 and MSTG-AUTH-6)</v>
      </c>
      <c r="I45" s="50"/>
      <c r="J45" s="50"/>
      <c r="K45" s="51"/>
      <c r="L45" s="30"/>
      <c r="M45" s="62"/>
    </row>
    <row r="46" spans="1:13" ht="15.75" customHeight="1">
      <c r="A46" s="30"/>
      <c r="B46" s="43" t="s">
        <v>182</v>
      </c>
      <c r="C46" s="44" t="s">
        <v>183</v>
      </c>
      <c r="D46" s="45" t="s">
        <v>184</v>
      </c>
      <c r="E46" s="46" t="s">
        <v>63</v>
      </c>
      <c r="F46" s="47" t="s">
        <v>63</v>
      </c>
      <c r="G46" s="48"/>
      <c r="H46" s="59" t="str">
        <f>HYPERLINK(CONCATENATE(BASE_URL,"0x04e-Testing-Authentication-and-Session-Management.md#testing-best-practices-for-passwords-mstg-auth-5-and-mstg-auth-6"),"Testing Best Practices for Passwords (MSTG-AUTH-5 and MSTG-AUTH-6)")</f>
        <v>Testing Best Practices for Passwords (MSTG-AUTH-5 and MSTG-AUTH-6)</v>
      </c>
      <c r="I46" s="59" t="str">
        <f>HYPERLINK(CONCATENATE(BASE_URL,"0x04e-Testing-Authentication-and-Session-Management.md#dynamic-testing-mstg-auth-6"),"Dynamic Testing (MSTG-AUTH-6)")</f>
        <v>Dynamic Testing (MSTG-AUTH-6)</v>
      </c>
      <c r="J46" s="59"/>
      <c r="K46" s="51"/>
      <c r="L46" s="30"/>
      <c r="M46" s="30"/>
    </row>
    <row r="47" spans="1:13" ht="15.75" customHeight="1">
      <c r="A47" s="30"/>
      <c r="B47" s="43" t="s">
        <v>185</v>
      </c>
      <c r="C47" s="44" t="s">
        <v>186</v>
      </c>
      <c r="D47" s="45" t="s">
        <v>187</v>
      </c>
      <c r="E47" s="46" t="s">
        <v>63</v>
      </c>
      <c r="F47" s="47" t="s">
        <v>63</v>
      </c>
      <c r="G47" s="48"/>
      <c r="H47" s="59" t="str">
        <f>HYPERLINK(CONCATENATE(BASE_URL,"0x04e-Testing-Authentication-and-Session-Management.md#testing-session-timeout-mstg-auth-7"),"Testing Session Timeout (MSTG-AUTH-7)")</f>
        <v>Testing Session Timeout (MSTG-AUTH-7)</v>
      </c>
      <c r="I47" s="62"/>
      <c r="J47" s="62"/>
      <c r="K47" s="63"/>
      <c r="L47" s="30"/>
      <c r="M47" s="30"/>
    </row>
    <row r="48" spans="1:13" ht="15.75" customHeight="1">
      <c r="A48" s="30"/>
      <c r="B48" s="43" t="s">
        <v>188</v>
      </c>
      <c r="C48" s="44" t="s">
        <v>189</v>
      </c>
      <c r="D48" s="45" t="s">
        <v>190</v>
      </c>
      <c r="E48" s="50"/>
      <c r="F48" s="47" t="s">
        <v>63</v>
      </c>
      <c r="G48" s="48"/>
      <c r="H48" s="59" t="str">
        <f>HYPERLINK(CONCATENATE(BASE_URL,"0x06f-Testing-Local-Authentication.md#testing-local-authentication-mstg-auth-8-and-mstg-storage-11"),"Testing Local Authentication (MSTG-AUTH-8 and MSTG-STORAGE-11)")</f>
        <v>Testing Local Authentication (MSTG-AUTH-8 and MSTG-STORAGE-11)</v>
      </c>
      <c r="I48" s="59"/>
      <c r="J48" s="59"/>
      <c r="K48" s="51"/>
      <c r="L48" s="30"/>
      <c r="M48" s="30"/>
    </row>
    <row r="49" spans="1:13" ht="15.75" customHeight="1">
      <c r="A49" s="30"/>
      <c r="B49" s="43" t="s">
        <v>191</v>
      </c>
      <c r="C49" s="44" t="s">
        <v>192</v>
      </c>
      <c r="D49" s="45" t="s">
        <v>193</v>
      </c>
      <c r="E49" s="50"/>
      <c r="F49" s="47" t="s">
        <v>63</v>
      </c>
      <c r="G49" s="48"/>
      <c r="H49" s="52"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50"/>
      <c r="J49" s="50"/>
      <c r="K49" s="51"/>
      <c r="L49" s="30"/>
      <c r="M49" s="30"/>
    </row>
    <row r="50" spans="1:13" ht="15.75" customHeight="1">
      <c r="A50" s="30"/>
      <c r="B50" s="43" t="s">
        <v>194</v>
      </c>
      <c r="C50" s="44" t="s">
        <v>195</v>
      </c>
      <c r="D50" s="45" t="s">
        <v>196</v>
      </c>
      <c r="E50" s="50"/>
      <c r="F50" s="47" t="s">
        <v>63</v>
      </c>
      <c r="G50" s="48"/>
      <c r="H50" s="52"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50"/>
      <c r="J50" s="50"/>
      <c r="K50" s="51"/>
      <c r="L50" s="30"/>
      <c r="M50" s="30"/>
    </row>
    <row r="51" spans="1:13" ht="15.75" customHeight="1">
      <c r="A51" s="30"/>
      <c r="B51" s="43" t="s">
        <v>197</v>
      </c>
      <c r="C51" s="44" t="s">
        <v>198</v>
      </c>
      <c r="D51" s="45" t="s">
        <v>199</v>
      </c>
      <c r="E51" s="50"/>
      <c r="F51" s="47" t="s">
        <v>63</v>
      </c>
      <c r="G51" s="48"/>
      <c r="H51" s="64" t="str">
        <f>HYPERLINK(CONCATENATE( BASE_URL, "0x04e-Testing-Authentication-and-Session-Management.md#testing-login-activity-and-device-blocking-mstg-auth-11"), "Testing Login Activity and Device Blocking (MSTG-AUTH-11)")</f>
        <v>Testing Login Activity and Device Blocking (MSTG-AUTH-11)</v>
      </c>
      <c r="I51" s="50"/>
      <c r="J51" s="50"/>
      <c r="K51" s="51"/>
      <c r="L51" s="30"/>
      <c r="M51" s="30"/>
    </row>
    <row r="52" spans="1:13" ht="15.75" customHeight="1">
      <c r="A52" s="30"/>
      <c r="B52" s="43" t="s">
        <v>200</v>
      </c>
      <c r="C52" s="44" t="s">
        <v>201</v>
      </c>
      <c r="D52" s="45" t="s">
        <v>202</v>
      </c>
      <c r="E52" s="46" t="s">
        <v>63</v>
      </c>
      <c r="F52" s="47" t="s">
        <v>63</v>
      </c>
      <c r="G52" s="48"/>
      <c r="H52" s="64"/>
      <c r="I52" s="50"/>
      <c r="J52" s="50"/>
      <c r="K52" s="51"/>
      <c r="L52" s="30"/>
      <c r="M52" s="30"/>
    </row>
    <row r="53" spans="1:13" ht="15.75" customHeight="1">
      <c r="A53" s="30"/>
      <c r="B53" s="53" t="s">
        <v>203</v>
      </c>
      <c r="C53" s="54"/>
      <c r="D53" s="55" t="s">
        <v>204</v>
      </c>
      <c r="E53" s="56"/>
      <c r="F53" s="57"/>
      <c r="G53" s="56"/>
      <c r="H53" s="56"/>
      <c r="I53" s="56"/>
      <c r="J53" s="56"/>
      <c r="K53" s="58"/>
      <c r="L53" s="30"/>
      <c r="M53" s="30"/>
    </row>
    <row r="54" spans="1:13" ht="15.75" customHeight="1">
      <c r="A54" s="30"/>
      <c r="B54" s="43" t="s">
        <v>205</v>
      </c>
      <c r="C54" s="44" t="s">
        <v>206</v>
      </c>
      <c r="D54" s="61" t="s">
        <v>207</v>
      </c>
      <c r="E54" s="46" t="s">
        <v>63</v>
      </c>
      <c r="F54" s="47" t="s">
        <v>63</v>
      </c>
      <c r="G54" s="48"/>
      <c r="H54" s="52"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52"/>
      <c r="J54" s="52"/>
      <c r="K54" s="65"/>
      <c r="L54" s="30"/>
      <c r="M54" s="30"/>
    </row>
    <row r="55" spans="1:13" ht="15.75" customHeight="1">
      <c r="A55" s="30"/>
      <c r="B55" s="43" t="s">
        <v>208</v>
      </c>
      <c r="C55" s="44" t="s">
        <v>209</v>
      </c>
      <c r="D55" s="45" t="s">
        <v>210</v>
      </c>
      <c r="E55" s="46" t="s">
        <v>63</v>
      </c>
      <c r="F55" s="47" t="s">
        <v>63</v>
      </c>
      <c r="G55" s="48"/>
      <c r="H55" s="52"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52" t="str">
        <f>HYPERLINK(CONCATENATE(BASE_URL,"0x06g-Testing-Network-Communication.md#app-transport-security-mstg-network-2"),"App Transport Security (MSTG-NETWORK-2)")</f>
        <v>App Transport Security (MSTG-NETWORK-2)</v>
      </c>
      <c r="J55" s="52"/>
      <c r="K55" s="65"/>
      <c r="L55" s="30"/>
      <c r="M55" s="30"/>
    </row>
    <row r="56" spans="1:13" ht="15.75" customHeight="1">
      <c r="A56" s="30"/>
      <c r="B56" s="43" t="s">
        <v>211</v>
      </c>
      <c r="C56" s="44" t="s">
        <v>212</v>
      </c>
      <c r="D56" s="45" t="s">
        <v>213</v>
      </c>
      <c r="E56" s="46" t="s">
        <v>63</v>
      </c>
      <c r="F56" s="47" t="s">
        <v>63</v>
      </c>
      <c r="G56" s="48"/>
      <c r="H56" s="59"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50"/>
      <c r="J56" s="50"/>
      <c r="K56" s="65"/>
      <c r="L56" s="30"/>
      <c r="M56" s="30"/>
    </row>
    <row r="57" spans="1:13" ht="15.75" customHeight="1">
      <c r="A57" s="30"/>
      <c r="B57" s="43" t="s">
        <v>214</v>
      </c>
      <c r="C57" s="44" t="s">
        <v>215</v>
      </c>
      <c r="D57" s="45" t="s">
        <v>216</v>
      </c>
      <c r="E57" s="50"/>
      <c r="F57" s="47" t="s">
        <v>63</v>
      </c>
      <c r="G57" s="48"/>
      <c r="H57" s="59"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50"/>
      <c r="J57" s="50"/>
      <c r="K57" s="51"/>
      <c r="L57" s="30"/>
      <c r="M57" s="30"/>
    </row>
    <row r="58" spans="1:13" ht="15.75" customHeight="1">
      <c r="A58" s="30"/>
      <c r="B58" s="43" t="s">
        <v>217</v>
      </c>
      <c r="C58" s="44" t="s">
        <v>218</v>
      </c>
      <c r="D58" s="45" t="s">
        <v>219</v>
      </c>
      <c r="E58" s="50"/>
      <c r="F58" s="47" t="s">
        <v>63</v>
      </c>
      <c r="G58" s="48"/>
      <c r="H58" s="52"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50"/>
      <c r="J58" s="50"/>
      <c r="K58" s="51"/>
      <c r="L58" s="30"/>
      <c r="M58" s="30"/>
    </row>
    <row r="59" spans="1:13" ht="15.75" customHeight="1">
      <c r="A59" s="30"/>
      <c r="B59" s="43" t="s">
        <v>220</v>
      </c>
      <c r="C59" s="44" t="s">
        <v>221</v>
      </c>
      <c r="D59" s="45" t="s">
        <v>222</v>
      </c>
      <c r="E59" s="50"/>
      <c r="F59" s="47" t="s">
        <v>63</v>
      </c>
      <c r="G59" s="48"/>
      <c r="H59" s="59" t="str">
        <f>HYPERLINK(CONCATENATE(BASE_URL,"0x06i-Testing-Code-Quality-and-Build-Settings.md#checking-for-weaknesses-in-third-party-libraries-mstg-code-5"),"Checking for Weaknesses in Third Party Libraries (MSTG-CODE-5)")</f>
        <v>Checking for Weaknesses in Third Party Libraries (MSTG-CODE-5)</v>
      </c>
      <c r="I59" s="50"/>
      <c r="J59" s="50"/>
      <c r="K59" s="51"/>
      <c r="L59" s="30"/>
      <c r="M59" s="30"/>
    </row>
    <row r="60" spans="1:13" ht="15.75" customHeight="1">
      <c r="A60" s="30"/>
      <c r="B60" s="53" t="s">
        <v>223</v>
      </c>
      <c r="C60" s="54"/>
      <c r="D60" s="55" t="s">
        <v>224</v>
      </c>
      <c r="E60" s="56"/>
      <c r="F60" s="57"/>
      <c r="G60" s="56"/>
      <c r="H60" s="56"/>
      <c r="I60" s="56"/>
      <c r="J60" s="56"/>
      <c r="K60" s="58"/>
      <c r="L60" s="30"/>
      <c r="M60" s="30"/>
    </row>
    <row r="61" spans="1:13" ht="15.75" customHeight="1">
      <c r="A61" s="30"/>
      <c r="B61" s="43" t="s">
        <v>225</v>
      </c>
      <c r="C61" s="44" t="s">
        <v>226</v>
      </c>
      <c r="D61" s="61" t="s">
        <v>227</v>
      </c>
      <c r="E61" s="46" t="s">
        <v>63</v>
      </c>
      <c r="F61" s="47" t="s">
        <v>63</v>
      </c>
      <c r="G61" s="48"/>
      <c r="H61" s="59" t="str">
        <f>HYPERLINK(CONCATENATE(BASE_URL,"0x06h-Testing-Platform-Interaction.md#testing-app-permissions-mstg-platform-1"),"Testing App Permissions (MSTG-PLATFORM-1)")</f>
        <v>Testing App Permissions (MSTG-PLATFORM-1)</v>
      </c>
      <c r="I61" s="50"/>
      <c r="J61" s="50"/>
      <c r="K61" s="51"/>
      <c r="L61" s="30"/>
      <c r="M61" s="30"/>
    </row>
    <row r="62" spans="1:13" ht="15.75" customHeight="1">
      <c r="A62" s="30"/>
      <c r="B62" s="43" t="s">
        <v>228</v>
      </c>
      <c r="C62" s="44" t="s">
        <v>229</v>
      </c>
      <c r="D62" s="45" t="s">
        <v>230</v>
      </c>
      <c r="E62" s="46" t="s">
        <v>63</v>
      </c>
      <c r="F62" s="47" t="s">
        <v>63</v>
      </c>
      <c r="G62" s="48"/>
      <c r="H62" s="59" t="str">
        <f>HYPERLINK(CONCATENATE( BASE_URL, "0x04h-Testing-Code-Quality.md#injection-flaws-mstg-arch-2-and-mstg-platform-2"), "Injection Flaws (MSTG-ARCH-2 and MSTG-PLATFORM-2)")</f>
        <v>Injection Flaws (MSTG-ARCH-2 and MSTG-PLATFORM-2)</v>
      </c>
      <c r="I62" s="50"/>
      <c r="J62" s="50"/>
      <c r="K62" s="51"/>
      <c r="L62" s="30"/>
      <c r="M62" s="30"/>
    </row>
    <row r="63" spans="1:13" ht="15.75" customHeight="1">
      <c r="A63" s="30"/>
      <c r="B63" s="43" t="s">
        <v>231</v>
      </c>
      <c r="C63" s="44" t="s">
        <v>232</v>
      </c>
      <c r="D63" s="61" t="s">
        <v>233</v>
      </c>
      <c r="E63" s="46" t="s">
        <v>63</v>
      </c>
      <c r="F63" s="47" t="s">
        <v>63</v>
      </c>
      <c r="G63" s="48"/>
      <c r="H63" s="59" t="str">
        <f>HYPERLINK(CONCATENATE(BASE_URL,"0x06h-Testing-Platform-Interaction.md#testing-custom-url-schemes-mstg-platform-3"),"Testing Custom URL Schemes (MSTG-PLATFORM-3)")</f>
        <v>Testing Custom URL Schemes (MSTG-PLATFORM-3)</v>
      </c>
      <c r="I63" s="50"/>
      <c r="J63" s="50"/>
      <c r="K63" s="51"/>
      <c r="L63" s="30"/>
      <c r="M63" s="30"/>
    </row>
    <row r="64" spans="1:13" ht="15.75" customHeight="1">
      <c r="A64" s="30"/>
      <c r="B64" s="43" t="s">
        <v>234</v>
      </c>
      <c r="C64" s="44" t="s">
        <v>235</v>
      </c>
      <c r="D64" s="61" t="s">
        <v>236</v>
      </c>
      <c r="E64" s="46" t="s">
        <v>63</v>
      </c>
      <c r="F64" s="47" t="s">
        <v>63</v>
      </c>
      <c r="G64" s="48"/>
      <c r="H64" s="49"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50"/>
      <c r="J64" s="50"/>
      <c r="K64" s="51"/>
      <c r="L64" s="30"/>
      <c r="M64" s="30"/>
    </row>
    <row r="65" spans="1:13" ht="15.75" customHeight="1">
      <c r="A65" s="30"/>
      <c r="B65" s="43" t="s">
        <v>237</v>
      </c>
      <c r="C65" s="44" t="s">
        <v>238</v>
      </c>
      <c r="D65" s="61" t="s">
        <v>239</v>
      </c>
      <c r="E65" s="46" t="s">
        <v>63</v>
      </c>
      <c r="F65" s="47" t="s">
        <v>63</v>
      </c>
      <c r="G65" s="48"/>
      <c r="H65" s="59" t="str">
        <f>HYPERLINK(CONCATENATE(BASE_URL,"0x06h-Testing-Platform-Interaction.md#testing-ios-webviews-mstg-platform-5"),"Testing iOS WebViews (MSTG-PLATFORM-5)")</f>
        <v>Testing iOS WebViews (MSTG-PLATFORM-5)</v>
      </c>
      <c r="I65" s="50"/>
      <c r="J65" s="50"/>
      <c r="K65" s="51"/>
      <c r="L65" s="30"/>
      <c r="M65" s="30"/>
    </row>
    <row r="66" spans="1:13" ht="15.75" customHeight="1">
      <c r="A66" s="30"/>
      <c r="B66" s="43" t="s">
        <v>240</v>
      </c>
      <c r="C66" s="44" t="s">
        <v>241</v>
      </c>
      <c r="D66" s="45" t="s">
        <v>242</v>
      </c>
      <c r="E66" s="46" t="s">
        <v>63</v>
      </c>
      <c r="F66" s="47" t="s">
        <v>63</v>
      </c>
      <c r="G66" s="48"/>
      <c r="H66" s="59" t="str">
        <f>HYPERLINK(CONCATENATE(BASE_URL,"0x06h-Testing-Platform-Interaction.md#testing-webview-protocol-handlers-mstg-platform-6"),"Testing WebView Protocol Handlers (MSTG-PLATFORM-6)")</f>
        <v>Testing WebView Protocol Handlers (MSTG-PLATFORM-6)</v>
      </c>
      <c r="I66" s="50"/>
      <c r="J66" s="50"/>
      <c r="K66" s="51"/>
      <c r="L66" s="30"/>
      <c r="M66" s="30"/>
    </row>
    <row r="67" spans="1:13" ht="15.75" customHeight="1">
      <c r="A67" s="30"/>
      <c r="B67" s="43" t="s">
        <v>243</v>
      </c>
      <c r="C67" s="44" t="s">
        <v>244</v>
      </c>
      <c r="D67" s="45" t="s">
        <v>245</v>
      </c>
      <c r="E67" s="46" t="s">
        <v>63</v>
      </c>
      <c r="F67" s="47" t="s">
        <v>63</v>
      </c>
      <c r="G67" s="48"/>
      <c r="H67" s="59"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50"/>
      <c r="J67" s="50"/>
      <c r="K67" s="51"/>
      <c r="L67" s="30"/>
      <c r="M67" s="30"/>
    </row>
    <row r="68" spans="1:13" ht="15.75" customHeight="1">
      <c r="A68" s="30"/>
      <c r="B68" s="43" t="s">
        <v>246</v>
      </c>
      <c r="C68" s="44" t="s">
        <v>247</v>
      </c>
      <c r="D68" s="61" t="s">
        <v>248</v>
      </c>
      <c r="E68" s="46" t="s">
        <v>63</v>
      </c>
      <c r="F68" s="47" t="s">
        <v>63</v>
      </c>
      <c r="G68" s="48"/>
      <c r="H68" s="59" t="str">
        <f>HYPERLINK(CONCATENATE(BASE_URL,"0x06h-Testing-Platform-Interaction.md#testing-object-persistence-mstg-platform-8"),"Testing Object Persistence (MSTG-PLATFORM-8)")</f>
        <v>Testing Object Persistence (MSTG-PLATFORM-8)</v>
      </c>
      <c r="I68" s="50"/>
      <c r="J68" s="50"/>
      <c r="K68" s="51"/>
      <c r="L68" s="30"/>
      <c r="M68" s="30"/>
    </row>
    <row r="69" spans="1:13" ht="15.75" customHeight="1">
      <c r="A69" s="30"/>
      <c r="B69" s="43" t="s">
        <v>249</v>
      </c>
      <c r="C69" s="44" t="s">
        <v>250</v>
      </c>
      <c r="D69" s="61" t="s">
        <v>251</v>
      </c>
      <c r="E69" s="66"/>
      <c r="F69" s="47" t="s">
        <v>63</v>
      </c>
      <c r="G69" s="48"/>
      <c r="H69" s="59"/>
      <c r="I69" s="50"/>
      <c r="J69" s="50"/>
      <c r="K69" s="51"/>
      <c r="L69" s="30"/>
      <c r="M69" s="30"/>
    </row>
    <row r="70" spans="1:13" ht="15.75" customHeight="1">
      <c r="A70" s="30"/>
      <c r="B70" s="43" t="s">
        <v>252</v>
      </c>
      <c r="C70" s="44" t="s">
        <v>253</v>
      </c>
      <c r="D70" s="61" t="s">
        <v>254</v>
      </c>
      <c r="E70" s="66"/>
      <c r="F70" s="47" t="s">
        <v>63</v>
      </c>
      <c r="G70" s="48"/>
      <c r="H70" s="59"/>
      <c r="I70" s="50"/>
      <c r="J70" s="50"/>
      <c r="K70" s="51"/>
      <c r="L70" s="30"/>
      <c r="M70" s="30"/>
    </row>
    <row r="71" spans="1:13" ht="15.75" customHeight="1">
      <c r="A71" s="30"/>
      <c r="B71" s="43" t="s">
        <v>255</v>
      </c>
      <c r="C71" s="44" t="s">
        <v>256</v>
      </c>
      <c r="D71" s="61" t="s">
        <v>257</v>
      </c>
      <c r="E71" s="66"/>
      <c r="F71" s="47" t="s">
        <v>63</v>
      </c>
      <c r="G71" s="48"/>
      <c r="H71" s="59"/>
      <c r="I71" s="50"/>
      <c r="J71" s="50"/>
      <c r="K71" s="51"/>
      <c r="L71" s="30"/>
      <c r="M71" s="30"/>
    </row>
    <row r="72" spans="1:13" ht="15.75" customHeight="1">
      <c r="A72" s="30"/>
      <c r="B72" s="53" t="s">
        <v>258</v>
      </c>
      <c r="C72" s="54"/>
      <c r="D72" s="55" t="s">
        <v>259</v>
      </c>
      <c r="E72" s="56"/>
      <c r="F72" s="57"/>
      <c r="G72" s="56"/>
      <c r="H72" s="56"/>
      <c r="I72" s="56"/>
      <c r="J72" s="56"/>
      <c r="K72" s="58"/>
      <c r="L72" s="30"/>
      <c r="M72" s="30"/>
    </row>
    <row r="73" spans="1:13" ht="15.75" customHeight="1">
      <c r="A73" s="30"/>
      <c r="B73" s="43" t="s">
        <v>260</v>
      </c>
      <c r="C73" s="44" t="s">
        <v>261</v>
      </c>
      <c r="D73" s="61" t="s">
        <v>262</v>
      </c>
      <c r="E73" s="46" t="s">
        <v>63</v>
      </c>
      <c r="F73" s="47" t="s">
        <v>63</v>
      </c>
      <c r="G73" s="48"/>
      <c r="H73" s="59" t="str">
        <f>HYPERLINK(CONCATENATE(BASE_URL,"0x06i-Testing-Code-Quality-and-Build-Settings.md#making-sure-that-the-app-is-properly-signed-mstg-code-1"),"Making Sure that the App Is Properly Signed (MSTG-CODE-1)")</f>
        <v>Making Sure that the App Is Properly Signed (MSTG-CODE-1)</v>
      </c>
      <c r="I73" s="50"/>
      <c r="J73" s="50"/>
      <c r="K73" s="51"/>
      <c r="L73" s="30"/>
      <c r="M73" s="30"/>
    </row>
    <row r="74" spans="1:13" ht="15.75" customHeight="1">
      <c r="A74" s="30"/>
      <c r="B74" s="43" t="s">
        <v>263</v>
      </c>
      <c r="C74" s="44" t="s">
        <v>264</v>
      </c>
      <c r="D74" s="61" t="s">
        <v>265</v>
      </c>
      <c r="E74" s="46" t="s">
        <v>63</v>
      </c>
      <c r="F74" s="47" t="s">
        <v>63</v>
      </c>
      <c r="G74" s="48"/>
      <c r="H74" s="59" t="str">
        <f>HYPERLINK(CONCATENATE(BASE_URL,"0x06i-Testing-Code-Quality-and-Build-Settings.md#determining-whether-the-app-is-debuggable-mstg-code-2"),"Determining Whether the App is Debuggable (MSTG-CODE-2)")</f>
        <v>Determining Whether the App is Debuggable (MSTG-CODE-2)</v>
      </c>
      <c r="I74" s="50"/>
      <c r="J74" s="50"/>
      <c r="K74" s="51"/>
      <c r="L74" s="30"/>
      <c r="M74" s="30"/>
    </row>
    <row r="75" spans="1:13" ht="15.75" customHeight="1">
      <c r="A75" s="30"/>
      <c r="B75" s="43" t="s">
        <v>266</v>
      </c>
      <c r="C75" s="44" t="s">
        <v>267</v>
      </c>
      <c r="D75" s="61" t="s">
        <v>268</v>
      </c>
      <c r="E75" s="46" t="s">
        <v>63</v>
      </c>
      <c r="F75" s="47" t="s">
        <v>63</v>
      </c>
      <c r="G75" s="48"/>
      <c r="H75" s="59" t="str">
        <f>HYPERLINK(CONCATENATE(BASE_URL,"0x06i-Testing-Code-Quality-and-Build-Settings.md#finding-debugging-symbols-mstg-code-3"),"Finding Debugging Symbols (MSTG-CODE-3)")</f>
        <v>Finding Debugging Symbols (MSTG-CODE-3)</v>
      </c>
      <c r="I75" s="50"/>
      <c r="J75" s="50"/>
      <c r="K75" s="51"/>
      <c r="L75" s="30"/>
      <c r="M75" s="30"/>
    </row>
    <row r="76" spans="1:13" ht="15.75" customHeight="1">
      <c r="A76" s="30"/>
      <c r="B76" s="43" t="s">
        <v>269</v>
      </c>
      <c r="C76" s="44" t="s">
        <v>270</v>
      </c>
      <c r="D76" s="61" t="s">
        <v>271</v>
      </c>
      <c r="E76" s="46" t="s">
        <v>63</v>
      </c>
      <c r="F76" s="47" t="s">
        <v>63</v>
      </c>
      <c r="G76" s="48"/>
      <c r="H76" s="59" t="str">
        <f>HYPERLINK(CONCATENATE(BASE_URL,"0x06i-Testing-Code-Quality-and-Build-Settings.md#finding-debugging-code-and-verbose-error-logging-mstg-code-4"),"Finding Debugging Code and Verbose Error Logging (MSTG-CODE-4)")</f>
        <v>Finding Debugging Code and Verbose Error Logging (MSTG-CODE-4)</v>
      </c>
      <c r="I76" s="50"/>
      <c r="J76" s="50"/>
      <c r="K76" s="51"/>
      <c r="L76" s="30"/>
      <c r="M76" s="30"/>
    </row>
    <row r="77" spans="1:13" ht="15.75" customHeight="1">
      <c r="A77" s="30"/>
      <c r="B77" s="43" t="s">
        <v>272</v>
      </c>
      <c r="C77" s="44" t="s">
        <v>273</v>
      </c>
      <c r="D77" s="45" t="s">
        <v>274</v>
      </c>
      <c r="E77" s="46" t="s">
        <v>63</v>
      </c>
      <c r="F77" s="47" t="s">
        <v>63</v>
      </c>
      <c r="G77" s="48"/>
      <c r="H77" s="64" t="str">
        <f>HYPERLINK(CONCATENATE(BASE_URL,"0x06i-Testing-Code-Quality-and-Build-Settings.md#checking-for-weaknesses-in-third-party-libraries-mstg-code-5"),"Checking for Weaknesses in Third Party Libraries (MSTG-CODE-5)")</f>
        <v>Checking for Weaknesses in Third Party Libraries (MSTG-CODE-5)</v>
      </c>
      <c r="I77" s="50"/>
      <c r="J77" s="50"/>
      <c r="K77" s="51"/>
      <c r="L77" s="30"/>
      <c r="M77" s="30"/>
    </row>
    <row r="78" spans="1:13" ht="15.75" customHeight="1">
      <c r="A78" s="30"/>
      <c r="B78" s="43" t="s">
        <v>275</v>
      </c>
      <c r="C78" s="44" t="s">
        <v>276</v>
      </c>
      <c r="D78" s="61" t="s">
        <v>277</v>
      </c>
      <c r="E78" s="46" t="s">
        <v>63</v>
      </c>
      <c r="F78" s="47" t="s">
        <v>63</v>
      </c>
      <c r="G78" s="48"/>
      <c r="H78" s="59" t="str">
        <f>HYPERLINK(CONCATENATE(BASE_URL,"0x06i-Testing-Code-Quality-and-Build-Settings.md#testing-exception-handling-mstg-code-6"),"Testing Exception Handling (MSTG-CODE-6)")</f>
        <v>Testing Exception Handling (MSTG-CODE-6)</v>
      </c>
      <c r="I78" s="50"/>
      <c r="J78" s="50"/>
      <c r="K78" s="51"/>
      <c r="L78" s="30"/>
      <c r="M78" s="30"/>
    </row>
    <row r="79" spans="1:13" ht="15.75" customHeight="1">
      <c r="A79" s="30"/>
      <c r="B79" s="43" t="s">
        <v>278</v>
      </c>
      <c r="C79" s="44" t="s">
        <v>279</v>
      </c>
      <c r="D79" s="61" t="s">
        <v>280</v>
      </c>
      <c r="E79" s="46" t="s">
        <v>63</v>
      </c>
      <c r="F79" s="47" t="s">
        <v>63</v>
      </c>
      <c r="G79" s="48"/>
      <c r="H79" s="59" t="str">
        <f>HYPERLINK(CONCATENATE(BASE_URL,"0x06i-Testing-Code-Quality-and-Build-Settings.md#testing-exception-handling-mstg-code-6"),"Testing Exception Handling (MSTG-CODE-6)")</f>
        <v>Testing Exception Handling (MSTG-CODE-6)</v>
      </c>
      <c r="I79" s="50"/>
      <c r="J79" s="50"/>
      <c r="K79" s="51"/>
      <c r="L79" s="30"/>
      <c r="M79" s="30"/>
    </row>
    <row r="80" spans="1:13" ht="15.75" customHeight="1">
      <c r="A80" s="30"/>
      <c r="B80" s="43" t="s">
        <v>281</v>
      </c>
      <c r="C80" s="44" t="s">
        <v>282</v>
      </c>
      <c r="D80" s="61" t="s">
        <v>283</v>
      </c>
      <c r="E80" s="46" t="s">
        <v>63</v>
      </c>
      <c r="F80" s="47" t="s">
        <v>63</v>
      </c>
      <c r="G80" s="48"/>
      <c r="H80" s="59" t="str">
        <f>HYPERLINK(CONCATENATE(BASE_URL,"0x06i-Testing-Code-Quality-and-Build-Settings.md#memory-corruption-bugs-mstg-code-8"),"Memory Corruption Bugs (MSTG-CODE-8)")</f>
        <v>Memory Corruption Bugs (MSTG-CODE-8)</v>
      </c>
      <c r="I80" s="50"/>
      <c r="J80" s="50"/>
      <c r="K80" s="51"/>
      <c r="L80" s="30"/>
      <c r="M80" s="30"/>
    </row>
    <row r="81" spans="1:13" ht="15.75" customHeight="1">
      <c r="A81" s="30"/>
      <c r="B81" s="43" t="s">
        <v>284</v>
      </c>
      <c r="C81" s="44" t="s">
        <v>285</v>
      </c>
      <c r="D81" s="45" t="s">
        <v>286</v>
      </c>
      <c r="E81" s="46" t="s">
        <v>63</v>
      </c>
      <c r="F81" s="47" t="s">
        <v>63</v>
      </c>
      <c r="G81" s="48"/>
      <c r="H81" s="59" t="str">
        <f>HYPERLINK(CONCATENATE(BASE_URL,"0x06i-Testing-Code-Quality-and-Build-Settings.md#make-sure-that-free-security-features-are-activated-mstg-code-9"),"Make Sure That Free Security Features Are Activated (MSTG-CODE-9)")</f>
        <v>Make Sure That Free Security Features Are Activated (MSTG-CODE-9)</v>
      </c>
      <c r="I81" s="50"/>
      <c r="J81" s="50"/>
      <c r="K81" s="51"/>
      <c r="L81" s="30"/>
      <c r="M81" s="30"/>
    </row>
    <row r="82" spans="1:13" ht="15.75" customHeight="1">
      <c r="A82" s="30"/>
      <c r="B82" s="69"/>
      <c r="C82" s="70"/>
      <c r="D82" s="71"/>
      <c r="E82" s="72"/>
      <c r="F82" s="72"/>
      <c r="G82" s="72"/>
      <c r="H82" s="72"/>
      <c r="I82" s="72"/>
      <c r="J82" s="72"/>
      <c r="K82" s="73"/>
      <c r="L82" s="30"/>
      <c r="M82" s="30"/>
    </row>
    <row r="83" spans="1:13" ht="15.75" customHeight="1">
      <c r="A83" s="30"/>
      <c r="B83" s="74"/>
      <c r="C83" s="74"/>
      <c r="D83" s="61"/>
      <c r="E83" s="75"/>
      <c r="F83" s="75"/>
      <c r="G83" s="75"/>
      <c r="H83" s="75"/>
      <c r="I83" s="75"/>
      <c r="J83" s="75"/>
      <c r="K83" s="61"/>
      <c r="L83" s="30"/>
      <c r="M83" s="30"/>
    </row>
    <row r="84" spans="1:13" ht="15.75" customHeight="1">
      <c r="A84" s="30"/>
      <c r="B84" s="74"/>
      <c r="C84" s="74"/>
      <c r="D84" s="61"/>
      <c r="E84" s="75"/>
      <c r="F84" s="75"/>
      <c r="G84" s="75"/>
      <c r="H84" s="75"/>
      <c r="I84" s="75"/>
      <c r="J84" s="75"/>
      <c r="K84" s="61"/>
      <c r="L84" s="30"/>
      <c r="M84" s="30"/>
    </row>
    <row r="85" spans="1:13" ht="15.75" customHeight="1">
      <c r="A85" s="30"/>
      <c r="B85" s="74"/>
      <c r="C85" s="74"/>
      <c r="D85" s="61"/>
      <c r="E85" s="75"/>
      <c r="F85" s="75"/>
      <c r="G85" s="75"/>
      <c r="H85" s="75"/>
      <c r="I85" s="75"/>
      <c r="J85" s="75"/>
      <c r="K85" s="61"/>
      <c r="L85" s="30"/>
      <c r="M85" s="30"/>
    </row>
    <row r="86" spans="1:13" ht="15.75" customHeight="1">
      <c r="A86" s="30"/>
      <c r="B86" s="76" t="s">
        <v>287</v>
      </c>
      <c r="C86" s="76"/>
      <c r="D86" s="61"/>
      <c r="E86" s="75"/>
      <c r="F86" s="75"/>
      <c r="G86" s="75"/>
      <c r="H86" s="75"/>
      <c r="I86" s="75"/>
      <c r="J86" s="75"/>
      <c r="K86" s="61"/>
      <c r="L86" s="30"/>
      <c r="M86" s="30"/>
    </row>
    <row r="87" spans="1:13" ht="15.75" customHeight="1">
      <c r="A87" s="30"/>
      <c r="B87" s="77" t="s">
        <v>288</v>
      </c>
      <c r="C87" s="77"/>
      <c r="D87" s="78" t="s">
        <v>289</v>
      </c>
      <c r="E87" s="75"/>
      <c r="F87" s="75"/>
      <c r="G87" s="75"/>
      <c r="H87" s="75"/>
      <c r="I87" s="75"/>
      <c r="J87" s="75"/>
      <c r="K87" s="61"/>
      <c r="L87" s="30"/>
      <c r="M87" s="30"/>
    </row>
    <row r="88" spans="1:13" ht="15.75" customHeight="1">
      <c r="A88" s="30"/>
      <c r="B88" s="79" t="s">
        <v>290</v>
      </c>
      <c r="C88" s="79"/>
      <c r="D88" s="80" t="s">
        <v>291</v>
      </c>
      <c r="E88" s="75"/>
      <c r="F88" s="75"/>
      <c r="G88" s="75"/>
      <c r="H88" s="75"/>
      <c r="I88" s="75"/>
      <c r="J88" s="75"/>
      <c r="K88" s="61"/>
      <c r="L88" s="30"/>
      <c r="M88" s="30"/>
    </row>
    <row r="89" spans="1:13" ht="15.75" customHeight="1">
      <c r="A89" s="30"/>
      <c r="B89" s="79" t="s">
        <v>292</v>
      </c>
      <c r="C89" s="79"/>
      <c r="D89" s="80" t="s">
        <v>293</v>
      </c>
      <c r="E89" s="75"/>
      <c r="F89" s="75"/>
      <c r="G89" s="75"/>
      <c r="H89" s="75"/>
      <c r="I89" s="75"/>
      <c r="J89" s="75"/>
      <c r="K89" s="61"/>
      <c r="L89" s="30"/>
      <c r="M89" s="30"/>
    </row>
    <row r="90" spans="1:13" ht="15.75" customHeight="1">
      <c r="A90" s="30"/>
      <c r="B90" s="79" t="s">
        <v>76</v>
      </c>
      <c r="C90" s="79"/>
      <c r="D90" s="80" t="s">
        <v>294</v>
      </c>
      <c r="E90" s="75"/>
      <c r="F90" s="75"/>
      <c r="G90" s="75"/>
      <c r="H90" s="75"/>
      <c r="I90" s="75"/>
      <c r="J90" s="75"/>
      <c r="K90" s="61"/>
      <c r="L90" s="30"/>
      <c r="M90" s="30"/>
    </row>
    <row r="91" spans="1:13" ht="15.75" customHeight="1">
      <c r="A91" s="30"/>
      <c r="B91" s="74"/>
      <c r="C91" s="74"/>
      <c r="D91" s="61"/>
      <c r="E91" s="75"/>
      <c r="F91" s="75"/>
      <c r="G91" s="75"/>
      <c r="H91" s="75"/>
      <c r="I91" s="75"/>
      <c r="J91" s="75"/>
      <c r="K91" s="61"/>
      <c r="L91" s="30"/>
      <c r="M91" s="30"/>
    </row>
    <row r="92" spans="1:13" ht="15.75" customHeight="1">
      <c r="A92" s="30"/>
      <c r="B92" s="74"/>
      <c r="C92" s="74"/>
      <c r="D92" s="61"/>
      <c r="E92" s="75"/>
      <c r="F92" s="75"/>
      <c r="G92" s="75"/>
      <c r="H92" s="75"/>
      <c r="I92" s="75"/>
      <c r="J92" s="75"/>
      <c r="K92" s="61"/>
      <c r="L92" s="30"/>
      <c r="M92" s="30"/>
    </row>
    <row r="93" spans="1:13" ht="15.75" customHeight="1">
      <c r="A93" s="30"/>
      <c r="B93" s="74"/>
      <c r="C93" s="74"/>
      <c r="D93" s="61"/>
      <c r="E93" s="75"/>
      <c r="F93" s="75"/>
      <c r="G93" s="75"/>
      <c r="H93" s="75"/>
      <c r="I93" s="75"/>
      <c r="J93" s="75"/>
      <c r="K93" s="61"/>
      <c r="L93" s="30"/>
      <c r="M93" s="30"/>
    </row>
    <row r="94" spans="1:13" ht="15.75" customHeight="1">
      <c r="A94" s="30"/>
      <c r="B94" s="74"/>
      <c r="C94" s="74"/>
      <c r="D94" s="61"/>
      <c r="E94" s="75"/>
      <c r="F94" s="75"/>
      <c r="G94" s="75"/>
      <c r="H94" s="75"/>
      <c r="I94" s="75"/>
      <c r="J94" s="75"/>
      <c r="K94" s="61"/>
      <c r="L94" s="30"/>
      <c r="M94" s="30"/>
    </row>
    <row r="95" spans="1:13" ht="15.75" customHeight="1">
      <c r="A95" s="30"/>
      <c r="B95" s="31"/>
      <c r="C95" s="31"/>
      <c r="D95" s="32"/>
      <c r="E95" s="30"/>
      <c r="F95" s="30"/>
      <c r="G95" s="30"/>
      <c r="H95" s="30"/>
      <c r="I95" s="30"/>
      <c r="J95" s="30"/>
      <c r="K95" s="32"/>
      <c r="L95" s="30"/>
      <c r="M95" s="30"/>
    </row>
    <row r="96" spans="1:13" ht="15.75" customHeight="1">
      <c r="A96" s="30"/>
      <c r="B96" s="31"/>
      <c r="C96" s="31"/>
      <c r="D96" s="32"/>
      <c r="E96" s="30"/>
      <c r="F96" s="30"/>
      <c r="G96" s="30"/>
      <c r="H96" s="30"/>
      <c r="I96" s="30"/>
      <c r="J96" s="30"/>
      <c r="K96" s="32"/>
      <c r="L96" s="30"/>
      <c r="M96" s="30"/>
    </row>
    <row r="97" spans="1:13" ht="15.75" customHeight="1">
      <c r="A97" s="30"/>
      <c r="B97" s="31"/>
      <c r="C97" s="31"/>
      <c r="D97" s="32"/>
      <c r="E97" s="30"/>
      <c r="F97" s="30"/>
      <c r="G97" s="30"/>
      <c r="H97" s="30"/>
      <c r="I97" s="30"/>
      <c r="J97" s="30"/>
      <c r="K97" s="32"/>
      <c r="L97" s="30"/>
      <c r="M97" s="30"/>
    </row>
    <row r="98" spans="1:13" ht="15.75" customHeight="1">
      <c r="A98" s="30"/>
      <c r="B98" s="31"/>
      <c r="C98" s="31"/>
      <c r="D98" s="32"/>
      <c r="E98" s="30"/>
      <c r="F98" s="30"/>
      <c r="G98" s="30"/>
      <c r="H98" s="30"/>
      <c r="I98" s="30"/>
      <c r="J98" s="30"/>
      <c r="K98" s="32"/>
      <c r="L98" s="30"/>
      <c r="M98" s="30"/>
    </row>
    <row r="99" spans="1:13" ht="15.75" customHeight="1">
      <c r="A99" s="30"/>
      <c r="B99" s="31"/>
      <c r="C99" s="31"/>
      <c r="D99" s="32"/>
      <c r="E99" s="30"/>
      <c r="F99" s="30"/>
      <c r="G99" s="30"/>
      <c r="H99" s="30"/>
      <c r="I99" s="30"/>
      <c r="J99" s="30"/>
      <c r="K99" s="32"/>
      <c r="L99" s="30"/>
      <c r="M99" s="30"/>
    </row>
    <row r="100" spans="1:13" ht="15.75" customHeight="1">
      <c r="A100" s="30"/>
      <c r="B100" s="31"/>
      <c r="C100" s="31"/>
      <c r="D100" s="32"/>
      <c r="E100" s="30"/>
      <c r="F100" s="30"/>
      <c r="G100" s="30"/>
      <c r="H100" s="30"/>
      <c r="I100" s="30"/>
      <c r="J100" s="30"/>
      <c r="K100" s="32"/>
      <c r="L100" s="30"/>
      <c r="M100" s="30"/>
    </row>
  </sheetData>
  <mergeCells count="1">
    <mergeCell ref="H3:J3"/>
  </mergeCells>
  <conditionalFormatting sqref="M1:M100">
    <cfRule type="containsText" dxfId="7" priority="1" operator="containsText" text="0x05">
      <formula>NOT(ISERROR(SEARCH(("0x05"),(M1))))</formula>
    </cfRule>
  </conditionalFormatting>
  <conditionalFormatting sqref="H1:H28 H33:H100">
    <cfRule type="containsText" dxfId="6" priority="2" operator="containsText" text="0x05">
      <formula>NOT(ISERROR(SEARCH(("0x05"),(H1))))</formula>
    </cfRule>
  </conditionalFormatting>
  <conditionalFormatting sqref="J6">
    <cfRule type="containsText" dxfId="5" priority="3" operator="containsText" text="0x05">
      <formula>NOT(ISERROR(SEARCH(("0x05"),(J6))))</formula>
    </cfRule>
  </conditionalFormatting>
  <conditionalFormatting sqref="I6">
    <cfRule type="containsText" dxfId="4" priority="4" operator="containsText" text="0x05">
      <formula>NOT(ISERROR(SEARCH(("0x05"),(I6))))</formula>
    </cfRule>
  </conditionalFormatting>
  <dataValidations count="2">
    <dataValidation type="list" allowBlank="1" showErrorMessage="1" sqref="G83:G100 I83:K100" xr:uid="{00000000-0002-0000-0400-000000000000}">
      <formula1>"Yes,No,N/A"</formula1>
    </dataValidation>
    <dataValidation type="list" allowBlank="1" showErrorMessage="1" sqref="G5:G16 G18:G32 G34:G39 G41:G52 G54:G59 G61:G71 G73:G81" xr:uid="{00000000-0002-0000-0400-000001000000}">
      <formula1>"Pass,Fail,N/A"</formula1>
    </dataValidation>
  </dataValidations>
  <pageMargins left="0.75" right="0.75" top="1" bottom="1"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0"/>
  <sheetViews>
    <sheetView tabSelected="1" workbookViewId="0">
      <selection activeCell="F1" sqref="F1"/>
    </sheetView>
  </sheetViews>
  <sheetFormatPr defaultColWidth="12.59765625" defaultRowHeight="15" customHeight="1"/>
  <cols>
    <col min="1" max="1" width="1.8984375" customWidth="1"/>
    <col min="2" max="2" width="7.3984375" customWidth="1"/>
    <col min="3" max="3" width="17.5" customWidth="1"/>
    <col min="4" max="4" width="93.3984375" customWidth="1"/>
    <col min="5" max="5" width="3" customWidth="1"/>
    <col min="6" max="6" width="5.59765625" customWidth="1"/>
    <col min="7" max="7" width="61.8984375" customWidth="1"/>
    <col min="8" max="8" width="30.59765625" customWidth="1"/>
    <col min="9" max="11" width="8.59765625" customWidth="1"/>
  </cols>
  <sheetData>
    <row r="1" spans="1:11" ht="15.75" customHeight="1">
      <c r="A1" s="30"/>
      <c r="B1" s="81" t="s">
        <v>344</v>
      </c>
      <c r="C1" s="81"/>
      <c r="D1" s="32"/>
      <c r="E1" s="30"/>
      <c r="F1" s="30"/>
      <c r="G1" s="75"/>
      <c r="H1" s="61"/>
      <c r="I1" s="30"/>
      <c r="J1" s="30"/>
      <c r="K1" s="30"/>
    </row>
    <row r="2" spans="1:11" ht="15.75" customHeight="1">
      <c r="A2" s="30"/>
      <c r="B2" s="31"/>
      <c r="C2" s="31"/>
      <c r="D2" s="32"/>
      <c r="E2" s="30"/>
      <c r="F2" s="30"/>
      <c r="G2" s="75"/>
      <c r="H2" s="61"/>
      <c r="I2" s="30"/>
      <c r="J2" s="30"/>
      <c r="K2" s="30"/>
    </row>
    <row r="3" spans="1:11" ht="15.75" customHeight="1">
      <c r="A3" s="30"/>
      <c r="B3" s="33" t="s">
        <v>50</v>
      </c>
      <c r="C3" s="34" t="s">
        <v>51</v>
      </c>
      <c r="D3" s="35" t="s">
        <v>296</v>
      </c>
      <c r="E3" s="36" t="s">
        <v>297</v>
      </c>
      <c r="F3" s="36" t="s">
        <v>55</v>
      </c>
      <c r="G3" s="36" t="s">
        <v>56</v>
      </c>
      <c r="H3" s="37" t="s">
        <v>57</v>
      </c>
      <c r="I3" s="30"/>
      <c r="J3" s="30"/>
      <c r="K3" s="30"/>
    </row>
    <row r="4" spans="1:11" ht="15.75" customHeight="1">
      <c r="A4" s="30"/>
      <c r="B4" s="53"/>
      <c r="C4" s="54"/>
      <c r="D4" s="55" t="s">
        <v>298</v>
      </c>
      <c r="E4" s="56"/>
      <c r="F4" s="56"/>
      <c r="G4" s="56"/>
      <c r="H4" s="58"/>
      <c r="I4" s="30"/>
      <c r="J4" s="30"/>
      <c r="K4" s="30"/>
    </row>
    <row r="5" spans="1:11" ht="15.75" customHeight="1">
      <c r="A5" s="30"/>
      <c r="B5" s="43" t="s">
        <v>299</v>
      </c>
      <c r="C5" s="44" t="s">
        <v>300</v>
      </c>
      <c r="D5" s="45" t="s">
        <v>301</v>
      </c>
      <c r="E5" s="82" t="s">
        <v>63</v>
      </c>
      <c r="F5" s="48"/>
      <c r="G5" s="59" t="str">
        <f>HYPERLINK(CONCATENATE(BASE_URL,"0x06j-Testing-Resiliency-Against-Reverse-Engineering.md#jailbreak-detection-mstg-resilience-1"),"Jailbreak Detection (MSTG-RESILIENCE-1)")</f>
        <v>Jailbreak Detection (MSTG-RESILIENCE-1)</v>
      </c>
      <c r="H5" s="51"/>
      <c r="I5" s="30"/>
      <c r="J5" s="30"/>
      <c r="K5" s="30"/>
    </row>
    <row r="6" spans="1:11" ht="15.75" customHeight="1">
      <c r="A6" s="30"/>
      <c r="B6" s="43" t="s">
        <v>302</v>
      </c>
      <c r="C6" s="44" t="s">
        <v>303</v>
      </c>
      <c r="D6" s="45" t="s">
        <v>304</v>
      </c>
      <c r="E6" s="82" t="s">
        <v>63</v>
      </c>
      <c r="F6" s="48"/>
      <c r="G6" s="59" t="str">
        <f>HYPERLINK(CONCATENATE(BASE_URL,"0x06j-Testing-Resiliency-Against-Reverse-Engineering.md#anti-debugging-checks-mstg-resilience-2"),"Anti-Debugging Checks (MSTG-RESILIENCE-2)")</f>
        <v>Anti-Debugging Checks (MSTG-RESILIENCE-2)</v>
      </c>
      <c r="H6" s="51"/>
      <c r="I6" s="30"/>
      <c r="J6" s="30"/>
      <c r="K6" s="30"/>
    </row>
    <row r="7" spans="1:11" ht="15.75" customHeight="1">
      <c r="A7" s="30"/>
      <c r="B7" s="43" t="s">
        <v>305</v>
      </c>
      <c r="C7" s="44" t="s">
        <v>306</v>
      </c>
      <c r="D7" s="61" t="s">
        <v>307</v>
      </c>
      <c r="E7" s="82" t="s">
        <v>63</v>
      </c>
      <c r="F7" s="48"/>
      <c r="G7" s="59" t="str">
        <f>HYPERLINK(CONCATENATE(BASE_URL,"0x06j-Testing-Resiliency-Against-Reverse-Engineering.md#file-integrity-checks-mstg-resilience-3-and-mstg-resilience-11"),"File Integrity Checks (MSTG-RESILIENCE-3 and MSTG-RESILIENCE-11)")</f>
        <v>File Integrity Checks (MSTG-RESILIENCE-3 and MSTG-RESILIENCE-11)</v>
      </c>
      <c r="H7" s="51"/>
      <c r="I7" s="30"/>
      <c r="J7" s="30"/>
      <c r="K7" s="30"/>
    </row>
    <row r="8" spans="1:11" ht="15.75" customHeight="1">
      <c r="A8" s="30"/>
      <c r="B8" s="43" t="s">
        <v>308</v>
      </c>
      <c r="C8" s="44" t="s">
        <v>309</v>
      </c>
      <c r="D8" s="61" t="s">
        <v>310</v>
      </c>
      <c r="E8" s="82" t="s">
        <v>63</v>
      </c>
      <c r="F8" s="48"/>
      <c r="G8" s="86" t="str">
        <f>HYPERLINK(CONCATENATE(BASE_URL,"0x06j-Testing-Resiliency-Against-Reverse-Engineering.md#testing-reverse-engineering-tools-detection-mstg-resilience-4"),"Testing Reverse Engineering Tools Detection (MSTG-RESILIENCE-4)")</f>
        <v>Testing Reverse Engineering Tools Detection (MSTG-RESILIENCE-4)</v>
      </c>
      <c r="H8" s="51"/>
      <c r="I8" s="30"/>
      <c r="J8" s="30"/>
      <c r="K8" s="30"/>
    </row>
    <row r="9" spans="1:11" ht="15.75" customHeight="1">
      <c r="A9" s="30"/>
      <c r="B9" s="43" t="s">
        <v>311</v>
      </c>
      <c r="C9" s="44" t="s">
        <v>312</v>
      </c>
      <c r="D9" s="61" t="s">
        <v>313</v>
      </c>
      <c r="E9" s="82" t="s">
        <v>63</v>
      </c>
      <c r="F9" s="48"/>
      <c r="G9" s="86" t="str">
        <f>HYPERLINK(CONCATENATE(BASE_URL,"0x06j-Testing-Resiliency-Against-Reverse-Engineering.md#testing-emulator-detection-mstg-resilience-5"),"Testing Emulator Detection (MSTG-RESILIENCE-5)")</f>
        <v>Testing Emulator Detection (MSTG-RESILIENCE-5)</v>
      </c>
      <c r="H9" s="51"/>
      <c r="I9" s="30"/>
      <c r="J9" s="30"/>
      <c r="K9" s="30"/>
    </row>
    <row r="10" spans="1:11" ht="15.75" customHeight="1">
      <c r="A10" s="30"/>
      <c r="B10" s="43" t="s">
        <v>314</v>
      </c>
      <c r="C10" s="44" t="s">
        <v>315</v>
      </c>
      <c r="D10" s="61" t="s">
        <v>316</v>
      </c>
      <c r="E10" s="82" t="s">
        <v>63</v>
      </c>
      <c r="F10" s="48"/>
      <c r="G10" s="86"/>
      <c r="H10" s="51"/>
      <c r="I10" s="30"/>
      <c r="J10" s="30"/>
      <c r="K10" s="30"/>
    </row>
    <row r="11" spans="1:11" ht="15.75" customHeight="1">
      <c r="A11" s="30"/>
      <c r="B11" s="43" t="s">
        <v>317</v>
      </c>
      <c r="C11" s="44" t="s">
        <v>318</v>
      </c>
      <c r="D11" s="45" t="s">
        <v>319</v>
      </c>
      <c r="E11" s="82" t="s">
        <v>63</v>
      </c>
      <c r="F11" s="48"/>
      <c r="G11" s="84" t="s">
        <v>324</v>
      </c>
      <c r="H11" s="51"/>
      <c r="I11" s="30"/>
      <c r="J11" s="30"/>
      <c r="K11" s="30"/>
    </row>
    <row r="12" spans="1:11" ht="15.75" customHeight="1">
      <c r="A12" s="30"/>
      <c r="B12" s="43" t="s">
        <v>321</v>
      </c>
      <c r="C12" s="44" t="s">
        <v>322</v>
      </c>
      <c r="D12" s="61" t="s">
        <v>323</v>
      </c>
      <c r="E12" s="82" t="s">
        <v>63</v>
      </c>
      <c r="F12" s="48"/>
      <c r="G12" s="84" t="s">
        <v>324</v>
      </c>
      <c r="H12" s="51"/>
      <c r="I12" s="30"/>
      <c r="J12" s="30"/>
      <c r="K12" s="30"/>
    </row>
    <row r="13" spans="1:11" ht="15.75" customHeight="1">
      <c r="A13" s="30"/>
      <c r="B13" s="43" t="s">
        <v>325</v>
      </c>
      <c r="C13" s="44" t="s">
        <v>326</v>
      </c>
      <c r="D13" s="61" t="s">
        <v>327</v>
      </c>
      <c r="E13" s="82" t="s">
        <v>63</v>
      </c>
      <c r="F13" s="48"/>
      <c r="G13" s="86" t="str">
        <f>HYPERLINK(CONCATENATE(BASE_URL,"0x06j-Testing-Resiliency-Against-Reverse-Engineering.md#testing-obfuscation-mstg-resilience-9"),"Testing Obfuscation (MSTG-RESILIENCE-9)")</f>
        <v>Testing Obfuscation (MSTG-RESILIENCE-9)</v>
      </c>
      <c r="H13" s="51"/>
      <c r="I13" s="30"/>
      <c r="J13" s="30"/>
      <c r="K13" s="30"/>
    </row>
    <row r="14" spans="1:11" ht="15.75" customHeight="1">
      <c r="A14" s="30"/>
      <c r="B14" s="53"/>
      <c r="C14" s="54"/>
      <c r="D14" s="55" t="s">
        <v>328</v>
      </c>
      <c r="E14" s="56"/>
      <c r="F14" s="56"/>
      <c r="G14" s="56"/>
      <c r="H14" s="58"/>
      <c r="I14" s="30"/>
      <c r="J14" s="30"/>
      <c r="K14" s="30"/>
    </row>
    <row r="15" spans="1:11" ht="15.75" customHeight="1">
      <c r="A15" s="30"/>
      <c r="B15" s="43" t="s">
        <v>329</v>
      </c>
      <c r="C15" s="44" t="s">
        <v>330</v>
      </c>
      <c r="D15" s="45" t="s">
        <v>331</v>
      </c>
      <c r="E15" s="82" t="s">
        <v>63</v>
      </c>
      <c r="F15" s="48"/>
      <c r="G15" s="59" t="str">
        <f>HYPERLINK(CONCATENATE(BASE_URL,"0x06j-Testing-Resiliency-Against-Reverse-Engineering.md#device-binding-mstg-resilience-10"),"Device Binding (MSTG-RESILIENCE-10)")</f>
        <v>Device Binding (MSTG-RESILIENCE-10)</v>
      </c>
      <c r="H15" s="51"/>
      <c r="I15" s="30"/>
      <c r="J15" s="30"/>
      <c r="K15" s="30"/>
    </row>
    <row r="16" spans="1:11" ht="15.75" customHeight="1">
      <c r="A16" s="30"/>
      <c r="B16" s="53"/>
      <c r="C16" s="54"/>
      <c r="D16" s="55" t="s">
        <v>332</v>
      </c>
      <c r="E16" s="56"/>
      <c r="F16" s="56"/>
      <c r="G16" s="56"/>
      <c r="H16" s="58"/>
      <c r="I16" s="30"/>
      <c r="J16" s="30"/>
      <c r="K16" s="30"/>
    </row>
    <row r="17" spans="1:11" ht="15.75" customHeight="1">
      <c r="A17" s="30"/>
      <c r="B17" s="43" t="s">
        <v>333</v>
      </c>
      <c r="C17" s="44" t="s">
        <v>334</v>
      </c>
      <c r="D17" s="45" t="s">
        <v>335</v>
      </c>
      <c r="E17" s="82" t="s">
        <v>63</v>
      </c>
      <c r="F17" s="48"/>
      <c r="G17" s="64" t="str">
        <f>HYPERLINK(CONCATENATE(BASE_URL,"0x06j-Testing-Resiliency-Against-Reverse-Engineering.md#file-integrity-checks-mstg-resilience-3-and-mstg-resilience-11"),"File Integrity Checks (MSTG-RESILIENCE-3 and MSTG-RESILIENCE-11)")</f>
        <v>File Integrity Checks (MSTG-RESILIENCE-3 and MSTG-RESILIENCE-11)</v>
      </c>
      <c r="H17" s="51"/>
      <c r="I17" s="30"/>
      <c r="J17" s="30"/>
      <c r="K17" s="30"/>
    </row>
    <row r="18" spans="1:11" ht="15.75" customHeight="1">
      <c r="A18" s="30"/>
      <c r="B18" s="43" t="s">
        <v>336</v>
      </c>
      <c r="C18" s="44" t="s">
        <v>337</v>
      </c>
      <c r="D18" s="45" t="s">
        <v>338</v>
      </c>
      <c r="E18" s="82" t="s">
        <v>63</v>
      </c>
      <c r="F18" s="48"/>
      <c r="G18" s="84" t="s">
        <v>324</v>
      </c>
      <c r="H18" s="51"/>
      <c r="I18" s="30"/>
      <c r="J18" s="30"/>
      <c r="K18" s="30"/>
    </row>
    <row r="19" spans="1:11" ht="15.75" customHeight="1">
      <c r="A19" s="30"/>
      <c r="B19" s="53"/>
      <c r="C19" s="54"/>
      <c r="D19" s="55" t="s">
        <v>339</v>
      </c>
      <c r="E19" s="56"/>
      <c r="F19" s="56"/>
      <c r="G19" s="56"/>
      <c r="H19" s="58"/>
      <c r="I19" s="30"/>
      <c r="J19" s="30"/>
      <c r="K19" s="30"/>
    </row>
    <row r="20" spans="1:11" ht="15.75" customHeight="1">
      <c r="A20" s="30"/>
      <c r="B20" s="43" t="s">
        <v>340</v>
      </c>
      <c r="C20" s="44" t="s">
        <v>341</v>
      </c>
      <c r="D20" s="45" t="s">
        <v>342</v>
      </c>
      <c r="E20" s="82" t="s">
        <v>63</v>
      </c>
      <c r="F20" s="48"/>
      <c r="G20" s="84" t="s">
        <v>324</v>
      </c>
      <c r="H20" s="51"/>
      <c r="I20" s="30"/>
      <c r="J20" s="30"/>
      <c r="K20" s="30"/>
    </row>
    <row r="21" spans="1:11" ht="15.75" customHeight="1">
      <c r="A21" s="30"/>
      <c r="B21" s="69"/>
      <c r="C21" s="70"/>
      <c r="D21" s="71"/>
      <c r="E21" s="72"/>
      <c r="F21" s="72"/>
      <c r="G21" s="72"/>
      <c r="H21" s="73"/>
      <c r="I21" s="30"/>
      <c r="J21" s="30"/>
      <c r="K21" s="30"/>
    </row>
    <row r="22" spans="1:11" ht="15.75" customHeight="1">
      <c r="A22" s="30"/>
      <c r="B22" s="74"/>
      <c r="C22" s="74"/>
      <c r="D22" s="61"/>
      <c r="E22" s="75"/>
      <c r="F22" s="75"/>
      <c r="G22" s="75"/>
      <c r="H22" s="61"/>
      <c r="I22" s="30"/>
      <c r="J22" s="30"/>
      <c r="K22" s="30"/>
    </row>
    <row r="23" spans="1:11" ht="15.75" customHeight="1">
      <c r="A23" s="30"/>
      <c r="B23" s="74"/>
      <c r="C23" s="74"/>
      <c r="D23" s="61"/>
      <c r="E23" s="75"/>
      <c r="F23" s="75"/>
      <c r="G23" s="75"/>
      <c r="H23" s="61"/>
      <c r="I23" s="30"/>
      <c r="J23" s="30"/>
      <c r="K23" s="30"/>
    </row>
    <row r="24" spans="1:11" ht="15.75" customHeight="1">
      <c r="A24" s="30"/>
      <c r="B24" s="76" t="s">
        <v>287</v>
      </c>
      <c r="C24" s="76"/>
      <c r="D24" s="61"/>
      <c r="E24" s="75"/>
      <c r="F24" s="75"/>
      <c r="G24" s="75"/>
      <c r="H24" s="61"/>
      <c r="I24" s="30"/>
      <c r="J24" s="30"/>
      <c r="K24" s="30"/>
    </row>
    <row r="25" spans="1:11" ht="15.75" customHeight="1">
      <c r="A25" s="30"/>
      <c r="B25" s="77" t="s">
        <v>288</v>
      </c>
      <c r="C25" s="77"/>
      <c r="D25" s="78" t="s">
        <v>289</v>
      </c>
      <c r="E25" s="75"/>
      <c r="F25" s="75"/>
      <c r="G25" s="75"/>
      <c r="H25" s="61"/>
      <c r="I25" s="30"/>
      <c r="J25" s="30"/>
      <c r="K25" s="30"/>
    </row>
    <row r="26" spans="1:11" ht="15.75" customHeight="1">
      <c r="A26" s="30"/>
      <c r="B26" s="79" t="s">
        <v>290</v>
      </c>
      <c r="C26" s="79"/>
      <c r="D26" s="80" t="s">
        <v>291</v>
      </c>
      <c r="E26" s="75"/>
      <c r="F26" s="75"/>
      <c r="G26" s="75"/>
      <c r="H26" s="61"/>
      <c r="I26" s="30"/>
      <c r="J26" s="30"/>
      <c r="K26" s="30"/>
    </row>
    <row r="27" spans="1:11" ht="15.75" customHeight="1">
      <c r="A27" s="30"/>
      <c r="B27" s="79" t="s">
        <v>292</v>
      </c>
      <c r="C27" s="79"/>
      <c r="D27" s="80" t="s">
        <v>293</v>
      </c>
      <c r="E27" s="75"/>
      <c r="F27" s="75"/>
      <c r="G27" s="75"/>
      <c r="H27" s="61"/>
      <c r="I27" s="30"/>
      <c r="J27" s="30"/>
      <c r="K27" s="30"/>
    </row>
    <row r="28" spans="1:11" ht="15.75" customHeight="1">
      <c r="A28" s="30"/>
      <c r="B28" s="79" t="s">
        <v>76</v>
      </c>
      <c r="C28" s="79"/>
      <c r="D28" s="80" t="s">
        <v>294</v>
      </c>
      <c r="E28" s="75"/>
      <c r="F28" s="75"/>
      <c r="G28" s="75"/>
      <c r="H28" s="61"/>
      <c r="I28" s="30"/>
      <c r="J28" s="30"/>
      <c r="K28" s="30"/>
    </row>
    <row r="29" spans="1:11" ht="15.75" customHeight="1">
      <c r="A29" s="30"/>
      <c r="B29" s="74"/>
      <c r="C29" s="74"/>
      <c r="D29" s="61"/>
      <c r="E29" s="75"/>
      <c r="F29" s="75"/>
      <c r="G29" s="75"/>
      <c r="H29" s="61"/>
      <c r="I29" s="30"/>
      <c r="J29" s="30"/>
      <c r="K29" s="30"/>
    </row>
    <row r="30" spans="1:11" ht="15.75" customHeight="1">
      <c r="A30" s="30"/>
      <c r="B30" s="74"/>
      <c r="C30" s="74"/>
      <c r="D30" s="61"/>
      <c r="E30" s="75"/>
      <c r="F30" s="75"/>
      <c r="G30" s="75"/>
      <c r="H30" s="61"/>
      <c r="I30" s="30"/>
      <c r="J30" s="30"/>
      <c r="K30" s="30"/>
    </row>
    <row r="31" spans="1:11" ht="15.75" customHeight="1">
      <c r="A31" s="30"/>
      <c r="B31" s="74"/>
      <c r="C31" s="74"/>
      <c r="D31" s="61"/>
      <c r="E31" s="75"/>
      <c r="F31" s="75"/>
      <c r="G31" s="75"/>
      <c r="H31" s="61"/>
      <c r="I31" s="30"/>
      <c r="J31" s="30"/>
      <c r="K31" s="30"/>
    </row>
    <row r="32" spans="1:11" ht="15.75" customHeight="1">
      <c r="A32" s="30"/>
      <c r="B32" s="74"/>
      <c r="C32" s="74"/>
      <c r="D32" s="61"/>
      <c r="E32" s="75"/>
      <c r="F32" s="75"/>
      <c r="G32" s="30"/>
      <c r="H32" s="32"/>
      <c r="I32" s="30"/>
      <c r="J32" s="30"/>
      <c r="K32" s="30"/>
    </row>
    <row r="33" spans="1:11" ht="15.75" customHeight="1">
      <c r="A33" s="30"/>
      <c r="B33" s="74"/>
      <c r="C33" s="74"/>
      <c r="D33" s="61"/>
      <c r="E33" s="75"/>
      <c r="F33" s="75"/>
      <c r="G33" s="30"/>
      <c r="H33" s="32"/>
      <c r="I33" s="30"/>
      <c r="J33" s="30"/>
      <c r="K33" s="30"/>
    </row>
    <row r="34" spans="1:11" ht="15.75" customHeight="1">
      <c r="A34" s="30"/>
      <c r="B34" s="74"/>
      <c r="C34" s="74"/>
      <c r="D34" s="61"/>
      <c r="E34" s="75"/>
      <c r="F34" s="75"/>
      <c r="G34" s="30"/>
      <c r="H34" s="32"/>
      <c r="I34" s="30"/>
      <c r="J34" s="30"/>
      <c r="K34" s="30"/>
    </row>
    <row r="35" spans="1:11" ht="15.75" customHeight="1">
      <c r="A35" s="30"/>
      <c r="B35" s="31"/>
      <c r="C35" s="31"/>
      <c r="D35" s="32"/>
      <c r="E35" s="30"/>
      <c r="F35" s="30"/>
      <c r="G35" s="30"/>
      <c r="H35" s="32"/>
      <c r="I35" s="30"/>
      <c r="J35" s="30"/>
      <c r="K35" s="30"/>
    </row>
    <row r="36" spans="1:11" ht="15.75" customHeight="1">
      <c r="A36" s="30"/>
      <c r="B36" s="31"/>
      <c r="C36" s="31"/>
      <c r="D36" s="32"/>
      <c r="E36" s="30"/>
      <c r="F36" s="30"/>
      <c r="G36" s="30"/>
      <c r="H36" s="32"/>
      <c r="I36" s="30"/>
      <c r="J36" s="30"/>
      <c r="K36" s="30"/>
    </row>
    <row r="37" spans="1:11" ht="15.75" customHeight="1">
      <c r="A37" s="30"/>
      <c r="B37" s="31"/>
      <c r="C37" s="31"/>
      <c r="D37" s="32"/>
      <c r="E37" s="30"/>
      <c r="F37" s="30"/>
      <c r="G37" s="30"/>
      <c r="H37" s="32"/>
      <c r="I37" s="30"/>
      <c r="J37" s="30"/>
      <c r="K37" s="30"/>
    </row>
    <row r="38" spans="1:11" ht="15.75" customHeight="1">
      <c r="A38" s="30"/>
      <c r="B38" s="31"/>
      <c r="C38" s="31"/>
      <c r="D38" s="32"/>
      <c r="E38" s="30"/>
      <c r="F38" s="30"/>
      <c r="G38" s="30"/>
      <c r="H38" s="32"/>
      <c r="I38" s="30"/>
      <c r="J38" s="30"/>
      <c r="K38" s="30"/>
    </row>
    <row r="39" spans="1:11" ht="15.75" customHeight="1">
      <c r="A39" s="30"/>
      <c r="B39" s="31"/>
      <c r="C39" s="31"/>
      <c r="D39" s="32"/>
      <c r="E39" s="30"/>
      <c r="F39" s="30"/>
      <c r="G39" s="30"/>
      <c r="H39" s="32"/>
      <c r="I39" s="30"/>
      <c r="J39" s="30"/>
      <c r="K39" s="30"/>
    </row>
    <row r="40" spans="1:11" ht="15.75" customHeight="1">
      <c r="A40" s="30"/>
      <c r="B40" s="31"/>
      <c r="C40" s="31"/>
      <c r="D40" s="32"/>
      <c r="E40" s="30"/>
      <c r="F40" s="30"/>
      <c r="G40" s="30"/>
      <c r="H40" s="32"/>
      <c r="I40" s="30"/>
      <c r="J40" s="30"/>
      <c r="K40" s="30"/>
    </row>
    <row r="41" spans="1:11" ht="15.75" customHeight="1">
      <c r="A41" s="30"/>
      <c r="B41" s="31"/>
      <c r="C41" s="31"/>
      <c r="D41" s="32"/>
      <c r="E41" s="30"/>
      <c r="F41" s="30"/>
      <c r="G41" s="30"/>
      <c r="H41" s="32"/>
      <c r="I41" s="30"/>
      <c r="J41" s="30"/>
      <c r="K41" s="30"/>
    </row>
    <row r="42" spans="1:11" ht="15.75" customHeight="1">
      <c r="A42" s="30"/>
      <c r="B42" s="31"/>
      <c r="C42" s="31"/>
      <c r="D42" s="32"/>
      <c r="E42" s="30"/>
      <c r="F42" s="30"/>
      <c r="G42" s="30"/>
      <c r="H42" s="32"/>
      <c r="I42" s="30"/>
      <c r="J42" s="30"/>
      <c r="K42" s="30"/>
    </row>
    <row r="43" spans="1:11" ht="15.75" customHeight="1">
      <c r="A43" s="30"/>
      <c r="B43" s="31"/>
      <c r="C43" s="31"/>
      <c r="D43" s="32"/>
      <c r="E43" s="30"/>
      <c r="F43" s="30"/>
      <c r="G43" s="30"/>
      <c r="H43" s="32"/>
      <c r="I43" s="30"/>
      <c r="J43" s="30"/>
      <c r="K43" s="30"/>
    </row>
    <row r="44" spans="1:11" ht="15.75" customHeight="1">
      <c r="A44" s="30"/>
      <c r="B44" s="31"/>
      <c r="C44" s="31"/>
      <c r="D44" s="32"/>
      <c r="E44" s="30"/>
      <c r="F44" s="30"/>
      <c r="G44" s="30"/>
      <c r="H44" s="32"/>
      <c r="I44" s="30"/>
      <c r="J44" s="30"/>
      <c r="K44" s="30"/>
    </row>
    <row r="45" spans="1:11" ht="15.75" customHeight="1">
      <c r="A45" s="30"/>
      <c r="B45" s="31"/>
      <c r="C45" s="31"/>
      <c r="D45" s="32"/>
      <c r="E45" s="30"/>
      <c r="F45" s="30"/>
      <c r="G45" s="30"/>
      <c r="H45" s="32"/>
      <c r="I45" s="30"/>
      <c r="J45" s="30"/>
      <c r="K45" s="30"/>
    </row>
    <row r="46" spans="1:11" ht="15.75" customHeight="1">
      <c r="A46" s="30"/>
      <c r="B46" s="31"/>
      <c r="C46" s="31"/>
      <c r="D46" s="32"/>
      <c r="E46" s="30"/>
      <c r="F46" s="30"/>
      <c r="G46" s="30"/>
      <c r="H46" s="32"/>
      <c r="I46" s="30"/>
      <c r="J46" s="30"/>
      <c r="K46" s="30"/>
    </row>
    <row r="47" spans="1:11" ht="15.75" customHeight="1">
      <c r="A47" s="30"/>
      <c r="B47" s="31"/>
      <c r="C47" s="31"/>
      <c r="D47" s="32"/>
      <c r="E47" s="30"/>
      <c r="F47" s="30"/>
      <c r="G47" s="30"/>
      <c r="H47" s="32"/>
      <c r="I47" s="30"/>
      <c r="J47" s="30"/>
      <c r="K47" s="30"/>
    </row>
    <row r="48" spans="1:11" ht="15.75" customHeight="1">
      <c r="A48" s="30"/>
      <c r="B48" s="31"/>
      <c r="C48" s="31"/>
      <c r="D48" s="32"/>
      <c r="E48" s="30"/>
      <c r="F48" s="30"/>
      <c r="G48" s="30"/>
      <c r="H48" s="32"/>
      <c r="I48" s="30"/>
      <c r="J48" s="30"/>
      <c r="K48" s="30"/>
    </row>
    <row r="49" spans="1:11" ht="15.75" customHeight="1">
      <c r="A49" s="30"/>
      <c r="B49" s="31"/>
      <c r="C49" s="31"/>
      <c r="D49" s="32"/>
      <c r="E49" s="30"/>
      <c r="F49" s="30"/>
      <c r="G49" s="30"/>
      <c r="H49" s="32"/>
      <c r="I49" s="30"/>
      <c r="J49" s="30"/>
      <c r="K49" s="30"/>
    </row>
    <row r="50" spans="1:11" ht="15.75" customHeight="1">
      <c r="A50" s="30"/>
      <c r="B50" s="31"/>
      <c r="C50" s="31"/>
      <c r="D50" s="32"/>
      <c r="E50" s="30"/>
      <c r="F50" s="30"/>
      <c r="G50" s="30"/>
      <c r="H50" s="32"/>
      <c r="I50" s="30"/>
      <c r="J50" s="30"/>
      <c r="K50" s="30"/>
    </row>
    <row r="51" spans="1:11" ht="15.75" customHeight="1">
      <c r="A51" s="30"/>
      <c r="B51" s="31"/>
      <c r="C51" s="31"/>
      <c r="D51" s="32"/>
      <c r="E51" s="30"/>
      <c r="F51" s="30"/>
      <c r="G51" s="30"/>
      <c r="H51" s="32"/>
      <c r="I51" s="30"/>
      <c r="J51" s="30"/>
      <c r="K51" s="30"/>
    </row>
    <row r="52" spans="1:11" ht="15.75" customHeight="1">
      <c r="A52" s="30"/>
      <c r="B52" s="31"/>
      <c r="C52" s="31"/>
      <c r="D52" s="32"/>
      <c r="E52" s="30"/>
      <c r="F52" s="30"/>
      <c r="G52" s="30"/>
      <c r="H52" s="32"/>
      <c r="I52" s="30"/>
      <c r="J52" s="30"/>
      <c r="K52" s="30"/>
    </row>
    <row r="53" spans="1:11" ht="15.75" customHeight="1">
      <c r="A53" s="30"/>
      <c r="B53" s="31"/>
      <c r="C53" s="31"/>
      <c r="D53" s="32"/>
      <c r="E53" s="30"/>
      <c r="F53" s="30"/>
      <c r="G53" s="30"/>
      <c r="H53" s="32"/>
      <c r="I53" s="30"/>
      <c r="J53" s="30"/>
      <c r="K53" s="30"/>
    </row>
    <row r="54" spans="1:11" ht="15.75" customHeight="1">
      <c r="A54" s="30"/>
      <c r="B54" s="31"/>
      <c r="C54" s="31"/>
      <c r="D54" s="32"/>
      <c r="E54" s="30"/>
      <c r="F54" s="30"/>
      <c r="G54" s="30"/>
      <c r="H54" s="32"/>
      <c r="I54" s="30"/>
      <c r="J54" s="30"/>
      <c r="K54" s="30"/>
    </row>
    <row r="55" spans="1:11" ht="15.75" customHeight="1">
      <c r="A55" s="30"/>
      <c r="B55" s="31"/>
      <c r="C55" s="31"/>
      <c r="D55" s="32"/>
      <c r="E55" s="30"/>
      <c r="F55" s="30"/>
      <c r="G55" s="30"/>
      <c r="H55" s="32"/>
      <c r="I55" s="30"/>
      <c r="J55" s="30"/>
      <c r="K55" s="30"/>
    </row>
    <row r="56" spans="1:11" ht="15.75" customHeight="1">
      <c r="A56" s="30"/>
      <c r="B56" s="31"/>
      <c r="C56" s="31"/>
      <c r="D56" s="32"/>
      <c r="E56" s="30"/>
      <c r="F56" s="30"/>
      <c r="G56" s="30"/>
      <c r="H56" s="32"/>
      <c r="I56" s="30"/>
      <c r="J56" s="30"/>
      <c r="K56" s="30"/>
    </row>
    <row r="57" spans="1:11" ht="15.75" customHeight="1">
      <c r="A57" s="30"/>
      <c r="B57" s="31"/>
      <c r="C57" s="31"/>
      <c r="D57" s="32"/>
      <c r="E57" s="30"/>
      <c r="F57" s="30"/>
      <c r="G57" s="30"/>
      <c r="H57" s="32"/>
      <c r="I57" s="30"/>
      <c r="J57" s="30"/>
      <c r="K57" s="30"/>
    </row>
    <row r="58" spans="1:11" ht="15.75" customHeight="1">
      <c r="A58" s="30"/>
      <c r="B58" s="31"/>
      <c r="C58" s="31"/>
      <c r="D58" s="32"/>
      <c r="E58" s="30"/>
      <c r="F58" s="30"/>
      <c r="G58" s="30"/>
      <c r="H58" s="32"/>
      <c r="I58" s="30"/>
      <c r="J58" s="30"/>
      <c r="K58" s="30"/>
    </row>
    <row r="59" spans="1:11" ht="15.75" customHeight="1">
      <c r="A59" s="30"/>
      <c r="B59" s="31"/>
      <c r="C59" s="31"/>
      <c r="D59" s="32"/>
      <c r="E59" s="30"/>
      <c r="F59" s="30"/>
      <c r="G59" s="30"/>
      <c r="H59" s="32"/>
      <c r="I59" s="30"/>
      <c r="J59" s="30"/>
      <c r="K59" s="30"/>
    </row>
    <row r="60" spans="1:11" ht="15.75" customHeight="1">
      <c r="A60" s="30"/>
      <c r="B60" s="31"/>
      <c r="C60" s="31"/>
      <c r="D60" s="32"/>
      <c r="E60" s="30"/>
      <c r="F60" s="30"/>
      <c r="G60" s="30"/>
      <c r="H60" s="32"/>
      <c r="I60" s="30"/>
      <c r="J60" s="30"/>
      <c r="K60" s="30"/>
    </row>
    <row r="61" spans="1:11" ht="15.75" customHeight="1">
      <c r="A61" s="30"/>
      <c r="B61" s="31"/>
      <c r="C61" s="31"/>
      <c r="D61" s="32"/>
      <c r="E61" s="30"/>
      <c r="F61" s="30"/>
      <c r="G61" s="30"/>
      <c r="H61" s="32"/>
      <c r="I61" s="30"/>
      <c r="J61" s="30"/>
      <c r="K61" s="30"/>
    </row>
    <row r="62" spans="1:11" ht="15.75" customHeight="1">
      <c r="A62" s="30"/>
      <c r="B62" s="31"/>
      <c r="C62" s="31"/>
      <c r="D62" s="32"/>
      <c r="E62" s="30"/>
      <c r="F62" s="30"/>
      <c r="G62" s="30"/>
      <c r="H62" s="32"/>
      <c r="I62" s="30"/>
      <c r="J62" s="30"/>
      <c r="K62" s="30"/>
    </row>
    <row r="63" spans="1:11" ht="15.75" customHeight="1">
      <c r="A63" s="30"/>
      <c r="B63" s="31"/>
      <c r="C63" s="31"/>
      <c r="D63" s="32"/>
      <c r="E63" s="30"/>
      <c r="F63" s="30"/>
      <c r="G63" s="30"/>
      <c r="H63" s="32"/>
      <c r="I63" s="30"/>
      <c r="J63" s="30"/>
      <c r="K63" s="30"/>
    </row>
    <row r="64" spans="1:11" ht="15.75" customHeight="1">
      <c r="A64" s="30"/>
      <c r="B64" s="31"/>
      <c r="C64" s="31"/>
      <c r="D64" s="32"/>
      <c r="E64" s="30"/>
      <c r="F64" s="30"/>
      <c r="G64" s="30"/>
      <c r="H64" s="32"/>
      <c r="I64" s="30"/>
      <c r="J64" s="30"/>
      <c r="K64" s="30"/>
    </row>
    <row r="65" spans="1:11" ht="15.75" customHeight="1">
      <c r="A65" s="30"/>
      <c r="B65" s="31"/>
      <c r="C65" s="31"/>
      <c r="D65" s="32"/>
      <c r="E65" s="30"/>
      <c r="F65" s="30"/>
      <c r="G65" s="30"/>
      <c r="H65" s="32"/>
      <c r="I65" s="30"/>
      <c r="J65" s="30"/>
      <c r="K65" s="30"/>
    </row>
    <row r="66" spans="1:11" ht="15.75" customHeight="1">
      <c r="A66" s="30"/>
      <c r="B66" s="31"/>
      <c r="C66" s="31"/>
      <c r="D66" s="32"/>
      <c r="E66" s="30"/>
      <c r="F66" s="30"/>
      <c r="G66" s="30"/>
      <c r="H66" s="32"/>
      <c r="I66" s="30"/>
      <c r="J66" s="30"/>
      <c r="K66" s="30"/>
    </row>
    <row r="67" spans="1:11" ht="15.75" customHeight="1">
      <c r="A67" s="30"/>
      <c r="B67" s="31"/>
      <c r="C67" s="31"/>
      <c r="D67" s="32"/>
      <c r="E67" s="30"/>
      <c r="F67" s="30"/>
      <c r="G67" s="30"/>
      <c r="H67" s="32"/>
      <c r="I67" s="30"/>
      <c r="J67" s="30"/>
      <c r="K67" s="30"/>
    </row>
    <row r="68" spans="1:11" ht="15.75" customHeight="1">
      <c r="A68" s="30"/>
      <c r="B68" s="31"/>
      <c r="C68" s="31"/>
      <c r="D68" s="32"/>
      <c r="E68" s="30"/>
      <c r="F68" s="30"/>
      <c r="G68" s="30"/>
      <c r="H68" s="32"/>
      <c r="I68" s="30"/>
      <c r="J68" s="30"/>
      <c r="K68" s="30"/>
    </row>
    <row r="69" spans="1:11" ht="15.75" customHeight="1">
      <c r="A69" s="30"/>
      <c r="B69" s="31"/>
      <c r="C69" s="31"/>
      <c r="D69" s="32"/>
      <c r="E69" s="30"/>
      <c r="F69" s="30"/>
      <c r="G69" s="30"/>
      <c r="H69" s="32"/>
      <c r="I69" s="30"/>
      <c r="J69" s="30"/>
      <c r="K69" s="30"/>
    </row>
    <row r="70" spans="1:11" ht="15.75" customHeight="1">
      <c r="A70" s="30"/>
      <c r="B70" s="31"/>
      <c r="C70" s="31"/>
      <c r="D70" s="32"/>
      <c r="E70" s="30"/>
      <c r="F70" s="30"/>
      <c r="G70" s="30"/>
      <c r="H70" s="32"/>
      <c r="I70" s="30"/>
      <c r="J70" s="30"/>
      <c r="K70" s="30"/>
    </row>
    <row r="71" spans="1:11" ht="15.75" customHeight="1">
      <c r="A71" s="30"/>
      <c r="B71" s="31"/>
      <c r="C71" s="31"/>
      <c r="D71" s="32"/>
      <c r="E71" s="30"/>
      <c r="F71" s="30"/>
      <c r="G71" s="30"/>
      <c r="H71" s="32"/>
      <c r="I71" s="30"/>
      <c r="J71" s="30"/>
      <c r="K71" s="30"/>
    </row>
    <row r="72" spans="1:11" ht="15.75" customHeight="1">
      <c r="A72" s="30"/>
      <c r="B72" s="31"/>
      <c r="C72" s="31"/>
      <c r="D72" s="32"/>
      <c r="E72" s="30"/>
      <c r="F72" s="30"/>
      <c r="G72" s="30"/>
      <c r="H72" s="32"/>
      <c r="I72" s="30"/>
      <c r="J72" s="30"/>
      <c r="K72" s="30"/>
    </row>
    <row r="73" spans="1:11" ht="15.75" customHeight="1">
      <c r="A73" s="30"/>
      <c r="B73" s="31"/>
      <c r="C73" s="31"/>
      <c r="D73" s="32"/>
      <c r="E73" s="30"/>
      <c r="F73" s="30"/>
      <c r="G73" s="30"/>
      <c r="H73" s="32"/>
      <c r="I73" s="30"/>
      <c r="J73" s="30"/>
      <c r="K73" s="30"/>
    </row>
    <row r="74" spans="1:11" ht="15.75" customHeight="1">
      <c r="A74" s="30"/>
      <c r="B74" s="31"/>
      <c r="C74" s="31"/>
      <c r="D74" s="32"/>
      <c r="E74" s="30"/>
      <c r="F74" s="30"/>
      <c r="G74" s="30"/>
      <c r="H74" s="32"/>
      <c r="I74" s="30"/>
      <c r="J74" s="30"/>
      <c r="K74" s="30"/>
    </row>
    <row r="75" spans="1:11" ht="15.75" customHeight="1">
      <c r="A75" s="30"/>
      <c r="B75" s="31"/>
      <c r="C75" s="31"/>
      <c r="D75" s="32"/>
      <c r="E75" s="30"/>
      <c r="F75" s="30"/>
      <c r="G75" s="30"/>
      <c r="H75" s="32"/>
      <c r="I75" s="30"/>
      <c r="J75" s="30"/>
      <c r="K75" s="30"/>
    </row>
    <row r="76" spans="1:11" ht="15.75" customHeight="1">
      <c r="A76" s="30"/>
      <c r="B76" s="31"/>
      <c r="C76" s="31"/>
      <c r="D76" s="32"/>
      <c r="E76" s="30"/>
      <c r="F76" s="30"/>
      <c r="G76" s="30"/>
      <c r="H76" s="32"/>
      <c r="I76" s="30"/>
      <c r="J76" s="30"/>
      <c r="K76" s="30"/>
    </row>
    <row r="77" spans="1:11" ht="15.75" customHeight="1">
      <c r="A77" s="30"/>
      <c r="B77" s="31"/>
      <c r="C77" s="31"/>
      <c r="D77" s="32"/>
      <c r="E77" s="30"/>
      <c r="F77" s="30"/>
      <c r="G77" s="30"/>
      <c r="H77" s="32"/>
      <c r="I77" s="30"/>
      <c r="J77" s="30"/>
      <c r="K77" s="30"/>
    </row>
    <row r="78" spans="1:11" ht="15.75" customHeight="1">
      <c r="A78" s="30"/>
      <c r="B78" s="31"/>
      <c r="C78" s="31"/>
      <c r="D78" s="32"/>
      <c r="E78" s="30"/>
      <c r="F78" s="30"/>
      <c r="G78" s="30"/>
      <c r="H78" s="32"/>
      <c r="I78" s="30"/>
      <c r="J78" s="30"/>
      <c r="K78" s="30"/>
    </row>
    <row r="79" spans="1:11" ht="15.75" customHeight="1">
      <c r="A79" s="30"/>
      <c r="B79" s="31"/>
      <c r="C79" s="31"/>
      <c r="D79" s="32"/>
      <c r="E79" s="30"/>
      <c r="F79" s="30"/>
      <c r="G79" s="30"/>
      <c r="H79" s="32"/>
      <c r="I79" s="30"/>
      <c r="J79" s="30"/>
      <c r="K79" s="30"/>
    </row>
    <row r="80" spans="1:11" ht="15.75" customHeight="1">
      <c r="A80" s="30"/>
      <c r="B80" s="31"/>
      <c r="C80" s="31"/>
      <c r="D80" s="32"/>
      <c r="E80" s="30"/>
      <c r="F80" s="30"/>
      <c r="G80" s="30"/>
      <c r="H80" s="32"/>
      <c r="I80" s="30"/>
      <c r="J80" s="30"/>
      <c r="K80" s="30"/>
    </row>
    <row r="81" spans="1:11" ht="15.75" customHeight="1">
      <c r="A81" s="30"/>
      <c r="B81" s="31"/>
      <c r="C81" s="31"/>
      <c r="D81" s="32"/>
      <c r="E81" s="30"/>
      <c r="F81" s="30"/>
      <c r="G81" s="30"/>
      <c r="H81" s="32"/>
      <c r="I81" s="30"/>
      <c r="J81" s="30"/>
      <c r="K81" s="30"/>
    </row>
    <row r="82" spans="1:11" ht="15.75" customHeight="1">
      <c r="A82" s="30"/>
      <c r="B82" s="31"/>
      <c r="C82" s="31"/>
      <c r="D82" s="32"/>
      <c r="E82" s="30"/>
      <c r="F82" s="30"/>
      <c r="G82" s="30"/>
      <c r="H82" s="32"/>
      <c r="I82" s="30"/>
      <c r="J82" s="30"/>
      <c r="K82" s="30"/>
    </row>
    <row r="83" spans="1:11" ht="15.75" customHeight="1">
      <c r="A83" s="30"/>
      <c r="B83" s="31"/>
      <c r="C83" s="31"/>
      <c r="D83" s="32"/>
      <c r="E83" s="30"/>
      <c r="F83" s="30"/>
      <c r="G83" s="30"/>
      <c r="H83" s="32"/>
      <c r="I83" s="30"/>
      <c r="J83" s="30"/>
      <c r="K83" s="30"/>
    </row>
    <row r="84" spans="1:11" ht="15.75" customHeight="1">
      <c r="A84" s="30"/>
      <c r="B84" s="31"/>
      <c r="C84" s="31"/>
      <c r="D84" s="32"/>
      <c r="E84" s="30"/>
      <c r="F84" s="30"/>
      <c r="G84" s="30"/>
      <c r="H84" s="32"/>
      <c r="I84" s="30"/>
      <c r="J84" s="30"/>
      <c r="K84" s="30"/>
    </row>
    <row r="85" spans="1:11" ht="15.75" customHeight="1">
      <c r="A85" s="30"/>
      <c r="B85" s="31"/>
      <c r="C85" s="31"/>
      <c r="D85" s="32"/>
      <c r="E85" s="30"/>
      <c r="F85" s="30"/>
      <c r="G85" s="30"/>
      <c r="H85" s="32"/>
      <c r="I85" s="30"/>
      <c r="J85" s="30"/>
      <c r="K85" s="30"/>
    </row>
    <row r="86" spans="1:11" ht="15.75" customHeight="1">
      <c r="A86" s="30"/>
      <c r="B86" s="31"/>
      <c r="C86" s="31"/>
      <c r="D86" s="32"/>
      <c r="E86" s="30"/>
      <c r="F86" s="30"/>
      <c r="G86" s="30"/>
      <c r="H86" s="32"/>
      <c r="I86" s="30"/>
      <c r="J86" s="30"/>
      <c r="K86" s="30"/>
    </row>
    <row r="87" spans="1:11" ht="15.75" customHeight="1">
      <c r="A87" s="30"/>
      <c r="B87" s="31"/>
      <c r="C87" s="31"/>
      <c r="D87" s="32"/>
      <c r="E87" s="30"/>
      <c r="F87" s="30"/>
      <c r="G87" s="30"/>
      <c r="H87" s="32"/>
      <c r="I87" s="30"/>
      <c r="J87" s="30"/>
      <c r="K87" s="30"/>
    </row>
    <row r="88" spans="1:11" ht="15.75" customHeight="1">
      <c r="A88" s="30"/>
      <c r="B88" s="31"/>
      <c r="C88" s="31"/>
      <c r="D88" s="32"/>
      <c r="E88" s="30"/>
      <c r="F88" s="30"/>
      <c r="G88" s="30"/>
      <c r="H88" s="32"/>
      <c r="I88" s="30"/>
      <c r="J88" s="30"/>
      <c r="K88" s="30"/>
    </row>
    <row r="89" spans="1:11" ht="15.75" customHeight="1">
      <c r="A89" s="30"/>
      <c r="B89" s="31"/>
      <c r="C89" s="31"/>
      <c r="D89" s="32"/>
      <c r="E89" s="30"/>
      <c r="F89" s="30"/>
      <c r="G89" s="30"/>
      <c r="H89" s="32"/>
      <c r="I89" s="30"/>
      <c r="J89" s="30"/>
      <c r="K89" s="30"/>
    </row>
    <row r="90" spans="1:11" ht="15.75" customHeight="1">
      <c r="A90" s="30"/>
      <c r="B90" s="31"/>
      <c r="C90" s="31"/>
      <c r="D90" s="32"/>
      <c r="E90" s="30"/>
      <c r="F90" s="30"/>
      <c r="G90" s="30"/>
      <c r="H90" s="32"/>
      <c r="I90" s="30"/>
      <c r="J90" s="30"/>
      <c r="K90" s="30"/>
    </row>
    <row r="91" spans="1:11" ht="15.75" customHeight="1">
      <c r="A91" s="30"/>
      <c r="B91" s="31"/>
      <c r="C91" s="31"/>
      <c r="D91" s="32"/>
      <c r="E91" s="30"/>
      <c r="F91" s="30"/>
      <c r="G91" s="30"/>
      <c r="H91" s="32"/>
      <c r="I91" s="30"/>
      <c r="J91" s="30"/>
      <c r="K91" s="30"/>
    </row>
    <row r="92" spans="1:11" ht="15.75" customHeight="1">
      <c r="A92" s="30"/>
      <c r="B92" s="31"/>
      <c r="C92" s="31"/>
      <c r="D92" s="32"/>
      <c r="E92" s="30"/>
      <c r="F92" s="30"/>
      <c r="G92" s="30"/>
      <c r="H92" s="32"/>
      <c r="I92" s="30"/>
      <c r="J92" s="30"/>
      <c r="K92" s="30"/>
    </row>
    <row r="93" spans="1:11" ht="15.75" customHeight="1">
      <c r="A93" s="30"/>
      <c r="B93" s="31"/>
      <c r="C93" s="31"/>
      <c r="D93" s="32"/>
      <c r="E93" s="30"/>
      <c r="F93" s="30"/>
      <c r="G93" s="30"/>
      <c r="H93" s="32"/>
      <c r="I93" s="30"/>
      <c r="J93" s="30"/>
      <c r="K93" s="30"/>
    </row>
    <row r="94" spans="1:11" ht="15.75" customHeight="1">
      <c r="A94" s="30"/>
      <c r="B94" s="31"/>
      <c r="C94" s="31"/>
      <c r="D94" s="32"/>
      <c r="E94" s="30"/>
      <c r="F94" s="30"/>
      <c r="G94" s="30"/>
      <c r="H94" s="32"/>
      <c r="I94" s="30"/>
      <c r="J94" s="30"/>
      <c r="K94" s="30"/>
    </row>
    <row r="95" spans="1:11" ht="15.75" customHeight="1">
      <c r="A95" s="30"/>
      <c r="B95" s="31"/>
      <c r="C95" s="31"/>
      <c r="D95" s="32"/>
      <c r="E95" s="30"/>
      <c r="F95" s="30"/>
      <c r="G95" s="30"/>
      <c r="H95" s="32"/>
      <c r="I95" s="30"/>
      <c r="J95" s="30"/>
      <c r="K95" s="30"/>
    </row>
    <row r="96" spans="1:11" ht="15.75" customHeight="1">
      <c r="A96" s="30"/>
      <c r="B96" s="31"/>
      <c r="C96" s="31"/>
      <c r="D96" s="32"/>
      <c r="E96" s="30"/>
      <c r="F96" s="30"/>
      <c r="G96" s="30"/>
      <c r="H96" s="32"/>
      <c r="I96" s="30"/>
      <c r="J96" s="30"/>
      <c r="K96" s="30"/>
    </row>
    <row r="97" spans="1:11" ht="15.75" customHeight="1">
      <c r="A97" s="30"/>
      <c r="B97" s="31"/>
      <c r="C97" s="31"/>
      <c r="D97" s="32"/>
      <c r="E97" s="30"/>
      <c r="F97" s="30"/>
      <c r="G97" s="30"/>
      <c r="H97" s="32"/>
      <c r="I97" s="30"/>
      <c r="J97" s="30"/>
      <c r="K97" s="30"/>
    </row>
    <row r="98" spans="1:11" ht="15.75" customHeight="1">
      <c r="A98" s="30"/>
      <c r="B98" s="31"/>
      <c r="C98" s="31"/>
      <c r="D98" s="32"/>
      <c r="E98" s="30"/>
      <c r="F98" s="30"/>
      <c r="G98" s="30"/>
      <c r="H98" s="32"/>
      <c r="I98" s="30"/>
      <c r="J98" s="30"/>
      <c r="K98" s="30"/>
    </row>
    <row r="99" spans="1:11" ht="15.75" customHeight="1">
      <c r="A99" s="30"/>
      <c r="B99" s="31"/>
      <c r="C99" s="31"/>
      <c r="D99" s="32"/>
      <c r="E99" s="30"/>
      <c r="F99" s="30"/>
      <c r="G99" s="30"/>
      <c r="H99" s="32"/>
      <c r="I99" s="30"/>
      <c r="J99" s="30"/>
      <c r="K99" s="30"/>
    </row>
    <row r="100" spans="1:11" ht="15.75" customHeight="1">
      <c r="A100" s="30"/>
      <c r="B100" s="31"/>
      <c r="C100" s="31"/>
      <c r="D100" s="32"/>
      <c r="E100" s="30"/>
      <c r="F100" s="30"/>
      <c r="G100" s="30"/>
      <c r="H100" s="32"/>
      <c r="I100" s="30"/>
      <c r="J100" s="30"/>
      <c r="K100" s="30"/>
    </row>
  </sheetData>
  <conditionalFormatting sqref="G11">
    <cfRule type="containsText" dxfId="3" priority="1" operator="containsText" text="0x05">
      <formula>NOT(ISERROR(SEARCH(("0x05"),(G11))))</formula>
    </cfRule>
  </conditionalFormatting>
  <conditionalFormatting sqref="G12">
    <cfRule type="containsText" dxfId="2" priority="2" operator="containsText" text="0x05">
      <formula>NOT(ISERROR(SEARCH(("0x05"),(G12))))</formula>
    </cfRule>
  </conditionalFormatting>
  <conditionalFormatting sqref="G17">
    <cfRule type="containsText" dxfId="1" priority="3" operator="containsText" text="0x05">
      <formula>NOT(ISERROR(SEARCH(("0x05"),(G17))))</formula>
    </cfRule>
  </conditionalFormatting>
  <conditionalFormatting sqref="G18 G20">
    <cfRule type="containsText" dxfId="0" priority="4" operator="containsText" text="0x05">
      <formula>NOT(ISERROR(SEARCH(("0x05"),(G18))))</formula>
    </cfRule>
  </conditionalFormatting>
  <dataValidations count="1">
    <dataValidation type="list" allowBlank="1" showErrorMessage="1" sqref="F5:F13 F15 F17:F18 F20" xr:uid="{00000000-0002-0000-0500-000000000000}">
      <formula1>"Pass,Fail,N/A"</formula1>
    </dataValidation>
  </dataValidations>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Dashboard</vt:lpstr>
      <vt:lpstr>Management Summary</vt:lpstr>
      <vt:lpstr>Security Requirements - Android</vt:lpstr>
      <vt:lpstr>Anti-RE - Android</vt:lpstr>
      <vt:lpstr>Security Requirements - iOS</vt:lpstr>
      <vt:lpstr>Anti-RE - iOS</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Vikramjeetsingh Kauldhar</cp:lastModifiedBy>
  <cp:revision>2</cp:revision>
  <dcterms:created xsi:type="dcterms:W3CDTF">2017-01-25T17:37:15Z</dcterms:created>
  <dcterms:modified xsi:type="dcterms:W3CDTF">2022-08-24T06:17:20Z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