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790"/>
  </bookViews>
  <sheets>
    <sheet name="Budget" sheetId="1" r:id="rId1"/>
    <sheet name="Help" sheetId="3" r:id="rId2"/>
    <sheet name="©" sheetId="6" r:id="rId3"/>
  </sheets>
  <definedNames>
    <definedName name="_xlnm.Print_Area" localSheetId="0">Budget!$A$1:$O$121</definedName>
    <definedName name="valuevx">42.314159</definedName>
    <definedName name="vertex42_copyright" hidden="1">"© 2008-2019 Vertex42 LLC"</definedName>
    <definedName name="vertex42_id" hidden="1">"personal-budget-spreadsheet.xlsx"</definedName>
    <definedName name="vertex42_title" hidden="1">"Personal Budget Spreadsheet"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Jon</author>
  </authors>
  <commentList>
    <comment ref="A8" authorId="0">
      <text>
        <r>
          <rPr>
            <b/>
            <sz val="8"/>
            <rFont val="Tahoma"/>
            <charset val="134"/>
          </rPr>
          <t>NET</t>
        </r>
        <r>
          <rPr>
            <sz val="8"/>
            <rFont val="Tahoma"/>
            <charset val="134"/>
          </rPr>
          <t>:
Income - Expenses</t>
        </r>
      </text>
    </comment>
  </commentList>
</comments>
</file>

<file path=xl/sharedStrings.xml><?xml version="1.0" encoding="utf-8"?>
<sst xmlns="http://schemas.openxmlformats.org/spreadsheetml/2006/main" count="307" uniqueCount="141">
  <si>
    <t>Starting Balance</t>
  </si>
  <si>
    <t>[42]</t>
  </si>
  <si>
    <t>JAN</t>
  </si>
  <si>
    <t>FEB</t>
  </si>
  <si>
    <t>MAR</t>
  </si>
  <si>
    <t>APR</t>
  </si>
  <si>
    <t>MAY</t>
  </si>
  <si>
    <t>JUN</t>
  </si>
  <si>
    <t>JUL</t>
  </si>
  <si>
    <t>AUG</t>
  </si>
  <si>
    <t>SEP</t>
  </si>
  <si>
    <t>OCT</t>
  </si>
  <si>
    <t>NOV</t>
  </si>
  <si>
    <t>DEC</t>
  </si>
  <si>
    <t>Total</t>
  </si>
  <si>
    <t>Avg</t>
  </si>
  <si>
    <t>Total Income</t>
  </si>
  <si>
    <t>Total Expenses</t>
  </si>
  <si>
    <t>NET</t>
  </si>
  <si>
    <t>Projected End Balance</t>
  </si>
  <si>
    <t>INCOME</t>
  </si>
  <si>
    <t>Wages &amp; Tips</t>
  </si>
  <si>
    <t>Interest Income</t>
  </si>
  <si>
    <t>Dividends</t>
  </si>
  <si>
    <t>Gifts Received</t>
  </si>
  <si>
    <t>Refunds/Reimbursements</t>
  </si>
  <si>
    <t>Transfer From Savings</t>
  </si>
  <si>
    <t>Other</t>
  </si>
  <si>
    <t>HOME EXPENSES</t>
  </si>
  <si>
    <t>Mortgage/Rent</t>
  </si>
  <si>
    <t>Home/Rental Insurance</t>
  </si>
  <si>
    <t>Electricity</t>
  </si>
  <si>
    <t>Gas/Oil</t>
  </si>
  <si>
    <t>Water/Sewer/Trash</t>
  </si>
  <si>
    <t>Phone</t>
  </si>
  <si>
    <t>Cable/Satellite</t>
  </si>
  <si>
    <t>Internet</t>
  </si>
  <si>
    <t>Furnishings/Appliances</t>
  </si>
  <si>
    <t>Lawn/Garden</t>
  </si>
  <si>
    <t>Maintenance/Supplies</t>
  </si>
  <si>
    <t>Improvements</t>
  </si>
  <si>
    <t>TRANSPORTATION</t>
  </si>
  <si>
    <t>Vehicle Payments</t>
  </si>
  <si>
    <t>Auto Insurance</t>
  </si>
  <si>
    <t>Fuel</t>
  </si>
  <si>
    <t>Bus/Taxi/Train Fare</t>
  </si>
  <si>
    <t>Repairs</t>
  </si>
  <si>
    <t>Registration/License</t>
  </si>
  <si>
    <t>HEALTH</t>
  </si>
  <si>
    <t>Health Insurance</t>
  </si>
  <si>
    <t>Doctor/Dentist</t>
  </si>
  <si>
    <t>Medicine/Drugs</t>
  </si>
  <si>
    <t>Health Club Dues</t>
  </si>
  <si>
    <t>Life Insurance</t>
  </si>
  <si>
    <t>Veterinarian/Pet Care</t>
  </si>
  <si>
    <t>CHARITY/GIFTS</t>
  </si>
  <si>
    <t>Gifts Given</t>
  </si>
  <si>
    <t>Charitable Donations</t>
  </si>
  <si>
    <t>Religious Donations</t>
  </si>
  <si>
    <t>DAILY LIVING</t>
  </si>
  <si>
    <t>Groceries</t>
  </si>
  <si>
    <t>Personal Supplies</t>
  </si>
  <si>
    <t>Clothing</t>
  </si>
  <si>
    <t>Cleaning</t>
  </si>
  <si>
    <t>Education/Lessons</t>
  </si>
  <si>
    <t>Dining/Eating Out</t>
  </si>
  <si>
    <t>Salon/Barber</t>
  </si>
  <si>
    <t>Pet Food</t>
  </si>
  <si>
    <t>ENTERTAINMENT</t>
  </si>
  <si>
    <t>Activities</t>
  </si>
  <si>
    <t>Books</t>
  </si>
  <si>
    <t>Games</t>
  </si>
  <si>
    <t>Fun Stuff</t>
  </si>
  <si>
    <t>Hobbies</t>
  </si>
  <si>
    <t>Media</t>
  </si>
  <si>
    <t>Outdoor Recreation</t>
  </si>
  <si>
    <t>Sports</t>
  </si>
  <si>
    <t>Toys/Gadgets</t>
  </si>
  <si>
    <t>Vacation/Travel</t>
  </si>
  <si>
    <t>SAVINGS</t>
  </si>
  <si>
    <t>Emergency Fund</t>
  </si>
  <si>
    <t>Car Replacement</t>
  </si>
  <si>
    <t>Retirement Fund</t>
  </si>
  <si>
    <t>Investments</t>
  </si>
  <si>
    <t>Education Fund</t>
  </si>
  <si>
    <t>OBLIGATIONS</t>
  </si>
  <si>
    <t>Student Loans</t>
  </si>
  <si>
    <t>Credit Card Debt</t>
  </si>
  <si>
    <t>Other Loans</t>
  </si>
  <si>
    <t>Alimony/Child Support</t>
  </si>
  <si>
    <t>Federal Taxes</t>
  </si>
  <si>
    <t>State/Local Taxes</t>
  </si>
  <si>
    <t>SUBSCRIPTIONS</t>
  </si>
  <si>
    <t>Newspaper</t>
  </si>
  <si>
    <t>Magazines</t>
  </si>
  <si>
    <t>Dues/Memberships</t>
  </si>
  <si>
    <t>MISCELLANEOUS</t>
  </si>
  <si>
    <t>Bank Fees</t>
  </si>
  <si>
    <t>Postage</t>
  </si>
  <si>
    <t>HELP</t>
  </si>
  <si>
    <t>https://www.vertex42.com/ExcelTemplates/personal-budget-spreadsheet.html</t>
  </si>
  <si>
    <t>© 2010-2019 Vertex42 LLC</t>
  </si>
  <si>
    <t>Intro</t>
  </si>
  <si>
    <t>This personal budget spreadsheet is meant to help you create a budget for an entire year. Doing this will help you make predictions about your future finances. This is especially useful when making major life changes like moving or changing jobs.</t>
  </si>
  <si>
    <t>Step 1:</t>
  </si>
  <si>
    <t>Define Budget Categories</t>
  </si>
  <si>
    <t>Each major category is a separate Excel Table. You can edit the sub-categories as needed. If you add or remove a major category (an entire Table), you will need to edit the formulas in the Budget Summary table.</t>
  </si>
  <si>
    <t>To add a new sub-category to a table, right-click in the table and go to Insert &gt; Table Rows Above. To remove a sub-category from a table, right-click in the table and go to Delete &gt; Table Rows.</t>
  </si>
  <si>
    <t>Step 2:</t>
  </si>
  <si>
    <t>Enter Your Beginning Balance</t>
  </si>
  <si>
    <t>Add the balances in your spending accounts (cash, checking) to come up with your starting balance. Enter your balance at the top of the worksheet.</t>
  </si>
  <si>
    <t>Can can start with a month other than January by editing the column labels. For example, enter "Mar" in place of "Jan," then copy that cell to the right to automatically enter the other month labels.</t>
  </si>
  <si>
    <t>Step 3:</t>
  </si>
  <si>
    <t>Define Your Budget</t>
  </si>
  <si>
    <t>Using income and expense data from past receipts, balance statements, bills, pay stubs, and other information that you know about the coming year, fill in the budget amounts for each of the categories.</t>
  </si>
  <si>
    <t>Fixed Expenses</t>
  </si>
  <si>
    <t>For fixed expenses, such as rent or mortgage payments, enter the same amount in each month.</t>
  </si>
  <si>
    <t>Variable Expenses</t>
  </si>
  <si>
    <t>For variable expenses such as utility bills, groceries, and birthday gifts, you can enter the estimated amounts in the months that they occur. Or, you can enter an estimated monthly average.</t>
  </si>
  <si>
    <t>Add Cell Comments</t>
  </si>
  <si>
    <t>Add cell comments as needed to help explain costs. For example, you might include the names of Birthdays in comments for the Gifts Given category</t>
  </si>
  <si>
    <t>Step 4:</t>
  </si>
  <si>
    <t>Analyze Your Projected End Balance</t>
  </si>
  <si>
    <t>If your projected end balance is increasing over time, you might consider contributing more to your savings goals.</t>
  </si>
  <si>
    <t>If your projected end balance drops below what you consider a comfortable cushion, then you may need to cut back on some of your expenses.</t>
  </si>
  <si>
    <t>Take the Next Step</t>
  </si>
  <si>
    <t>This worksheet is a simple way to create a monthly budget, but when you are ready to move on to a more advanced budgeting tool, try our Money Management Template listed below.</t>
  </si>
  <si>
    <t>Related Templates and Resources</t>
  </si>
  <si>
    <t>► Income and Expense Worksheet</t>
  </si>
  <si>
    <t>► Money Management Template</t>
  </si>
  <si>
    <t>► How to Make a Budget with a Spreadsheet</t>
  </si>
  <si>
    <t>► 12 Principles of Personal Finance</t>
  </si>
  <si>
    <t>Personal Budget Spreadsheet</t>
  </si>
  <si>
    <t>By Vertex42.com</t>
  </si>
  <si>
    <t>© 2008-2019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</si>
  <si>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</si>
  <si>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</si>
  <si>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</si>
  <si>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License Agreement</t>
  </si>
  <si>
    <t>https://www.vertex42.com/licensing/EULA_personaluse.html</t>
  </si>
  <si>
    <t>Do not delete this worksheet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</si>
</sst>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176" formatCode="_(* #,##0.00_);_(* \(#,##0.00\);_(* &quot;-&quot;??_);_(@_)"/>
    <numFmt numFmtId="177" formatCode="_(&quot;$&quot;* #,##0.00_);_(&quot;$&quot;* \(#,##0.00\);_(&quot;$&quot;* &quot;-&quot;??_);_(@_)"/>
  </numFmts>
  <fonts count="52">
    <font>
      <sz val="11"/>
      <name val="Arial"/>
      <charset val="134"/>
    </font>
    <font>
      <sz val="10"/>
      <name val="Arial"/>
      <charset val="134"/>
    </font>
    <font>
      <b/>
      <sz val="18"/>
      <color theme="0"/>
      <name val="Arial"/>
      <charset val="134"/>
    </font>
    <font>
      <sz val="18"/>
      <color theme="0"/>
      <name val="Arial"/>
      <charset val="134"/>
    </font>
    <font>
      <sz val="12"/>
      <name val="Arial"/>
      <charset val="134"/>
    </font>
    <font>
      <u/>
      <sz val="10"/>
      <color indexed="12"/>
      <name val="Arial"/>
      <charset val="134"/>
    </font>
    <font>
      <b/>
      <sz val="12"/>
      <name val="Arial"/>
      <charset val="134"/>
    </font>
    <font>
      <u/>
      <sz val="12"/>
      <color indexed="12"/>
      <name val="Arial"/>
      <charset val="134"/>
    </font>
    <font>
      <sz val="12"/>
      <color theme="1"/>
      <name val="Arial"/>
      <charset val="134"/>
    </font>
    <font>
      <sz val="8"/>
      <name val="Arial"/>
      <charset val="134"/>
    </font>
    <font>
      <sz val="9"/>
      <color theme="0" tint="-0.499984740745262"/>
      <name val="Arial"/>
      <charset val="134"/>
    </font>
    <font>
      <b/>
      <sz val="12"/>
      <color rgb="FF234372"/>
      <name val="Arial"/>
      <charset val="134"/>
    </font>
    <font>
      <b/>
      <sz val="11"/>
      <name val="Arial"/>
      <charset val="134"/>
    </font>
    <font>
      <u/>
      <sz val="11"/>
      <color indexed="12"/>
      <name val="Arial"/>
      <charset val="134"/>
    </font>
    <font>
      <sz val="10"/>
      <name val="Trebuchet MS"/>
      <charset val="134"/>
      <scheme val="minor"/>
    </font>
    <font>
      <sz val="8"/>
      <name val="Trebuchet MS"/>
      <charset val="134"/>
      <scheme val="minor"/>
    </font>
    <font>
      <sz val="18"/>
      <color theme="4" tint="-0.249977111117893"/>
      <name val="Arial"/>
      <charset val="134"/>
      <scheme val="major"/>
    </font>
    <font>
      <b/>
      <sz val="18"/>
      <color theme="0"/>
      <name val="Arial"/>
      <charset val="134"/>
      <scheme val="major"/>
    </font>
    <font>
      <b/>
      <sz val="18"/>
      <color theme="0"/>
      <name val="Trebuchet MS"/>
      <charset val="134"/>
      <scheme val="minor"/>
    </font>
    <font>
      <u/>
      <sz val="8"/>
      <color theme="0" tint="-0.349986266670736"/>
      <name val="Arial"/>
      <charset val="134"/>
    </font>
    <font>
      <u/>
      <sz val="8"/>
      <color indexed="12"/>
      <name val="Trebuchet MS"/>
      <charset val="134"/>
      <scheme val="minor"/>
    </font>
    <font>
      <b/>
      <sz val="10"/>
      <name val="Trebuchet MS"/>
      <charset val="134"/>
      <scheme val="minor"/>
    </font>
    <font>
      <b/>
      <sz val="10"/>
      <name val="Arial"/>
      <charset val="134"/>
      <scheme val="major"/>
    </font>
    <font>
      <b/>
      <sz val="8"/>
      <name val="Arial"/>
      <charset val="134"/>
      <scheme val="major"/>
    </font>
    <font>
      <b/>
      <sz val="10"/>
      <name val="Arial"/>
      <charset val="134"/>
      <scheme val="major"/>
    </font>
    <font>
      <sz val="9"/>
      <name val="Trebuchet MS"/>
      <charset val="134"/>
      <scheme val="minor"/>
    </font>
    <font>
      <sz val="8"/>
      <color theme="0" tint="-0.349986266670736"/>
      <name val="Arial"/>
      <charset val="134"/>
    </font>
    <font>
      <u/>
      <sz val="8"/>
      <color theme="1" tint="0.349986266670736"/>
      <name val="Arial"/>
      <charset val="134"/>
    </font>
    <font>
      <sz val="2"/>
      <color indexed="9"/>
      <name val="Trebuchet MS"/>
      <charset val="134"/>
      <scheme val="minor"/>
    </font>
    <font>
      <sz val="11"/>
      <name val="Trebuchet MS"/>
      <charset val="134"/>
      <scheme val="minor"/>
    </font>
    <font>
      <sz val="9"/>
      <color theme="1"/>
      <name val="Trebuchet MS"/>
      <charset val="134"/>
      <scheme val="minor"/>
    </font>
    <font>
      <sz val="11"/>
      <color theme="1"/>
      <name val="Trebuchet MS"/>
      <charset val="134"/>
      <scheme val="minor"/>
    </font>
    <font>
      <u/>
      <sz val="10"/>
      <color rgb="FF6600CC"/>
      <name val="Arial"/>
      <charset val="134"/>
    </font>
    <font>
      <sz val="11"/>
      <color indexed="10"/>
      <name val="Calibri"/>
      <charset val="134"/>
    </font>
    <font>
      <b/>
      <sz val="18"/>
      <color indexed="18"/>
      <name val="Cambria"/>
      <charset val="134"/>
    </font>
    <font>
      <i/>
      <sz val="11"/>
      <color indexed="23"/>
      <name val="Calibri"/>
      <charset val="134"/>
    </font>
    <font>
      <b/>
      <sz val="15"/>
      <color indexed="18"/>
      <name val="Calibri"/>
      <charset val="134"/>
    </font>
    <font>
      <b/>
      <sz val="13"/>
      <color indexed="18"/>
      <name val="Calibri"/>
      <charset val="134"/>
    </font>
    <font>
      <b/>
      <sz val="11"/>
      <color indexed="18"/>
      <name val="Calibri"/>
      <charset val="134"/>
    </font>
    <font>
      <sz val="11"/>
      <color indexed="53"/>
      <name val="Calibri"/>
      <charset val="134"/>
    </font>
    <font>
      <b/>
      <sz val="11"/>
      <color indexed="63"/>
      <name val="Calibri"/>
      <charset val="134"/>
    </font>
    <font>
      <b/>
      <sz val="11"/>
      <color indexed="50"/>
      <name val="Calibri"/>
      <charset val="134"/>
    </font>
    <font>
      <b/>
      <sz val="11"/>
      <color indexed="9"/>
      <name val="Calibri"/>
      <charset val="134"/>
    </font>
    <font>
      <sz val="11"/>
      <color indexed="50"/>
      <name val="Calibri"/>
      <charset val="134"/>
    </font>
    <font>
      <b/>
      <sz val="11"/>
      <color indexed="8"/>
      <name val="Calibri"/>
      <charset val="134"/>
    </font>
    <font>
      <sz val="11"/>
      <color indexed="17"/>
      <name val="Calibri"/>
      <charset val="134"/>
    </font>
    <font>
      <sz val="11"/>
      <color indexed="36"/>
      <name val="Calibri"/>
      <charset val="134"/>
    </font>
    <font>
      <sz val="11"/>
      <color indexed="59"/>
      <name val="Calibri"/>
      <charset val="134"/>
    </font>
    <font>
      <sz val="11"/>
      <color indexed="9"/>
      <name val="Calibri"/>
      <charset val="134"/>
    </font>
    <font>
      <sz val="11"/>
      <color indexed="8"/>
      <name val="Calibri"/>
      <charset val="134"/>
    </font>
    <font>
      <b/>
      <sz val="8"/>
      <name val="Tahoma"/>
      <charset val="134"/>
    </font>
    <font>
      <sz val="8"/>
      <name val="Tahoma"/>
      <charset val="134"/>
    </font>
  </fonts>
  <fills count="24">
    <fill>
      <patternFill patternType="none"/>
    </fill>
    <fill>
      <patternFill patternType="gray125"/>
    </fill>
    <fill>
      <patternFill patternType="solid">
        <fgColor rgb="FF3464AB"/>
        <bgColor indexed="64"/>
      </patternFill>
    </fill>
    <fill>
      <patternFill patternType="solid">
        <fgColor theme="0"/>
        <bgColor indexed="64"/>
      </patternFill>
    </fill>
    <fill>
      <patternFill patternType="solid">
        <fgColor rgb="FFDEE8F5"/>
        <bgColor indexed="64"/>
      </patternFill>
    </fill>
    <fill>
      <patternFill patternType="solid">
        <fgColor theme="0" tint="-0.0499893185216834"/>
        <bgColor indexed="64"/>
      </patternFill>
    </fill>
    <fill>
      <patternFill patternType="solid">
        <fgColor indexed="26"/>
        <bgColor indexed="64"/>
      </patternFill>
    </fill>
    <fill>
      <patternFill patternType="solid">
        <fgColor indexed="29"/>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0"/>
        <bgColor indexed="64"/>
      </patternFill>
    </fill>
    <fill>
      <patternFill patternType="solid">
        <fgColor indexed="47"/>
        <bgColor indexed="64"/>
      </patternFill>
    </fill>
    <fill>
      <patternFill patternType="solid">
        <fgColor indexed="51"/>
        <bgColor indexed="64"/>
      </patternFill>
    </fill>
    <fill>
      <patternFill patternType="solid">
        <fgColor indexed="52"/>
        <bgColor indexed="64"/>
      </patternFill>
    </fill>
    <fill>
      <patternFill patternType="solid">
        <fgColor indexed="14"/>
        <bgColor indexed="64"/>
      </patternFill>
    </fill>
    <fill>
      <patternFill patternType="solid">
        <fgColor indexed="46"/>
        <bgColor indexed="64"/>
      </patternFill>
    </fill>
    <fill>
      <patternFill patternType="solid">
        <fgColor indexed="61"/>
        <bgColor indexed="64"/>
      </patternFill>
    </fill>
    <fill>
      <patternFill patternType="solid">
        <fgColor indexed="20"/>
        <bgColor indexed="64"/>
      </patternFill>
    </fill>
    <fill>
      <patternFill patternType="solid">
        <fgColor indexed="23"/>
        <bgColor indexed="64"/>
      </patternFill>
    </fill>
    <fill>
      <patternFill patternType="solid">
        <fgColor indexed="15"/>
        <bgColor indexed="64"/>
      </patternFill>
    </fill>
    <fill>
      <patternFill patternType="solid">
        <fgColor indexed="41"/>
        <bgColor indexed="64"/>
      </patternFill>
    </fill>
    <fill>
      <patternFill patternType="solid">
        <fgColor indexed="10"/>
        <bgColor indexed="64"/>
      </patternFill>
    </fill>
  </fills>
  <borders count="14">
    <border>
      <left/>
      <right/>
      <top/>
      <bottom/>
      <diagonal/>
    </border>
    <border>
      <left/>
      <right/>
      <top/>
      <bottom style="thin">
        <color rgb="FF3464AB"/>
      </bottom>
      <diagonal/>
    </border>
    <border>
      <left style="thin">
        <color indexed="55"/>
      </left>
      <right style="thin">
        <color indexed="55"/>
      </right>
      <top style="thin">
        <color indexed="55"/>
      </top>
      <bottom style="thin">
        <color indexed="55"/>
      </bottom>
      <diagonal/>
    </border>
    <border>
      <left/>
      <right/>
      <top/>
      <bottom style="thin">
        <color auto="1"/>
      </bottom>
      <diagonal/>
    </border>
    <border>
      <left/>
      <right/>
      <top style="thin">
        <color auto="1"/>
      </top>
      <bottom style="double">
        <color auto="1"/>
      </bottom>
      <diagonal/>
    </border>
    <border>
      <left style="thin">
        <color theme="0" tint="-0.249946592608417"/>
      </left>
      <right style="thin">
        <color theme="0" tint="-0.249946592608417"/>
      </right>
      <top style="thin">
        <color theme="0" tint="-0.249946592608417"/>
      </top>
      <bottom/>
      <diagonal/>
    </border>
    <border>
      <left/>
      <right/>
      <top/>
      <bottom style="thick">
        <color indexed="40"/>
      </bottom>
      <diagonal/>
    </border>
    <border>
      <left/>
      <right/>
      <top/>
      <bottom style="thick">
        <color indexed="51"/>
      </bottom>
      <diagonal/>
    </border>
    <border>
      <left/>
      <right/>
      <top/>
      <bottom style="medium">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0"/>
      </bottom>
      <diagonal/>
    </border>
    <border>
      <left/>
      <right/>
      <top style="thin">
        <color indexed="40"/>
      </top>
      <bottom style="double">
        <color indexed="40"/>
      </bottom>
      <diagonal/>
    </border>
  </borders>
  <cellStyleXfs count="49">
    <xf numFmtId="0" fontId="0" fillId="0" borderId="0"/>
    <xf numFmtId="176" fontId="1" fillId="0" borderId="0" applyFont="0" applyFill="0" applyBorder="0" applyAlignment="0" applyProtection="0"/>
    <xf numFmtId="177" fontId="1" fillId="0" borderId="0" applyFont="0" applyFill="0" applyBorder="0" applyAlignment="0" applyProtection="0"/>
    <xf numFmtId="9" fontId="31" fillId="0" borderId="0" applyFont="0" applyFill="0" applyBorder="0" applyAlignment="0" applyProtection="0">
      <alignment vertical="center"/>
    </xf>
    <xf numFmtId="41" fontId="31" fillId="0" borderId="0" applyFont="0" applyFill="0" applyBorder="0" applyAlignment="0" applyProtection="0">
      <alignment vertical="center"/>
    </xf>
    <xf numFmtId="42" fontId="31" fillId="0" borderId="0" applyFont="0" applyFill="0" applyBorder="0" applyAlignment="0" applyProtection="0">
      <alignment vertical="center"/>
    </xf>
    <xf numFmtId="0" fontId="5" fillId="0" borderId="0" applyNumberFormat="0" applyFill="0" applyBorder="0" applyAlignment="0" applyProtection="0">
      <alignment vertical="top"/>
      <protection locked="0"/>
    </xf>
    <xf numFmtId="0" fontId="32" fillId="0" borderId="0" applyNumberFormat="0" applyFill="0" applyBorder="0" applyAlignment="0" applyProtection="0"/>
    <xf numFmtId="0" fontId="1" fillId="6" borderId="2" applyNumberFormat="0" applyFon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6" applyNumberFormat="0" applyFill="0" applyAlignment="0" applyProtection="0"/>
    <xf numFmtId="0" fontId="37" fillId="0" borderId="7" applyNumberFormat="0" applyFill="0" applyAlignment="0" applyProtection="0"/>
    <xf numFmtId="0" fontId="38" fillId="0" borderId="8" applyNumberFormat="0" applyFill="0" applyAlignment="0" applyProtection="0"/>
    <xf numFmtId="0" fontId="38" fillId="0" borderId="0" applyNumberFormat="0" applyFill="0" applyBorder="0" applyAlignment="0" applyProtection="0"/>
    <xf numFmtId="0" fontId="39" fillId="7" borderId="9" applyNumberFormat="0" applyAlignment="0" applyProtection="0"/>
    <xf numFmtId="0" fontId="40" fillId="8" borderId="10" applyNumberFormat="0" applyAlignment="0" applyProtection="0"/>
    <xf numFmtId="0" fontId="41" fillId="8" borderId="9" applyNumberFormat="0" applyAlignment="0" applyProtection="0"/>
    <xf numFmtId="0" fontId="42" fillId="9" borderId="11" applyNumberFormat="0" applyAlignment="0" applyProtection="0"/>
    <xf numFmtId="0" fontId="43" fillId="0" borderId="12" applyNumberFormat="0" applyFill="0" applyAlignment="0" applyProtection="0"/>
    <xf numFmtId="0" fontId="44" fillId="0" borderId="13" applyNumberFormat="0" applyFill="0" applyAlignment="0" applyProtection="0"/>
    <xf numFmtId="0" fontId="45" fillId="10" borderId="0" applyNumberFormat="0" applyBorder="0" applyAlignment="0" applyProtection="0"/>
    <xf numFmtId="0" fontId="46" fillId="11" borderId="0" applyNumberFormat="0" applyBorder="0" applyAlignment="0" applyProtection="0"/>
    <xf numFmtId="0" fontId="47" fillId="6" borderId="0" applyNumberFormat="0" applyBorder="0" applyAlignment="0" applyProtection="0"/>
    <xf numFmtId="0" fontId="48" fillId="12"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8" fillId="15" borderId="0" applyNumberFormat="0" applyBorder="0" applyAlignment="0" applyProtection="0"/>
    <xf numFmtId="0" fontId="48"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8" fillId="19" borderId="0" applyNumberFormat="0" applyBorder="0" applyAlignment="0" applyProtection="0"/>
    <xf numFmtId="0" fontId="48" fillId="19"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8" fillId="15" borderId="0" applyNumberFormat="0" applyBorder="0" applyAlignment="0" applyProtection="0"/>
    <xf numFmtId="0" fontId="48" fillId="21" borderId="0" applyNumberFormat="0" applyBorder="0" applyAlignment="0" applyProtection="0"/>
    <xf numFmtId="0" fontId="49" fillId="22" borderId="0" applyNumberFormat="0" applyBorder="0" applyAlignment="0" applyProtection="0"/>
    <xf numFmtId="0" fontId="49" fillId="22" borderId="0" applyNumberFormat="0" applyBorder="0" applyAlignment="0" applyProtection="0"/>
    <xf numFmtId="0" fontId="48" fillId="12" borderId="0" applyNumberFormat="0" applyBorder="0" applyAlignment="0" applyProtection="0"/>
    <xf numFmtId="0" fontId="48" fillId="23"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8" fillId="7" borderId="0" applyNumberFormat="0" applyBorder="0" applyAlignment="0" applyProtection="0"/>
  </cellStyleXfs>
  <cellXfs count="76">
    <xf numFmtId="0" fontId="0" fillId="0" borderId="0" xfId="0"/>
    <xf numFmtId="0" fontId="0" fillId="0" borderId="0" xfId="0" applyBorder="1"/>
    <xf numFmtId="0" fontId="1" fillId="0" borderId="0" xfId="0" applyFont="1"/>
    <xf numFmtId="0" fontId="2" fillId="2" borderId="1" xfId="0" applyFont="1" applyFill="1" applyBorder="1" applyAlignment="1">
      <alignment horizontal="left" vertical="center" indent="1"/>
    </xf>
    <xf numFmtId="0" fontId="2" fillId="2" borderId="1" xfId="0" applyFont="1" applyFill="1" applyBorder="1" applyAlignment="1">
      <alignment horizontal="left" vertical="center"/>
    </xf>
    <xf numFmtId="0" fontId="3" fillId="2" borderId="1" xfId="0" applyFont="1" applyFill="1" applyBorder="1" applyAlignment="1">
      <alignment vertical="center"/>
    </xf>
    <xf numFmtId="0" fontId="1" fillId="3" borderId="0" xfId="0" applyFont="1" applyFill="1" applyBorder="1"/>
    <xf numFmtId="0" fontId="4" fillId="3" borderId="0" xfId="0" applyFont="1" applyFill="1" applyBorder="1" applyAlignment="1">
      <alignment horizontal="left" wrapText="1" indent="1"/>
    </xf>
    <xf numFmtId="0" fontId="0" fillId="3" borderId="0" xfId="0" applyFont="1" applyFill="1" applyBorder="1"/>
    <xf numFmtId="0" fontId="4" fillId="3" borderId="0" xfId="0" applyFont="1" applyFill="1" applyBorder="1"/>
    <xf numFmtId="0" fontId="5" fillId="3" borderId="0" xfId="6" applyFill="1" applyBorder="1" applyAlignment="1" applyProtection="1">
      <alignment horizontal="left" wrapText="1"/>
    </xf>
    <xf numFmtId="0" fontId="4" fillId="3" borderId="0" xfId="0" applyFont="1" applyFill="1" applyBorder="1" applyAlignment="1">
      <alignment horizontal="left" wrapText="1"/>
    </xf>
    <xf numFmtId="0" fontId="6" fillId="3" borderId="0" xfId="0" applyFont="1" applyFill="1" applyBorder="1" applyAlignment="1">
      <alignment horizontal="left" wrapText="1"/>
    </xf>
    <xf numFmtId="0" fontId="7" fillId="3" borderId="0" xfId="6" applyFont="1" applyFill="1" applyBorder="1" applyAlignment="1" applyProtection="1">
      <alignment horizontal="left" wrapText="1"/>
    </xf>
    <xf numFmtId="0" fontId="4" fillId="3" borderId="0" xfId="0" applyFont="1" applyFill="1" applyBorder="1" applyAlignment="1">
      <alignment horizontal="left"/>
    </xf>
    <xf numFmtId="0" fontId="8" fillId="3" borderId="0" xfId="0" applyFont="1" applyFill="1" applyBorder="1" applyAlignment="1">
      <alignment horizontal="left" wrapText="1"/>
    </xf>
    <xf numFmtId="0" fontId="1" fillId="0" borderId="0" xfId="0" applyFont="1" applyBorder="1"/>
    <xf numFmtId="0" fontId="9" fillId="0" borderId="0" xfId="0" applyNumberFormat="1" applyFont="1" applyAlignment="1">
      <alignment vertical="center"/>
    </xf>
    <xf numFmtId="0" fontId="1" fillId="0" borderId="0" xfId="0" applyNumberFormat="1" applyFont="1"/>
    <xf numFmtId="0" fontId="9" fillId="0" borderId="0" xfId="0" applyNumberFormat="1" applyFont="1" applyAlignment="1">
      <alignment vertical="top"/>
    </xf>
    <xf numFmtId="0" fontId="4" fillId="0" borderId="0" xfId="0" applyNumberFormat="1" applyFont="1"/>
    <xf numFmtId="0" fontId="0" fillId="0" borderId="0" xfId="0" applyNumberFormat="1" applyFont="1"/>
    <xf numFmtId="0" fontId="9" fillId="0" borderId="0" xfId="0" applyNumberFormat="1" applyFont="1"/>
    <xf numFmtId="0" fontId="5" fillId="0" borderId="0" xfId="6" applyFont="1" applyAlignment="1" applyProtection="1">
      <alignment horizontal="left" vertical="top"/>
    </xf>
    <xf numFmtId="0" fontId="0" fillId="0" borderId="0" xfId="0" applyFont="1"/>
    <xf numFmtId="0" fontId="10" fillId="0" borderId="0" xfId="0" applyNumberFormat="1" applyFont="1" applyAlignment="1">
      <alignment horizontal="right" vertical="center"/>
    </xf>
    <xf numFmtId="0" fontId="6" fillId="0" borderId="0" xfId="0" applyNumberFormat="1" applyFont="1" applyAlignment="1">
      <alignment vertical="top"/>
    </xf>
    <xf numFmtId="0" fontId="0" fillId="0" borderId="0" xfId="0" applyNumberFormat="1" applyFont="1" applyAlignment="1">
      <alignment vertical="top" wrapText="1"/>
    </xf>
    <xf numFmtId="0" fontId="4" fillId="0" borderId="0" xfId="0" applyNumberFormat="1" applyFont="1" applyAlignment="1">
      <alignment vertical="top"/>
    </xf>
    <xf numFmtId="0" fontId="0" fillId="0" borderId="0" xfId="0" applyNumberFormat="1" applyFont="1" applyAlignment="1">
      <alignment vertical="top"/>
    </xf>
    <xf numFmtId="0" fontId="11" fillId="4" borderId="0" xfId="0" applyFont="1" applyFill="1" applyAlignment="1">
      <alignment vertical="center"/>
    </xf>
    <xf numFmtId="0" fontId="12" fillId="0" borderId="0" xfId="0" applyFont="1"/>
    <xf numFmtId="0" fontId="0" fillId="0" borderId="0" xfId="0" applyFont="1" applyAlignment="1">
      <alignment vertical="top"/>
    </xf>
    <xf numFmtId="0" fontId="0" fillId="0" borderId="0" xfId="0" applyFont="1" applyAlignment="1">
      <alignment vertical="top" wrapText="1"/>
    </xf>
    <xf numFmtId="0" fontId="13" fillId="0" borderId="0" xfId="6" applyFont="1" applyAlignment="1" applyProtection="1">
      <alignment horizontal="left"/>
    </xf>
    <xf numFmtId="0" fontId="14" fillId="0" borderId="0" xfId="0" applyFont="1" applyFill="1"/>
    <xf numFmtId="0" fontId="14" fillId="0" borderId="0" xfId="0" applyFont="1" applyAlignment="1">
      <alignment vertical="center"/>
    </xf>
    <xf numFmtId="0" fontId="15" fillId="0" borderId="0" xfId="0" applyFont="1" applyAlignment="1">
      <alignment vertical="center"/>
    </xf>
    <xf numFmtId="0" fontId="14" fillId="0" borderId="0" xfId="0" applyFont="1"/>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applyAlignment="1">
      <alignment horizontal="left" vertical="center"/>
    </xf>
    <xf numFmtId="0" fontId="19" fillId="0" borderId="0" xfId="6" applyFont="1" applyFill="1" applyBorder="1" applyAlignment="1" applyProtection="1"/>
    <xf numFmtId="0" fontId="20" fillId="0" borderId="0" xfId="6" applyFont="1" applyFill="1" applyBorder="1" applyAlignment="1" applyProtection="1"/>
    <xf numFmtId="0" fontId="15" fillId="0" borderId="0" xfId="0" applyFont="1" applyFill="1" applyBorder="1"/>
    <xf numFmtId="0" fontId="15" fillId="0" borderId="0" xfId="0" applyFont="1"/>
    <xf numFmtId="0" fontId="21" fillId="0" borderId="0" xfId="0" applyFont="1" applyFill="1" applyBorder="1" applyAlignment="1">
      <alignment horizontal="right" vertical="center"/>
    </xf>
    <xf numFmtId="3" fontId="15" fillId="0" borderId="2" xfId="1" applyNumberFormat="1" applyFont="1" applyFill="1" applyBorder="1"/>
    <xf numFmtId="0" fontId="22" fillId="5" borderId="0" xfId="0" applyFont="1" applyFill="1" applyBorder="1" applyAlignment="1">
      <alignment horizontal="right" vertical="center"/>
    </xf>
    <xf numFmtId="3" fontId="23" fillId="5" borderId="0" xfId="1" applyNumberFormat="1" applyFont="1" applyFill="1" applyBorder="1" applyAlignment="1">
      <alignment horizontal="center" vertical="center"/>
    </xf>
    <xf numFmtId="0" fontId="21" fillId="5" borderId="0" xfId="0" applyFont="1" applyFill="1" applyBorder="1" applyAlignment="1">
      <alignment horizontal="right" vertical="center"/>
    </xf>
    <xf numFmtId="3" fontId="15" fillId="5" borderId="0" xfId="2" applyNumberFormat="1" applyFont="1" applyFill="1" applyBorder="1" applyAlignment="1">
      <alignment horizontal="right" vertical="center"/>
    </xf>
    <xf numFmtId="0" fontId="21" fillId="5" borderId="3" xfId="0" applyFont="1" applyFill="1" applyBorder="1" applyAlignment="1">
      <alignment horizontal="right" vertical="center"/>
    </xf>
    <xf numFmtId="3" fontId="15" fillId="5" borderId="3" xfId="2" applyNumberFormat="1" applyFont="1" applyFill="1" applyBorder="1" applyAlignment="1">
      <alignment horizontal="right" vertical="center"/>
    </xf>
    <xf numFmtId="0" fontId="21" fillId="5" borderId="4" xfId="0" applyFont="1" applyFill="1" applyBorder="1" applyAlignment="1">
      <alignment horizontal="right" vertical="center"/>
    </xf>
    <xf numFmtId="38" fontId="15" fillId="5" borderId="4" xfId="2" applyNumberFormat="1" applyFont="1" applyFill="1" applyBorder="1" applyAlignment="1">
      <alignment horizontal="right" vertical="center"/>
    </xf>
    <xf numFmtId="0" fontId="24" fillId="0" borderId="0" xfId="0" applyFont="1" applyFill="1" applyBorder="1" applyAlignment="1">
      <alignment vertical="center"/>
    </xf>
    <xf numFmtId="0" fontId="24" fillId="0" borderId="0" xfId="0" applyFont="1" applyFill="1" applyBorder="1" applyAlignment="1">
      <alignment horizontal="center" vertical="center"/>
    </xf>
    <xf numFmtId="0" fontId="25" fillId="0" borderId="0" xfId="0" applyFont="1" applyFill="1" applyBorder="1" applyAlignment="1">
      <alignment vertical="center" shrinkToFit="1"/>
    </xf>
    <xf numFmtId="3" fontId="25" fillId="0" borderId="5" xfId="1" applyNumberFormat="1" applyFont="1" applyFill="1" applyBorder="1" applyAlignment="1">
      <alignment vertical="center"/>
    </xf>
    <xf numFmtId="0" fontId="25" fillId="0" borderId="0" xfId="0" applyFont="1" applyFill="1" applyBorder="1" applyAlignment="1">
      <alignment horizontal="right" vertical="center" shrinkToFit="1"/>
    </xf>
    <xf numFmtId="3" fontId="25" fillId="0" borderId="0" xfId="0" applyNumberFormat="1" applyFont="1" applyFill="1" applyBorder="1" applyAlignment="1">
      <alignment vertical="center"/>
    </xf>
    <xf numFmtId="0" fontId="15" fillId="0" borderId="0" xfId="0" applyFont="1" applyBorder="1" applyAlignment="1">
      <alignment vertical="center"/>
    </xf>
    <xf numFmtId="0" fontId="15" fillId="0" borderId="0" xfId="0" applyFont="1" applyFill="1" applyBorder="1" applyAlignment="1">
      <alignment vertical="center"/>
    </xf>
    <xf numFmtId="0" fontId="14" fillId="0" borderId="0" xfId="0" applyFont="1" applyFill="1" applyBorder="1" applyAlignment="1">
      <alignment vertical="center"/>
    </xf>
    <xf numFmtId="0" fontId="26" fillId="0" borderId="0" xfId="0" applyFont="1" applyFill="1" applyBorder="1" applyAlignment="1">
      <alignment horizontal="right"/>
    </xf>
    <xf numFmtId="0" fontId="27" fillId="0" borderId="0" xfId="6" applyFont="1" applyAlignment="1" applyProtection="1">
      <alignment horizontal="right"/>
    </xf>
    <xf numFmtId="0" fontId="28" fillId="0" borderId="0" xfId="0" applyFont="1" applyAlignment="1">
      <alignment horizontal="right"/>
    </xf>
    <xf numFmtId="3" fontId="15" fillId="5" borderId="0" xfId="0" applyNumberFormat="1" applyFont="1" applyFill="1" applyAlignment="1">
      <alignment vertical="center"/>
    </xf>
    <xf numFmtId="0" fontId="14" fillId="5" borderId="0" xfId="0" applyFont="1" applyFill="1" applyAlignment="1">
      <alignment vertical="center"/>
    </xf>
    <xf numFmtId="0" fontId="24" fillId="0" borderId="0" xfId="0" applyFont="1" applyFill="1" applyBorder="1" applyAlignment="1">
      <alignment horizontal="right" vertical="center"/>
    </xf>
    <xf numFmtId="0" fontId="29" fillId="0" borderId="0" xfId="0" applyFont="1" applyAlignment="1">
      <alignment vertical="center"/>
    </xf>
    <xf numFmtId="3" fontId="30" fillId="5" borderId="0" xfId="0" applyNumberFormat="1" applyFont="1" applyFill="1" applyBorder="1" applyAlignment="1">
      <alignment vertical="center"/>
    </xf>
    <xf numFmtId="3" fontId="25" fillId="5" borderId="0" xfId="0" applyNumberFormat="1" applyFont="1" applyFill="1" applyBorder="1" applyAlignment="1">
      <alignment vertical="center"/>
    </xf>
    <xf numFmtId="3" fontId="15" fillId="0" borderId="0" xfId="0" applyNumberFormat="1" applyFont="1" applyFill="1" applyBorder="1" applyAlignment="1">
      <alignment vertical="center"/>
    </xf>
    <xf numFmtId="0" fontId="14" fillId="0" borderId="0" xfId="0" applyFont="1"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9">
    <dxf>
      <font>
        <name val="Trebuchet MS"/>
        <scheme val="none"/>
        <b val="0"/>
        <i val="0"/>
        <strike val="0"/>
        <u val="none"/>
        <sz val="9"/>
        <color auto="1"/>
      </font>
      <fill>
        <patternFill patternType="none"/>
      </fill>
      <alignment vertical="center" shrinkToFit="1"/>
    </dxf>
    <dxf>
      <font>
        <name val="Trebuchet MS"/>
        <scheme val="none"/>
        <b val="0"/>
        <i val="0"/>
        <strike val="0"/>
        <u val="none"/>
        <sz val="9"/>
        <color auto="1"/>
      </font>
      <numFmt numFmtId="3" formatCode="#,##0"/>
      <fill>
        <patternFill patternType="none"/>
      </fill>
      <alignment vertical="center"/>
      <border>
        <left style="thin">
          <color theme="0" tint="-0.249946592608417"/>
        </left>
        <right style="thin">
          <color theme="0" tint="-0.249946592608417"/>
        </right>
        <top style="thin">
          <color theme="0" tint="-0.249946592608417"/>
        </top>
        <bottom style="thin">
          <color theme="0" tint="-0.249946592608417"/>
        </bottom>
      </border>
    </dxf>
    <dxf>
      <font>
        <name val="Trebuchet MS"/>
        <scheme val="none"/>
        <b val="0"/>
        <i val="0"/>
        <strike val="0"/>
        <u val="none"/>
        <sz val="9"/>
        <color auto="1"/>
      </font>
      <numFmt numFmtId="3" formatCode="#,##0"/>
      <fill>
        <patternFill patternType="none"/>
      </fill>
      <alignment vertical="center"/>
      <border>
        <left style="thin">
          <color theme="0" tint="-0.249946592608417"/>
        </left>
        <right style="thin">
          <color theme="0" tint="-0.249946592608417"/>
        </right>
        <top style="thin">
          <color theme="0" tint="-0.249946592608417"/>
        </top>
        <bottom style="thin">
          <color theme="0" tint="-0.249946592608417"/>
        </bottom>
      </border>
    </dxf>
    <dxf>
      <font>
        <name val="Trebuchet MS"/>
        <scheme val="none"/>
        <b val="0"/>
        <i val="0"/>
        <strike val="0"/>
        <u val="none"/>
        <sz val="9"/>
        <color auto="1"/>
      </font>
      <numFmt numFmtId="3" formatCode="#,##0"/>
      <fill>
        <patternFill patternType="none"/>
      </fill>
      <alignment vertical="center"/>
      <border>
        <left style="thin">
          <color theme="0" tint="-0.249946592608417"/>
        </left>
        <right style="thin">
          <color theme="0" tint="-0.249946592608417"/>
        </right>
        <top style="thin">
          <color theme="0" tint="-0.249946592608417"/>
        </top>
        <bottom style="thin">
          <color theme="0" tint="-0.249946592608417"/>
        </bottom>
      </border>
    </dxf>
    <dxf>
      <font>
        <name val="Trebuchet MS"/>
        <scheme val="none"/>
        <b val="0"/>
        <i val="0"/>
        <strike val="0"/>
        <u val="none"/>
        <sz val="9"/>
        <color auto="1"/>
      </font>
      <numFmt numFmtId="3" formatCode="#,##0"/>
      <fill>
        <patternFill patternType="none"/>
      </fill>
      <alignment vertical="center"/>
      <border>
        <left style="thin">
          <color theme="0" tint="-0.249946592608417"/>
        </left>
        <right style="thin">
          <color theme="0" tint="-0.249946592608417"/>
        </right>
        <top style="thin">
          <color theme="0" tint="-0.249946592608417"/>
        </top>
        <bottom style="thin">
          <color theme="0" tint="-0.249946592608417"/>
        </bottom>
      </border>
    </dxf>
    <dxf>
      <font>
        <name val="Trebuchet MS"/>
        <scheme val="none"/>
        <b val="0"/>
        <i val="0"/>
        <strike val="0"/>
        <u val="none"/>
        <sz val="9"/>
        <color auto="1"/>
      </font>
      <numFmt numFmtId="3" formatCode="#,##0"/>
      <fill>
        <patternFill patternType="none"/>
      </fill>
      <alignment vertical="center"/>
      <border>
        <left style="thin">
          <color theme="0" tint="-0.249946592608417"/>
        </left>
        <right style="thin">
          <color theme="0" tint="-0.249946592608417"/>
        </right>
        <top style="thin">
          <color theme="0" tint="-0.249946592608417"/>
        </top>
        <bottom style="thin">
          <color theme="0" tint="-0.249946592608417"/>
        </bottom>
      </border>
    </dxf>
    <dxf>
      <font>
        <name val="Trebuchet MS"/>
        <scheme val="none"/>
        <b val="0"/>
        <i val="0"/>
        <strike val="0"/>
        <u val="none"/>
        <sz val="9"/>
        <color auto="1"/>
      </font>
      <numFmt numFmtId="3" formatCode="#,##0"/>
      <fill>
        <patternFill patternType="none"/>
      </fill>
      <alignment vertical="center"/>
      <border>
        <left style="thin">
          <color theme="0" tint="-0.249946592608417"/>
        </left>
        <right style="thin">
          <color theme="0" tint="-0.249946592608417"/>
        </right>
        <top style="thin">
          <color theme="0" tint="-0.249946592608417"/>
        </top>
        <bottom style="thin">
          <color theme="0" tint="-0.249946592608417"/>
        </bottom>
      </border>
    </dxf>
    <dxf>
      <font>
        <name val="Trebuchet MS"/>
        <scheme val="none"/>
        <b val="0"/>
        <i val="0"/>
        <strike val="0"/>
        <u val="none"/>
        <sz val="9"/>
        <color auto="1"/>
      </font>
      <numFmt numFmtId="3" formatCode="#,##0"/>
      <fill>
        <patternFill patternType="none"/>
      </fill>
      <alignment vertical="center"/>
      <border>
        <left style="thin">
          <color theme="0" tint="-0.249946592608417"/>
        </left>
        <right style="thin">
          <color theme="0" tint="-0.249946592608417"/>
        </right>
        <top style="thin">
          <color theme="0" tint="-0.249946592608417"/>
        </top>
        <bottom style="thin">
          <color theme="0" tint="-0.249946592608417"/>
        </bottom>
      </border>
    </dxf>
    <dxf>
      <font>
        <name val="Trebuchet MS"/>
        <scheme val="none"/>
        <b val="0"/>
        <i val="0"/>
        <strike val="0"/>
        <u val="none"/>
        <sz val="9"/>
        <color auto="1"/>
      </font>
      <numFmt numFmtId="3" formatCode="#,##0"/>
      <fill>
        <patternFill patternType="none"/>
      </fill>
      <alignment vertical="center"/>
      <border>
        <left style="thin">
          <color theme="0" tint="-0.249946592608417"/>
        </left>
        <right style="thin">
          <color theme="0" tint="-0.249946592608417"/>
        </right>
        <top style="thin">
          <color theme="0" tint="-0.249946592608417"/>
        </top>
        <bottom style="thin">
          <color theme="0" tint="-0.249946592608417"/>
        </bottom>
      </border>
    </dxf>
    <dxf>
      <font>
        <name val="Trebuchet MS"/>
        <scheme val="none"/>
        <b val="0"/>
        <i val="0"/>
        <strike val="0"/>
        <u val="none"/>
        <sz val="9"/>
        <color auto="1"/>
      </font>
      <numFmt numFmtId="3" formatCode="#,##0"/>
      <fill>
        <patternFill patternType="none"/>
      </fill>
      <alignment vertical="center"/>
      <border>
        <left style="thin">
          <color theme="0" tint="-0.249946592608417"/>
        </left>
        <right style="thin">
          <color theme="0" tint="-0.249946592608417"/>
        </right>
        <top style="thin">
          <color theme="0" tint="-0.249946592608417"/>
        </top>
        <bottom style="thin">
          <color theme="0" tint="-0.249946592608417"/>
        </bottom>
      </border>
    </dxf>
    <dxf>
      <font>
        <name val="Trebuchet MS"/>
        <scheme val="none"/>
        <b val="0"/>
        <i val="0"/>
        <strike val="0"/>
        <u val="none"/>
        <sz val="9"/>
        <color auto="1"/>
      </font>
      <numFmt numFmtId="3" formatCode="#,##0"/>
      <fill>
        <patternFill patternType="none"/>
      </fill>
      <alignment vertical="center"/>
      <border>
        <left style="thin">
          <color theme="0" tint="-0.249946592608417"/>
        </left>
        <right style="thin">
          <color theme="0" tint="-0.249946592608417"/>
        </right>
        <top style="thin">
          <color theme="0" tint="-0.249946592608417"/>
        </top>
        <bottom style="thin">
          <color theme="0" tint="-0.249946592608417"/>
        </bottom>
      </border>
    </dxf>
    <dxf>
      <font>
        <name val="Trebuchet MS"/>
        <scheme val="none"/>
        <b val="0"/>
        <i val="0"/>
        <strike val="0"/>
        <u val="none"/>
        <sz val="9"/>
        <color auto="1"/>
      </font>
      <numFmt numFmtId="3" formatCode="#,##0"/>
      <fill>
        <patternFill patternType="none"/>
      </fill>
      <alignment vertical="center"/>
      <border>
        <left style="thin">
          <color theme="0" tint="-0.249946592608417"/>
        </left>
        <right style="thin">
          <color theme="0" tint="-0.249946592608417"/>
        </right>
        <top style="thin">
          <color theme="0" tint="-0.249946592608417"/>
        </top>
        <bottom style="thin">
          <color theme="0" tint="-0.249946592608417"/>
        </bottom>
      </border>
    </dxf>
    <dxf>
      <font>
        <name val="Trebuchet MS"/>
        <scheme val="none"/>
        <b val="0"/>
        <i val="0"/>
        <strike val="0"/>
        <u val="none"/>
        <sz val="9"/>
        <color auto="1"/>
      </font>
      <numFmt numFmtId="3" formatCode="#,##0"/>
      <fill>
        <patternFill patternType="none"/>
      </fill>
      <alignment vertical="center"/>
      <border>
        <left style="thin">
          <color theme="0" tint="-0.249946592608417"/>
        </left>
        <right/>
        <top style="thin">
          <color theme="0" tint="-0.249946592608417"/>
        </top>
        <bottom style="thin">
          <color theme="0" tint="-0.249946592608417"/>
        </bottom>
      </bord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auto="1"/>
      </font>
      <fill>
        <patternFill patternType="none"/>
      </fill>
      <alignment vertical="center" shrinkToFit="1"/>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strike val="0"/>
        <u val="none"/>
        <sz val="9"/>
        <color auto="1"/>
      </font>
      <fill>
        <patternFill patternType="none"/>
      </fill>
      <alignment vertical="center" shrinkToFit="1"/>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auto="1"/>
      </font>
      <fill>
        <patternFill patternType="none"/>
      </fill>
      <alignment vertical="center" shrinkToFit="1"/>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auto="1"/>
      </font>
      <fill>
        <patternFill patternType="none"/>
      </fill>
      <alignment vertical="center" shrinkToFit="1"/>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auto="1"/>
      </font>
      <fill>
        <patternFill patternType="none"/>
      </fill>
      <alignment vertical="center" shrinkToFit="1"/>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auto="1"/>
      </font>
      <fill>
        <patternFill patternType="none"/>
      </fill>
      <alignment vertical="center" shrinkToFit="1"/>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auto="1"/>
      </font>
      <fill>
        <patternFill patternType="none"/>
      </fill>
      <alignment vertical="center" shrinkToFit="1"/>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auto="1"/>
      </font>
      <fill>
        <patternFill patternType="none"/>
      </fill>
      <alignment vertical="center" shrinkToFit="1"/>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auto="1"/>
      </font>
      <numFmt numFmtId="3" formatCode="#,##0"/>
      <fill>
        <patternFill patternType="none"/>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auto="1"/>
      </font>
      <fill>
        <patternFill patternType="none"/>
      </fill>
      <alignment vertical="center" shrinkToFit="1"/>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strike val="0"/>
        <u val="none"/>
        <sz val="9"/>
        <color auto="1"/>
      </font>
      <fill>
        <patternFill patternType="none"/>
      </fill>
      <alignment vertical="center" shrinkToFit="1"/>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strike val="0"/>
        <u val="none"/>
        <sz val="9"/>
        <color auto="1"/>
      </font>
      <fill>
        <patternFill patternType="none"/>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name val="Trebuchet MS"/>
        <scheme val="none"/>
        <b val="0"/>
        <i val="0"/>
        <strike val="0"/>
        <u val="none"/>
        <sz val="9"/>
        <color theme="1"/>
      </font>
      <numFmt numFmtId="3" formatCode="#,##0"/>
      <fill>
        <patternFill patternType="solid">
          <bgColor theme="0" tint="-0.0499893185216834"/>
        </patternFill>
      </fill>
      <alignment vertical="center"/>
    </dxf>
    <dxf>
      <font>
        <color theme="4" tint="-0.499984740745262"/>
      </font>
      <fill>
        <patternFill patternType="solid">
          <bgColor theme="4" tint="0.799981688894314"/>
        </patternFill>
      </fill>
    </dxf>
    <dxf>
      <font>
        <color theme="1"/>
      </font>
      <fill>
        <patternFill patternType="solid">
          <bgColor theme="4" tint="0.799981688894314"/>
        </patternFill>
      </fill>
    </dxf>
    <dxf>
      <font>
        <b val="1"/>
        <color theme="1"/>
      </font>
    </dxf>
    <dxf>
      <font>
        <color theme="1"/>
      </font>
      <fill>
        <patternFill patternType="none"/>
      </fill>
    </dxf>
    <dxf>
      <font>
        <b val="1"/>
        <color theme="1"/>
      </font>
      <fill>
        <patternFill patternType="solid">
          <bgColor theme="0" tint="-0.0499893185216834"/>
        </patternFill>
      </fill>
      <border>
        <top style="double">
          <color theme="4"/>
        </top>
      </border>
    </dxf>
    <dxf>
      <font>
        <b val="1"/>
        <color theme="0"/>
      </font>
      <fill>
        <patternFill patternType="solid">
          <bgColor theme="4" tint="-0.249946592608417"/>
        </patternFill>
      </fill>
      <border>
        <bottom style="thin">
          <color theme="0" tint="-0.249946592608417"/>
        </bottom>
      </border>
    </dxf>
    <dxf>
      <font>
        <color theme="1"/>
      </font>
    </dxf>
    <dxf>
      <font>
        <color theme="6" tint="-0.499984740745262"/>
      </font>
      <fill>
        <patternFill patternType="solid">
          <bgColor theme="6" tint="0.799981688894314"/>
        </patternFill>
      </fill>
    </dxf>
    <dxf>
      <font>
        <color theme="1"/>
      </font>
      <fill>
        <patternFill patternType="solid">
          <bgColor theme="6" tint="0.799981688894314"/>
        </patternFill>
      </fill>
    </dxf>
    <dxf>
      <font>
        <b val="1"/>
        <color theme="1"/>
      </font>
    </dxf>
    <dxf>
      <font>
        <color theme="1"/>
      </font>
      <fill>
        <patternFill patternType="none"/>
      </fill>
    </dxf>
    <dxf>
      <font>
        <b val="1"/>
        <color theme="1"/>
      </font>
      <fill>
        <patternFill patternType="solid">
          <bgColor theme="0" tint="-0.0499893185216834"/>
        </patternFill>
      </fill>
      <border>
        <top style="double">
          <color theme="6"/>
        </top>
      </border>
    </dxf>
    <dxf>
      <font>
        <b val="1"/>
        <color theme="0"/>
      </font>
      <fill>
        <patternFill patternType="solid">
          <bgColor theme="6" tint="-0.249946592608417"/>
        </patternFill>
      </fill>
      <border>
        <bottom style="thin">
          <color theme="0" tint="-0.249946592608417"/>
        </bottom>
      </border>
    </dxf>
    <dxf>
      <font>
        <color theme="1"/>
      </font>
    </dxf>
  </dxfs>
  <tableStyles count="2" defaultTableStyle="TableStyleMedium2" defaultPivotStyle="PivotStyleLight16">
    <tableStyle name="V42_ExpenseCategory2" pivot="0" count="7" xr9:uid="{FA6AD5CF-6E5F-4510-A3C1-4A5D1CC6B680}">
      <tableStyleElement type="wholeTable" dxfId="171"/>
      <tableStyleElement type="headerRow" dxfId="170"/>
      <tableStyleElement type="totalRow" dxfId="169"/>
      <tableStyleElement type="firstColumn" dxfId="168"/>
      <tableStyleElement type="lastColumn" dxfId="167"/>
      <tableStyleElement type="firstColumnStripe" dxfId="166"/>
      <tableStyleElement type="secondColumnStripe" dxfId="165"/>
    </tableStyle>
    <tableStyle name="V42_IncomeCategory2" pivot="0" count="7" xr9:uid="{FD5D14A3-4405-4A4E-8747-99E4E9D33D7C}">
      <tableStyleElement type="wholeTable" dxfId="178"/>
      <tableStyleElement type="headerRow" dxfId="177"/>
      <tableStyleElement type="totalRow" dxfId="176"/>
      <tableStyleElement type="firstColumn" dxfId="175"/>
      <tableStyleElement type="lastColumn" dxfId="174"/>
      <tableStyleElement type="firstColumnStripe" dxfId="173"/>
      <tableStyleElement type="secondColumnStripe" dxfId="17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99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FF3"/>
      <rgbColor rgb="001849B5"/>
      <rgbColor rgb="0036ACA2"/>
      <rgbColor rgb="00F0BA00"/>
      <rgbColor rgb="00BCD5E1"/>
      <rgbColor rgb="0083B3C9"/>
      <rgbColor rgb="00346378"/>
      <rgbColor rgb="0087533B"/>
      <rgbColor rgb="00C0C0C0"/>
      <rgbColor rgb="00003366"/>
      <rgbColor rgb="00109618"/>
      <rgbColor rgb="00085108"/>
      <rgbColor rgb="00635100"/>
      <rgbColor rgb="0023414F"/>
      <rgbColor rgb="00E1C8BC"/>
      <rgbColor rgb="00593727"/>
      <rgbColor rgb="00333333"/>
    </indexedColors>
    <mruColors>
      <color rgb="0066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ExcelTemplates/personal-budget-spreadsheet.html?utm_source=personal-budget-spreadsheet&amp;utm_campaign=templates&amp;utm_content=socia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437505" y="57150"/>
          <a:ext cx="1219200" cy="304800"/>
        </a:xfrm>
        <a:prstGeom prst="rect">
          <a:avLst/>
        </a:prstGeom>
      </xdr:spPr>
    </xdr:pic>
    <xdr:clientData/>
  </xdr:twoCellAnchor>
  <xdr:twoCellAnchor editAs="oneCell">
    <xdr:from>
      <xdr:col>2</xdr:col>
      <xdr:colOff>400050</xdr:colOff>
      <xdr:row>3</xdr:row>
      <xdr:rowOff>38100</xdr:rowOff>
    </xdr:from>
    <xdr:to>
      <xdr:col>5</xdr:col>
      <xdr:colOff>536811</xdr:colOff>
      <xdr:row>5</xdr:row>
      <xdr:rowOff>152400</xdr:rowOff>
    </xdr:to>
    <xdr:pic>
      <xdr:nvPicPr>
        <xdr:cNvPr id="5" name="Picture 4">
          <a:hlinkClick xmlns:r="http://schemas.openxmlformats.org/officeDocument/2006/relationships" r:id="rId2"/>
        </xdr:cNvPr>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5799455" y="821055"/>
          <a:ext cx="2792730" cy="1022350"/>
        </a:xfrm>
        <a:prstGeom prst="rect">
          <a:avLst/>
        </a:prstGeom>
        <a:ln w="3175">
          <a:solidFill>
            <a:schemeClr val="bg1">
              <a:lumMod val="85000"/>
            </a:schemeClr>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5019040" y="0"/>
          <a:ext cx="1430655" cy="400050"/>
        </a:xfrm>
        <a:prstGeom prst="rect">
          <a:avLst/>
        </a:prstGeom>
      </xdr:spPr>
    </xdr:pic>
    <xdr:clientData/>
  </xdr:oneCellAnchor>
</xdr:wsDr>
</file>

<file path=xl/tables/table1.xml><?xml version="1.0" encoding="utf-8"?>
<table xmlns="http://schemas.openxmlformats.org/spreadsheetml/2006/main" id="2" name="Table2" displayName="Table2" ref="A11:O19" totalsRowCount="1">
  <tableColumns count="15">
    <tableColumn id="1" name="INCOME" dataDxfId="0" totalsRowFunction="custom">
      <totalsRowFormula>"Total "&amp;Table2[[#Headers],[INCOME]]</totalsRowFormula>
    </tableColumn>
    <tableColumn id="2" name="JAN" dataDxfId="1" totalsRowFunction="sum"/>
    <tableColumn id="3" name="FEB" dataDxfId="2" totalsRowFunction="sum"/>
    <tableColumn id="4" name="MAR" dataDxfId="3" totalsRowFunction="sum"/>
    <tableColumn id="5" name="APR" dataDxfId="4" totalsRowFunction="sum"/>
    <tableColumn id="6" name="MAY" dataDxfId="5" totalsRowFunction="sum"/>
    <tableColumn id="7" name="JUN" dataDxfId="6" totalsRowFunction="sum"/>
    <tableColumn id="8" name="JUL" dataDxfId="7" totalsRowFunction="sum"/>
    <tableColumn id="9" name="AUG" dataDxfId="8" totalsRowFunction="sum"/>
    <tableColumn id="10" name="SEP" dataDxfId="9" totalsRowFunction="sum"/>
    <tableColumn id="11" name="OCT" dataDxfId="10" totalsRowFunction="sum"/>
    <tableColumn id="12" name="NOV" dataDxfId="11" totalsRowFunction="sum"/>
    <tableColumn id="13" name="DEC" dataDxfId="12" totalsRowFunction="sum"/>
    <tableColumn id="14" name="Total" dataDxfId="13" totalsRowFunction="sum">
      <calculatedColumnFormula>SUM(B12:M12)</calculatedColumnFormula>
    </tableColumn>
    <tableColumn id="15" name="Avg" dataDxfId="14" totalsRowFunction="custom">
      <calculatedColumnFormula>N12/COLUMNS(B12:M12)</calculatedColumnFormula>
      <totalsRowFormula>Table2[[#Totals],[Total]]/COLUMNS(Table2[[#Totals],[JAN]:[DEC]])</totalsRowFormula>
    </tableColumn>
  </tableColumns>
  <tableStyleInfo name="V42_IncomeCategory2" showFirstColumn="1" showLastColumn="0" showRowStripes="0" showColumnStripes="1"/>
</table>
</file>

<file path=xl/tables/table10.xml><?xml version="1.0" encoding="utf-8"?>
<table xmlns="http://schemas.openxmlformats.org/spreadsheetml/2006/main" id="11" name="Table11" displayName="Table11" ref="A109:O114" totalsRowCount="1">
  <tableColumns count="15">
    <tableColumn id="1" name="SUBSCRIPTIONS" dataDxfId="135" totalsRowFunction="custom">
      <totalsRowFormula>"Total "&amp;Table11[[#Headers],[SUBSCRIPTIONS]]</totalsRowFormula>
    </tableColumn>
    <tableColumn id="2" name="JAN" dataDxfId="136" totalsRowFunction="sum"/>
    <tableColumn id="3" name="FEB" dataDxfId="137" totalsRowFunction="sum"/>
    <tableColumn id="4" name="MAR" dataDxfId="138" totalsRowFunction="sum"/>
    <tableColumn id="5" name="APR" dataDxfId="139" totalsRowFunction="sum"/>
    <tableColumn id="6" name="MAY" dataDxfId="140" totalsRowFunction="sum"/>
    <tableColumn id="7" name="JUN" dataDxfId="141" totalsRowFunction="sum"/>
    <tableColumn id="8" name="JUL" dataDxfId="142" totalsRowFunction="sum"/>
    <tableColumn id="9" name="AUG" dataDxfId="143" totalsRowFunction="sum"/>
    <tableColumn id="10" name="SEP" dataDxfId="144" totalsRowFunction="sum"/>
    <tableColumn id="11" name="OCT" dataDxfId="145" totalsRowFunction="sum"/>
    <tableColumn id="12" name="NOV" dataDxfId="146" totalsRowFunction="sum"/>
    <tableColumn id="13" name="DEC" dataDxfId="147" totalsRowFunction="sum"/>
    <tableColumn id="14" name="Total" dataDxfId="148" totalsRowFunction="sum">
      <calculatedColumnFormula>SUM(B110:M110)</calculatedColumnFormula>
    </tableColumn>
    <tableColumn id="15" name="Avg" dataDxfId="149" totalsRowFunction="custom">
      <calculatedColumnFormula>N110/COLUMNS(B110:M110)</calculatedColumnFormula>
      <totalsRowFormula>Table11[[#Totals],[Total]]/COLUMNS(Table11[[#Totals],[JAN]:[DEC]])</totalsRowFormula>
    </tableColumn>
  </tableColumns>
  <tableStyleInfo name="V42_ExpenseCategory2" showFirstColumn="1" showLastColumn="0" showRowStripes="0" showColumnStripes="1"/>
</table>
</file>

<file path=xl/tables/table11.xml><?xml version="1.0" encoding="utf-8"?>
<table xmlns="http://schemas.openxmlformats.org/spreadsheetml/2006/main" id="12" name="Table12" displayName="Table12" ref="A116:O121" totalsRowCount="1">
  <tableColumns count="15">
    <tableColumn id="1" name="MISCELLANEOUS" dataDxfId="150" totalsRowFunction="custom">
      <totalsRowFormula>"Total "&amp;Table12[[#Headers],[MISCELLANEOUS]]</totalsRowFormula>
    </tableColumn>
    <tableColumn id="2" name="JAN" dataDxfId="151" totalsRowFunction="sum"/>
    <tableColumn id="3" name="FEB" dataDxfId="152" totalsRowFunction="sum"/>
    <tableColumn id="4" name="MAR" dataDxfId="153" totalsRowFunction="sum"/>
    <tableColumn id="5" name="APR" dataDxfId="154" totalsRowFunction="sum"/>
    <tableColumn id="6" name="MAY" dataDxfId="155" totalsRowFunction="sum"/>
    <tableColumn id="7" name="JUN" dataDxfId="156" totalsRowFunction="sum"/>
    <tableColumn id="8" name="JUL" dataDxfId="157" totalsRowFunction="sum"/>
    <tableColumn id="9" name="AUG" dataDxfId="158" totalsRowFunction="sum"/>
    <tableColumn id="10" name="SEP" dataDxfId="159" totalsRowFunction="sum"/>
    <tableColumn id="11" name="OCT" dataDxfId="160" totalsRowFunction="sum"/>
    <tableColumn id="12" name="NOV" dataDxfId="161" totalsRowFunction="sum"/>
    <tableColumn id="13" name="DEC" dataDxfId="162" totalsRowFunction="sum"/>
    <tableColumn id="14" name="Total" dataDxfId="163" totalsRowFunction="sum">
      <calculatedColumnFormula>SUM(B117:M117)</calculatedColumnFormula>
    </tableColumn>
    <tableColumn id="15" name="Avg" dataDxfId="164" totalsRowFunction="custom">
      <calculatedColumnFormula>N117/COLUMNS(B117:M117)</calculatedColumnFormula>
      <totalsRowFormula>Table12[[#Totals],[Total]]/COLUMNS(Table12[[#Totals],[JAN]:[DEC]])</totalsRowFormula>
    </tableColumn>
  </tableColumns>
  <tableStyleInfo name="V42_ExpenseCategory2" showFirstColumn="1" showLastColumn="0" showRowStripes="0" showColumnStripes="1"/>
</table>
</file>

<file path=xl/tables/table2.xml><?xml version="1.0" encoding="utf-8"?>
<table xmlns="http://schemas.openxmlformats.org/spreadsheetml/2006/main" id="3" name="Table3" displayName="Table3" ref="A21:O35" totalsRowCount="1">
  <tableColumns count="15">
    <tableColumn id="1" name="HOME EXPENSES" dataDxfId="15" totalsRowFunction="custom">
      <totalsRowFormula>"Total "&amp;Table3[[#Headers],[HOME EXPENSES]]</totalsRowFormula>
    </tableColumn>
    <tableColumn id="2" name="JAN" dataDxfId="16" totalsRowFunction="sum"/>
    <tableColumn id="3" name="FEB" dataDxfId="17" totalsRowFunction="sum"/>
    <tableColumn id="4" name="MAR" dataDxfId="18" totalsRowFunction="sum"/>
    <tableColumn id="5" name="APR" dataDxfId="19" totalsRowFunction="sum"/>
    <tableColumn id="6" name="MAY" dataDxfId="20" totalsRowFunction="sum"/>
    <tableColumn id="7" name="JUN" dataDxfId="21" totalsRowFunction="sum"/>
    <tableColumn id="8" name="JUL" dataDxfId="22" totalsRowFunction="sum"/>
    <tableColumn id="9" name="AUG" dataDxfId="23" totalsRowFunction="sum"/>
    <tableColumn id="10" name="SEP" dataDxfId="24" totalsRowFunction="sum"/>
    <tableColumn id="11" name="OCT" dataDxfId="25" totalsRowFunction="sum"/>
    <tableColumn id="12" name="NOV" dataDxfId="26" totalsRowFunction="sum"/>
    <tableColumn id="13" name="DEC" dataDxfId="27" totalsRowFunction="sum"/>
    <tableColumn id="14" name="Total" dataDxfId="28" totalsRowFunction="sum">
      <calculatedColumnFormula>SUM(B22:M22)</calculatedColumnFormula>
    </tableColumn>
    <tableColumn id="15" name="Avg" dataDxfId="29" totalsRowFunction="custom">
      <calculatedColumnFormula>N22/COLUMNS(B22:M22)</calculatedColumnFormula>
      <totalsRowFormula>Table3[[#Totals],[Total]]/COLUMNS(Table3[[#Totals],[JAN]:[DEC]])</totalsRowFormula>
    </tableColumn>
  </tableColumns>
  <tableStyleInfo name="V42_ExpenseCategory2" showFirstColumn="1" showLastColumn="0" showRowStripes="0" showColumnStripes="1"/>
</table>
</file>

<file path=xl/tables/table3.xml><?xml version="1.0" encoding="utf-8"?>
<table xmlns="http://schemas.openxmlformats.org/spreadsheetml/2006/main" id="4" name="Table4" displayName="Table4" ref="A37:O45" totalsRowCount="1">
  <tableColumns count="15">
    <tableColumn id="1" name="TRANSPORTATION" dataDxfId="30" totalsRowFunction="custom">
      <totalsRowFormula>"Total "&amp;Table4[[#Headers],[TRANSPORTATION]]</totalsRowFormula>
    </tableColumn>
    <tableColumn id="2" name="JAN" dataDxfId="31" totalsRowFunction="sum"/>
    <tableColumn id="3" name="FEB" dataDxfId="32" totalsRowFunction="sum"/>
    <tableColumn id="4" name="MAR" dataDxfId="33" totalsRowFunction="sum"/>
    <tableColumn id="5" name="APR" dataDxfId="34" totalsRowFunction="sum"/>
    <tableColumn id="6" name="MAY" dataDxfId="35" totalsRowFunction="sum"/>
    <tableColumn id="7" name="JUN" dataDxfId="36" totalsRowFunction="sum"/>
    <tableColumn id="8" name="JUL" dataDxfId="37" totalsRowFunction="sum"/>
    <tableColumn id="9" name="AUG" dataDxfId="38" totalsRowFunction="sum"/>
    <tableColumn id="10" name="SEP" dataDxfId="39" totalsRowFunction="sum"/>
    <tableColumn id="11" name="OCT" dataDxfId="40" totalsRowFunction="sum"/>
    <tableColumn id="12" name="NOV" dataDxfId="41" totalsRowFunction="sum"/>
    <tableColumn id="13" name="DEC" dataDxfId="42" totalsRowFunction="sum"/>
    <tableColumn id="14" name="Total" dataDxfId="43" totalsRowFunction="sum">
      <calculatedColumnFormula>SUM(B38:M38)</calculatedColumnFormula>
    </tableColumn>
    <tableColumn id="15" name="Avg" dataDxfId="44" totalsRowFunction="custom">
      <calculatedColumnFormula>N38/COLUMNS(B38:M38)</calculatedColumnFormula>
      <totalsRowFormula>Table4[[#Totals],[Total]]/COLUMNS(Table4[[#Totals],[JAN]:[DEC]])</totalsRowFormula>
    </tableColumn>
  </tableColumns>
  <tableStyleInfo name="V42_ExpenseCategory2" showFirstColumn="1" showLastColumn="0" showRowStripes="0" showColumnStripes="1"/>
</table>
</file>

<file path=xl/tables/table4.xml><?xml version="1.0" encoding="utf-8"?>
<table xmlns="http://schemas.openxmlformats.org/spreadsheetml/2006/main" id="5" name="Table5" displayName="Table5" ref="A47:O55" totalsRowCount="1">
  <tableColumns count="15">
    <tableColumn id="1" name="HEALTH" dataDxfId="45" totalsRowFunction="custom">
      <totalsRowFormula>"Total "&amp;Table5[[#Headers],[HEALTH]]</totalsRowFormula>
    </tableColumn>
    <tableColumn id="2" name="JAN" dataDxfId="46" totalsRowFunction="sum"/>
    <tableColumn id="3" name="FEB" dataDxfId="47" totalsRowFunction="sum"/>
    <tableColumn id="4" name="MAR" dataDxfId="48" totalsRowFunction="sum"/>
    <tableColumn id="5" name="APR" dataDxfId="49" totalsRowFunction="sum"/>
    <tableColumn id="6" name="MAY" dataDxfId="50" totalsRowFunction="sum"/>
    <tableColumn id="7" name="JUN" dataDxfId="51" totalsRowFunction="sum"/>
    <tableColumn id="8" name="JUL" dataDxfId="52" totalsRowFunction="sum"/>
    <tableColumn id="9" name="AUG" dataDxfId="53" totalsRowFunction="sum"/>
    <tableColumn id="10" name="SEP" dataDxfId="54" totalsRowFunction="sum"/>
    <tableColumn id="11" name="OCT" dataDxfId="55" totalsRowFunction="sum"/>
    <tableColumn id="12" name="NOV" dataDxfId="56" totalsRowFunction="sum"/>
    <tableColumn id="13" name="DEC" dataDxfId="57" totalsRowFunction="sum"/>
    <tableColumn id="14" name="Total" dataDxfId="58" totalsRowFunction="sum">
      <calculatedColumnFormula>SUM(B48:M48)</calculatedColumnFormula>
    </tableColumn>
    <tableColumn id="15" name="Avg" dataDxfId="59" totalsRowFunction="custom">
      <calculatedColumnFormula>N48/COLUMNS(B48:M48)</calculatedColumnFormula>
      <totalsRowFormula>Table5[[#Totals],[Total]]/COLUMNS(Table5[[#Totals],[JAN]:[DEC]])</totalsRowFormula>
    </tableColumn>
  </tableColumns>
  <tableStyleInfo name="V42_ExpenseCategory2" showFirstColumn="1" showLastColumn="0" showRowStripes="0" showColumnStripes="1"/>
</table>
</file>

<file path=xl/tables/table5.xml><?xml version="1.0" encoding="utf-8"?>
<table xmlns="http://schemas.openxmlformats.org/spreadsheetml/2006/main" id="6" name="Table6" displayName="Table6" ref="A57:O62" totalsRowCount="1">
  <tableColumns count="15">
    <tableColumn id="1" name="CHARITY/GIFTS" dataDxfId="60" totalsRowFunction="custom">
      <totalsRowFormula>"Total "&amp;Table6[[#Headers],[CHARITY/GIFTS]]</totalsRowFormula>
    </tableColumn>
    <tableColumn id="2" name="JAN" dataDxfId="61" totalsRowFunction="sum"/>
    <tableColumn id="3" name="FEB" dataDxfId="62" totalsRowFunction="sum"/>
    <tableColumn id="4" name="MAR" dataDxfId="63" totalsRowFunction="sum"/>
    <tableColumn id="5" name="APR" dataDxfId="64" totalsRowFunction="sum"/>
    <tableColumn id="6" name="MAY" dataDxfId="65" totalsRowFunction="sum"/>
    <tableColumn id="7" name="JUN" dataDxfId="66" totalsRowFunction="sum"/>
    <tableColumn id="8" name="JUL" dataDxfId="67" totalsRowFunction="sum"/>
    <tableColumn id="9" name="AUG" dataDxfId="68" totalsRowFunction="sum"/>
    <tableColumn id="10" name="SEP" dataDxfId="69" totalsRowFunction="sum"/>
    <tableColumn id="11" name="OCT" dataDxfId="70" totalsRowFunction="sum"/>
    <tableColumn id="12" name="NOV" dataDxfId="71" totalsRowFunction="sum"/>
    <tableColumn id="13" name="DEC" dataDxfId="72" totalsRowFunction="sum"/>
    <tableColumn id="14" name="Total" dataDxfId="73" totalsRowFunction="sum">
      <calculatedColumnFormula>SUM(B58:M58)</calculatedColumnFormula>
    </tableColumn>
    <tableColumn id="15" name="Avg" dataDxfId="74" totalsRowFunction="custom">
      <calculatedColumnFormula>N58/COLUMNS(B58:M58)</calculatedColumnFormula>
      <totalsRowFormula>Table6[[#Totals],[Total]]/COLUMNS(Table6[[#Totals],[JAN]:[DEC]])</totalsRowFormula>
    </tableColumn>
  </tableColumns>
  <tableStyleInfo name="V42_ExpenseCategory2" showFirstColumn="1" showLastColumn="0" showRowStripes="0" showColumnStripes="1"/>
</table>
</file>

<file path=xl/tables/table6.xml><?xml version="1.0" encoding="utf-8"?>
<table xmlns="http://schemas.openxmlformats.org/spreadsheetml/2006/main" id="7" name="Table7" displayName="Table7" ref="A64:O74" totalsRowCount="1">
  <tableColumns count="15">
    <tableColumn id="1" name="DAILY LIVING" dataDxfId="75" totalsRowFunction="custom">
      <totalsRowFormula>"Total "&amp;Table7[[#Headers],[DAILY LIVING]]</totalsRowFormula>
    </tableColumn>
    <tableColumn id="2" name="JAN" dataDxfId="76" totalsRowFunction="sum"/>
    <tableColumn id="3" name="FEB" dataDxfId="77" totalsRowFunction="sum"/>
    <tableColumn id="4" name="MAR" dataDxfId="78" totalsRowFunction="sum"/>
    <tableColumn id="5" name="APR" dataDxfId="79" totalsRowFunction="sum"/>
    <tableColumn id="6" name="MAY" dataDxfId="80" totalsRowFunction="sum"/>
    <tableColumn id="7" name="JUN" dataDxfId="81" totalsRowFunction="sum"/>
    <tableColumn id="8" name="JUL" dataDxfId="82" totalsRowFunction="sum"/>
    <tableColumn id="9" name="AUG" dataDxfId="83" totalsRowFunction="sum"/>
    <tableColumn id="10" name="SEP" dataDxfId="84" totalsRowFunction="sum"/>
    <tableColumn id="11" name="OCT" dataDxfId="85" totalsRowFunction="sum"/>
    <tableColumn id="12" name="NOV" dataDxfId="86" totalsRowFunction="sum"/>
    <tableColumn id="13" name="DEC" dataDxfId="87" totalsRowFunction="sum"/>
    <tableColumn id="14" name="Total" dataDxfId="88" totalsRowFunction="sum">
      <calculatedColumnFormula>SUM(B65:M65)</calculatedColumnFormula>
    </tableColumn>
    <tableColumn id="15" name="Avg" dataDxfId="89" totalsRowFunction="custom">
      <calculatedColumnFormula>N65/COLUMNS(B65:M65)</calculatedColumnFormula>
      <totalsRowFormula>Table7[[#Totals],[Total]]/COLUMNS(Table7[[#Totals],[JAN]:[DEC]])</totalsRowFormula>
    </tableColumn>
  </tableColumns>
  <tableStyleInfo name="V42_ExpenseCategory2" showFirstColumn="1" showLastColumn="0" showRowStripes="0" showColumnStripes="1"/>
</table>
</file>

<file path=xl/tables/table7.xml><?xml version="1.0" encoding="utf-8"?>
<table xmlns="http://schemas.openxmlformats.org/spreadsheetml/2006/main" id="8" name="Table8" displayName="Table8" ref="A76:O88" totalsRowCount="1">
  <tableColumns count="15">
    <tableColumn id="1" name="ENTERTAINMENT" dataDxfId="90" totalsRowFunction="custom">
      <totalsRowFormula>"Total "&amp;Table8[[#Headers],[ENTERTAINMENT]]</totalsRowFormula>
    </tableColumn>
    <tableColumn id="2" name="JAN" dataDxfId="91" totalsRowFunction="sum"/>
    <tableColumn id="3" name="FEB" dataDxfId="92" totalsRowFunction="sum"/>
    <tableColumn id="4" name="MAR" dataDxfId="93" totalsRowFunction="sum"/>
    <tableColumn id="5" name="APR" dataDxfId="94" totalsRowFunction="sum"/>
    <tableColumn id="6" name="MAY" dataDxfId="95" totalsRowFunction="sum"/>
    <tableColumn id="7" name="JUN" dataDxfId="96" totalsRowFunction="sum"/>
    <tableColumn id="8" name="JUL" dataDxfId="97" totalsRowFunction="sum"/>
    <tableColumn id="9" name="AUG" dataDxfId="98" totalsRowFunction="sum"/>
    <tableColumn id="10" name="SEP" dataDxfId="99" totalsRowFunction="sum"/>
    <tableColumn id="11" name="OCT" dataDxfId="100" totalsRowFunction="sum"/>
    <tableColumn id="12" name="NOV" dataDxfId="101" totalsRowFunction="sum"/>
    <tableColumn id="13" name="DEC" dataDxfId="102" totalsRowFunction="sum"/>
    <tableColumn id="14" name="Total" dataDxfId="103" totalsRowFunction="sum">
      <calculatedColumnFormula>SUM(B77:M77)</calculatedColumnFormula>
    </tableColumn>
    <tableColumn id="15" name="Avg" dataDxfId="104" totalsRowFunction="custom">
      <calculatedColumnFormula>N77/COLUMNS(B77:M77)</calculatedColumnFormula>
      <totalsRowFormula>Table8[[#Totals],[Total]]/COLUMNS(Table8[[#Totals],[JAN]:[DEC]])</totalsRowFormula>
    </tableColumn>
  </tableColumns>
  <tableStyleInfo name="V42_ExpenseCategory2" showFirstColumn="1" showLastColumn="0" showRowStripes="0" showColumnStripes="1"/>
</table>
</file>

<file path=xl/tables/table8.xml><?xml version="1.0" encoding="utf-8"?>
<table xmlns="http://schemas.openxmlformats.org/spreadsheetml/2006/main" id="9" name="Table9" displayName="Table9" ref="A90:O97" totalsRowCount="1">
  <tableColumns count="15">
    <tableColumn id="1" name="SAVINGS" dataDxfId="105" totalsRowFunction="custom">
      <totalsRowFormula>"Total "&amp;Table9[[#Headers],[SAVINGS]]</totalsRowFormula>
    </tableColumn>
    <tableColumn id="2" name="JAN" dataDxfId="106" totalsRowFunction="sum"/>
    <tableColumn id="3" name="FEB" dataDxfId="107" totalsRowFunction="sum"/>
    <tableColumn id="4" name="MAR" dataDxfId="108" totalsRowFunction="sum"/>
    <tableColumn id="5" name="APR" dataDxfId="109" totalsRowFunction="sum"/>
    <tableColumn id="6" name="MAY" dataDxfId="110" totalsRowFunction="sum"/>
    <tableColumn id="7" name="JUN" dataDxfId="111" totalsRowFunction="sum"/>
    <tableColumn id="8" name="JUL" dataDxfId="112" totalsRowFunction="sum"/>
    <tableColumn id="9" name="AUG" dataDxfId="113" totalsRowFunction="sum"/>
    <tableColumn id="10" name="SEP" dataDxfId="114" totalsRowFunction="sum"/>
    <tableColumn id="11" name="OCT" dataDxfId="115" totalsRowFunction="sum"/>
    <tableColumn id="12" name="NOV" dataDxfId="116" totalsRowFunction="sum"/>
    <tableColumn id="13" name="DEC" dataDxfId="117" totalsRowFunction="sum"/>
    <tableColumn id="14" name="Total" dataDxfId="118" totalsRowFunction="sum">
      <calculatedColumnFormula>SUM(B91:M91)</calculatedColumnFormula>
    </tableColumn>
    <tableColumn id="15" name="Avg" dataDxfId="119" totalsRowFunction="custom">
      <calculatedColumnFormula>N91/COLUMNS(B91:M91)</calculatedColumnFormula>
      <totalsRowFormula>Table9[[#Totals],[Total]]/COLUMNS(Table9[[#Totals],[JAN]:[DEC]])</totalsRowFormula>
    </tableColumn>
  </tableColumns>
  <tableStyleInfo name="V42_ExpenseCategory2" showFirstColumn="1" showLastColumn="0" showRowStripes="0" showColumnStripes="1"/>
</table>
</file>

<file path=xl/tables/table9.xml><?xml version="1.0" encoding="utf-8"?>
<table xmlns="http://schemas.openxmlformats.org/spreadsheetml/2006/main" id="10" name="Table10" displayName="Table10" ref="A99:O107" totalsRowCount="1">
  <tableColumns count="15">
    <tableColumn id="1" name="OBLIGATIONS" dataDxfId="120" totalsRowFunction="custom">
      <totalsRowFormula>"Total "&amp;Table10[[#Headers],[OBLIGATIONS]]</totalsRowFormula>
    </tableColumn>
    <tableColumn id="2" name="JAN" dataDxfId="121" totalsRowFunction="sum"/>
    <tableColumn id="3" name="FEB" dataDxfId="122" totalsRowFunction="sum"/>
    <tableColumn id="4" name="MAR" dataDxfId="123" totalsRowFunction="sum"/>
    <tableColumn id="5" name="APR" dataDxfId="124" totalsRowFunction="sum"/>
    <tableColumn id="6" name="MAY" dataDxfId="125" totalsRowFunction="sum"/>
    <tableColumn id="7" name="JUN" dataDxfId="126" totalsRowFunction="sum"/>
    <tableColumn id="8" name="JUL" dataDxfId="127" totalsRowFunction="sum"/>
    <tableColumn id="9" name="AUG" dataDxfId="128" totalsRowFunction="sum"/>
    <tableColumn id="10" name="SEP" dataDxfId="129" totalsRowFunction="sum"/>
    <tableColumn id="11" name="OCT" dataDxfId="130" totalsRowFunction="sum"/>
    <tableColumn id="12" name="NOV" dataDxfId="131" totalsRowFunction="sum"/>
    <tableColumn id="13" name="DEC" dataDxfId="132" totalsRowFunction="sum"/>
    <tableColumn id="14" name="Total" dataDxfId="133" totalsRowFunction="sum">
      <calculatedColumnFormula>SUM(B100:M100)</calculatedColumnFormula>
    </tableColumn>
    <tableColumn id="15" name="Avg" dataDxfId="134" totalsRowFunction="custom">
      <calculatedColumnFormula>N100/COLUMNS(B100:M100)</calculatedColumnFormula>
      <totalsRowFormula>Table10[[#Totals],[Total]]/COLUMNS(Table10[[#Totals],[JAN]:[DEC]])</totalsRowFormula>
    </tableColumn>
  </tableColumns>
  <tableStyleInfo name="V42_ExpenseCategory2" showFirstColumn="1" showLastColumn="0" showRowStripes="0" showColumnStripes="1"/>
</table>
</file>

<file path=xl/theme/theme1.xml><?xml version="1.0" encoding="utf-8"?>
<a:theme xmlns:a="http://schemas.openxmlformats.org/drawingml/2006/main" name="Vertex42">
  <a:themeElements>
    <a:clrScheme name="Office42">
      <a:dk1>
        <a:sysClr val="windowText" lastClr="000000"/>
      </a:dk1>
      <a:lt1>
        <a:srgbClr val="FFFFFF"/>
      </a:lt1>
      <a:dk2>
        <a:srgbClr val="283C61"/>
      </a:dk2>
      <a:lt2>
        <a:srgbClr val="F1EBDD"/>
      </a:lt2>
      <a:accent1>
        <a:srgbClr val="597CBB"/>
      </a:accent1>
      <a:accent2>
        <a:srgbClr val="BB5965"/>
      </a:accent2>
      <a:accent3>
        <a:srgbClr val="6CBB59"/>
      </a:accent3>
      <a:accent4>
        <a:srgbClr val="BB7C59"/>
      </a:accent4>
      <a:accent5>
        <a:srgbClr val="9F59BB"/>
      </a:accent5>
      <a:accent6>
        <a:srgbClr val="59BBAB"/>
      </a:accent6>
      <a:hlink>
        <a:srgbClr val="BFD9B6"/>
      </a:hlink>
      <a:folHlink>
        <a:srgbClr val="D0B6D9"/>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table" Target="../tables/table7.xml"/><Relationship Id="rId8" Type="http://schemas.openxmlformats.org/officeDocument/2006/relationships/table" Target="../tables/table6.xml"/><Relationship Id="rId7" Type="http://schemas.openxmlformats.org/officeDocument/2006/relationships/table" Target="../tables/table5.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3" Type="http://schemas.openxmlformats.org/officeDocument/2006/relationships/table" Target="../tables/table1.xml"/><Relationship Id="rId2" Type="http://schemas.openxmlformats.org/officeDocument/2006/relationships/vmlDrawing" Target="../drawings/vmlDrawing1.vml"/><Relationship Id="rId13" Type="http://schemas.openxmlformats.org/officeDocument/2006/relationships/table" Target="../tables/table11.xml"/><Relationship Id="rId12" Type="http://schemas.openxmlformats.org/officeDocument/2006/relationships/table" Target="../tables/table10.xml"/><Relationship Id="rId11" Type="http://schemas.openxmlformats.org/officeDocument/2006/relationships/table" Target="../tables/table9.xml"/><Relationship Id="rId10" Type="http://schemas.openxmlformats.org/officeDocument/2006/relationships/table" Target="../tables/table8.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6" Type="http://schemas.openxmlformats.org/officeDocument/2006/relationships/hyperlink" Target="https://www.vertex42.com/ExcelTemplates/income-and-expense-worksheet.html" TargetMode="External"/><Relationship Id="rId5" Type="http://schemas.openxmlformats.org/officeDocument/2006/relationships/hyperlink" Target="https://www.vertex42.com/blog/money/principles-of-personal-finance.html" TargetMode="External"/><Relationship Id="rId4" Type="http://schemas.openxmlformats.org/officeDocument/2006/relationships/hyperlink" Target="https://www.vertex42.com/ExcelTemplates/money-management-template.html" TargetMode="External"/><Relationship Id="rId3" Type="http://schemas.openxmlformats.org/officeDocument/2006/relationships/hyperlink" Target="https://www.vertex42.com/ExcelArticles/how-to-make-a-budget.html" TargetMode="External"/><Relationship Id="rId2" Type="http://schemas.openxmlformats.org/officeDocument/2006/relationships/hyperlink" Target="https://www.vertex42.com/ExcelTemplates/personal-budget-spreadsheet.html"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hyperlink" Target="https://www.vertex42.com/ExcelTemplates/personal-budget-spreadsheet.html" TargetMode="External"/><Relationship Id="rId2" Type="http://schemas.openxmlformats.org/officeDocument/2006/relationships/hyperlink" Target="https://www.vertex42.com/licensing/EULA_personaluse.html"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P127"/>
  <sheetViews>
    <sheetView showGridLines="0" tabSelected="1" workbookViewId="0">
      <pane ySplit="9" topLeftCell="A43" activePane="bottomLeft" state="frozen"/>
      <selection/>
      <selection pane="bottomLeft" activeCell="J80" sqref="J80"/>
    </sheetView>
  </sheetViews>
  <sheetFormatPr defaultColWidth="9" defaultRowHeight="13.5"/>
  <cols>
    <col min="1" max="1" width="18.8583333333333" style="38" customWidth="1"/>
    <col min="2" max="13" width="6.20833333333333" style="38" customWidth="1"/>
    <col min="14" max="14" width="7.35833333333333" style="38" customWidth="1"/>
    <col min="15" max="15" width="6.20833333333333" style="38" customWidth="1"/>
    <col min="16" max="16384" width="9" style="38"/>
  </cols>
  <sheetData>
    <row r="1" s="35" customFormat="1" ht="26.15" customHeight="1" spans="1:15">
      <c r="A1" s="39"/>
      <c r="B1" s="40"/>
      <c r="C1" s="40"/>
      <c r="D1" s="40"/>
      <c r="E1" s="40"/>
      <c r="F1" s="40"/>
      <c r="G1" s="40"/>
      <c r="H1" s="41"/>
      <c r="I1" s="41"/>
      <c r="J1" s="41"/>
      <c r="K1" s="41"/>
      <c r="L1" s="41"/>
      <c r="M1" s="41"/>
      <c r="N1" s="41"/>
      <c r="O1" s="41"/>
    </row>
    <row r="2" spans="1:15">
      <c r="A2" s="42"/>
      <c r="B2" s="43"/>
      <c r="C2" s="43"/>
      <c r="D2" s="43"/>
      <c r="E2" s="43"/>
      <c r="F2" s="43"/>
      <c r="G2" s="43"/>
      <c r="H2" s="44"/>
      <c r="I2" s="44"/>
      <c r="J2" s="44"/>
      <c r="K2" s="44"/>
      <c r="L2" s="44"/>
      <c r="M2" s="44"/>
      <c r="N2" s="45"/>
      <c r="O2" s="65"/>
    </row>
    <row r="3" spans="1:15">
      <c r="A3" s="45"/>
      <c r="O3" s="66"/>
    </row>
    <row r="4" spans="1:13">
      <c r="A4" s="46" t="s">
        <v>0</v>
      </c>
      <c r="B4" s="47">
        <v>20000</v>
      </c>
      <c r="M4" s="67" t="s">
        <v>1</v>
      </c>
    </row>
    <row r="5" s="36" customFormat="1" spans="1:15">
      <c r="A5" s="48"/>
      <c r="B5" s="49" t="s">
        <v>2</v>
      </c>
      <c r="C5" s="49" t="s">
        <v>3</v>
      </c>
      <c r="D5" s="49" t="s">
        <v>4</v>
      </c>
      <c r="E5" s="49" t="s">
        <v>5</v>
      </c>
      <c r="F5" s="49" t="s">
        <v>6</v>
      </c>
      <c r="G5" s="49" t="s">
        <v>7</v>
      </c>
      <c r="H5" s="49" t="s">
        <v>8</v>
      </c>
      <c r="I5" s="49" t="s">
        <v>9</v>
      </c>
      <c r="J5" s="49" t="s">
        <v>10</v>
      </c>
      <c r="K5" s="49" t="s">
        <v>11</v>
      </c>
      <c r="L5" s="49" t="s">
        <v>12</v>
      </c>
      <c r="M5" s="49" t="s">
        <v>13</v>
      </c>
      <c r="N5" s="48" t="s">
        <v>14</v>
      </c>
      <c r="O5" s="48" t="s">
        <v>15</v>
      </c>
    </row>
    <row r="6" s="36" customFormat="1" spans="1:15">
      <c r="A6" s="50" t="s">
        <v>16</v>
      </c>
      <c r="B6" s="51">
        <f>Table2[[#Totals],[JAN]]</f>
        <v>0</v>
      </c>
      <c r="C6" s="51">
        <f>Table2[[#Totals],[FEB]]</f>
        <v>0</v>
      </c>
      <c r="D6" s="51">
        <f>Table2[[#Totals],[MAR]]</f>
        <v>0</v>
      </c>
      <c r="E6" s="51">
        <f>Table2[[#Totals],[APR]]</f>
        <v>0</v>
      </c>
      <c r="F6" s="51">
        <f>Table2[[#Totals],[MAY]]</f>
        <v>0</v>
      </c>
      <c r="G6" s="51">
        <f>Table2[[#Totals],[JUN]]</f>
        <v>0</v>
      </c>
      <c r="H6" s="51">
        <f>Table2[[#Totals],[JUL]]</f>
        <v>0</v>
      </c>
      <c r="I6" s="51">
        <f>Table2[[#Totals],[AUG]]</f>
        <v>0</v>
      </c>
      <c r="J6" s="51">
        <v>3200</v>
      </c>
      <c r="K6" s="51">
        <f>Table2[[#Totals],[OCT]]</f>
        <v>2500</v>
      </c>
      <c r="L6" s="51">
        <f>Table2[[#Totals],[NOV]]</f>
        <v>2500</v>
      </c>
      <c r="M6" s="51">
        <f>Table2[[#Totals],[DEC]]</f>
        <v>0</v>
      </c>
      <c r="N6" s="68">
        <f>SUM(B6:M6)</f>
        <v>8200</v>
      </c>
      <c r="O6" s="68">
        <f>N6/COLUMNS(B6:M6)</f>
        <v>683.333333333333</v>
      </c>
    </row>
    <row r="7" s="36" customFormat="1" spans="1:15">
      <c r="A7" s="52" t="s">
        <v>17</v>
      </c>
      <c r="B7" s="53">
        <f>SUM(Table3[[#Totals],[JAN]],Table4[[#Totals],[JAN]],Table5[[#Totals],[JAN]],Table6[[#Totals],[JAN]],Table7[[#Totals],[JAN]],Table8[[#Totals],[JAN]],Table9[[#Totals],[JAN]],Table10[[#Totals],[JAN]],Table11[[#Totals],[JAN]],Table12[[#Totals],[JAN]])</f>
        <v>0</v>
      </c>
      <c r="C7" s="53">
        <f>SUM(Table3[[#Totals],[FEB]],Table4[[#Totals],[FEB]],Table5[[#Totals],[FEB]],Table6[[#Totals],[FEB]],Table7[[#Totals],[FEB]],Table8[[#Totals],[FEB]],Table9[[#Totals],[FEB]],Table10[[#Totals],[FEB]],Table11[[#Totals],[FEB]],Table12[[#Totals],[FEB]])</f>
        <v>0</v>
      </c>
      <c r="D7" s="53">
        <f>SUM(Table3[[#Totals],[MAR]],Table4[[#Totals],[MAR]],Table5[[#Totals],[MAR]],Table6[[#Totals],[MAR]],Table7[[#Totals],[MAR]],Table8[[#Totals],[MAR]],Table9[[#Totals],[MAR]],Table10[[#Totals],[MAR]],Table11[[#Totals],[MAR]],Table12[[#Totals],[MAR]])</f>
        <v>0</v>
      </c>
      <c r="E7" s="53">
        <f>SUM(Table3[[#Totals],[APR]],Table4[[#Totals],[APR]],Table5[[#Totals],[APR]],Table6[[#Totals],[APR]],Table7[[#Totals],[APR]],Table8[[#Totals],[APR]],Table9[[#Totals],[APR]],Table10[[#Totals],[APR]],Table11[[#Totals],[APR]],Table12[[#Totals],[APR]])</f>
        <v>0</v>
      </c>
      <c r="F7" s="53">
        <f>SUM(Table3[[#Totals],[MAY]],Table4[[#Totals],[MAY]],Table5[[#Totals],[MAY]],Table6[[#Totals],[MAY]],Table7[[#Totals],[MAY]],Table8[[#Totals],[MAY]],Table9[[#Totals],[MAY]],Table10[[#Totals],[MAY]],Table11[[#Totals],[MAY]],Table12[[#Totals],[MAY]])</f>
        <v>0</v>
      </c>
      <c r="G7" s="53">
        <f>SUM(Table3[[#Totals],[JUN]],Table4[[#Totals],[JUN]],Table5[[#Totals],[JUN]],Table6[[#Totals],[JUN]],Table7[[#Totals],[JUN]],Table8[[#Totals],[JUN]],Table9[[#Totals],[JUN]],Table10[[#Totals],[JUN]],Table11[[#Totals],[JUN]],Table12[[#Totals],[JUN]])</f>
        <v>0</v>
      </c>
      <c r="H7" s="53">
        <f>SUM(Table3[[#Totals],[JUL]],Table4[[#Totals],[JUL]],Table5[[#Totals],[JUL]],Table6[[#Totals],[JUL]],Table7[[#Totals],[JUL]],Table8[[#Totals],[JUL]],Table9[[#Totals],[JUL]],Table10[[#Totals],[JUL]],Table11[[#Totals],[JUL]],Table12[[#Totals],[JUL]])</f>
        <v>0</v>
      </c>
      <c r="I7" s="53">
        <f>SUM(Table3[[#Totals],[AUG]],Table4[[#Totals],[AUG]],Table5[[#Totals],[AUG]],Table6[[#Totals],[AUG]],Table7[[#Totals],[AUG]],Table8[[#Totals],[AUG]],Table9[[#Totals],[AUG]],Table10[[#Totals],[AUG]],Table11[[#Totals],[AUG]],Table12[[#Totals],[AUG]])</f>
        <v>0</v>
      </c>
      <c r="J7" s="53">
        <f>SUM(Table3[[#Totals],[SEP]],Table4[[#Totals],[SEP]],Table5[[#Totals],[SEP]],Table6[[#Totals],[SEP]],Table7[[#Totals],[SEP]],Table8[[#Totals],[SEP]],Table9[[#Totals],[SEP]],Table10[[#Totals],[SEP]],Table11[[#Totals],[SEP]],Table12[[#Totals],[SEP]])</f>
        <v>2600</v>
      </c>
      <c r="K7" s="53">
        <f>SUM(Table3[[#Totals],[OCT]],Table4[[#Totals],[OCT]],Table5[[#Totals],[OCT]],Table6[[#Totals],[OCT]],Table7[[#Totals],[OCT]],Table8[[#Totals],[OCT]],Table9[[#Totals],[OCT]],Table10[[#Totals],[OCT]],Table11[[#Totals],[OCT]],Table12[[#Totals],[OCT]])</f>
        <v>1420</v>
      </c>
      <c r="L7" s="53">
        <f>SUM(Table3[[#Totals],[NOV]],Table4[[#Totals],[NOV]],Table5[[#Totals],[NOV]],Table6[[#Totals],[NOV]],Table7[[#Totals],[NOV]],Table8[[#Totals],[NOV]],Table9[[#Totals],[NOV]],Table10[[#Totals],[NOV]],Table11[[#Totals],[NOV]],Table12[[#Totals],[NOV]])</f>
        <v>240</v>
      </c>
      <c r="M7" s="53">
        <f>SUM(Table3[[#Totals],[DEC]],Table4[[#Totals],[DEC]],Table5[[#Totals],[DEC]],Table6[[#Totals],[DEC]],Table7[[#Totals],[DEC]],Table8[[#Totals],[DEC]],Table9[[#Totals],[DEC]],Table10[[#Totals],[DEC]],Table11[[#Totals],[DEC]],Table12[[#Totals],[DEC]])</f>
        <v>0</v>
      </c>
      <c r="N7" s="68">
        <f>SUM(B7:M7)</f>
        <v>4260</v>
      </c>
      <c r="O7" s="68">
        <f>N7/COLUMNS(B7:M7)</f>
        <v>355</v>
      </c>
    </row>
    <row r="8" s="36" customFormat="1" ht="14.25" spans="1:15">
      <c r="A8" s="54" t="s">
        <v>18</v>
      </c>
      <c r="B8" s="55">
        <f t="shared" ref="B8:M8" si="0">B6-B7</f>
        <v>0</v>
      </c>
      <c r="C8" s="55">
        <f t="shared" si="0"/>
        <v>0</v>
      </c>
      <c r="D8" s="55">
        <f t="shared" si="0"/>
        <v>0</v>
      </c>
      <c r="E8" s="55">
        <f t="shared" si="0"/>
        <v>0</v>
      </c>
      <c r="F8" s="55">
        <f t="shared" si="0"/>
        <v>0</v>
      </c>
      <c r="G8" s="55">
        <f t="shared" si="0"/>
        <v>0</v>
      </c>
      <c r="H8" s="55">
        <f t="shared" si="0"/>
        <v>0</v>
      </c>
      <c r="I8" s="55">
        <f t="shared" si="0"/>
        <v>0</v>
      </c>
      <c r="J8" s="55">
        <f t="shared" si="0"/>
        <v>600</v>
      </c>
      <c r="K8" s="55">
        <f t="shared" si="0"/>
        <v>1080</v>
      </c>
      <c r="L8" s="55">
        <f t="shared" si="0"/>
        <v>2260</v>
      </c>
      <c r="M8" s="55">
        <f t="shared" si="0"/>
        <v>0</v>
      </c>
      <c r="N8" s="55">
        <f>SUM(B8:M8)</f>
        <v>3940</v>
      </c>
      <c r="O8" s="55">
        <f>N8/COLUMNS(B8:M8)</f>
        <v>328.333333333333</v>
      </c>
    </row>
    <row r="9" s="36" customFormat="1" ht="14.25" spans="1:15">
      <c r="A9" s="50" t="s">
        <v>19</v>
      </c>
      <c r="B9" s="51">
        <f>B6-B7+B4</f>
        <v>20000</v>
      </c>
      <c r="C9" s="51">
        <f t="shared" ref="C9:M9" si="1">B9+C6-C7</f>
        <v>20000</v>
      </c>
      <c r="D9" s="51">
        <f t="shared" si="1"/>
        <v>20000</v>
      </c>
      <c r="E9" s="51">
        <f t="shared" si="1"/>
        <v>20000</v>
      </c>
      <c r="F9" s="51">
        <f t="shared" si="1"/>
        <v>20000</v>
      </c>
      <c r="G9" s="51">
        <f t="shared" si="1"/>
        <v>20000</v>
      </c>
      <c r="H9" s="51">
        <f t="shared" si="1"/>
        <v>20000</v>
      </c>
      <c r="I9" s="51">
        <f t="shared" si="1"/>
        <v>20000</v>
      </c>
      <c r="J9" s="51">
        <f t="shared" si="1"/>
        <v>20600</v>
      </c>
      <c r="K9" s="51">
        <f t="shared" si="1"/>
        <v>21680</v>
      </c>
      <c r="L9" s="51">
        <f t="shared" si="1"/>
        <v>23940</v>
      </c>
      <c r="M9" s="51">
        <f t="shared" si="1"/>
        <v>23940</v>
      </c>
      <c r="N9" s="69"/>
      <c r="O9" s="69"/>
    </row>
    <row r="10" s="36" customFormat="1"/>
    <row r="11" s="37" customFormat="1" ht="14.5" spans="1:16">
      <c r="A11" s="56" t="s">
        <v>20</v>
      </c>
      <c r="B11" s="57" t="s">
        <v>2</v>
      </c>
      <c r="C11" s="57" t="s">
        <v>3</v>
      </c>
      <c r="D11" s="57" t="s">
        <v>4</v>
      </c>
      <c r="E11" s="57" t="s">
        <v>5</v>
      </c>
      <c r="F11" s="57" t="s">
        <v>6</v>
      </c>
      <c r="G11" s="57" t="s">
        <v>7</v>
      </c>
      <c r="H11" s="57" t="s">
        <v>8</v>
      </c>
      <c r="I11" s="57" t="s">
        <v>9</v>
      </c>
      <c r="J11" s="57" t="s">
        <v>10</v>
      </c>
      <c r="K11" s="57" t="s">
        <v>11</v>
      </c>
      <c r="L11" s="57" t="s">
        <v>12</v>
      </c>
      <c r="M11" s="57" t="s">
        <v>13</v>
      </c>
      <c r="N11" s="70" t="s">
        <v>14</v>
      </c>
      <c r="O11" s="70" t="s">
        <v>15</v>
      </c>
      <c r="P11" s="71"/>
    </row>
    <row r="12" s="37" customFormat="1" ht="12" spans="1:15">
      <c r="A12" s="58" t="s">
        <v>21</v>
      </c>
      <c r="B12" s="59"/>
      <c r="C12" s="59"/>
      <c r="D12" s="59"/>
      <c r="E12" s="59"/>
      <c r="F12" s="59"/>
      <c r="G12" s="59"/>
      <c r="H12" s="59"/>
      <c r="I12" s="59"/>
      <c r="J12" s="59"/>
      <c r="K12" s="59"/>
      <c r="L12" s="59"/>
      <c r="M12" s="59"/>
      <c r="N12" s="72">
        <f t="shared" ref="N12:N18" si="2">SUM(B12:M12)</f>
        <v>0</v>
      </c>
      <c r="O12" s="72">
        <f t="shared" ref="O12:O18" si="3">N12/COLUMNS(B12:M12)</f>
        <v>0</v>
      </c>
    </row>
    <row r="13" s="37" customFormat="1" ht="12" spans="1:15">
      <c r="A13" s="58" t="s">
        <v>22</v>
      </c>
      <c r="B13" s="59"/>
      <c r="C13" s="59"/>
      <c r="D13" s="59"/>
      <c r="E13" s="59"/>
      <c r="F13" s="59"/>
      <c r="G13" s="59"/>
      <c r="H13" s="59"/>
      <c r="I13" s="59"/>
      <c r="J13" s="59"/>
      <c r="K13" s="59"/>
      <c r="L13" s="59"/>
      <c r="M13" s="59"/>
      <c r="N13" s="72">
        <f t="shared" si="2"/>
        <v>0</v>
      </c>
      <c r="O13" s="72">
        <f t="shared" si="3"/>
        <v>0</v>
      </c>
    </row>
    <row r="14" s="37" customFormat="1" ht="12" spans="1:15">
      <c r="A14" s="58" t="s">
        <v>23</v>
      </c>
      <c r="B14" s="59"/>
      <c r="C14" s="59"/>
      <c r="D14" s="59"/>
      <c r="E14" s="59"/>
      <c r="F14" s="59"/>
      <c r="G14" s="59"/>
      <c r="H14" s="59"/>
      <c r="I14" s="59"/>
      <c r="J14" s="59"/>
      <c r="K14" s="59"/>
      <c r="L14" s="59"/>
      <c r="M14" s="59"/>
      <c r="N14" s="72">
        <f t="shared" si="2"/>
        <v>0</v>
      </c>
      <c r="O14" s="72">
        <f t="shared" si="3"/>
        <v>0</v>
      </c>
    </row>
    <row r="15" s="37" customFormat="1" ht="12" spans="1:15">
      <c r="A15" s="58" t="s">
        <v>24</v>
      </c>
      <c r="B15" s="59"/>
      <c r="C15" s="59"/>
      <c r="D15" s="59"/>
      <c r="E15" s="59"/>
      <c r="F15" s="59"/>
      <c r="G15" s="59"/>
      <c r="H15" s="59"/>
      <c r="I15" s="59"/>
      <c r="J15" s="59"/>
      <c r="K15" s="59"/>
      <c r="L15" s="59"/>
      <c r="M15" s="59"/>
      <c r="N15" s="72">
        <f t="shared" si="2"/>
        <v>0</v>
      </c>
      <c r="O15" s="72">
        <f t="shared" si="3"/>
        <v>0</v>
      </c>
    </row>
    <row r="16" s="37" customFormat="1" ht="12" spans="1:15">
      <c r="A16" s="58" t="s">
        <v>25</v>
      </c>
      <c r="B16" s="59"/>
      <c r="C16" s="59"/>
      <c r="D16" s="59"/>
      <c r="E16" s="59"/>
      <c r="F16" s="59"/>
      <c r="G16" s="59"/>
      <c r="H16" s="59"/>
      <c r="I16" s="59"/>
      <c r="J16" s="59"/>
      <c r="K16" s="59"/>
      <c r="L16" s="59"/>
      <c r="M16" s="59"/>
      <c r="N16" s="72">
        <f t="shared" si="2"/>
        <v>0</v>
      </c>
      <c r="O16" s="72">
        <f t="shared" si="3"/>
        <v>0</v>
      </c>
    </row>
    <row r="17" s="37" customFormat="1" ht="12" spans="1:15">
      <c r="A17" s="58" t="s">
        <v>26</v>
      </c>
      <c r="B17" s="59"/>
      <c r="C17" s="59"/>
      <c r="D17" s="59"/>
      <c r="E17" s="59"/>
      <c r="F17" s="59"/>
      <c r="G17" s="59"/>
      <c r="H17" s="59"/>
      <c r="I17" s="59"/>
      <c r="J17" s="59"/>
      <c r="K17" s="59"/>
      <c r="L17" s="59"/>
      <c r="M17" s="59"/>
      <c r="N17" s="72">
        <f t="shared" si="2"/>
        <v>0</v>
      </c>
      <c r="O17" s="72">
        <f t="shared" si="3"/>
        <v>0</v>
      </c>
    </row>
    <row r="18" s="37" customFormat="1" ht="12" spans="1:15">
      <c r="A18" s="58" t="s">
        <v>27</v>
      </c>
      <c r="B18" s="59"/>
      <c r="C18" s="59"/>
      <c r="D18" s="59"/>
      <c r="E18" s="59"/>
      <c r="F18" s="59"/>
      <c r="G18" s="59"/>
      <c r="H18" s="59"/>
      <c r="I18" s="59"/>
      <c r="J18" s="59">
        <v>2500</v>
      </c>
      <c r="K18" s="59">
        <v>2500</v>
      </c>
      <c r="L18" s="59">
        <v>2500</v>
      </c>
      <c r="M18" s="59"/>
      <c r="N18" s="72">
        <f t="shared" si="2"/>
        <v>7500</v>
      </c>
      <c r="O18" s="72">
        <f t="shared" si="3"/>
        <v>625</v>
      </c>
    </row>
    <row r="19" s="37" customFormat="1" ht="12" spans="1:15">
      <c r="A19" s="60" t="str">
        <f>"Total "&amp;Table2[[#Headers],[INCOME]]</f>
        <v>Total INCOME</v>
      </c>
      <c r="B19" s="61">
        <f>SUBTOTAL(109,Table2[JAN])</f>
        <v>0</v>
      </c>
      <c r="C19" s="61">
        <f>SUBTOTAL(109,Table2[FEB])</f>
        <v>0</v>
      </c>
      <c r="D19" s="61">
        <f>SUBTOTAL(109,Table2[MAR])</f>
        <v>0</v>
      </c>
      <c r="E19" s="61">
        <f>SUBTOTAL(109,Table2[APR])</f>
        <v>0</v>
      </c>
      <c r="F19" s="61">
        <f>SUBTOTAL(109,Table2[MAY])</f>
        <v>0</v>
      </c>
      <c r="G19" s="61">
        <f>SUBTOTAL(109,Table2[JUN])</f>
        <v>0</v>
      </c>
      <c r="H19" s="61">
        <f>SUBTOTAL(109,Table2[JUL])</f>
        <v>0</v>
      </c>
      <c r="I19" s="61">
        <f>SUBTOTAL(109,Table2[AUG])</f>
        <v>0</v>
      </c>
      <c r="J19" s="61">
        <f>SUBTOTAL(109,Table2[SEP])</f>
        <v>2500</v>
      </c>
      <c r="K19" s="61">
        <f>SUBTOTAL(109,Table2[OCT])</f>
        <v>2500</v>
      </c>
      <c r="L19" s="61">
        <f>SUBTOTAL(109,Table2[NOV])</f>
        <v>2500</v>
      </c>
      <c r="M19" s="61">
        <f>SUBTOTAL(109,Table2[DEC])</f>
        <v>0</v>
      </c>
      <c r="N19" s="73">
        <f>SUBTOTAL(109,Table2[Total])</f>
        <v>7500</v>
      </c>
      <c r="O19" s="73">
        <f>Table2[[#Totals],[Total]]/COLUMNS(Table2[[#Totals],[JAN]:[DEC]])</f>
        <v>625</v>
      </c>
    </row>
    <row r="20" s="37" customFormat="1" ht="12" spans="1:15">
      <c r="A20" s="62"/>
      <c r="B20" s="62"/>
      <c r="C20" s="62"/>
      <c r="D20" s="62"/>
      <c r="E20" s="62"/>
      <c r="F20" s="62"/>
      <c r="G20" s="62"/>
      <c r="H20" s="62"/>
      <c r="I20" s="62"/>
      <c r="J20" s="62"/>
      <c r="K20" s="62"/>
      <c r="L20" s="62"/>
      <c r="M20" s="62"/>
      <c r="N20" s="62"/>
      <c r="O20" s="62"/>
    </row>
    <row r="21" s="37" customFormat="1" ht="14.5" spans="1:16">
      <c r="A21" s="56" t="s">
        <v>28</v>
      </c>
      <c r="B21" s="57" t="s">
        <v>2</v>
      </c>
      <c r="C21" s="57" t="s">
        <v>3</v>
      </c>
      <c r="D21" s="57" t="s">
        <v>4</v>
      </c>
      <c r="E21" s="57" t="s">
        <v>5</v>
      </c>
      <c r="F21" s="57" t="s">
        <v>6</v>
      </c>
      <c r="G21" s="57" t="s">
        <v>7</v>
      </c>
      <c r="H21" s="57" t="s">
        <v>8</v>
      </c>
      <c r="I21" s="57" t="s">
        <v>9</v>
      </c>
      <c r="J21" s="57" t="s">
        <v>10</v>
      </c>
      <c r="K21" s="57" t="s">
        <v>11</v>
      </c>
      <c r="L21" s="57" t="s">
        <v>12</v>
      </c>
      <c r="M21" s="57" t="s">
        <v>13</v>
      </c>
      <c r="N21" s="70" t="s">
        <v>14</v>
      </c>
      <c r="O21" s="70" t="s">
        <v>15</v>
      </c>
      <c r="P21" s="71"/>
    </row>
    <row r="22" s="37" customFormat="1" ht="12" spans="1:15">
      <c r="A22" s="58" t="s">
        <v>29</v>
      </c>
      <c r="B22" s="59"/>
      <c r="C22" s="59"/>
      <c r="D22" s="59"/>
      <c r="E22" s="59"/>
      <c r="F22" s="59"/>
      <c r="G22" s="59"/>
      <c r="H22" s="59"/>
      <c r="I22" s="59"/>
      <c r="J22" s="59"/>
      <c r="K22" s="59"/>
      <c r="L22" s="59"/>
      <c r="M22" s="59"/>
      <c r="N22" s="72">
        <v>5000</v>
      </c>
      <c r="O22" s="72">
        <f t="shared" ref="O22:O34" si="4">N22/COLUMNS(B22:M22)</f>
        <v>416.666666666667</v>
      </c>
    </row>
    <row r="23" s="37" customFormat="1" ht="12" spans="1:15">
      <c r="A23" s="58" t="s">
        <v>30</v>
      </c>
      <c r="B23" s="59"/>
      <c r="C23" s="59"/>
      <c r="D23" s="59"/>
      <c r="E23" s="59"/>
      <c r="F23" s="59"/>
      <c r="G23" s="59"/>
      <c r="H23" s="59"/>
      <c r="I23" s="59"/>
      <c r="J23" s="59"/>
      <c r="K23" s="59"/>
      <c r="L23" s="59"/>
      <c r="M23" s="59"/>
      <c r="N23" s="72">
        <f t="shared" ref="N23:N34" si="5">SUM(B23:M23)</f>
        <v>0</v>
      </c>
      <c r="O23" s="72">
        <f t="shared" si="4"/>
        <v>0</v>
      </c>
    </row>
    <row r="24" s="37" customFormat="1" ht="12" spans="1:15">
      <c r="A24" s="58" t="s">
        <v>31</v>
      </c>
      <c r="B24" s="59"/>
      <c r="C24" s="59"/>
      <c r="D24" s="59"/>
      <c r="E24" s="59"/>
      <c r="F24" s="59"/>
      <c r="G24" s="59"/>
      <c r="H24" s="59"/>
      <c r="I24" s="59"/>
      <c r="J24" s="59"/>
      <c r="K24" s="59"/>
      <c r="L24" s="59"/>
      <c r="M24" s="59"/>
      <c r="N24" s="72">
        <f t="shared" si="5"/>
        <v>0</v>
      </c>
      <c r="O24" s="72">
        <f t="shared" si="4"/>
        <v>0</v>
      </c>
    </row>
    <row r="25" s="37" customFormat="1" ht="12" spans="1:15">
      <c r="A25" s="58" t="s">
        <v>32</v>
      </c>
      <c r="B25" s="59"/>
      <c r="C25" s="59"/>
      <c r="D25" s="59"/>
      <c r="E25" s="59"/>
      <c r="F25" s="59"/>
      <c r="G25" s="59"/>
      <c r="H25" s="59"/>
      <c r="I25" s="59"/>
      <c r="J25" s="59"/>
      <c r="K25" s="59"/>
      <c r="L25" s="59"/>
      <c r="M25" s="59"/>
      <c r="N25" s="72">
        <f t="shared" si="5"/>
        <v>0</v>
      </c>
      <c r="O25" s="72">
        <f t="shared" si="4"/>
        <v>0</v>
      </c>
    </row>
    <row r="26" s="37" customFormat="1" ht="12" spans="1:15">
      <c r="A26" s="58" t="s">
        <v>33</v>
      </c>
      <c r="B26" s="59"/>
      <c r="C26" s="59"/>
      <c r="D26" s="59"/>
      <c r="E26" s="59"/>
      <c r="F26" s="59"/>
      <c r="G26" s="59"/>
      <c r="H26" s="59"/>
      <c r="I26" s="59"/>
      <c r="J26" s="59"/>
      <c r="K26" s="59"/>
      <c r="L26" s="59"/>
      <c r="M26" s="59"/>
      <c r="N26" s="72">
        <f t="shared" si="5"/>
        <v>0</v>
      </c>
      <c r="O26" s="72">
        <f t="shared" si="4"/>
        <v>0</v>
      </c>
    </row>
    <row r="27" s="37" customFormat="1" ht="12" spans="1:15">
      <c r="A27" s="58" t="s">
        <v>34</v>
      </c>
      <c r="B27" s="59"/>
      <c r="C27" s="59"/>
      <c r="D27" s="59"/>
      <c r="E27" s="59"/>
      <c r="F27" s="59"/>
      <c r="G27" s="59"/>
      <c r="H27" s="59"/>
      <c r="I27" s="59"/>
      <c r="J27" s="59"/>
      <c r="K27" s="59"/>
      <c r="L27" s="59"/>
      <c r="M27" s="59"/>
      <c r="N27" s="72">
        <f t="shared" si="5"/>
        <v>0</v>
      </c>
      <c r="O27" s="72">
        <f t="shared" si="4"/>
        <v>0</v>
      </c>
    </row>
    <row r="28" s="37" customFormat="1" ht="12" spans="1:15">
      <c r="A28" s="58" t="s">
        <v>35</v>
      </c>
      <c r="B28" s="59"/>
      <c r="C28" s="59"/>
      <c r="D28" s="59"/>
      <c r="E28" s="59"/>
      <c r="F28" s="59"/>
      <c r="G28" s="59"/>
      <c r="H28" s="59"/>
      <c r="I28" s="59"/>
      <c r="J28" s="59"/>
      <c r="K28" s="59"/>
      <c r="L28" s="59"/>
      <c r="M28" s="59"/>
      <c r="N28" s="72">
        <f t="shared" si="5"/>
        <v>0</v>
      </c>
      <c r="O28" s="72">
        <f t="shared" si="4"/>
        <v>0</v>
      </c>
    </row>
    <row r="29" s="37" customFormat="1" ht="12" spans="1:15">
      <c r="A29" s="58" t="s">
        <v>36</v>
      </c>
      <c r="B29" s="59"/>
      <c r="C29" s="59"/>
      <c r="D29" s="59"/>
      <c r="E29" s="59"/>
      <c r="F29" s="59"/>
      <c r="G29" s="59"/>
      <c r="H29" s="59"/>
      <c r="I29" s="59"/>
      <c r="J29" s="59">
        <v>200</v>
      </c>
      <c r="K29" s="59">
        <v>100</v>
      </c>
      <c r="L29" s="59">
        <v>80</v>
      </c>
      <c r="M29" s="59"/>
      <c r="N29" s="72">
        <f t="shared" si="5"/>
        <v>380</v>
      </c>
      <c r="O29" s="72">
        <f t="shared" si="4"/>
        <v>31.6666666666667</v>
      </c>
    </row>
    <row r="30" s="37" customFormat="1" ht="12" spans="1:15">
      <c r="A30" s="58" t="s">
        <v>37</v>
      </c>
      <c r="B30" s="59"/>
      <c r="C30" s="59"/>
      <c r="D30" s="59"/>
      <c r="E30" s="59"/>
      <c r="F30" s="59"/>
      <c r="G30" s="59"/>
      <c r="H30" s="59"/>
      <c r="I30" s="59"/>
      <c r="J30" s="59"/>
      <c r="K30" s="59"/>
      <c r="L30" s="59"/>
      <c r="M30" s="59"/>
      <c r="N30" s="72">
        <f t="shared" si="5"/>
        <v>0</v>
      </c>
      <c r="O30" s="72">
        <f t="shared" si="4"/>
        <v>0</v>
      </c>
    </row>
    <row r="31" s="37" customFormat="1" ht="12" spans="1:15">
      <c r="A31" s="58" t="s">
        <v>38</v>
      </c>
      <c r="B31" s="59"/>
      <c r="C31" s="59"/>
      <c r="D31" s="59"/>
      <c r="E31" s="59"/>
      <c r="F31" s="59"/>
      <c r="G31" s="59"/>
      <c r="H31" s="59"/>
      <c r="I31" s="59"/>
      <c r="J31" s="59"/>
      <c r="K31" s="59"/>
      <c r="L31" s="59"/>
      <c r="M31" s="59"/>
      <c r="N31" s="72">
        <f t="shared" si="5"/>
        <v>0</v>
      </c>
      <c r="O31" s="72">
        <f t="shared" si="4"/>
        <v>0</v>
      </c>
    </row>
    <row r="32" s="37" customFormat="1" ht="12" spans="1:15">
      <c r="A32" s="58" t="s">
        <v>39</v>
      </c>
      <c r="B32" s="59"/>
      <c r="C32" s="59"/>
      <c r="D32" s="59"/>
      <c r="E32" s="59"/>
      <c r="F32" s="59"/>
      <c r="G32" s="59"/>
      <c r="H32" s="59"/>
      <c r="I32" s="59"/>
      <c r="J32" s="59"/>
      <c r="K32" s="59"/>
      <c r="L32" s="59"/>
      <c r="M32" s="59"/>
      <c r="N32" s="72">
        <f t="shared" si="5"/>
        <v>0</v>
      </c>
      <c r="O32" s="72">
        <f t="shared" si="4"/>
        <v>0</v>
      </c>
    </row>
    <row r="33" s="37" customFormat="1" ht="12" spans="1:15">
      <c r="A33" s="58" t="s">
        <v>40</v>
      </c>
      <c r="B33" s="59"/>
      <c r="C33" s="59"/>
      <c r="D33" s="59"/>
      <c r="E33" s="59"/>
      <c r="F33" s="59"/>
      <c r="G33" s="59"/>
      <c r="H33" s="59"/>
      <c r="I33" s="59"/>
      <c r="J33" s="59"/>
      <c r="K33" s="59"/>
      <c r="L33" s="59"/>
      <c r="M33" s="59"/>
      <c r="N33" s="72">
        <f t="shared" si="5"/>
        <v>0</v>
      </c>
      <c r="O33" s="72">
        <f t="shared" si="4"/>
        <v>0</v>
      </c>
    </row>
    <row r="34" s="37" customFormat="1" ht="12" spans="1:15">
      <c r="A34" s="58" t="s">
        <v>27</v>
      </c>
      <c r="B34" s="59"/>
      <c r="C34" s="59"/>
      <c r="D34" s="59"/>
      <c r="E34" s="59"/>
      <c r="F34" s="59"/>
      <c r="G34" s="59"/>
      <c r="H34" s="59"/>
      <c r="I34" s="59"/>
      <c r="J34" s="59"/>
      <c r="K34" s="59"/>
      <c r="L34" s="59"/>
      <c r="M34" s="59"/>
      <c r="N34" s="72">
        <f t="shared" si="5"/>
        <v>0</v>
      </c>
      <c r="O34" s="72">
        <f t="shared" si="4"/>
        <v>0</v>
      </c>
    </row>
    <row r="35" s="37" customFormat="1" ht="12" spans="1:15">
      <c r="A35" s="60" t="str">
        <f>"Total "&amp;Table3[[#Headers],[HOME EXPENSES]]</f>
        <v>Total HOME EXPENSES</v>
      </c>
      <c r="B35" s="61">
        <f>SUBTOTAL(109,Table3[JAN])</f>
        <v>0</v>
      </c>
      <c r="C35" s="61">
        <f>SUBTOTAL(109,Table3[FEB])</f>
        <v>0</v>
      </c>
      <c r="D35" s="61">
        <f>SUBTOTAL(109,Table3[MAR])</f>
        <v>0</v>
      </c>
      <c r="E35" s="61">
        <f>SUBTOTAL(109,Table3[APR])</f>
        <v>0</v>
      </c>
      <c r="F35" s="61">
        <f>SUBTOTAL(109,Table3[MAY])</f>
        <v>0</v>
      </c>
      <c r="G35" s="61">
        <f>SUBTOTAL(109,Table3[JUN])</f>
        <v>0</v>
      </c>
      <c r="H35" s="61">
        <f>SUBTOTAL(109,Table3[JUL])</f>
        <v>0</v>
      </c>
      <c r="I35" s="61">
        <f>SUBTOTAL(109,Table3[AUG])</f>
        <v>0</v>
      </c>
      <c r="J35" s="61">
        <f>SUBTOTAL(109,Table3[SEP])</f>
        <v>200</v>
      </c>
      <c r="K35" s="61">
        <f>SUBTOTAL(109,Table3[OCT])</f>
        <v>100</v>
      </c>
      <c r="L35" s="61">
        <f>SUBTOTAL(109,Table3[NOV])</f>
        <v>80</v>
      </c>
      <c r="M35" s="61">
        <f>SUBTOTAL(109,Table3[DEC])</f>
        <v>0</v>
      </c>
      <c r="N35" s="73">
        <f>SUBTOTAL(109,Table3[Total])</f>
        <v>5380</v>
      </c>
      <c r="O35" s="73">
        <f>Table3[[#Totals],[Total]]/COLUMNS(Table3[[#Totals],[JAN]:[DEC]])</f>
        <v>448.333333333333</v>
      </c>
    </row>
    <row r="36" s="37" customFormat="1" ht="12" spans="1:15">
      <c r="A36" s="63"/>
      <c r="B36" s="63"/>
      <c r="C36" s="63"/>
      <c r="D36" s="63"/>
      <c r="E36" s="63"/>
      <c r="F36" s="63"/>
      <c r="G36" s="63"/>
      <c r="H36" s="63"/>
      <c r="I36" s="63"/>
      <c r="J36" s="63"/>
      <c r="K36" s="63"/>
      <c r="L36" s="63"/>
      <c r="M36" s="63"/>
      <c r="N36" s="63"/>
      <c r="O36" s="63"/>
    </row>
    <row r="37" s="37" customFormat="1" ht="14.5" spans="1:16">
      <c r="A37" s="56" t="s">
        <v>41</v>
      </c>
      <c r="B37" s="57" t="s">
        <v>2</v>
      </c>
      <c r="C37" s="57" t="s">
        <v>3</v>
      </c>
      <c r="D37" s="57" t="s">
        <v>4</v>
      </c>
      <c r="E37" s="57" t="s">
        <v>5</v>
      </c>
      <c r="F37" s="57" t="s">
        <v>6</v>
      </c>
      <c r="G37" s="57" t="s">
        <v>7</v>
      </c>
      <c r="H37" s="57" t="s">
        <v>8</v>
      </c>
      <c r="I37" s="57" t="s">
        <v>9</v>
      </c>
      <c r="J37" s="57" t="s">
        <v>10</v>
      </c>
      <c r="K37" s="57" t="s">
        <v>11</v>
      </c>
      <c r="L37" s="57" t="s">
        <v>12</v>
      </c>
      <c r="M37" s="57" t="s">
        <v>13</v>
      </c>
      <c r="N37" s="70" t="s">
        <v>14</v>
      </c>
      <c r="O37" s="70" t="s">
        <v>15</v>
      </c>
      <c r="P37" s="71"/>
    </row>
    <row r="38" s="37" customFormat="1" ht="12" spans="1:15">
      <c r="A38" s="58" t="s">
        <v>42</v>
      </c>
      <c r="B38" s="59"/>
      <c r="C38" s="59"/>
      <c r="D38" s="59"/>
      <c r="E38" s="59"/>
      <c r="F38" s="59"/>
      <c r="G38" s="59"/>
      <c r="H38" s="59"/>
      <c r="I38" s="59"/>
      <c r="J38" s="59">
        <v>100</v>
      </c>
      <c r="K38" s="59">
        <v>80</v>
      </c>
      <c r="L38" s="59">
        <v>120</v>
      </c>
      <c r="M38" s="59"/>
      <c r="N38" s="72">
        <f>SUM(B38:M38)</f>
        <v>300</v>
      </c>
      <c r="O38" s="72">
        <f t="shared" ref="O38:O44" si="6">N38/COLUMNS(B38:M38)</f>
        <v>25</v>
      </c>
    </row>
    <row r="39" s="37" customFormat="1" ht="12" spans="1:15">
      <c r="A39" s="58" t="s">
        <v>43</v>
      </c>
      <c r="B39" s="59"/>
      <c r="C39" s="59"/>
      <c r="D39" s="59"/>
      <c r="E39" s="59"/>
      <c r="F39" s="59"/>
      <c r="G39" s="59"/>
      <c r="H39" s="59"/>
      <c r="I39" s="59"/>
      <c r="J39" s="59"/>
      <c r="K39" s="59"/>
      <c r="L39" s="59"/>
      <c r="M39" s="59"/>
      <c r="N39" s="72">
        <f t="shared" ref="N39:N96" si="7">SUM(B39:M39)</f>
        <v>0</v>
      </c>
      <c r="O39" s="72">
        <f t="shared" si="6"/>
        <v>0</v>
      </c>
    </row>
    <row r="40" s="37" customFormat="1" ht="12" spans="1:15">
      <c r="A40" s="58" t="s">
        <v>44</v>
      </c>
      <c r="B40" s="59"/>
      <c r="C40" s="59"/>
      <c r="D40" s="59"/>
      <c r="E40" s="59"/>
      <c r="F40" s="59"/>
      <c r="G40" s="59"/>
      <c r="H40" s="59"/>
      <c r="I40" s="59"/>
      <c r="J40" s="59"/>
      <c r="K40" s="59"/>
      <c r="L40" s="59"/>
      <c r="M40" s="59"/>
      <c r="N40" s="72">
        <f t="shared" si="7"/>
        <v>0</v>
      </c>
      <c r="O40" s="72">
        <f t="shared" si="6"/>
        <v>0</v>
      </c>
    </row>
    <row r="41" s="37" customFormat="1" ht="12" spans="1:15">
      <c r="A41" s="58" t="s">
        <v>45</v>
      </c>
      <c r="B41" s="59"/>
      <c r="C41" s="59"/>
      <c r="D41" s="59"/>
      <c r="E41" s="59"/>
      <c r="F41" s="59"/>
      <c r="G41" s="59"/>
      <c r="H41" s="59"/>
      <c r="I41" s="59"/>
      <c r="J41" s="59"/>
      <c r="K41" s="59"/>
      <c r="L41" s="59"/>
      <c r="M41" s="59"/>
      <c r="N41" s="72">
        <f t="shared" si="7"/>
        <v>0</v>
      </c>
      <c r="O41" s="72">
        <f t="shared" si="6"/>
        <v>0</v>
      </c>
    </row>
    <row r="42" s="37" customFormat="1" ht="12" spans="1:15">
      <c r="A42" s="58" t="s">
        <v>46</v>
      </c>
      <c r="B42" s="59"/>
      <c r="C42" s="59"/>
      <c r="D42" s="59"/>
      <c r="E42" s="59"/>
      <c r="F42" s="59"/>
      <c r="G42" s="59"/>
      <c r="H42" s="59"/>
      <c r="I42" s="59"/>
      <c r="J42" s="59"/>
      <c r="K42" s="59"/>
      <c r="L42" s="59"/>
      <c r="M42" s="59"/>
      <c r="N42" s="72">
        <f t="shared" si="7"/>
        <v>0</v>
      </c>
      <c r="O42" s="72">
        <f t="shared" si="6"/>
        <v>0</v>
      </c>
    </row>
    <row r="43" s="37" customFormat="1" ht="12" spans="1:15">
      <c r="A43" s="58" t="s">
        <v>47</v>
      </c>
      <c r="B43" s="59"/>
      <c r="C43" s="59"/>
      <c r="D43" s="59"/>
      <c r="E43" s="59"/>
      <c r="F43" s="59"/>
      <c r="G43" s="59"/>
      <c r="H43" s="59"/>
      <c r="I43" s="59"/>
      <c r="J43" s="59"/>
      <c r="K43" s="59"/>
      <c r="L43" s="59"/>
      <c r="M43" s="59"/>
      <c r="N43" s="72">
        <f t="shared" si="7"/>
        <v>0</v>
      </c>
      <c r="O43" s="72">
        <f t="shared" si="6"/>
        <v>0</v>
      </c>
    </row>
    <row r="44" s="37" customFormat="1" ht="12" spans="1:15">
      <c r="A44" s="58" t="s">
        <v>27</v>
      </c>
      <c r="B44" s="59"/>
      <c r="C44" s="59"/>
      <c r="D44" s="59"/>
      <c r="E44" s="59"/>
      <c r="F44" s="59"/>
      <c r="G44" s="59"/>
      <c r="H44" s="59"/>
      <c r="I44" s="59"/>
      <c r="J44" s="59">
        <v>50</v>
      </c>
      <c r="K44" s="59">
        <v>20</v>
      </c>
      <c r="L44" s="59">
        <v>40</v>
      </c>
      <c r="M44" s="59"/>
      <c r="N44" s="72">
        <f t="shared" si="7"/>
        <v>110</v>
      </c>
      <c r="O44" s="72">
        <f t="shared" si="6"/>
        <v>9.16666666666667</v>
      </c>
    </row>
    <row r="45" s="37" customFormat="1" ht="12" spans="1:15">
      <c r="A45" s="60" t="str">
        <f>"Total "&amp;Table4[[#Headers],[TRANSPORTATION]]</f>
        <v>Total TRANSPORTATION</v>
      </c>
      <c r="B45" s="61">
        <f>SUBTOTAL(109,Table4[JAN])</f>
        <v>0</v>
      </c>
      <c r="C45" s="61">
        <f>SUBTOTAL(109,Table4[FEB])</f>
        <v>0</v>
      </c>
      <c r="D45" s="61">
        <f>SUBTOTAL(109,Table4[MAR])</f>
        <v>0</v>
      </c>
      <c r="E45" s="61">
        <f>SUBTOTAL(109,Table4[APR])</f>
        <v>0</v>
      </c>
      <c r="F45" s="61">
        <f>SUBTOTAL(109,Table4[MAY])</f>
        <v>0</v>
      </c>
      <c r="G45" s="61">
        <f>SUBTOTAL(109,Table4[JUN])</f>
        <v>0</v>
      </c>
      <c r="H45" s="61">
        <f>SUBTOTAL(109,Table4[JUL])</f>
        <v>0</v>
      </c>
      <c r="I45" s="61">
        <f>SUBTOTAL(109,Table4[AUG])</f>
        <v>0</v>
      </c>
      <c r="J45" s="61">
        <f>SUBTOTAL(109,Table4[SEP])</f>
        <v>150</v>
      </c>
      <c r="K45" s="61">
        <f>SUBTOTAL(109,Table4[OCT])</f>
        <v>100</v>
      </c>
      <c r="L45" s="61">
        <f>SUBTOTAL(109,Table4[NOV])</f>
        <v>160</v>
      </c>
      <c r="M45" s="61">
        <f>SUBTOTAL(109,Table4[DEC])</f>
        <v>0</v>
      </c>
      <c r="N45" s="73">
        <f>SUBTOTAL(109,Table4[Total])</f>
        <v>410</v>
      </c>
      <c r="O45" s="73">
        <f>Table4[[#Totals],[Total]]/COLUMNS(Table4[[#Totals],[JAN]:[DEC]])</f>
        <v>34.1666666666667</v>
      </c>
    </row>
    <row r="46" s="37" customFormat="1" ht="12" spans="1:15">
      <c r="A46" s="63"/>
      <c r="B46" s="63"/>
      <c r="C46" s="63"/>
      <c r="D46" s="63"/>
      <c r="E46" s="63"/>
      <c r="F46" s="63"/>
      <c r="G46" s="63"/>
      <c r="H46" s="63"/>
      <c r="I46" s="63"/>
      <c r="J46" s="63"/>
      <c r="K46" s="63"/>
      <c r="L46" s="63"/>
      <c r="M46" s="63"/>
      <c r="N46" s="74"/>
      <c r="O46" s="74"/>
    </row>
    <row r="47" s="37" customFormat="1" ht="14.5" spans="1:16">
      <c r="A47" s="56" t="s">
        <v>48</v>
      </c>
      <c r="B47" s="57" t="s">
        <v>2</v>
      </c>
      <c r="C47" s="57" t="s">
        <v>3</v>
      </c>
      <c r="D47" s="57" t="s">
        <v>4</v>
      </c>
      <c r="E47" s="57" t="s">
        <v>5</v>
      </c>
      <c r="F47" s="57" t="s">
        <v>6</v>
      </c>
      <c r="G47" s="57" t="s">
        <v>7</v>
      </c>
      <c r="H47" s="57" t="s">
        <v>8</v>
      </c>
      <c r="I47" s="57" t="s">
        <v>9</v>
      </c>
      <c r="J47" s="57" t="s">
        <v>10</v>
      </c>
      <c r="K47" s="57" t="s">
        <v>11</v>
      </c>
      <c r="L47" s="57" t="s">
        <v>12</v>
      </c>
      <c r="M47" s="57" t="s">
        <v>13</v>
      </c>
      <c r="N47" s="70" t="s">
        <v>14</v>
      </c>
      <c r="O47" s="70" t="s">
        <v>15</v>
      </c>
      <c r="P47" s="71"/>
    </row>
    <row r="48" s="37" customFormat="1" ht="12" spans="1:15">
      <c r="A48" s="58" t="s">
        <v>49</v>
      </c>
      <c r="B48" s="59"/>
      <c r="C48" s="59"/>
      <c r="D48" s="59"/>
      <c r="E48" s="59"/>
      <c r="F48" s="59"/>
      <c r="G48" s="59"/>
      <c r="H48" s="59"/>
      <c r="I48" s="59"/>
      <c r="J48" s="59"/>
      <c r="K48" s="59"/>
      <c r="L48" s="59"/>
      <c r="M48" s="59"/>
      <c r="N48" s="72">
        <f t="shared" si="7"/>
        <v>0</v>
      </c>
      <c r="O48" s="72">
        <f t="shared" ref="O48:O54" si="8">N48/COLUMNS(B48:M48)</f>
        <v>0</v>
      </c>
    </row>
    <row r="49" s="37" customFormat="1" ht="12" spans="1:15">
      <c r="A49" s="58" t="s">
        <v>50</v>
      </c>
      <c r="B49" s="59"/>
      <c r="C49" s="59"/>
      <c r="D49" s="59"/>
      <c r="E49" s="59"/>
      <c r="F49" s="59"/>
      <c r="G49" s="59"/>
      <c r="H49" s="59"/>
      <c r="I49" s="59"/>
      <c r="J49" s="59"/>
      <c r="K49" s="59">
        <v>20</v>
      </c>
      <c r="L49" s="59"/>
      <c r="M49" s="59"/>
      <c r="N49" s="72">
        <f t="shared" si="7"/>
        <v>20</v>
      </c>
      <c r="O49" s="72">
        <f t="shared" si="8"/>
        <v>1.66666666666667</v>
      </c>
    </row>
    <row r="50" s="37" customFormat="1" ht="12" spans="1:15">
      <c r="A50" s="58" t="s">
        <v>51</v>
      </c>
      <c r="B50" s="59"/>
      <c r="C50" s="59"/>
      <c r="D50" s="59"/>
      <c r="E50" s="59"/>
      <c r="F50" s="59"/>
      <c r="G50" s="59"/>
      <c r="H50" s="59"/>
      <c r="I50" s="59"/>
      <c r="J50" s="59"/>
      <c r="K50" s="59"/>
      <c r="L50" s="59"/>
      <c r="M50" s="59"/>
      <c r="N50" s="72">
        <f t="shared" si="7"/>
        <v>0</v>
      </c>
      <c r="O50" s="72">
        <f t="shared" si="8"/>
        <v>0</v>
      </c>
    </row>
    <row r="51" s="37" customFormat="1" ht="12" spans="1:15">
      <c r="A51" s="58" t="s">
        <v>52</v>
      </c>
      <c r="B51" s="59"/>
      <c r="C51" s="59"/>
      <c r="D51" s="59"/>
      <c r="E51" s="59"/>
      <c r="F51" s="59"/>
      <c r="G51" s="59"/>
      <c r="H51" s="59"/>
      <c r="I51" s="59"/>
      <c r="J51" s="59"/>
      <c r="K51" s="59"/>
      <c r="L51" s="59"/>
      <c r="M51" s="59"/>
      <c r="N51" s="72">
        <f t="shared" si="7"/>
        <v>0</v>
      </c>
      <c r="O51" s="72">
        <f t="shared" si="8"/>
        <v>0</v>
      </c>
    </row>
    <row r="52" s="37" customFormat="1" ht="12" spans="1:15">
      <c r="A52" s="58" t="s">
        <v>53</v>
      </c>
      <c r="B52" s="59"/>
      <c r="C52" s="59"/>
      <c r="D52" s="59"/>
      <c r="E52" s="59"/>
      <c r="F52" s="59"/>
      <c r="G52" s="59"/>
      <c r="H52" s="59"/>
      <c r="I52" s="59"/>
      <c r="J52" s="59"/>
      <c r="K52" s="59"/>
      <c r="L52" s="59"/>
      <c r="M52" s="59"/>
      <c r="N52" s="72">
        <f t="shared" si="7"/>
        <v>0</v>
      </c>
      <c r="O52" s="72">
        <f t="shared" si="8"/>
        <v>0</v>
      </c>
    </row>
    <row r="53" s="37" customFormat="1" ht="12" spans="1:15">
      <c r="A53" s="58" t="s">
        <v>54</v>
      </c>
      <c r="B53" s="59"/>
      <c r="C53" s="59"/>
      <c r="D53" s="59"/>
      <c r="E53" s="59"/>
      <c r="F53" s="59"/>
      <c r="G53" s="59"/>
      <c r="H53" s="59"/>
      <c r="I53" s="59"/>
      <c r="J53" s="59"/>
      <c r="K53" s="59"/>
      <c r="L53" s="59"/>
      <c r="M53" s="59"/>
      <c r="N53" s="72">
        <f t="shared" si="7"/>
        <v>0</v>
      </c>
      <c r="O53" s="72">
        <f t="shared" si="8"/>
        <v>0</v>
      </c>
    </row>
    <row r="54" s="37" customFormat="1" ht="12" spans="1:15">
      <c r="A54" s="58" t="s">
        <v>27</v>
      </c>
      <c r="B54" s="59"/>
      <c r="C54" s="59"/>
      <c r="D54" s="59"/>
      <c r="E54" s="59"/>
      <c r="F54" s="59"/>
      <c r="G54" s="59"/>
      <c r="H54" s="59"/>
      <c r="I54" s="59"/>
      <c r="J54" s="59"/>
      <c r="K54" s="59"/>
      <c r="L54" s="59"/>
      <c r="M54" s="59"/>
      <c r="N54" s="72">
        <f t="shared" si="7"/>
        <v>0</v>
      </c>
      <c r="O54" s="72">
        <f t="shared" si="8"/>
        <v>0</v>
      </c>
    </row>
    <row r="55" s="37" customFormat="1" ht="12" spans="1:15">
      <c r="A55" s="60" t="str">
        <f>"Total "&amp;Table5[[#Headers],[HEALTH]]</f>
        <v>Total HEALTH</v>
      </c>
      <c r="B55" s="61">
        <f>SUBTOTAL(109,Table5[JAN])</f>
        <v>0</v>
      </c>
      <c r="C55" s="61">
        <f>SUBTOTAL(109,Table5[FEB])</f>
        <v>0</v>
      </c>
      <c r="D55" s="61">
        <f>SUBTOTAL(109,Table5[MAR])</f>
        <v>0</v>
      </c>
      <c r="E55" s="61">
        <f>SUBTOTAL(109,Table5[APR])</f>
        <v>0</v>
      </c>
      <c r="F55" s="61">
        <f>SUBTOTAL(109,Table5[MAY])</f>
        <v>0</v>
      </c>
      <c r="G55" s="61">
        <f>SUBTOTAL(109,Table5[JUN])</f>
        <v>0</v>
      </c>
      <c r="H55" s="61">
        <f>SUBTOTAL(109,Table5[JUL])</f>
        <v>0</v>
      </c>
      <c r="I55" s="61">
        <f>SUBTOTAL(109,Table5[AUG])</f>
        <v>0</v>
      </c>
      <c r="J55" s="61">
        <f>SUBTOTAL(109,Table5[SEP])</f>
        <v>0</v>
      </c>
      <c r="K55" s="61">
        <f>SUBTOTAL(109,Table5[OCT])</f>
        <v>20</v>
      </c>
      <c r="L55" s="61">
        <f>SUBTOTAL(109,Table5[NOV])</f>
        <v>0</v>
      </c>
      <c r="M55" s="61">
        <f>SUBTOTAL(109,Table5[DEC])</f>
        <v>0</v>
      </c>
      <c r="N55" s="61">
        <f>SUBTOTAL(109,Table5[Total])</f>
        <v>20</v>
      </c>
      <c r="O55" s="73">
        <f>Table5[[#Totals],[Total]]/COLUMNS(Table5[[#Totals],[JAN]:[DEC]])</f>
        <v>1.66666666666667</v>
      </c>
    </row>
    <row r="56" s="37" customFormat="1" ht="12" spans="1:15">
      <c r="A56" s="63"/>
      <c r="B56" s="63"/>
      <c r="C56" s="63"/>
      <c r="D56" s="63"/>
      <c r="E56" s="63"/>
      <c r="F56" s="63"/>
      <c r="G56" s="63"/>
      <c r="H56" s="63"/>
      <c r="I56" s="63"/>
      <c r="J56" s="63"/>
      <c r="K56" s="63"/>
      <c r="L56" s="63"/>
      <c r="M56" s="63"/>
      <c r="N56" s="74"/>
      <c r="O56" s="74"/>
    </row>
    <row r="57" s="37" customFormat="1" ht="14.5" spans="1:16">
      <c r="A57" s="56" t="s">
        <v>55</v>
      </c>
      <c r="B57" s="57" t="s">
        <v>2</v>
      </c>
      <c r="C57" s="57" t="s">
        <v>3</v>
      </c>
      <c r="D57" s="57" t="s">
        <v>4</v>
      </c>
      <c r="E57" s="57" t="s">
        <v>5</v>
      </c>
      <c r="F57" s="57" t="s">
        <v>6</v>
      </c>
      <c r="G57" s="57" t="s">
        <v>7</v>
      </c>
      <c r="H57" s="57" t="s">
        <v>8</v>
      </c>
      <c r="I57" s="57" t="s">
        <v>9</v>
      </c>
      <c r="J57" s="57" t="s">
        <v>10</v>
      </c>
      <c r="K57" s="57" t="s">
        <v>11</v>
      </c>
      <c r="L57" s="57" t="s">
        <v>12</v>
      </c>
      <c r="M57" s="57" t="s">
        <v>13</v>
      </c>
      <c r="N57" s="70" t="s">
        <v>14</v>
      </c>
      <c r="O57" s="70" t="s">
        <v>15</v>
      </c>
      <c r="P57" s="71"/>
    </row>
    <row r="58" s="37" customFormat="1" ht="12" spans="1:15">
      <c r="A58" s="58" t="s">
        <v>56</v>
      </c>
      <c r="B58" s="59"/>
      <c r="C58" s="59"/>
      <c r="D58" s="59"/>
      <c r="E58" s="59"/>
      <c r="F58" s="59"/>
      <c r="G58" s="59"/>
      <c r="H58" s="59"/>
      <c r="I58" s="59"/>
      <c r="J58" s="59"/>
      <c r="K58" s="59"/>
      <c r="L58" s="59"/>
      <c r="M58" s="59"/>
      <c r="N58" s="72">
        <f t="shared" si="7"/>
        <v>0</v>
      </c>
      <c r="O58" s="72">
        <f>N58/COLUMNS(B58:M58)</f>
        <v>0</v>
      </c>
    </row>
    <row r="59" s="37" customFormat="1" ht="12" spans="1:15">
      <c r="A59" s="58" t="s">
        <v>57</v>
      </c>
      <c r="B59" s="59"/>
      <c r="C59" s="59"/>
      <c r="D59" s="59"/>
      <c r="E59" s="59"/>
      <c r="F59" s="59"/>
      <c r="G59" s="59"/>
      <c r="H59" s="59"/>
      <c r="I59" s="59"/>
      <c r="J59" s="59"/>
      <c r="K59" s="59"/>
      <c r="L59" s="59"/>
      <c r="M59" s="59"/>
      <c r="N59" s="72">
        <f t="shared" si="7"/>
        <v>0</v>
      </c>
      <c r="O59" s="72">
        <f>N59/COLUMNS(B59:M59)</f>
        <v>0</v>
      </c>
    </row>
    <row r="60" s="37" customFormat="1" ht="12" spans="1:15">
      <c r="A60" s="58" t="s">
        <v>58</v>
      </c>
      <c r="B60" s="59"/>
      <c r="C60" s="59"/>
      <c r="D60" s="59"/>
      <c r="E60" s="59"/>
      <c r="F60" s="59"/>
      <c r="G60" s="59"/>
      <c r="H60" s="59"/>
      <c r="I60" s="59"/>
      <c r="J60" s="59"/>
      <c r="K60" s="59"/>
      <c r="L60" s="59"/>
      <c r="M60" s="59"/>
      <c r="N60" s="72">
        <f t="shared" si="7"/>
        <v>0</v>
      </c>
      <c r="O60" s="72">
        <f>N60/COLUMNS(B60:M60)</f>
        <v>0</v>
      </c>
    </row>
    <row r="61" s="37" customFormat="1" ht="12" spans="1:15">
      <c r="A61" s="58" t="s">
        <v>27</v>
      </c>
      <c r="B61" s="59"/>
      <c r="C61" s="59"/>
      <c r="D61" s="59"/>
      <c r="E61" s="59"/>
      <c r="F61" s="59"/>
      <c r="G61" s="59"/>
      <c r="H61" s="59"/>
      <c r="I61" s="59"/>
      <c r="J61" s="59"/>
      <c r="K61" s="59"/>
      <c r="L61" s="59"/>
      <c r="M61" s="59"/>
      <c r="N61" s="72">
        <f t="shared" si="7"/>
        <v>0</v>
      </c>
      <c r="O61" s="72">
        <f>N61/COLUMNS(B61:M61)</f>
        <v>0</v>
      </c>
    </row>
    <row r="62" s="37" customFormat="1" ht="12" spans="1:15">
      <c r="A62" s="60" t="str">
        <f>"Total "&amp;Table6[[#Headers],[CHARITY/GIFTS]]</f>
        <v>Total CHARITY/GIFTS</v>
      </c>
      <c r="B62" s="61">
        <f>SUBTOTAL(109,Table6[JAN])</f>
        <v>0</v>
      </c>
      <c r="C62" s="61">
        <f>SUBTOTAL(109,Table6[FEB])</f>
        <v>0</v>
      </c>
      <c r="D62" s="61">
        <f>SUBTOTAL(109,Table6[MAR])</f>
        <v>0</v>
      </c>
      <c r="E62" s="61">
        <f>SUBTOTAL(109,Table6[APR])</f>
        <v>0</v>
      </c>
      <c r="F62" s="61">
        <f>SUBTOTAL(109,Table6[MAY])</f>
        <v>0</v>
      </c>
      <c r="G62" s="61">
        <f>SUBTOTAL(109,Table6[JUN])</f>
        <v>0</v>
      </c>
      <c r="H62" s="61">
        <f>SUBTOTAL(109,Table6[JUL])</f>
        <v>0</v>
      </c>
      <c r="I62" s="61">
        <f>SUBTOTAL(109,Table6[AUG])</f>
        <v>0</v>
      </c>
      <c r="J62" s="61">
        <f>SUBTOTAL(109,Table6[SEP])</f>
        <v>0</v>
      </c>
      <c r="K62" s="61">
        <f>SUBTOTAL(109,Table6[OCT])</f>
        <v>0</v>
      </c>
      <c r="L62" s="61">
        <f>SUBTOTAL(109,Table6[NOV])</f>
        <v>0</v>
      </c>
      <c r="M62" s="61">
        <f>SUBTOTAL(109,Table6[DEC])</f>
        <v>0</v>
      </c>
      <c r="N62" s="73">
        <f>SUBTOTAL(109,Table6[Total])</f>
        <v>0</v>
      </c>
      <c r="O62" s="73">
        <f>Table6[[#Totals],[Total]]/COLUMNS(Table6[[#Totals],[JAN]:[DEC]])</f>
        <v>0</v>
      </c>
    </row>
    <row r="63" s="37" customFormat="1" spans="1:15">
      <c r="A63" s="64"/>
      <c r="B63" s="46"/>
      <c r="C63" s="46"/>
      <c r="D63" s="46"/>
      <c r="E63" s="46"/>
      <c r="F63" s="46"/>
      <c r="G63" s="46"/>
      <c r="H63" s="46"/>
      <c r="I63" s="46"/>
      <c r="J63" s="46"/>
      <c r="K63" s="46"/>
      <c r="L63" s="46"/>
      <c r="M63" s="46"/>
      <c r="N63" s="74"/>
      <c r="O63" s="74"/>
    </row>
    <row r="64" s="37" customFormat="1" ht="14.5" spans="1:16">
      <c r="A64" s="56" t="s">
        <v>59</v>
      </c>
      <c r="B64" s="57" t="s">
        <v>2</v>
      </c>
      <c r="C64" s="57" t="s">
        <v>3</v>
      </c>
      <c r="D64" s="57" t="s">
        <v>4</v>
      </c>
      <c r="E64" s="57" t="s">
        <v>5</v>
      </c>
      <c r="F64" s="57" t="s">
        <v>6</v>
      </c>
      <c r="G64" s="57" t="s">
        <v>7</v>
      </c>
      <c r="H64" s="57" t="s">
        <v>8</v>
      </c>
      <c r="I64" s="57" t="s">
        <v>9</v>
      </c>
      <c r="J64" s="57" t="s">
        <v>10</v>
      </c>
      <c r="K64" s="57" t="s">
        <v>11</v>
      </c>
      <c r="L64" s="57" t="s">
        <v>12</v>
      </c>
      <c r="M64" s="57" t="s">
        <v>13</v>
      </c>
      <c r="N64" s="70" t="s">
        <v>14</v>
      </c>
      <c r="O64" s="70" t="s">
        <v>15</v>
      </c>
      <c r="P64" s="71"/>
    </row>
    <row r="65" s="37" customFormat="1" ht="12" spans="1:15">
      <c r="A65" s="58" t="s">
        <v>60</v>
      </c>
      <c r="B65" s="59"/>
      <c r="C65" s="59"/>
      <c r="D65" s="59"/>
      <c r="E65" s="59"/>
      <c r="F65" s="59"/>
      <c r="G65" s="59"/>
      <c r="H65" s="59"/>
      <c r="I65" s="59"/>
      <c r="J65" s="59"/>
      <c r="K65" s="59"/>
      <c r="L65" s="59"/>
      <c r="M65" s="59"/>
      <c r="N65" s="72">
        <f t="shared" si="7"/>
        <v>0</v>
      </c>
      <c r="O65" s="72">
        <f t="shared" ref="O65:O73" si="9">N65/COLUMNS(B65:M65)</f>
        <v>0</v>
      </c>
    </row>
    <row r="66" s="37" customFormat="1" ht="12" spans="1:15">
      <c r="A66" s="58" t="s">
        <v>61</v>
      </c>
      <c r="B66" s="59"/>
      <c r="C66" s="59"/>
      <c r="D66" s="59"/>
      <c r="E66" s="59"/>
      <c r="F66" s="59"/>
      <c r="G66" s="59"/>
      <c r="H66" s="59"/>
      <c r="I66" s="59"/>
      <c r="J66" s="59"/>
      <c r="K66" s="59"/>
      <c r="L66" s="59"/>
      <c r="M66" s="59"/>
      <c r="N66" s="72">
        <f t="shared" si="7"/>
        <v>0</v>
      </c>
      <c r="O66" s="72">
        <f t="shared" si="9"/>
        <v>0</v>
      </c>
    </row>
    <row r="67" s="37" customFormat="1" ht="12" spans="1:15">
      <c r="A67" s="58" t="s">
        <v>62</v>
      </c>
      <c r="B67" s="59"/>
      <c r="C67" s="59"/>
      <c r="D67" s="59"/>
      <c r="E67" s="59"/>
      <c r="F67" s="59"/>
      <c r="G67" s="59"/>
      <c r="H67" s="59"/>
      <c r="I67" s="59"/>
      <c r="J67" s="59">
        <v>300</v>
      </c>
      <c r="K67" s="59">
        <v>0</v>
      </c>
      <c r="L67" s="59"/>
      <c r="M67" s="59"/>
      <c r="N67" s="72">
        <f t="shared" si="7"/>
        <v>300</v>
      </c>
      <c r="O67" s="72">
        <f t="shared" si="9"/>
        <v>25</v>
      </c>
    </row>
    <row r="68" s="37" customFormat="1" ht="12" spans="1:15">
      <c r="A68" s="58" t="s">
        <v>63</v>
      </c>
      <c r="B68" s="59"/>
      <c r="C68" s="59"/>
      <c r="D68" s="59"/>
      <c r="E68" s="59"/>
      <c r="F68" s="59"/>
      <c r="G68" s="59"/>
      <c r="H68" s="59"/>
      <c r="I68" s="59"/>
      <c r="J68" s="59"/>
      <c r="K68" s="59"/>
      <c r="L68" s="59"/>
      <c r="M68" s="59"/>
      <c r="N68" s="72">
        <f t="shared" si="7"/>
        <v>0</v>
      </c>
      <c r="O68" s="72">
        <f t="shared" si="9"/>
        <v>0</v>
      </c>
    </row>
    <row r="69" s="37" customFormat="1" ht="12" spans="1:15">
      <c r="A69" s="58" t="s">
        <v>64</v>
      </c>
      <c r="B69" s="59"/>
      <c r="C69" s="59"/>
      <c r="D69" s="59"/>
      <c r="E69" s="59"/>
      <c r="F69" s="59"/>
      <c r="G69" s="59"/>
      <c r="H69" s="59"/>
      <c r="I69" s="59"/>
      <c r="J69" s="59"/>
      <c r="K69" s="59"/>
      <c r="L69" s="59"/>
      <c r="M69" s="59"/>
      <c r="N69" s="72">
        <f t="shared" si="7"/>
        <v>0</v>
      </c>
      <c r="O69" s="72">
        <f t="shared" si="9"/>
        <v>0</v>
      </c>
    </row>
    <row r="70" s="37" customFormat="1" ht="12" spans="1:15">
      <c r="A70" s="58" t="s">
        <v>65</v>
      </c>
      <c r="B70" s="59"/>
      <c r="C70" s="59"/>
      <c r="D70" s="59"/>
      <c r="E70" s="59"/>
      <c r="F70" s="59"/>
      <c r="G70" s="59"/>
      <c r="H70" s="59"/>
      <c r="I70" s="59"/>
      <c r="J70" s="59">
        <v>1500</v>
      </c>
      <c r="K70" s="59">
        <v>1000</v>
      </c>
      <c r="L70" s="59"/>
      <c r="M70" s="59"/>
      <c r="N70" s="72">
        <f t="shared" si="7"/>
        <v>2500</v>
      </c>
      <c r="O70" s="72">
        <f t="shared" si="9"/>
        <v>208.333333333333</v>
      </c>
    </row>
    <row r="71" s="37" customFormat="1" ht="12" spans="1:15">
      <c r="A71" s="58" t="s">
        <v>66</v>
      </c>
      <c r="B71" s="59"/>
      <c r="C71" s="59"/>
      <c r="D71" s="59"/>
      <c r="E71" s="59"/>
      <c r="F71" s="59"/>
      <c r="G71" s="59"/>
      <c r="H71" s="59"/>
      <c r="I71" s="59"/>
      <c r="J71" s="59">
        <v>30</v>
      </c>
      <c r="K71" s="59"/>
      <c r="L71" s="59"/>
      <c r="M71" s="59"/>
      <c r="N71" s="72">
        <f t="shared" si="7"/>
        <v>30</v>
      </c>
      <c r="O71" s="72">
        <f t="shared" si="9"/>
        <v>2.5</v>
      </c>
    </row>
    <row r="72" s="37" customFormat="1" ht="12" spans="1:15">
      <c r="A72" s="58" t="s">
        <v>67</v>
      </c>
      <c r="B72" s="59"/>
      <c r="C72" s="59"/>
      <c r="D72" s="59"/>
      <c r="E72" s="59"/>
      <c r="F72" s="59"/>
      <c r="G72" s="59"/>
      <c r="H72" s="59"/>
      <c r="I72" s="59"/>
      <c r="J72" s="59"/>
      <c r="K72" s="59"/>
      <c r="L72" s="59"/>
      <c r="M72" s="59"/>
      <c r="N72" s="72">
        <f t="shared" si="7"/>
        <v>0</v>
      </c>
      <c r="O72" s="72">
        <f t="shared" si="9"/>
        <v>0</v>
      </c>
    </row>
    <row r="73" s="37" customFormat="1" ht="12" spans="1:15">
      <c r="A73" s="58" t="s">
        <v>27</v>
      </c>
      <c r="B73" s="59"/>
      <c r="C73" s="59"/>
      <c r="D73" s="59"/>
      <c r="E73" s="59"/>
      <c r="F73" s="59"/>
      <c r="G73" s="59"/>
      <c r="H73" s="59"/>
      <c r="I73" s="59"/>
      <c r="J73" s="59"/>
      <c r="K73" s="59"/>
      <c r="L73" s="59"/>
      <c r="M73" s="59"/>
      <c r="N73" s="72">
        <f t="shared" si="7"/>
        <v>0</v>
      </c>
      <c r="O73" s="72">
        <f t="shared" si="9"/>
        <v>0</v>
      </c>
    </row>
    <row r="74" s="37" customFormat="1" ht="12" spans="1:15">
      <c r="A74" s="60" t="str">
        <f>"Total "&amp;Table7[[#Headers],[DAILY LIVING]]</f>
        <v>Total DAILY LIVING</v>
      </c>
      <c r="B74" s="61">
        <f>SUBTOTAL(109,Table7[JAN])</f>
        <v>0</v>
      </c>
      <c r="C74" s="61">
        <f>SUBTOTAL(109,Table7[FEB])</f>
        <v>0</v>
      </c>
      <c r="D74" s="61">
        <f>SUBTOTAL(109,Table7[MAR])</f>
        <v>0</v>
      </c>
      <c r="E74" s="61">
        <f>SUBTOTAL(109,Table7[APR])</f>
        <v>0</v>
      </c>
      <c r="F74" s="61">
        <f>SUBTOTAL(109,Table7[MAY])</f>
        <v>0</v>
      </c>
      <c r="G74" s="61">
        <f>SUBTOTAL(109,Table7[JUN])</f>
        <v>0</v>
      </c>
      <c r="H74" s="61">
        <f>SUBTOTAL(109,Table7[JUL])</f>
        <v>0</v>
      </c>
      <c r="I74" s="61">
        <f>SUBTOTAL(109,Table7[AUG])</f>
        <v>0</v>
      </c>
      <c r="J74" s="61">
        <f>SUBTOTAL(109,Table7[SEP])</f>
        <v>1830</v>
      </c>
      <c r="K74" s="61">
        <f>SUBTOTAL(109,Table7[OCT])</f>
        <v>1000</v>
      </c>
      <c r="L74" s="61">
        <f>SUBTOTAL(109,Table7[NOV])</f>
        <v>0</v>
      </c>
      <c r="M74" s="61">
        <f>SUBTOTAL(109,Table7[DEC])</f>
        <v>0</v>
      </c>
      <c r="N74" s="73">
        <f>SUBTOTAL(109,Table7[Total])</f>
        <v>2830</v>
      </c>
      <c r="O74" s="73">
        <f>Table7[[#Totals],[Total]]/COLUMNS(Table7[[#Totals],[JAN]:[DEC]])</f>
        <v>235.833333333333</v>
      </c>
    </row>
    <row r="75" s="37" customFormat="1" ht="12" spans="1:15">
      <c r="A75" s="63"/>
      <c r="B75" s="63"/>
      <c r="C75" s="63"/>
      <c r="D75" s="63"/>
      <c r="E75" s="63"/>
      <c r="F75" s="63"/>
      <c r="G75" s="63"/>
      <c r="H75" s="63"/>
      <c r="I75" s="63"/>
      <c r="J75" s="63"/>
      <c r="K75" s="63"/>
      <c r="L75" s="63"/>
      <c r="M75" s="63"/>
      <c r="N75" s="74"/>
      <c r="O75" s="74"/>
    </row>
    <row r="76" s="37" customFormat="1" ht="14.5" spans="1:16">
      <c r="A76" s="56" t="s">
        <v>68</v>
      </c>
      <c r="B76" s="57" t="s">
        <v>2</v>
      </c>
      <c r="C76" s="57" t="s">
        <v>3</v>
      </c>
      <c r="D76" s="57" t="s">
        <v>4</v>
      </c>
      <c r="E76" s="57" t="s">
        <v>5</v>
      </c>
      <c r="F76" s="57" t="s">
        <v>6</v>
      </c>
      <c r="G76" s="57" t="s">
        <v>7</v>
      </c>
      <c r="H76" s="57" t="s">
        <v>8</v>
      </c>
      <c r="I76" s="57" t="s">
        <v>9</v>
      </c>
      <c r="J76" s="57" t="s">
        <v>10</v>
      </c>
      <c r="K76" s="57" t="s">
        <v>11</v>
      </c>
      <c r="L76" s="57" t="s">
        <v>12</v>
      </c>
      <c r="M76" s="57" t="s">
        <v>13</v>
      </c>
      <c r="N76" s="70" t="s">
        <v>14</v>
      </c>
      <c r="O76" s="70" t="s">
        <v>15</v>
      </c>
      <c r="P76" s="71"/>
    </row>
    <row r="77" s="37" customFormat="1" ht="12" spans="1:15">
      <c r="A77" s="58" t="s">
        <v>69</v>
      </c>
      <c r="B77" s="59"/>
      <c r="C77" s="59"/>
      <c r="D77" s="59"/>
      <c r="E77" s="59"/>
      <c r="F77" s="59"/>
      <c r="G77" s="59"/>
      <c r="H77" s="59"/>
      <c r="I77" s="59"/>
      <c r="J77" s="59"/>
      <c r="K77" s="59"/>
      <c r="L77" s="59"/>
      <c r="M77" s="59"/>
      <c r="N77" s="72">
        <f t="shared" si="7"/>
        <v>0</v>
      </c>
      <c r="O77" s="72">
        <f t="shared" ref="O77:O87" si="10">N77/COLUMNS(B77:M77)</f>
        <v>0</v>
      </c>
    </row>
    <row r="78" s="37" customFormat="1" ht="12" spans="1:15">
      <c r="A78" s="58" t="s">
        <v>70</v>
      </c>
      <c r="B78" s="59"/>
      <c r="C78" s="59"/>
      <c r="D78" s="59"/>
      <c r="E78" s="59"/>
      <c r="F78" s="59"/>
      <c r="G78" s="59"/>
      <c r="H78" s="59"/>
      <c r="I78" s="59"/>
      <c r="J78" s="59">
        <v>320</v>
      </c>
      <c r="K78" s="59"/>
      <c r="L78" s="59"/>
      <c r="M78" s="59"/>
      <c r="N78" s="72">
        <f t="shared" ref="N78" si="11">SUM(B78:M78)</f>
        <v>320</v>
      </c>
      <c r="O78" s="72">
        <f t="shared" ref="O78" si="12">N78/COLUMNS(B78:M78)</f>
        <v>26.6666666666667</v>
      </c>
    </row>
    <row r="79" s="37" customFormat="1" ht="12" spans="1:15">
      <c r="A79" s="58" t="s">
        <v>71</v>
      </c>
      <c r="B79" s="59"/>
      <c r="C79" s="59"/>
      <c r="D79" s="59"/>
      <c r="E79" s="59"/>
      <c r="F79" s="59"/>
      <c r="G79" s="59"/>
      <c r="H79" s="59"/>
      <c r="I79" s="59"/>
      <c r="J79" s="59"/>
      <c r="K79" s="59"/>
      <c r="L79" s="59"/>
      <c r="M79" s="59"/>
      <c r="N79" s="72">
        <f t="shared" ref="N79" si="13">SUM(B79:M79)</f>
        <v>0</v>
      </c>
      <c r="O79" s="72">
        <f t="shared" ref="O79" si="14">N79/COLUMNS(B79:M79)</f>
        <v>0</v>
      </c>
    </row>
    <row r="80" s="37" customFormat="1" ht="12" spans="1:15">
      <c r="A80" s="58" t="s">
        <v>72</v>
      </c>
      <c r="B80" s="59"/>
      <c r="C80" s="59"/>
      <c r="D80" s="59"/>
      <c r="E80" s="59"/>
      <c r="F80" s="59"/>
      <c r="G80" s="59"/>
      <c r="H80" s="59"/>
      <c r="I80" s="59"/>
      <c r="J80" s="59">
        <v>100</v>
      </c>
      <c r="K80" s="59">
        <v>200</v>
      </c>
      <c r="L80" s="59"/>
      <c r="M80" s="59"/>
      <c r="N80" s="72">
        <f t="shared" si="7"/>
        <v>300</v>
      </c>
      <c r="O80" s="72">
        <f t="shared" si="10"/>
        <v>25</v>
      </c>
    </row>
    <row r="81" s="37" customFormat="1" ht="12" spans="1:15">
      <c r="A81" s="58" t="s">
        <v>73</v>
      </c>
      <c r="B81" s="59"/>
      <c r="C81" s="59"/>
      <c r="D81" s="59"/>
      <c r="E81" s="59"/>
      <c r="F81" s="59"/>
      <c r="G81" s="59"/>
      <c r="H81" s="59"/>
      <c r="I81" s="59"/>
      <c r="J81" s="59"/>
      <c r="K81" s="59"/>
      <c r="L81" s="59"/>
      <c r="M81" s="59"/>
      <c r="N81" s="72">
        <f t="shared" si="7"/>
        <v>0</v>
      </c>
      <c r="O81" s="72">
        <f t="shared" si="10"/>
        <v>0</v>
      </c>
    </row>
    <row r="82" s="37" customFormat="1" ht="12" spans="1:15">
      <c r="A82" s="58" t="s">
        <v>74</v>
      </c>
      <c r="B82" s="59"/>
      <c r="C82" s="59"/>
      <c r="D82" s="59"/>
      <c r="E82" s="59"/>
      <c r="F82" s="59"/>
      <c r="G82" s="59"/>
      <c r="H82" s="59"/>
      <c r="I82" s="59"/>
      <c r="J82" s="59"/>
      <c r="K82" s="59"/>
      <c r="L82" s="59"/>
      <c r="M82" s="59"/>
      <c r="N82" s="72">
        <f t="shared" si="7"/>
        <v>0</v>
      </c>
      <c r="O82" s="72">
        <f t="shared" si="10"/>
        <v>0</v>
      </c>
    </row>
    <row r="83" s="37" customFormat="1" ht="12" spans="1:15">
      <c r="A83" s="58" t="s">
        <v>75</v>
      </c>
      <c r="B83" s="59"/>
      <c r="C83" s="59"/>
      <c r="D83" s="59"/>
      <c r="E83" s="59"/>
      <c r="F83" s="59"/>
      <c r="G83" s="59"/>
      <c r="H83" s="59"/>
      <c r="I83" s="59"/>
      <c r="J83" s="59"/>
      <c r="K83" s="59"/>
      <c r="L83" s="59"/>
      <c r="M83" s="59"/>
      <c r="N83" s="72">
        <f t="shared" ref="N83:N85" si="15">SUM(B83:M83)</f>
        <v>0</v>
      </c>
      <c r="O83" s="72">
        <f t="shared" ref="O83:O85" si="16">N83/COLUMNS(B83:M83)</f>
        <v>0</v>
      </c>
    </row>
    <row r="84" s="37" customFormat="1" ht="12" spans="1:15">
      <c r="A84" s="58" t="s">
        <v>76</v>
      </c>
      <c r="B84" s="59"/>
      <c r="C84" s="59"/>
      <c r="D84" s="59"/>
      <c r="E84" s="59"/>
      <c r="F84" s="59"/>
      <c r="G84" s="59"/>
      <c r="H84" s="59"/>
      <c r="I84" s="59"/>
      <c r="J84" s="59"/>
      <c r="K84" s="59"/>
      <c r="L84" s="59"/>
      <c r="M84" s="59"/>
      <c r="N84" s="72">
        <f t="shared" si="15"/>
        <v>0</v>
      </c>
      <c r="O84" s="72">
        <f t="shared" si="16"/>
        <v>0</v>
      </c>
    </row>
    <row r="85" s="37" customFormat="1" ht="12" spans="1:15">
      <c r="A85" s="58" t="s">
        <v>77</v>
      </c>
      <c r="B85" s="59"/>
      <c r="C85" s="59"/>
      <c r="D85" s="59"/>
      <c r="E85" s="59"/>
      <c r="F85" s="59"/>
      <c r="G85" s="59"/>
      <c r="H85" s="59"/>
      <c r="I85" s="59"/>
      <c r="J85" s="59"/>
      <c r="K85" s="59"/>
      <c r="L85" s="59"/>
      <c r="M85" s="59"/>
      <c r="N85" s="72">
        <f t="shared" si="15"/>
        <v>0</v>
      </c>
      <c r="O85" s="72">
        <f t="shared" si="16"/>
        <v>0</v>
      </c>
    </row>
    <row r="86" s="37" customFormat="1" ht="12" spans="1:15">
      <c r="A86" s="58" t="s">
        <v>78</v>
      </c>
      <c r="B86" s="59"/>
      <c r="C86" s="59"/>
      <c r="D86" s="59"/>
      <c r="E86" s="59"/>
      <c r="F86" s="59"/>
      <c r="G86" s="59"/>
      <c r="H86" s="59"/>
      <c r="I86" s="59"/>
      <c r="J86" s="59"/>
      <c r="K86" s="59"/>
      <c r="L86" s="59"/>
      <c r="M86" s="59"/>
      <c r="N86" s="72">
        <f t="shared" si="7"/>
        <v>0</v>
      </c>
      <c r="O86" s="72">
        <f t="shared" si="10"/>
        <v>0</v>
      </c>
    </row>
    <row r="87" s="37" customFormat="1" ht="12" spans="1:15">
      <c r="A87" s="58" t="s">
        <v>27</v>
      </c>
      <c r="B87" s="59"/>
      <c r="C87" s="59"/>
      <c r="D87" s="59"/>
      <c r="E87" s="59"/>
      <c r="F87" s="59"/>
      <c r="G87" s="59"/>
      <c r="H87" s="59"/>
      <c r="I87" s="59"/>
      <c r="J87" s="59"/>
      <c r="K87" s="59"/>
      <c r="L87" s="59"/>
      <c r="M87" s="59"/>
      <c r="N87" s="72">
        <f t="shared" si="7"/>
        <v>0</v>
      </c>
      <c r="O87" s="72">
        <f t="shared" si="10"/>
        <v>0</v>
      </c>
    </row>
    <row r="88" s="37" customFormat="1" ht="12" spans="1:15">
      <c r="A88" s="60" t="str">
        <f>"Total "&amp;Table8[[#Headers],[ENTERTAINMENT]]</f>
        <v>Total ENTERTAINMENT</v>
      </c>
      <c r="B88" s="61">
        <f>SUBTOTAL(109,Table8[JAN])</f>
        <v>0</v>
      </c>
      <c r="C88" s="61">
        <f>SUBTOTAL(109,Table8[FEB])</f>
        <v>0</v>
      </c>
      <c r="D88" s="61">
        <f>SUBTOTAL(109,Table8[MAR])</f>
        <v>0</v>
      </c>
      <c r="E88" s="61">
        <f>SUBTOTAL(109,Table8[APR])</f>
        <v>0</v>
      </c>
      <c r="F88" s="61">
        <f>SUBTOTAL(109,Table8[MAY])</f>
        <v>0</v>
      </c>
      <c r="G88" s="61">
        <f>SUBTOTAL(109,Table8[JUN])</f>
        <v>0</v>
      </c>
      <c r="H88" s="61">
        <f>SUBTOTAL(109,Table8[JUL])</f>
        <v>0</v>
      </c>
      <c r="I88" s="61">
        <f>SUBTOTAL(109,Table8[AUG])</f>
        <v>0</v>
      </c>
      <c r="J88" s="61">
        <f>SUBTOTAL(109,Table8[SEP])</f>
        <v>420</v>
      </c>
      <c r="K88" s="61">
        <f>SUBTOTAL(109,Table8[OCT])</f>
        <v>200</v>
      </c>
      <c r="L88" s="61">
        <f>SUBTOTAL(109,Table8[NOV])</f>
        <v>0</v>
      </c>
      <c r="M88" s="61">
        <f>SUBTOTAL(109,Table8[DEC])</f>
        <v>0</v>
      </c>
      <c r="N88" s="73">
        <f>SUBTOTAL(109,Table8[Total])</f>
        <v>620</v>
      </c>
      <c r="O88" s="73">
        <f>Table8[[#Totals],[Total]]/COLUMNS(Table8[[#Totals],[JAN]:[DEC]])</f>
        <v>51.6666666666667</v>
      </c>
    </row>
    <row r="89" s="37" customFormat="1" ht="12" spans="1:15">
      <c r="A89" s="63"/>
      <c r="B89" s="63"/>
      <c r="C89" s="63"/>
      <c r="D89" s="63"/>
      <c r="E89" s="63"/>
      <c r="F89" s="63"/>
      <c r="G89" s="63"/>
      <c r="H89" s="63"/>
      <c r="I89" s="63"/>
      <c r="J89" s="63"/>
      <c r="K89" s="63"/>
      <c r="L89" s="63"/>
      <c r="M89" s="63"/>
      <c r="N89" s="74"/>
      <c r="O89" s="74"/>
    </row>
    <row r="90" s="36" customFormat="1" spans="1:15">
      <c r="A90" s="56" t="s">
        <v>79</v>
      </c>
      <c r="B90" s="57" t="s">
        <v>2</v>
      </c>
      <c r="C90" s="57" t="s">
        <v>3</v>
      </c>
      <c r="D90" s="57" t="s">
        <v>4</v>
      </c>
      <c r="E90" s="57" t="s">
        <v>5</v>
      </c>
      <c r="F90" s="57" t="s">
        <v>6</v>
      </c>
      <c r="G90" s="57" t="s">
        <v>7</v>
      </c>
      <c r="H90" s="57" t="s">
        <v>8</v>
      </c>
      <c r="I90" s="57" t="s">
        <v>9</v>
      </c>
      <c r="J90" s="57" t="s">
        <v>10</v>
      </c>
      <c r="K90" s="57" t="s">
        <v>11</v>
      </c>
      <c r="L90" s="57" t="s">
        <v>12</v>
      </c>
      <c r="M90" s="57" t="s">
        <v>13</v>
      </c>
      <c r="N90" s="70" t="s">
        <v>14</v>
      </c>
      <c r="O90" s="70" t="s">
        <v>15</v>
      </c>
    </row>
    <row r="91" s="36" customFormat="1" spans="1:15">
      <c r="A91" s="58" t="s">
        <v>80</v>
      </c>
      <c r="B91" s="59"/>
      <c r="C91" s="59"/>
      <c r="D91" s="59"/>
      <c r="E91" s="59"/>
      <c r="F91" s="59"/>
      <c r="G91" s="59"/>
      <c r="H91" s="59"/>
      <c r="I91" s="59"/>
      <c r="J91" s="59"/>
      <c r="K91" s="59"/>
      <c r="L91" s="59"/>
      <c r="M91" s="59"/>
      <c r="N91" s="72">
        <f t="shared" si="7"/>
        <v>0</v>
      </c>
      <c r="O91" s="72">
        <f t="shared" ref="O91:O96" si="17">N91/COLUMNS(B91:M91)</f>
        <v>0</v>
      </c>
    </row>
    <row r="92" s="36" customFormat="1" ht="15" customHeight="1" spans="1:16">
      <c r="A92" s="58" t="s">
        <v>81</v>
      </c>
      <c r="B92" s="59"/>
      <c r="C92" s="59"/>
      <c r="D92" s="59"/>
      <c r="E92" s="59"/>
      <c r="F92" s="59"/>
      <c r="G92" s="59"/>
      <c r="H92" s="59"/>
      <c r="I92" s="59"/>
      <c r="J92" s="59"/>
      <c r="K92" s="59"/>
      <c r="L92" s="59"/>
      <c r="M92" s="59"/>
      <c r="N92" s="72">
        <f t="shared" si="7"/>
        <v>0</v>
      </c>
      <c r="O92" s="72">
        <f t="shared" si="17"/>
        <v>0</v>
      </c>
      <c r="P92" s="71"/>
    </row>
    <row r="93" s="36" customFormat="1" spans="1:15">
      <c r="A93" s="58" t="s">
        <v>82</v>
      </c>
      <c r="B93" s="59"/>
      <c r="C93" s="59"/>
      <c r="D93" s="59"/>
      <c r="E93" s="59"/>
      <c r="F93" s="59"/>
      <c r="G93" s="59"/>
      <c r="H93" s="59"/>
      <c r="I93" s="59"/>
      <c r="J93" s="59"/>
      <c r="K93" s="59"/>
      <c r="L93" s="59"/>
      <c r="M93" s="59"/>
      <c r="N93" s="72">
        <f t="shared" si="7"/>
        <v>0</v>
      </c>
      <c r="O93" s="72">
        <f t="shared" si="17"/>
        <v>0</v>
      </c>
    </row>
    <row r="94" s="36" customFormat="1" spans="1:15">
      <c r="A94" s="58" t="s">
        <v>83</v>
      </c>
      <c r="B94" s="59"/>
      <c r="C94" s="59"/>
      <c r="D94" s="59"/>
      <c r="E94" s="59"/>
      <c r="F94" s="59"/>
      <c r="G94" s="59"/>
      <c r="H94" s="59"/>
      <c r="I94" s="59"/>
      <c r="J94" s="59"/>
      <c r="K94" s="59"/>
      <c r="L94" s="59"/>
      <c r="M94" s="59"/>
      <c r="N94" s="72">
        <f t="shared" si="7"/>
        <v>0</v>
      </c>
      <c r="O94" s="72">
        <f t="shared" si="17"/>
        <v>0</v>
      </c>
    </row>
    <row r="95" s="36" customFormat="1" spans="1:15">
      <c r="A95" s="58" t="s">
        <v>84</v>
      </c>
      <c r="B95" s="59"/>
      <c r="C95" s="59"/>
      <c r="D95" s="59"/>
      <c r="E95" s="59"/>
      <c r="F95" s="59"/>
      <c r="G95" s="59"/>
      <c r="H95" s="59"/>
      <c r="I95" s="59"/>
      <c r="J95" s="59"/>
      <c r="K95" s="59"/>
      <c r="L95" s="59"/>
      <c r="M95" s="59"/>
      <c r="N95" s="72">
        <f t="shared" si="7"/>
        <v>0</v>
      </c>
      <c r="O95" s="72">
        <f t="shared" si="17"/>
        <v>0</v>
      </c>
    </row>
    <row r="96" s="36" customFormat="1" spans="1:15">
      <c r="A96" s="58" t="s">
        <v>27</v>
      </c>
      <c r="B96" s="59"/>
      <c r="C96" s="59"/>
      <c r="D96" s="59"/>
      <c r="E96" s="59"/>
      <c r="F96" s="59"/>
      <c r="G96" s="59"/>
      <c r="H96" s="59"/>
      <c r="I96" s="59"/>
      <c r="J96" s="59"/>
      <c r="K96" s="59"/>
      <c r="L96" s="59"/>
      <c r="M96" s="59"/>
      <c r="N96" s="72">
        <f t="shared" si="7"/>
        <v>0</v>
      </c>
      <c r="O96" s="72">
        <f t="shared" si="17"/>
        <v>0</v>
      </c>
    </row>
    <row r="97" s="36" customFormat="1" spans="1:15">
      <c r="A97" s="60" t="str">
        <f>"Total "&amp;Table9[[#Headers],[SAVINGS]]</f>
        <v>Total SAVINGS</v>
      </c>
      <c r="B97" s="61">
        <f>SUBTOTAL(109,Table9[JAN])</f>
        <v>0</v>
      </c>
      <c r="C97" s="61">
        <f>SUBTOTAL(109,Table9[FEB])</f>
        <v>0</v>
      </c>
      <c r="D97" s="61">
        <f>SUBTOTAL(109,Table9[MAR])</f>
        <v>0</v>
      </c>
      <c r="E97" s="61">
        <f>SUBTOTAL(109,Table9[APR])</f>
        <v>0</v>
      </c>
      <c r="F97" s="61">
        <f>SUBTOTAL(109,Table9[MAY])</f>
        <v>0</v>
      </c>
      <c r="G97" s="61">
        <f>SUBTOTAL(109,Table9[JUN])</f>
        <v>0</v>
      </c>
      <c r="H97" s="61">
        <f>SUBTOTAL(109,Table9[JUL])</f>
        <v>0</v>
      </c>
      <c r="I97" s="61">
        <f>SUBTOTAL(109,Table9[AUG])</f>
        <v>0</v>
      </c>
      <c r="J97" s="61">
        <f>SUBTOTAL(109,Table9[SEP])</f>
        <v>0</v>
      </c>
      <c r="K97" s="61">
        <f>SUBTOTAL(109,Table9[OCT])</f>
        <v>0</v>
      </c>
      <c r="L97" s="61">
        <f>SUBTOTAL(109,Table9[NOV])</f>
        <v>0</v>
      </c>
      <c r="M97" s="61">
        <f>SUBTOTAL(109,Table9[DEC])</f>
        <v>0</v>
      </c>
      <c r="N97" s="73">
        <f>SUBTOTAL(109,Table9[Total])</f>
        <v>0</v>
      </c>
      <c r="O97" s="73">
        <f>Table9[[#Totals],[Total]]/COLUMNS(Table9[[#Totals],[JAN]:[DEC]])</f>
        <v>0</v>
      </c>
    </row>
    <row r="98" s="36" customFormat="1" spans="1:15">
      <c r="A98" s="63"/>
      <c r="B98" s="63"/>
      <c r="C98" s="63"/>
      <c r="D98" s="63"/>
      <c r="E98" s="63"/>
      <c r="F98" s="63"/>
      <c r="G98" s="63"/>
      <c r="H98" s="63"/>
      <c r="I98" s="63"/>
      <c r="J98" s="63"/>
      <c r="K98" s="63"/>
      <c r="L98" s="63"/>
      <c r="M98" s="63"/>
      <c r="N98" s="74"/>
      <c r="O98" s="74"/>
    </row>
    <row r="99" s="36" customFormat="1" spans="1:15">
      <c r="A99" s="56" t="s">
        <v>85</v>
      </c>
      <c r="B99" s="57" t="s">
        <v>2</v>
      </c>
      <c r="C99" s="57" t="s">
        <v>3</v>
      </c>
      <c r="D99" s="57" t="s">
        <v>4</v>
      </c>
      <c r="E99" s="57" t="s">
        <v>5</v>
      </c>
      <c r="F99" s="57" t="s">
        <v>6</v>
      </c>
      <c r="G99" s="57" t="s">
        <v>7</v>
      </c>
      <c r="H99" s="57" t="s">
        <v>8</v>
      </c>
      <c r="I99" s="57" t="s">
        <v>9</v>
      </c>
      <c r="J99" s="57" t="s">
        <v>10</v>
      </c>
      <c r="K99" s="57" t="s">
        <v>11</v>
      </c>
      <c r="L99" s="57" t="s">
        <v>12</v>
      </c>
      <c r="M99" s="57" t="s">
        <v>13</v>
      </c>
      <c r="N99" s="70" t="s">
        <v>14</v>
      </c>
      <c r="O99" s="70" t="s">
        <v>15</v>
      </c>
    </row>
    <row r="100" s="36" customFormat="1" spans="1:15">
      <c r="A100" s="58" t="s">
        <v>86</v>
      </c>
      <c r="B100" s="59"/>
      <c r="C100" s="59"/>
      <c r="D100" s="59"/>
      <c r="E100" s="59"/>
      <c r="F100" s="59"/>
      <c r="G100" s="59"/>
      <c r="H100" s="59"/>
      <c r="I100" s="59"/>
      <c r="J100" s="59"/>
      <c r="K100" s="59"/>
      <c r="L100" s="59"/>
      <c r="M100" s="59"/>
      <c r="N100" s="72">
        <f t="shared" ref="N100:N106" si="18">SUM(B100:M100)</f>
        <v>0</v>
      </c>
      <c r="O100" s="72">
        <f t="shared" ref="O100:O106" si="19">N100/COLUMNS(B100:M100)</f>
        <v>0</v>
      </c>
    </row>
    <row r="101" s="36" customFormat="1" ht="14.5" spans="1:16">
      <c r="A101" s="58" t="s">
        <v>87</v>
      </c>
      <c r="B101" s="59"/>
      <c r="C101" s="59"/>
      <c r="D101" s="59"/>
      <c r="E101" s="59"/>
      <c r="F101" s="59"/>
      <c r="G101" s="59"/>
      <c r="H101" s="59"/>
      <c r="I101" s="59"/>
      <c r="J101" s="59"/>
      <c r="K101" s="59"/>
      <c r="L101" s="59"/>
      <c r="M101" s="59"/>
      <c r="N101" s="72">
        <f t="shared" si="18"/>
        <v>0</v>
      </c>
      <c r="O101" s="72">
        <f t="shared" si="19"/>
        <v>0</v>
      </c>
      <c r="P101" s="71"/>
    </row>
    <row r="102" s="36" customFormat="1" spans="1:15">
      <c r="A102" s="58" t="s">
        <v>88</v>
      </c>
      <c r="B102" s="59"/>
      <c r="C102" s="59"/>
      <c r="D102" s="59"/>
      <c r="E102" s="59"/>
      <c r="F102" s="59"/>
      <c r="G102" s="59"/>
      <c r="H102" s="59"/>
      <c r="I102" s="59"/>
      <c r="J102" s="59"/>
      <c r="K102" s="59"/>
      <c r="L102" s="59"/>
      <c r="M102" s="59"/>
      <c r="N102" s="72">
        <f t="shared" si="18"/>
        <v>0</v>
      </c>
      <c r="O102" s="72">
        <f t="shared" si="19"/>
        <v>0</v>
      </c>
    </row>
    <row r="103" s="36" customFormat="1" spans="1:15">
      <c r="A103" s="58" t="s">
        <v>89</v>
      </c>
      <c r="B103" s="59"/>
      <c r="C103" s="59"/>
      <c r="D103" s="59"/>
      <c r="E103" s="59"/>
      <c r="F103" s="59"/>
      <c r="G103" s="59"/>
      <c r="H103" s="59"/>
      <c r="I103" s="59"/>
      <c r="J103" s="59"/>
      <c r="K103" s="59"/>
      <c r="L103" s="59"/>
      <c r="M103" s="59"/>
      <c r="N103" s="72">
        <f t="shared" si="18"/>
        <v>0</v>
      </c>
      <c r="O103" s="72">
        <f t="shared" si="19"/>
        <v>0</v>
      </c>
    </row>
    <row r="104" s="36" customFormat="1" spans="1:15">
      <c r="A104" s="58" t="s">
        <v>90</v>
      </c>
      <c r="B104" s="59"/>
      <c r="C104" s="59"/>
      <c r="D104" s="59"/>
      <c r="E104" s="59"/>
      <c r="F104" s="59"/>
      <c r="G104" s="59"/>
      <c r="H104" s="59"/>
      <c r="I104" s="59"/>
      <c r="J104" s="59"/>
      <c r="K104" s="59"/>
      <c r="L104" s="59"/>
      <c r="M104" s="59"/>
      <c r="N104" s="72">
        <f t="shared" si="18"/>
        <v>0</v>
      </c>
      <c r="O104" s="72">
        <f t="shared" si="19"/>
        <v>0</v>
      </c>
    </row>
    <row r="105" s="36" customFormat="1" spans="1:15">
      <c r="A105" s="58" t="s">
        <v>91</v>
      </c>
      <c r="B105" s="59"/>
      <c r="C105" s="59"/>
      <c r="D105" s="59"/>
      <c r="E105" s="59"/>
      <c r="F105" s="59"/>
      <c r="G105" s="59"/>
      <c r="H105" s="59"/>
      <c r="I105" s="59"/>
      <c r="J105" s="59"/>
      <c r="K105" s="59"/>
      <c r="L105" s="59"/>
      <c r="M105" s="59"/>
      <c r="N105" s="72">
        <f t="shared" si="18"/>
        <v>0</v>
      </c>
      <c r="O105" s="72">
        <f t="shared" si="19"/>
        <v>0</v>
      </c>
    </row>
    <row r="106" s="36" customFormat="1" spans="1:15">
      <c r="A106" s="58" t="s">
        <v>27</v>
      </c>
      <c r="B106" s="59"/>
      <c r="C106" s="59"/>
      <c r="D106" s="59"/>
      <c r="E106" s="59"/>
      <c r="F106" s="59"/>
      <c r="G106" s="59"/>
      <c r="H106" s="59"/>
      <c r="I106" s="59"/>
      <c r="J106" s="59"/>
      <c r="K106" s="59"/>
      <c r="L106" s="59"/>
      <c r="M106" s="59"/>
      <c r="N106" s="72">
        <f t="shared" si="18"/>
        <v>0</v>
      </c>
      <c r="O106" s="72">
        <f t="shared" si="19"/>
        <v>0</v>
      </c>
    </row>
    <row r="107" s="36" customFormat="1" spans="1:15">
      <c r="A107" s="60" t="str">
        <f>"Total "&amp;Table10[[#Headers],[OBLIGATIONS]]</f>
        <v>Total OBLIGATIONS</v>
      </c>
      <c r="B107" s="61">
        <f>SUBTOTAL(109,Table10[JAN])</f>
        <v>0</v>
      </c>
      <c r="C107" s="61">
        <f>SUBTOTAL(109,Table10[FEB])</f>
        <v>0</v>
      </c>
      <c r="D107" s="61">
        <f>SUBTOTAL(109,Table10[MAR])</f>
        <v>0</v>
      </c>
      <c r="E107" s="61">
        <f>SUBTOTAL(109,Table10[APR])</f>
        <v>0</v>
      </c>
      <c r="F107" s="61">
        <f>SUBTOTAL(109,Table10[MAY])</f>
        <v>0</v>
      </c>
      <c r="G107" s="61">
        <f>SUBTOTAL(109,Table10[JUN])</f>
        <v>0</v>
      </c>
      <c r="H107" s="61">
        <f>SUBTOTAL(109,Table10[JUL])</f>
        <v>0</v>
      </c>
      <c r="I107" s="61">
        <f>SUBTOTAL(109,Table10[AUG])</f>
        <v>0</v>
      </c>
      <c r="J107" s="61">
        <f>SUBTOTAL(109,Table10[SEP])</f>
        <v>0</v>
      </c>
      <c r="K107" s="61">
        <f>SUBTOTAL(109,Table10[OCT])</f>
        <v>0</v>
      </c>
      <c r="L107" s="61">
        <f>SUBTOTAL(109,Table10[NOV])</f>
        <v>0</v>
      </c>
      <c r="M107" s="61">
        <f>SUBTOTAL(109,Table10[DEC])</f>
        <v>0</v>
      </c>
      <c r="N107" s="73">
        <f>SUBTOTAL(109,Table10[Total])</f>
        <v>0</v>
      </c>
      <c r="O107" s="73">
        <f>Table10[[#Totals],[Total]]/COLUMNS(Table10[[#Totals],[JAN]:[DEC]])</f>
        <v>0</v>
      </c>
    </row>
    <row r="108" s="36" customFormat="1" spans="1:15">
      <c r="A108" s="63"/>
      <c r="B108" s="63"/>
      <c r="C108" s="63"/>
      <c r="D108" s="63"/>
      <c r="E108" s="63"/>
      <c r="F108" s="63"/>
      <c r="G108" s="63"/>
      <c r="H108" s="63"/>
      <c r="I108" s="63"/>
      <c r="J108" s="63"/>
      <c r="K108" s="63"/>
      <c r="L108" s="63"/>
      <c r="M108" s="63"/>
      <c r="N108" s="74"/>
      <c r="O108" s="74"/>
    </row>
    <row r="109" s="36" customFormat="1" spans="1:15">
      <c r="A109" s="56" t="s">
        <v>92</v>
      </c>
      <c r="B109" s="57" t="s">
        <v>2</v>
      </c>
      <c r="C109" s="57" t="s">
        <v>3</v>
      </c>
      <c r="D109" s="57" t="s">
        <v>4</v>
      </c>
      <c r="E109" s="57" t="s">
        <v>5</v>
      </c>
      <c r="F109" s="57" t="s">
        <v>6</v>
      </c>
      <c r="G109" s="57" t="s">
        <v>7</v>
      </c>
      <c r="H109" s="57" t="s">
        <v>8</v>
      </c>
      <c r="I109" s="57" t="s">
        <v>9</v>
      </c>
      <c r="J109" s="57" t="s">
        <v>10</v>
      </c>
      <c r="K109" s="57" t="s">
        <v>11</v>
      </c>
      <c r="L109" s="57" t="s">
        <v>12</v>
      </c>
      <c r="M109" s="57" t="s">
        <v>13</v>
      </c>
      <c r="N109" s="70" t="s">
        <v>14</v>
      </c>
      <c r="O109" s="70" t="s">
        <v>15</v>
      </c>
    </row>
    <row r="110" s="36" customFormat="1" spans="1:15">
      <c r="A110" s="58" t="s">
        <v>93</v>
      </c>
      <c r="B110" s="59"/>
      <c r="C110" s="59"/>
      <c r="D110" s="59"/>
      <c r="E110" s="59"/>
      <c r="F110" s="59"/>
      <c r="G110" s="59"/>
      <c r="H110" s="59"/>
      <c r="I110" s="59"/>
      <c r="J110" s="59"/>
      <c r="K110" s="59"/>
      <c r="L110" s="59"/>
      <c r="M110" s="59"/>
      <c r="N110" s="72">
        <f>SUM(B110:M110)</f>
        <v>0</v>
      </c>
      <c r="O110" s="72">
        <f>N110/COLUMNS(B110:M110)</f>
        <v>0</v>
      </c>
    </row>
    <row r="111" s="36" customFormat="1" ht="14.5" spans="1:16">
      <c r="A111" s="58" t="s">
        <v>94</v>
      </c>
      <c r="B111" s="59"/>
      <c r="C111" s="59"/>
      <c r="D111" s="59"/>
      <c r="E111" s="59"/>
      <c r="F111" s="59"/>
      <c r="G111" s="59"/>
      <c r="H111" s="59"/>
      <c r="I111" s="59"/>
      <c r="J111" s="59"/>
      <c r="K111" s="59"/>
      <c r="L111" s="59"/>
      <c r="M111" s="59"/>
      <c r="N111" s="72">
        <f>SUM(B111:M111)</f>
        <v>0</v>
      </c>
      <c r="O111" s="72">
        <f>N111/COLUMNS(B111:M111)</f>
        <v>0</v>
      </c>
      <c r="P111" s="71"/>
    </row>
    <row r="112" s="36" customFormat="1" spans="1:15">
      <c r="A112" s="58" t="s">
        <v>95</v>
      </c>
      <c r="B112" s="59"/>
      <c r="C112" s="59"/>
      <c r="D112" s="59"/>
      <c r="E112" s="59"/>
      <c r="F112" s="59"/>
      <c r="G112" s="59"/>
      <c r="H112" s="59"/>
      <c r="I112" s="59"/>
      <c r="J112" s="59"/>
      <c r="K112" s="59"/>
      <c r="L112" s="59"/>
      <c r="M112" s="59"/>
      <c r="N112" s="72">
        <f>SUM(B112:M112)</f>
        <v>0</v>
      </c>
      <c r="O112" s="72">
        <f>N112/COLUMNS(B112:M112)</f>
        <v>0</v>
      </c>
    </row>
    <row r="113" s="36" customFormat="1" spans="1:15">
      <c r="A113" s="58" t="s">
        <v>27</v>
      </c>
      <c r="B113" s="59"/>
      <c r="C113" s="59"/>
      <c r="D113" s="59"/>
      <c r="E113" s="59"/>
      <c r="F113" s="59"/>
      <c r="G113" s="59"/>
      <c r="H113" s="59"/>
      <c r="I113" s="59"/>
      <c r="J113" s="59"/>
      <c r="K113" s="59"/>
      <c r="L113" s="59"/>
      <c r="M113" s="59"/>
      <c r="N113" s="72">
        <f>SUM(B113:M113)</f>
        <v>0</v>
      </c>
      <c r="O113" s="72">
        <f>N113/COLUMNS(B113:M113)</f>
        <v>0</v>
      </c>
    </row>
    <row r="114" s="36" customFormat="1" spans="1:15">
      <c r="A114" s="60" t="str">
        <f>"Total "&amp;Table11[[#Headers],[SUBSCRIPTIONS]]</f>
        <v>Total SUBSCRIPTIONS</v>
      </c>
      <c r="B114" s="61">
        <f>SUBTOTAL(109,Table11[JAN])</f>
        <v>0</v>
      </c>
      <c r="C114" s="61">
        <f>SUBTOTAL(109,Table11[FEB])</f>
        <v>0</v>
      </c>
      <c r="D114" s="61">
        <f>SUBTOTAL(109,Table11[MAR])</f>
        <v>0</v>
      </c>
      <c r="E114" s="61">
        <f>SUBTOTAL(109,Table11[APR])</f>
        <v>0</v>
      </c>
      <c r="F114" s="61">
        <f>SUBTOTAL(109,Table11[MAY])</f>
        <v>0</v>
      </c>
      <c r="G114" s="61">
        <f>SUBTOTAL(109,Table11[JUN])</f>
        <v>0</v>
      </c>
      <c r="H114" s="61">
        <f>SUBTOTAL(109,Table11[JUL])</f>
        <v>0</v>
      </c>
      <c r="I114" s="61">
        <f>SUBTOTAL(109,Table11[AUG])</f>
        <v>0</v>
      </c>
      <c r="J114" s="61">
        <f>SUBTOTAL(109,Table11[SEP])</f>
        <v>0</v>
      </c>
      <c r="K114" s="61">
        <f>SUBTOTAL(109,Table11[OCT])</f>
        <v>0</v>
      </c>
      <c r="L114" s="61">
        <f>SUBTOTAL(109,Table11[NOV])</f>
        <v>0</v>
      </c>
      <c r="M114" s="61">
        <f>SUBTOTAL(109,Table11[DEC])</f>
        <v>0</v>
      </c>
      <c r="N114" s="73">
        <f>SUBTOTAL(109,Table11[Total])</f>
        <v>0</v>
      </c>
      <c r="O114" s="73">
        <f>Table11[[#Totals],[Total]]/COLUMNS(Table11[[#Totals],[JAN]:[DEC]])</f>
        <v>0</v>
      </c>
    </row>
    <row r="115" s="36" customFormat="1" spans="1:15">
      <c r="A115" s="63"/>
      <c r="B115" s="63"/>
      <c r="C115" s="63"/>
      <c r="D115" s="63"/>
      <c r="E115" s="63"/>
      <c r="F115" s="63"/>
      <c r="G115" s="63"/>
      <c r="H115" s="63"/>
      <c r="I115" s="63"/>
      <c r="J115" s="63"/>
      <c r="K115" s="63"/>
      <c r="L115" s="63"/>
      <c r="M115" s="63"/>
      <c r="N115" s="74"/>
      <c r="O115" s="74"/>
    </row>
    <row r="116" s="36" customFormat="1" spans="1:15">
      <c r="A116" s="56" t="s">
        <v>96</v>
      </c>
      <c r="B116" s="57" t="s">
        <v>2</v>
      </c>
      <c r="C116" s="57" t="s">
        <v>3</v>
      </c>
      <c r="D116" s="57" t="s">
        <v>4</v>
      </c>
      <c r="E116" s="57" t="s">
        <v>5</v>
      </c>
      <c r="F116" s="57" t="s">
        <v>6</v>
      </c>
      <c r="G116" s="57" t="s">
        <v>7</v>
      </c>
      <c r="H116" s="57" t="s">
        <v>8</v>
      </c>
      <c r="I116" s="57" t="s">
        <v>9</v>
      </c>
      <c r="J116" s="57" t="s">
        <v>10</v>
      </c>
      <c r="K116" s="57" t="s">
        <v>11</v>
      </c>
      <c r="L116" s="57" t="s">
        <v>12</v>
      </c>
      <c r="M116" s="57" t="s">
        <v>13</v>
      </c>
      <c r="N116" s="70" t="s">
        <v>14</v>
      </c>
      <c r="O116" s="70" t="s">
        <v>15</v>
      </c>
    </row>
    <row r="117" s="36" customFormat="1" spans="1:15">
      <c r="A117" s="58" t="s">
        <v>97</v>
      </c>
      <c r="B117" s="59"/>
      <c r="C117" s="59"/>
      <c r="D117" s="59"/>
      <c r="E117" s="59"/>
      <c r="F117" s="59"/>
      <c r="G117" s="59"/>
      <c r="H117" s="59"/>
      <c r="I117" s="59"/>
      <c r="J117" s="59"/>
      <c r="K117" s="59"/>
      <c r="L117" s="59"/>
      <c r="M117" s="59"/>
      <c r="N117" s="72">
        <f>SUM(B117:M117)</f>
        <v>0</v>
      </c>
      <c r="O117" s="72">
        <f>N117/COLUMNS(B117:M117)</f>
        <v>0</v>
      </c>
    </row>
    <row r="118" s="36" customFormat="1" ht="14.5" spans="1:16">
      <c r="A118" s="58" t="s">
        <v>98</v>
      </c>
      <c r="B118" s="59"/>
      <c r="C118" s="59"/>
      <c r="D118" s="59"/>
      <c r="E118" s="59"/>
      <c r="F118" s="59"/>
      <c r="G118" s="59"/>
      <c r="H118" s="59"/>
      <c r="I118" s="59"/>
      <c r="J118" s="59"/>
      <c r="K118" s="59"/>
      <c r="L118" s="59"/>
      <c r="M118" s="59"/>
      <c r="N118" s="72">
        <f>SUM(B118:M118)</f>
        <v>0</v>
      </c>
      <c r="O118" s="72">
        <f>N118/COLUMNS(B118:M118)</f>
        <v>0</v>
      </c>
      <c r="P118" s="71"/>
    </row>
    <row r="119" s="36" customFormat="1" spans="1:15">
      <c r="A119" s="58" t="s">
        <v>27</v>
      </c>
      <c r="B119" s="59"/>
      <c r="C119" s="59"/>
      <c r="D119" s="59"/>
      <c r="E119" s="59"/>
      <c r="F119" s="59"/>
      <c r="G119" s="59"/>
      <c r="H119" s="59"/>
      <c r="I119" s="59"/>
      <c r="J119" s="59"/>
      <c r="K119" s="59"/>
      <c r="L119" s="59"/>
      <c r="M119" s="59"/>
      <c r="N119" s="72">
        <f>SUM(B119:M119)</f>
        <v>0</v>
      </c>
      <c r="O119" s="72">
        <f>N119/COLUMNS(B119:M119)</f>
        <v>0</v>
      </c>
    </row>
    <row r="120" s="36" customFormat="1" spans="1:15">
      <c r="A120" s="58" t="s">
        <v>27</v>
      </c>
      <c r="B120" s="59"/>
      <c r="C120" s="59"/>
      <c r="D120" s="59"/>
      <c r="E120" s="59"/>
      <c r="F120" s="59"/>
      <c r="G120" s="59"/>
      <c r="H120" s="59"/>
      <c r="I120" s="59"/>
      <c r="J120" s="59"/>
      <c r="K120" s="59"/>
      <c r="L120" s="59"/>
      <c r="M120" s="59"/>
      <c r="N120" s="72">
        <f>SUM(B120:M120)</f>
        <v>0</v>
      </c>
      <c r="O120" s="72">
        <f>N120/COLUMNS(B120:M120)</f>
        <v>0</v>
      </c>
    </row>
    <row r="121" s="36" customFormat="1" spans="1:15">
      <c r="A121" s="60" t="str">
        <f>"Total "&amp;Table12[[#Headers],[MISCELLANEOUS]]</f>
        <v>Total MISCELLANEOUS</v>
      </c>
      <c r="B121" s="61">
        <f>SUBTOTAL(109,Table12[JAN])</f>
        <v>0</v>
      </c>
      <c r="C121" s="61">
        <f>SUBTOTAL(109,Table12[FEB])</f>
        <v>0</v>
      </c>
      <c r="D121" s="61">
        <f>SUBTOTAL(109,Table12[MAR])</f>
        <v>0</v>
      </c>
      <c r="E121" s="61">
        <f>SUBTOTAL(109,Table12[APR])</f>
        <v>0</v>
      </c>
      <c r="F121" s="61">
        <f>SUBTOTAL(109,Table12[MAY])</f>
        <v>0</v>
      </c>
      <c r="G121" s="61">
        <f>SUBTOTAL(109,Table12[JUN])</f>
        <v>0</v>
      </c>
      <c r="H121" s="61">
        <f>SUBTOTAL(109,Table12[JUL])</f>
        <v>0</v>
      </c>
      <c r="I121" s="61">
        <f>SUBTOTAL(109,Table12[AUG])</f>
        <v>0</v>
      </c>
      <c r="J121" s="61">
        <f>SUBTOTAL(109,Table12[SEP])</f>
        <v>0</v>
      </c>
      <c r="K121" s="61">
        <f>SUBTOTAL(109,Table12[OCT])</f>
        <v>0</v>
      </c>
      <c r="L121" s="61">
        <f>SUBTOTAL(109,Table12[NOV])</f>
        <v>0</v>
      </c>
      <c r="M121" s="61">
        <f>SUBTOTAL(109,Table12[DEC])</f>
        <v>0</v>
      </c>
      <c r="N121" s="73">
        <f>SUBTOTAL(109,Table12[Total])</f>
        <v>0</v>
      </c>
      <c r="O121" s="73">
        <f>Table12[[#Totals],[Total]]/COLUMNS(Table12[[#Totals],[JAN]:[DEC]])</f>
        <v>0</v>
      </c>
    </row>
    <row r="122" s="36" customFormat="1" spans="1:15">
      <c r="A122" s="75"/>
      <c r="B122" s="75"/>
      <c r="C122" s="75"/>
      <c r="D122" s="75"/>
      <c r="E122" s="75"/>
      <c r="F122" s="75"/>
      <c r="G122" s="75"/>
      <c r="H122" s="75"/>
      <c r="I122" s="75"/>
      <c r="J122" s="75"/>
      <c r="K122" s="75"/>
      <c r="L122" s="75"/>
      <c r="M122" s="75"/>
      <c r="N122" s="75"/>
      <c r="O122" s="75"/>
    </row>
    <row r="123" s="36" customFormat="1" spans="1:15">
      <c r="A123" s="75"/>
      <c r="B123" s="75"/>
      <c r="C123" s="75"/>
      <c r="D123" s="75"/>
      <c r="E123" s="75"/>
      <c r="F123" s="75"/>
      <c r="G123" s="75"/>
      <c r="H123" s="75"/>
      <c r="I123" s="75"/>
      <c r="J123" s="75"/>
      <c r="K123" s="75"/>
      <c r="L123" s="75"/>
      <c r="M123" s="75"/>
      <c r="N123" s="75"/>
      <c r="O123" s="75"/>
    </row>
    <row r="124" spans="1:15">
      <c r="A124" s="75"/>
      <c r="B124" s="75"/>
      <c r="C124" s="75"/>
      <c r="D124" s="75"/>
      <c r="E124" s="75"/>
      <c r="F124" s="75"/>
      <c r="G124" s="75"/>
      <c r="H124" s="75"/>
      <c r="I124" s="75"/>
      <c r="J124" s="75"/>
      <c r="K124" s="75"/>
      <c r="L124" s="75"/>
      <c r="M124" s="75"/>
      <c r="N124" s="75"/>
      <c r="O124" s="75"/>
    </row>
    <row r="125" spans="1:15">
      <c r="A125" s="75"/>
      <c r="B125" s="75"/>
      <c r="C125" s="75"/>
      <c r="D125" s="75"/>
      <c r="E125" s="75"/>
      <c r="F125" s="75"/>
      <c r="G125" s="75"/>
      <c r="H125" s="75"/>
      <c r="I125" s="75"/>
      <c r="J125" s="75"/>
      <c r="K125" s="75"/>
      <c r="L125" s="75"/>
      <c r="M125" s="75"/>
      <c r="N125" s="75"/>
      <c r="O125" s="75"/>
    </row>
    <row r="126" spans="1:15">
      <c r="A126" s="75"/>
      <c r="B126" s="75"/>
      <c r="C126" s="75"/>
      <c r="D126" s="75"/>
      <c r="E126" s="75"/>
      <c r="F126" s="75"/>
      <c r="G126" s="75"/>
      <c r="H126" s="75"/>
      <c r="I126" s="75"/>
      <c r="J126" s="75"/>
      <c r="K126" s="75"/>
      <c r="L126" s="75"/>
      <c r="M126" s="75"/>
      <c r="N126" s="75"/>
      <c r="O126" s="75"/>
    </row>
    <row r="127" spans="1:15">
      <c r="A127" s="75"/>
      <c r="B127" s="75"/>
      <c r="C127" s="75"/>
      <c r="D127" s="75"/>
      <c r="E127" s="75"/>
      <c r="F127" s="75"/>
      <c r="G127" s="75"/>
      <c r="H127" s="75"/>
      <c r="I127" s="75"/>
      <c r="J127" s="75"/>
      <c r="K127" s="75"/>
      <c r="L127" s="75"/>
      <c r="M127" s="75"/>
      <c r="N127" s="75"/>
      <c r="O127" s="75"/>
    </row>
  </sheetData>
  <printOptions horizontalCentered="1"/>
  <pageMargins left="0.4" right="0.4" top="0.35" bottom="0.35" header="0.5" footer="0.25"/>
  <pageSetup paperSize="1" scale="84" fitToHeight="0" orientation="portrait"/>
  <headerFooter alignWithMargins="0"/>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showGridLines="0" topLeftCell="A31" workbookViewId="0">
      <selection activeCell="A43" sqref="A43"/>
    </sheetView>
  </sheetViews>
  <sheetFormatPr defaultColWidth="9" defaultRowHeight="15.5" outlineLevelCol="2"/>
  <cols>
    <col min="1" max="1" width="9" style="20" customWidth="1"/>
    <col min="2" max="2" width="61.8583333333333" style="21" customWidth="1"/>
    <col min="3" max="3" width="16.8583333333333" style="22" customWidth="1"/>
    <col min="4" max="16384" width="9" style="22"/>
  </cols>
  <sheetData>
    <row r="1" s="17" customFormat="1" ht="32.15" customHeight="1" spans="1:3">
      <c r="A1" s="4" t="s">
        <v>99</v>
      </c>
      <c r="B1" s="4"/>
      <c r="C1" s="4"/>
    </row>
    <row r="2" s="18" customFormat="1" ht="14" spans="1:3">
      <c r="A2" s="23" t="s">
        <v>100</v>
      </c>
      <c r="B2" s="24"/>
      <c r="C2" s="25" t="s">
        <v>101</v>
      </c>
    </row>
    <row r="4" s="19" customFormat="1" ht="56" spans="1:2">
      <c r="A4" s="26" t="s">
        <v>102</v>
      </c>
      <c r="B4" s="27" t="s">
        <v>103</v>
      </c>
    </row>
    <row r="5" s="19" customFormat="1" spans="1:2">
      <c r="A5" s="28"/>
      <c r="B5" s="29"/>
    </row>
    <row r="6" s="19" customFormat="1" spans="1:2">
      <c r="A6" s="30" t="s">
        <v>104</v>
      </c>
      <c r="B6" s="30" t="s">
        <v>105</v>
      </c>
    </row>
    <row r="7" s="19" customFormat="1" spans="1:2">
      <c r="A7" s="28"/>
      <c r="B7" s="29"/>
    </row>
    <row r="8" s="19" customFormat="1" ht="42" spans="1:2">
      <c r="A8" s="28"/>
      <c r="B8" s="27" t="s">
        <v>106</v>
      </c>
    </row>
    <row r="9" s="19" customFormat="1" spans="1:2">
      <c r="A9" s="28"/>
      <c r="B9" s="29"/>
    </row>
    <row r="10" s="19" customFormat="1" ht="42" spans="1:2">
      <c r="A10" s="28"/>
      <c r="B10" s="27" t="s">
        <v>107</v>
      </c>
    </row>
    <row r="11" s="19" customFormat="1" spans="1:2">
      <c r="A11" s="28"/>
      <c r="B11" s="29"/>
    </row>
    <row r="12" s="19" customFormat="1" spans="1:2">
      <c r="A12" s="30" t="s">
        <v>108</v>
      </c>
      <c r="B12" s="30" t="s">
        <v>109</v>
      </c>
    </row>
    <row r="13" s="19" customFormat="1" spans="1:2">
      <c r="A13" s="28"/>
      <c r="B13" s="29"/>
    </row>
    <row r="14" s="19" customFormat="1" ht="28" spans="1:2">
      <c r="A14" s="28"/>
      <c r="B14" s="27" t="s">
        <v>110</v>
      </c>
    </row>
    <row r="15" s="19" customFormat="1" spans="1:2">
      <c r="A15" s="28"/>
      <c r="B15" s="29"/>
    </row>
    <row r="16" s="19" customFormat="1" ht="42" spans="1:2">
      <c r="A16" s="28"/>
      <c r="B16" s="27" t="s">
        <v>111</v>
      </c>
    </row>
    <row r="17" s="19" customFormat="1" spans="1:2">
      <c r="A17" s="28"/>
      <c r="B17" s="29"/>
    </row>
    <row r="18" s="19" customFormat="1" spans="1:2">
      <c r="A18" s="30" t="s">
        <v>112</v>
      </c>
      <c r="B18" s="30" t="s">
        <v>113</v>
      </c>
    </row>
    <row r="19" s="19" customFormat="1" spans="1:2">
      <c r="A19" s="28"/>
      <c r="B19" s="29"/>
    </row>
    <row r="20" s="19" customFormat="1" ht="42" spans="1:2">
      <c r="A20" s="28"/>
      <c r="B20" s="27" t="s">
        <v>114</v>
      </c>
    </row>
    <row r="21" s="19" customFormat="1" spans="1:2">
      <c r="A21" s="28"/>
      <c r="B21" s="29"/>
    </row>
    <row r="22" s="19" customFormat="1" spans="1:2">
      <c r="A22" s="26" t="s">
        <v>115</v>
      </c>
      <c r="B22" s="29"/>
    </row>
    <row r="23" s="19" customFormat="1" ht="28" spans="1:2">
      <c r="A23" s="28"/>
      <c r="B23" s="27" t="s">
        <v>116</v>
      </c>
    </row>
    <row r="24" s="19" customFormat="1" spans="1:2">
      <c r="A24" s="28"/>
      <c r="B24" s="29"/>
    </row>
    <row r="25" s="19" customFormat="1" spans="1:2">
      <c r="A25" s="26" t="s">
        <v>117</v>
      </c>
      <c r="B25" s="29"/>
    </row>
    <row r="26" s="19" customFormat="1" ht="42" spans="1:2">
      <c r="A26" s="28"/>
      <c r="B26" s="27" t="s">
        <v>118</v>
      </c>
    </row>
    <row r="27" s="19" customFormat="1" spans="1:2">
      <c r="A27" s="28"/>
      <c r="B27" s="29"/>
    </row>
    <row r="28" s="19" customFormat="1" spans="1:2">
      <c r="A28" s="26" t="s">
        <v>119</v>
      </c>
      <c r="B28" s="29"/>
    </row>
    <row r="29" s="19" customFormat="1" ht="28" spans="1:2">
      <c r="A29" s="28"/>
      <c r="B29" s="27" t="s">
        <v>120</v>
      </c>
    </row>
    <row r="30" s="19" customFormat="1" spans="1:2">
      <c r="A30" s="28"/>
      <c r="B30" s="29"/>
    </row>
    <row r="31" s="19" customFormat="1" spans="1:2">
      <c r="A31" s="28"/>
      <c r="B31" s="29"/>
    </row>
    <row r="32" s="19" customFormat="1" spans="1:2">
      <c r="A32" s="30" t="s">
        <v>121</v>
      </c>
      <c r="B32" s="30" t="s">
        <v>122</v>
      </c>
    </row>
    <row r="33" s="19" customFormat="1" spans="1:2">
      <c r="A33" s="28"/>
      <c r="B33" s="29"/>
    </row>
    <row r="34" s="19" customFormat="1" ht="28" spans="1:2">
      <c r="A34" s="28"/>
      <c r="B34" s="27" t="s">
        <v>123</v>
      </c>
    </row>
    <row r="35" s="19" customFormat="1" spans="1:2">
      <c r="A35" s="28"/>
      <c r="B35" s="29"/>
    </row>
    <row r="36" s="19" customFormat="1" ht="28" spans="1:2">
      <c r="A36" s="28"/>
      <c r="B36" s="27" t="s">
        <v>124</v>
      </c>
    </row>
    <row r="37" s="19" customFormat="1" spans="1:2">
      <c r="A37" s="28"/>
      <c r="B37" s="29"/>
    </row>
    <row r="38" s="19" customFormat="1" ht="14" spans="1:2">
      <c r="A38" s="31" t="s">
        <v>125</v>
      </c>
      <c r="B38" s="32"/>
    </row>
    <row r="39" s="19" customFormat="1" ht="42" spans="1:2">
      <c r="A39" s="24"/>
      <c r="B39" s="33" t="s">
        <v>126</v>
      </c>
    </row>
    <row r="40" s="19" customFormat="1" ht="14" spans="1:2">
      <c r="A40" s="24"/>
      <c r="B40" s="32"/>
    </row>
    <row r="41" ht="14" spans="1:2">
      <c r="A41" s="24"/>
      <c r="B41" s="33"/>
    </row>
    <row r="42" spans="1:2">
      <c r="A42" s="30" t="s">
        <v>127</v>
      </c>
      <c r="B42" s="30"/>
    </row>
    <row r="43" ht="14" spans="1:2">
      <c r="A43" s="24"/>
      <c r="B43" s="24"/>
    </row>
    <row r="44" ht="14" spans="1:2">
      <c r="A44" s="24"/>
      <c r="B44" s="34" t="s">
        <v>128</v>
      </c>
    </row>
    <row r="45" ht="14" spans="1:2">
      <c r="A45" s="24"/>
      <c r="B45" s="24"/>
    </row>
    <row r="46" spans="2:2">
      <c r="B46" s="34" t="s">
        <v>129</v>
      </c>
    </row>
    <row r="47" spans="2:2">
      <c r="B47" s="24"/>
    </row>
    <row r="48" spans="2:2">
      <c r="B48" s="34" t="s">
        <v>130</v>
      </c>
    </row>
    <row r="49" spans="2:2">
      <c r="B49" s="24"/>
    </row>
    <row r="50" spans="2:2">
      <c r="B50" s="34" t="s">
        <v>131</v>
      </c>
    </row>
  </sheetData>
  <hyperlinks>
    <hyperlink ref="A2" r:id="rId2" display="https://www.vertex42.com/ExcelTemplates/personal-budget-spreadsheet.html"/>
    <hyperlink ref="B48" r:id="rId3" display="► How to Make a Budget with a Spreadsheet"/>
    <hyperlink ref="B46" r:id="rId4" display="► Money Management Template"/>
    <hyperlink ref="B50" r:id="rId5" display="► 12 Principles of Personal Finance"/>
    <hyperlink ref="B44" r:id="rId6" display="► Income and Expense Worksheet"/>
  </hyperlinks>
  <pageMargins left="0.75" right="0.75" top="1" bottom="1" header="0.5" footer="0.5"/>
  <pageSetup paperSize="1" orientation="portrait"/>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8"/>
  <sheetViews>
    <sheetView showGridLines="0" workbookViewId="0">
      <selection activeCell="A2" sqref="A2"/>
    </sheetView>
  </sheetViews>
  <sheetFormatPr defaultColWidth="9" defaultRowHeight="14" outlineLevelCol="2"/>
  <cols>
    <col min="1" max="1" width="2.5" style="2" customWidth="1"/>
    <col min="2" max="2" width="62.6416666666667" style="2" customWidth="1"/>
    <col min="3" max="3" width="19.5" customWidth="1"/>
  </cols>
  <sheetData>
    <row r="1" s="1" customFormat="1" ht="32.15" customHeight="1" spans="1:3">
      <c r="A1" s="3"/>
      <c r="B1" s="4" t="s">
        <v>132</v>
      </c>
      <c r="C1" s="5"/>
    </row>
    <row r="2" s="1" customFormat="1" ht="15.5" spans="1:3">
      <c r="A2" s="6"/>
      <c r="B2" s="7"/>
      <c r="C2" s="8"/>
    </row>
    <row r="3" s="1" customFormat="1" ht="15.5" spans="1:3">
      <c r="A3" s="6"/>
      <c r="B3" s="9" t="s">
        <v>133</v>
      </c>
      <c r="C3" s="8"/>
    </row>
    <row r="4" s="1" customFormat="1" spans="1:3">
      <c r="A4" s="6"/>
      <c r="B4" s="10" t="s">
        <v>100</v>
      </c>
      <c r="C4" s="8"/>
    </row>
    <row r="5" s="1" customFormat="1" ht="15.5" spans="1:3">
      <c r="A5" s="6"/>
      <c r="B5" s="11"/>
      <c r="C5" s="8"/>
    </row>
    <row r="6" s="1" customFormat="1" ht="15.5" spans="1:3">
      <c r="A6" s="6"/>
      <c r="B6" s="12" t="s">
        <v>134</v>
      </c>
      <c r="C6" s="8"/>
    </row>
    <row r="7" s="1" customFormat="1" ht="15.5" spans="1:3">
      <c r="A7" s="6"/>
      <c r="B7" s="11"/>
      <c r="C7" s="8"/>
    </row>
    <row r="8" s="1" customFormat="1" ht="46.5" spans="1:3">
      <c r="A8" s="6"/>
      <c r="B8" s="11" t="s">
        <v>135</v>
      </c>
      <c r="C8" s="8"/>
    </row>
    <row r="9" s="1" customFormat="1" ht="15.5" spans="1:3">
      <c r="A9" s="6"/>
      <c r="B9" s="11"/>
      <c r="C9" s="8"/>
    </row>
    <row r="10" s="1" customFormat="1" ht="31" spans="1:3">
      <c r="A10" s="6"/>
      <c r="B10" s="11" t="s">
        <v>136</v>
      </c>
      <c r="C10" s="8"/>
    </row>
    <row r="11" s="1" customFormat="1" ht="15.5" spans="1:3">
      <c r="A11" s="6"/>
      <c r="B11" s="11"/>
      <c r="C11" s="8"/>
    </row>
    <row r="12" s="1" customFormat="1" ht="31" spans="1:3">
      <c r="A12" s="6"/>
      <c r="B12" s="11" t="s">
        <v>137</v>
      </c>
      <c r="C12" s="8"/>
    </row>
    <row r="13" s="1" customFormat="1" ht="15.5" spans="1:3">
      <c r="A13" s="6"/>
      <c r="B13" s="11"/>
      <c r="C13" s="8"/>
    </row>
    <row r="14" s="1" customFormat="1" ht="15.5" spans="1:3">
      <c r="A14" s="6"/>
      <c r="B14" s="12" t="s">
        <v>138</v>
      </c>
      <c r="C14" s="8"/>
    </row>
    <row r="15" s="1" customFormat="1" ht="15.5" spans="1:3">
      <c r="A15" s="6"/>
      <c r="B15" s="13" t="s">
        <v>139</v>
      </c>
      <c r="C15" s="8"/>
    </row>
    <row r="16" s="1" customFormat="1" ht="15.5" spans="1:3">
      <c r="A16" s="6"/>
      <c r="B16" s="14"/>
      <c r="C16" s="8"/>
    </row>
    <row r="17" s="1" customFormat="1" ht="15.5" spans="1:3">
      <c r="A17" s="6"/>
      <c r="B17" s="15" t="s">
        <v>140</v>
      </c>
      <c r="C17" s="8"/>
    </row>
    <row r="18" s="1" customFormat="1" spans="1:3">
      <c r="A18" s="6"/>
      <c r="B18" s="6"/>
      <c r="C18" s="8"/>
    </row>
    <row r="19" s="1" customFormat="1" spans="1:3">
      <c r="A19" s="6"/>
      <c r="B19" s="6"/>
      <c r="C19" s="8"/>
    </row>
    <row r="20" s="1" customFormat="1" spans="1:2">
      <c r="A20" s="16"/>
      <c r="B20" s="16"/>
    </row>
    <row r="21" s="1" customFormat="1" spans="1:2">
      <c r="A21" s="16"/>
      <c r="B21" s="16"/>
    </row>
    <row r="22" s="1" customFormat="1" spans="1:2">
      <c r="A22" s="16"/>
      <c r="B22" s="16"/>
    </row>
    <row r="23" s="1" customFormat="1" spans="1:2">
      <c r="A23" s="16"/>
      <c r="B23" s="16"/>
    </row>
    <row r="24" s="1" customFormat="1" spans="1:2">
      <c r="A24" s="16"/>
      <c r="B24" s="16"/>
    </row>
    <row r="25" s="1" customFormat="1" spans="1:2">
      <c r="A25" s="16"/>
      <c r="B25" s="16"/>
    </row>
    <row r="26" s="1" customFormat="1" spans="1:2">
      <c r="A26" s="16"/>
      <c r="B26" s="16"/>
    </row>
    <row r="27" s="1" customFormat="1" spans="1:2">
      <c r="A27" s="16"/>
      <c r="B27" s="16"/>
    </row>
    <row r="28" s="1" customFormat="1" spans="1:2">
      <c r="A28" s="16"/>
      <c r="B28" s="16"/>
    </row>
    <row r="29" s="1" customFormat="1" spans="1:2">
      <c r="A29" s="16"/>
      <c r="B29" s="16"/>
    </row>
    <row r="30" s="1" customFormat="1" spans="1:2">
      <c r="A30" s="16"/>
      <c r="B30" s="16"/>
    </row>
    <row r="31" s="1" customFormat="1" spans="1:2">
      <c r="A31" s="16"/>
      <c r="B31" s="16"/>
    </row>
    <row r="32" s="1" customFormat="1" spans="1:2">
      <c r="A32" s="16"/>
      <c r="B32" s="16"/>
    </row>
    <row r="33" s="1" customFormat="1" spans="1:2">
      <c r="A33" s="16"/>
      <c r="B33" s="16"/>
    </row>
    <row r="34" s="1" customFormat="1" spans="1:2">
      <c r="A34" s="16"/>
      <c r="B34" s="16"/>
    </row>
    <row r="35" s="1" customFormat="1" spans="1:2">
      <c r="A35" s="16"/>
      <c r="B35" s="16"/>
    </row>
    <row r="36" s="1" customFormat="1" spans="1:2">
      <c r="A36" s="16"/>
      <c r="B36" s="16"/>
    </row>
    <row r="37" s="1" customFormat="1" spans="1:2">
      <c r="A37" s="16"/>
      <c r="B37" s="16"/>
    </row>
    <row r="38" s="1" customFormat="1" spans="1:2">
      <c r="A38" s="16"/>
      <c r="B38" s="16"/>
    </row>
    <row r="39" s="1" customFormat="1" spans="1:2">
      <c r="A39" s="16"/>
      <c r="B39" s="16"/>
    </row>
    <row r="40" s="1" customFormat="1" spans="1:2">
      <c r="A40" s="16"/>
      <c r="B40" s="16"/>
    </row>
    <row r="41" s="1" customFormat="1" spans="1:2">
      <c r="A41" s="16"/>
      <c r="B41" s="16"/>
    </row>
    <row r="42" s="1" customFormat="1" spans="1:2">
      <c r="A42" s="16"/>
      <c r="B42" s="16"/>
    </row>
    <row r="43" s="1" customFormat="1" spans="1:2">
      <c r="A43" s="16"/>
      <c r="B43" s="16"/>
    </row>
    <row r="44" s="1" customFormat="1" spans="1:2">
      <c r="A44" s="16"/>
      <c r="B44" s="16"/>
    </row>
    <row r="45" s="1" customFormat="1" spans="1:2">
      <c r="A45" s="16"/>
      <c r="B45" s="16"/>
    </row>
    <row r="46" s="1" customFormat="1" spans="1:2">
      <c r="A46" s="16"/>
      <c r="B46" s="16"/>
    </row>
    <row r="47" s="1" customFormat="1" spans="1:2">
      <c r="A47" s="16"/>
      <c r="B47" s="16"/>
    </row>
    <row r="48" s="1" customFormat="1" spans="1:2">
      <c r="A48" s="16"/>
      <c r="B48" s="16"/>
    </row>
  </sheetData>
  <hyperlinks>
    <hyperlink ref="B15" r:id="rId2" display="https://www.vertex42.com/licensing/EULA_personaluse.html"/>
    <hyperlink ref="B4" r:id="rId3" display="https://www.vertex42.com/ExcelTemplates/personal-budget-spreadsheet.html"/>
  </hyperlinks>
  <pageMargins left="0.7" right="0.7" top="0.75" bottom="0.75" header="0.3" footer="0.3"/>
  <pageSetup paperSize="1" orientation="portrait"/>
  <headerFooter/>
  <drawing r:id="rId1"/>
  <pictur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7 t b W S d a B l C l A A A A 9 Q A A A B I A H A B D b 2 5 m a W c v U G F j a 2 F n Z S 5 4 b W w g o h g A K K A U A A A A A A A A A A A A A A A A A A A A A A A A A A A A h Y 8 x D o I w G I W v Q r r T F o j R k J 8 y s I o x M T G u T a n Q A M X Q Y o l X c / B I X k G M o m 6 O 7 3 v f 8 N 7 9 e o N 0 b B v v L H u j O p 2 g A F P k S S 2 6 Q u k y Q Y M 9 + i u U M t h y U f N S e p O s T T y a I k G V t a e Y E O c c d h H u + p K E l A b k k K 9 3 o p I t R x 9 Z / Z d 9 p Y 3 l W k j E Y P 8 a w 0 I c R B F e L D E F M j P I l f 7 2 4 T T 3 2 f 5 A y I b G D r 1 k l 8 r P N k D m C O R 9 g T 0 A U E s D B B Q A A g A I A M + 7 W 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u 1 t Z K I p H u A 4 A A A A R A A A A E w A c A E Z v c m 1 1 b G F z L 1 N l Y 3 R p b 2 4 x L m 0 g o h g A K K A U A A A A A A A A A A A A A A A A A A A A A A A A A A A A K 0 5 N L s n M z 1 M I h t C G 1 g B Q S w E C L Q A U A A I A C A D P u 1 t Z J 1 o G U K U A A A D 1 A A A A E g A A A A A A A A A A A A A A A A A A A A A A Q 2 9 u Z m l n L 1 B h Y 2 t h Z 2 U u e G 1 s U E s B A i 0 A F A A C A A g A z 7 t b W Q / K 6 a u k A A A A 6 Q A A A B M A A A A A A A A A A A A A A A A A 8 Q A A A F t D b 2 5 0 Z W 5 0 X 1 R 5 c G V z X S 5 4 b W x Q S w E C L Q A U A A I A C A D P u 1 t 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Y w x Z 9 x M + 0 a 9 b q G Y K M w p Z Q A A A A A C A A A A A A A Q Z g A A A A E A A C A A A A D a O Q Z B Y 3 1 q r y Y x G Z 8 h t F z S c E 2 V n f n 5 q L e f E M G R d z 7 H H g A A A A A O g A A A A A I A A C A A A A D j Y W g L 5 C A 4 n O t 6 q O 6 O 0 Y G u u + x z 2 L + j u f i E f W s M + A 4 X I F A A A A D u v U 5 t p + Z Q M / n 0 g 5 X x 5 Y / k l V U q e v p z e n Y M 7 n f S k N y t 7 c o d r h q J L 3 Y A N 2 p a i b d Y H 0 J e n 2 M e o Y O O 3 Q d p W y 9 J P I p 2 B 0 5 4 p v E N q Z R H V W c 3 / b G 6 r 0 A A A A D l 2 4 A W / j h O z J k f G X L q V B 5 w C R W E 8 Z U l E 6 C Y R Y 7 U 8 4 J k / I D 4 9 d L k S Z C 2 o 4 9 e w P 0 p I i s Z N U I E 1 6 n f u z T p 4 S t 6 6 L s G < / D a t a M a s h u p > 
</file>

<file path=customXml/itemProps1.xml><?xml version="1.0" encoding="utf-8"?>
<ds:datastoreItem xmlns:ds="http://schemas.openxmlformats.org/officeDocument/2006/customXml" ds:itemID="{70D9F34C-6661-47A7-8E80-A41D5693A9D3}">
  <ds:schemaRefs/>
</ds:datastoreItem>
</file>

<file path=docProps/app.xml><?xml version="1.0" encoding="utf-8"?>
<Properties xmlns="http://schemas.openxmlformats.org/officeDocument/2006/extended-properties" xmlns:vt="http://schemas.openxmlformats.org/officeDocument/2006/docPropsVTypes">
  <Company>Vertex42 LLC</Company>
  <Application>Microsoft Excel</Application>
  <HeadingPairs>
    <vt:vector size="2" baseType="variant">
      <vt:variant>
        <vt:lpstr>工作表</vt:lpstr>
      </vt:variant>
      <vt:variant>
        <vt:i4>3</vt:i4>
      </vt:variant>
    </vt:vector>
  </HeadingPairs>
  <TitlesOfParts>
    <vt:vector size="3" baseType="lpstr">
      <vt:lpstr>Budget</vt:lpstr>
      <vt:lpstr>Help</vt:lpstr>
      <vt:lpst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Personal Budget Spreadsheet</dc:title>
  <dc:creator>Vertex42.com</dc:creator>
  <dc:description>(c) 2008-2019 Vertex42 LLC. All Rights Reserved.</dc:description>
  <cp:lastModifiedBy>郜文强</cp:lastModifiedBy>
  <dcterms:created xsi:type="dcterms:W3CDTF">2007-10-28T01:07:00Z</dcterms:created>
  <cp:lastPrinted>2014-04-05T04:37:00Z</cp:lastPrinted>
  <dcterms:modified xsi:type="dcterms:W3CDTF">2024-11-10T10:31:58Z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2008-2019 Vertex42 LLC</vt:lpwstr>
  </property>
  <property fmtid="{D5CDD505-2E9C-101B-9397-08002B2CF9AE}" pid="3" name="Source">
    <vt:lpwstr>https://www.vertex42.com/ExcelTemplates/personal-budget-spreadsheet.html</vt:lpwstr>
  </property>
  <property fmtid="{D5CDD505-2E9C-101B-9397-08002B2CF9AE}" pid="4" name="Version">
    <vt:lpwstr>1.1.4</vt:lpwstr>
  </property>
  <property fmtid="{D5CDD505-2E9C-101B-9397-08002B2CF9AE}" pid="5" name="ICV">
    <vt:lpwstr>CE7DD56F497E48088424F8227CBC7D32_13</vt:lpwstr>
  </property>
  <property fmtid="{D5CDD505-2E9C-101B-9397-08002B2CF9AE}" pid="6" name="KSOProductBuildVer">
    <vt:lpwstr>2052-12.1.0.18608</vt:lpwstr>
  </property>
</Properties>
</file>